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defaultThemeVersion="124226"/>
  <bookViews>
    <workbookView xWindow="240" yWindow="60" windowWidth="18780" windowHeight="8070"/>
  </bookViews>
  <sheets>
    <sheet name="Vorsorgerechner" sheetId="4" r:id="rId1"/>
    <sheet name="Hilfstabelle" sheetId="1" r:id="rId2"/>
    <sheet name="Historie" sheetId="2" r:id="rId3"/>
    <sheet name="Tabelle3" sheetId="3" r:id="rId4"/>
  </sheets>
  <definedNames>
    <definedName name="Eigenbeitrag">#REF!</definedName>
    <definedName name="Einkommen">#REF!</definedName>
    <definedName name="EinzahlungsEntnahmeart">Hilfstabelle!$A$1:$A$2</definedName>
    <definedName name="Zinseszins">Vorsorgerechner!$E$16</definedName>
    <definedName name="ZVE">#REF!</definedName>
  </definedNames>
  <calcPr calcId="125725"/>
</workbook>
</file>

<file path=xl/calcChain.xml><?xml version="1.0" encoding="utf-8"?>
<calcChain xmlns="http://schemas.openxmlformats.org/spreadsheetml/2006/main">
  <c r="F8" i="4"/>
  <c r="E25" l="1"/>
  <c r="E10" l="1"/>
  <c r="E20"/>
  <c r="F3" l="1"/>
  <c r="F9"/>
  <c r="C7"/>
  <c r="E24" s="1"/>
  <c r="C45"/>
  <c r="E26" l="1"/>
  <c r="E23" s="1"/>
  <c r="F58"/>
  <c r="F55"/>
  <c r="F54"/>
  <c r="F53"/>
  <c r="F50"/>
  <c r="F46"/>
  <c r="F45"/>
  <c r="F44"/>
  <c r="F18"/>
  <c r="F15"/>
  <c r="F12"/>
  <c r="F7"/>
  <c r="F6"/>
  <c r="F5"/>
  <c r="E48" l="1"/>
  <c r="F48" s="1"/>
  <c r="F10"/>
  <c r="E11"/>
  <c r="F47"/>
  <c r="E49" l="1"/>
  <c r="E51" s="1"/>
  <c r="E13"/>
  <c r="E31"/>
  <c r="E38" s="1"/>
  <c r="E32"/>
  <c r="F11"/>
  <c r="F49"/>
  <c r="F51" s="1"/>
  <c r="E33" l="1"/>
  <c r="E29" s="1"/>
  <c r="E36" s="1"/>
  <c r="E39"/>
  <c r="E40" s="1"/>
  <c r="E30"/>
  <c r="E37" s="1"/>
  <c r="E14"/>
  <c r="F14" s="1"/>
  <c r="F13"/>
  <c r="E52"/>
  <c r="F52" l="1"/>
  <c r="F17" l="1"/>
  <c r="F20" s="1"/>
  <c r="F39" l="1"/>
  <c r="F32"/>
  <c r="F31"/>
  <c r="F38" s="1"/>
  <c r="F25"/>
  <c r="F24"/>
  <c r="F33" l="1"/>
  <c r="F29" s="1"/>
  <c r="F30" s="1"/>
  <c r="F37" s="1"/>
  <c r="F36"/>
  <c r="F40"/>
  <c r="F26"/>
  <c r="F23" s="1"/>
  <c r="E43"/>
  <c r="E66" l="1"/>
  <c r="E68"/>
  <c r="E61"/>
  <c r="E63"/>
  <c r="F43"/>
</calcChain>
</file>

<file path=xl/sharedStrings.xml><?xml version="1.0" encoding="utf-8"?>
<sst xmlns="http://schemas.openxmlformats.org/spreadsheetml/2006/main" count="144" uniqueCount="98">
  <si>
    <t>Symbol</t>
  </si>
  <si>
    <t>nachschüssig</t>
  </si>
  <si>
    <t>vorschüssig</t>
  </si>
  <si>
    <t>Ansparphase</t>
  </si>
  <si>
    <t>Anfangskapital</t>
  </si>
  <si>
    <r>
      <t>K</t>
    </r>
    <r>
      <rPr>
        <vertAlign val="subscript"/>
        <sz val="10"/>
        <rFont val="Arial"/>
        <family val="2"/>
      </rPr>
      <t>0</t>
    </r>
  </si>
  <si>
    <t>Rentenendwerte der Sparraten</t>
  </si>
  <si>
    <t>Wenn i ≠ w</t>
  </si>
  <si>
    <t>Sparrate [€]</t>
  </si>
  <si>
    <t>r</t>
  </si>
  <si>
    <t>Anzahl der Sparraten im Jahr</t>
  </si>
  <si>
    <r>
      <t>m</t>
    </r>
    <r>
      <rPr>
        <vertAlign val="subscript"/>
        <sz val="10"/>
        <rFont val="Arial"/>
        <family val="2"/>
      </rPr>
      <t>r</t>
    </r>
  </si>
  <si>
    <t xml:space="preserve"> Einzahlungsart</t>
  </si>
  <si>
    <t>Dynamik, Wachstumsrate</t>
  </si>
  <si>
    <t>w</t>
  </si>
  <si>
    <t>Steuersatz Kapitalerträge</t>
  </si>
  <si>
    <t>.</t>
  </si>
  <si>
    <t>Wenn i = w , d.h.</t>
  </si>
  <si>
    <t>wenn Realzinssatz i der Dynamik w enstspricht</t>
  </si>
  <si>
    <t>Inflation / Kaufkraftverlust</t>
  </si>
  <si>
    <t>Zinsperiode</t>
  </si>
  <si>
    <t>jährlich</t>
  </si>
  <si>
    <t>Ansparzeit [a]</t>
  </si>
  <si>
    <t>n</t>
  </si>
  <si>
    <t>Festlegungsfrist [a]</t>
  </si>
  <si>
    <t>z</t>
  </si>
  <si>
    <t>Rentenendwert der Sparraten</t>
  </si>
  <si>
    <r>
      <t>R</t>
    </r>
    <r>
      <rPr>
        <b/>
        <vertAlign val="subscript"/>
        <sz val="10"/>
        <rFont val="Arial"/>
        <family val="2"/>
      </rPr>
      <t>n</t>
    </r>
  </si>
  <si>
    <t>Endwert des Anfangskapitals</t>
  </si>
  <si>
    <r>
      <t>K</t>
    </r>
    <r>
      <rPr>
        <b/>
        <vertAlign val="subscript"/>
        <sz val="10"/>
        <rFont val="Arial"/>
        <family val="2"/>
      </rPr>
      <t>n</t>
    </r>
  </si>
  <si>
    <t>Summe der Endwerte</t>
  </si>
  <si>
    <r>
      <t>R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 xml:space="preserve"> + K</t>
    </r>
    <r>
      <rPr>
        <b/>
        <vertAlign val="subscript"/>
        <sz val="10"/>
        <rFont val="Arial"/>
        <family val="2"/>
      </rPr>
      <t xml:space="preserve">n </t>
    </r>
  </si>
  <si>
    <t>Auszahlungsphase</t>
  </si>
  <si>
    <t>Kapitalvermögen, Rentenbarwert</t>
  </si>
  <si>
    <r>
      <t>R</t>
    </r>
    <r>
      <rPr>
        <vertAlign val="subscript"/>
        <sz val="10"/>
        <rFont val="Arial"/>
        <family val="2"/>
      </rPr>
      <t>0</t>
    </r>
  </si>
  <si>
    <t>Anfängliche regelmäßige Kapitalentnahme</t>
  </si>
  <si>
    <t>Anzahl Entnahmen im Jahr</t>
  </si>
  <si>
    <t xml:space="preserve"> Entnahmeart</t>
  </si>
  <si>
    <t>Dynamik</t>
  </si>
  <si>
    <t xml:space="preserve">Wenn i = w </t>
  </si>
  <si>
    <t>Wartezeit [Jahre]</t>
  </si>
  <si>
    <t>Restkapital</t>
  </si>
  <si>
    <r>
      <t>K</t>
    </r>
    <r>
      <rPr>
        <vertAlign val="subscript"/>
        <sz val="10"/>
        <rFont val="Arial"/>
        <family val="2"/>
      </rPr>
      <t>R</t>
    </r>
  </si>
  <si>
    <t>Begrenzte Kapitalentnahme / Rente</t>
  </si>
  <si>
    <t>Dauer der Rente [a]</t>
  </si>
  <si>
    <t>Ewige Rente, i&gt;w</t>
  </si>
  <si>
    <t>(Anfängl.) regelm. Kapitalentnahme</t>
  </si>
  <si>
    <t>Ewige Rente (für i &gt; w)</t>
  </si>
  <si>
    <r>
      <t>r</t>
    </r>
    <r>
      <rPr>
        <vertAlign val="subscript"/>
        <sz val="10"/>
        <color theme="0" tint="-0.499984740745262"/>
        <rFont val="Arial"/>
        <family val="2"/>
      </rPr>
      <t>e</t>
    </r>
  </si>
  <si>
    <t>Zinsauszahlung</t>
  </si>
  <si>
    <t>Wenn w ≠ 0</t>
  </si>
  <si>
    <t>Zinsansammlung</t>
  </si>
  <si>
    <t>Wenn w = 0</t>
  </si>
  <si>
    <r>
      <t>Einzahlungen gesamt inkl. K</t>
    </r>
    <r>
      <rPr>
        <b/>
        <vertAlign val="subscript"/>
        <sz val="10"/>
        <rFont val="Arial"/>
        <family val="2"/>
      </rPr>
      <t>0</t>
    </r>
  </si>
  <si>
    <t>Verwendete Formeln in Abhängigkeit von der Zinsverwendung</t>
  </si>
  <si>
    <t>realer Zinssatz n. St.</t>
  </si>
  <si>
    <r>
      <t>i</t>
    </r>
    <r>
      <rPr>
        <vertAlign val="subscript"/>
        <sz val="11"/>
        <color theme="1"/>
        <rFont val="Arial"/>
        <family val="2"/>
      </rPr>
      <t>nom.</t>
    </r>
  </si>
  <si>
    <t>Zinssatz v. St. (nominal)</t>
  </si>
  <si>
    <t>Zinssatz n.St.  (nominal)</t>
  </si>
  <si>
    <r>
      <t>i</t>
    </r>
    <r>
      <rPr>
        <vertAlign val="subscript"/>
        <sz val="11"/>
        <color theme="1"/>
        <rFont val="Arial"/>
        <family val="2"/>
      </rPr>
      <t>nom., n. St.</t>
    </r>
  </si>
  <si>
    <r>
      <t>i</t>
    </r>
    <r>
      <rPr>
        <vertAlign val="subscript"/>
        <sz val="11"/>
        <color theme="1"/>
        <rFont val="Arial"/>
        <family val="2"/>
      </rPr>
      <t>real, n. St.</t>
    </r>
  </si>
  <si>
    <t>realer Zinsfaktor n. St.</t>
  </si>
  <si>
    <r>
      <t>q</t>
    </r>
    <r>
      <rPr>
        <vertAlign val="subscript"/>
        <sz val="11"/>
        <color theme="1"/>
        <rFont val="Arial"/>
        <family val="2"/>
      </rPr>
      <t>real, n. St.</t>
    </r>
  </si>
  <si>
    <r>
      <t>= 1 + i</t>
    </r>
    <r>
      <rPr>
        <vertAlign val="subscript"/>
        <sz val="11"/>
        <color theme="1"/>
        <rFont val="Arial"/>
        <family val="2"/>
      </rPr>
      <t>real, n. St.</t>
    </r>
  </si>
  <si>
    <r>
      <t>j</t>
    </r>
    <r>
      <rPr>
        <vertAlign val="subscript"/>
        <sz val="11"/>
        <color theme="1"/>
        <rFont val="Arial"/>
        <family val="2"/>
      </rPr>
      <t>infl.</t>
    </r>
  </si>
  <si>
    <t>s</t>
  </si>
  <si>
    <t xml:space="preserve"> Zinsen gesamt</t>
  </si>
  <si>
    <t>Steuerabzüge gesamt</t>
  </si>
  <si>
    <r>
      <t>j</t>
    </r>
    <r>
      <rPr>
        <b/>
        <vertAlign val="subscript"/>
        <sz val="12"/>
        <rFont val="Arial"/>
        <family val="2"/>
      </rPr>
      <t>inf</t>
    </r>
    <r>
      <rPr>
        <b/>
        <sz val="12"/>
        <rFont val="Arial"/>
        <family val="2"/>
      </rPr>
      <t xml:space="preserve"> = 0
s = 0</t>
    </r>
  </si>
  <si>
    <r>
      <t>j</t>
    </r>
    <r>
      <rPr>
        <b/>
        <vertAlign val="subscript"/>
        <sz val="12"/>
        <color theme="1"/>
        <rFont val="Arial"/>
        <family val="2"/>
      </rPr>
      <t>inf</t>
    </r>
    <r>
      <rPr>
        <b/>
        <sz val="12"/>
        <color theme="1"/>
        <rFont val="Arial"/>
        <family val="2"/>
      </rPr>
      <t xml:space="preserve"> = 0
s = (s.Angabe)</t>
    </r>
  </si>
  <si>
    <r>
      <t>K</t>
    </r>
    <r>
      <rPr>
        <b/>
        <vertAlign val="subscript"/>
        <sz val="10"/>
        <rFont val="Arial"/>
        <family val="2"/>
      </rPr>
      <t xml:space="preserve">n </t>
    </r>
  </si>
  <si>
    <r>
      <t>j</t>
    </r>
    <r>
      <rPr>
        <b/>
        <vertAlign val="subscript"/>
        <sz val="12"/>
        <color theme="1"/>
        <rFont val="Arial"/>
        <family val="2"/>
      </rPr>
      <t>inf</t>
    </r>
    <r>
      <rPr>
        <b/>
        <sz val="12"/>
        <color theme="1"/>
        <rFont val="Arial"/>
        <family val="2"/>
      </rPr>
      <t xml:space="preserve"> 
s (s.Angabe)</t>
    </r>
  </si>
  <si>
    <t>nicht
abgezinst</t>
  </si>
  <si>
    <r>
      <t>i</t>
    </r>
    <r>
      <rPr>
        <vertAlign val="subscript"/>
        <sz val="11"/>
        <color theme="1"/>
        <rFont val="Arial"/>
        <family val="2"/>
      </rPr>
      <t>nom</t>
    </r>
  </si>
  <si>
    <r>
      <t>i</t>
    </r>
    <r>
      <rPr>
        <vertAlign val="subscript"/>
        <sz val="11"/>
        <color theme="1"/>
        <rFont val="Arial"/>
        <family val="2"/>
      </rPr>
      <t>nom, n. St.</t>
    </r>
  </si>
  <si>
    <r>
      <t>j</t>
    </r>
    <r>
      <rPr>
        <vertAlign val="subscript"/>
        <sz val="11"/>
        <color theme="1"/>
        <rFont val="Arial"/>
        <family val="2"/>
      </rPr>
      <t>inf</t>
    </r>
  </si>
  <si>
    <t>Sparer-Pauschbetrag = 0</t>
  </si>
  <si>
    <t>Wenn i = w  und i ≠ 0 (aus Kürzung der Formel für w ≠ 0)</t>
  </si>
  <si>
    <r>
      <t>q = 1 + i</t>
    </r>
    <r>
      <rPr>
        <vertAlign val="subscript"/>
        <sz val="11"/>
        <color theme="1"/>
        <rFont val="Arial"/>
        <family val="2"/>
      </rPr>
      <t>nom</t>
    </r>
  </si>
  <si>
    <r>
      <t>Ergebnis ohne Inflation (j</t>
    </r>
    <r>
      <rPr>
        <b/>
        <vertAlign val="subscript"/>
        <sz val="10"/>
        <rFont val="Arial"/>
        <family val="2"/>
      </rPr>
      <t>inf</t>
    </r>
    <r>
      <rPr>
        <b/>
        <sz val="10"/>
        <rFont val="Arial"/>
        <family val="2"/>
      </rPr>
      <t xml:space="preserve"> =  0) und ohne Steuer (s = 0)</t>
    </r>
  </si>
  <si>
    <r>
      <t>Ergebnis ohne Inflation (j</t>
    </r>
    <r>
      <rPr>
        <b/>
        <vertAlign val="subscript"/>
        <sz val="10"/>
        <rFont val="Arial"/>
        <family val="2"/>
      </rPr>
      <t>inf</t>
    </r>
    <r>
      <rPr>
        <b/>
        <sz val="10"/>
        <rFont val="Arial"/>
        <family val="2"/>
      </rPr>
      <t xml:space="preserve"> =  0) aber mit Steuer (s = s. Angabe)</t>
    </r>
  </si>
  <si>
    <r>
      <t>Ergebnis mit Inflation (j</t>
    </r>
    <r>
      <rPr>
        <b/>
        <vertAlign val="subscript"/>
        <sz val="10"/>
        <rFont val="Arial"/>
        <family val="2"/>
      </rPr>
      <t>inf</t>
    </r>
    <r>
      <rPr>
        <b/>
        <sz val="10"/>
        <rFont val="Arial"/>
        <family val="2"/>
      </rPr>
      <t xml:space="preserve"> =  s. Angabe) diskontiert und mit Steuer (s = s. Angabe)</t>
    </r>
  </si>
  <si>
    <r>
      <t>K</t>
    </r>
    <r>
      <rPr>
        <vertAlign val="subscript"/>
        <sz val="11"/>
        <color theme="1"/>
        <rFont val="Arial"/>
        <family val="2"/>
      </rPr>
      <t>n real</t>
    </r>
    <r>
      <rPr>
        <sz val="11"/>
        <color theme="1"/>
        <rFont val="Arial"/>
        <family val="2"/>
      </rPr>
      <t xml:space="preserve"> = K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* q</t>
    </r>
    <r>
      <rPr>
        <vertAlign val="subscript"/>
        <sz val="11"/>
        <color theme="1"/>
        <rFont val="Arial"/>
        <family val="2"/>
      </rPr>
      <t>real</t>
    </r>
    <r>
      <rPr>
        <vertAlign val="superscript"/>
        <sz val="11"/>
        <color theme="1"/>
        <rFont val="Arial"/>
        <family val="2"/>
      </rPr>
      <t>n+z</t>
    </r>
  </si>
  <si>
    <t>© boll</t>
  </si>
  <si>
    <t>www.wertpapier-forum.de</t>
  </si>
  <si>
    <t xml:space="preserve"> vor Steuer</t>
  </si>
  <si>
    <t>nach Steuer</t>
  </si>
  <si>
    <t>vorschüssig = +1</t>
  </si>
  <si>
    <t>nachschüssig = -1</t>
  </si>
  <si>
    <t>auswählen -&gt;</t>
  </si>
  <si>
    <t>v1</t>
  </si>
  <si>
    <t xml:space="preserve">Version </t>
  </si>
  <si>
    <t>Kommentare</t>
  </si>
  <si>
    <t>Erstaufschlag</t>
  </si>
  <si>
    <t>v1.1</t>
  </si>
  <si>
    <t>Datum</t>
  </si>
  <si>
    <r>
      <t xml:space="preserve">Korrektur der Zellenberechungen für die (anfänglichen) regelmäßigen sowie ewigen Renten. Mit Dank an </t>
    </r>
    <r>
      <rPr>
        <b/>
        <sz val="11"/>
        <color theme="1"/>
        <rFont val="Calibri"/>
        <family val="2"/>
        <scheme val="minor"/>
      </rPr>
      <t>Gerald1502</t>
    </r>
    <r>
      <rPr>
        <sz val="11"/>
        <color theme="1"/>
        <rFont val="Calibri"/>
        <family val="2"/>
        <scheme val="minor"/>
      </rPr>
      <t>! Die Rentenberechung mit Zinsauszahlung wird ggf. noch ergänzt.</t>
    </r>
  </si>
  <si>
    <t>Formeln noch nicht hinterlegt.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</si>
</sst>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.0%"/>
    <numFmt numFmtId="165" formatCode="0.000%"/>
    <numFmt numFmtId="166" formatCode="0.000"/>
    <numFmt numFmtId="167" formatCode="_-&quot;€&quot;\ * #,##0.00_-;\-&quot;€&quot;\ * #,##0.00_-;_-&quot;€&quot;\ 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vertAlign val="subscript"/>
      <sz val="10"/>
      <color theme="0" tint="-0.499984740745262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indexed="8"/>
      <name val="Helvetica Neue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3" fillId="0" borderId="24" applyNumberFormat="0" applyFill="0" applyAlignment="0" applyProtection="0"/>
    <xf numFmtId="0" fontId="13" fillId="0" borderId="25" applyNumberFormat="0" applyFill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16" fillId="0" borderId="0" applyNumberFormat="0" applyFill="0" applyBorder="0" applyProtection="0">
      <alignment vertical="top"/>
    </xf>
    <xf numFmtId="0" fontId="3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2" xfId="0" applyFont="1" applyBorder="1"/>
    <xf numFmtId="0" fontId="1" fillId="0" borderId="8" xfId="0" applyFont="1" applyBorder="1" applyAlignment="1">
      <alignment horizontal="right"/>
    </xf>
    <xf numFmtId="0" fontId="3" fillId="0" borderId="8" xfId="0" applyFont="1" applyBorder="1"/>
    <xf numFmtId="3" fontId="1" fillId="3" borderId="8" xfId="0" applyNumberFormat="1" applyFont="1" applyFill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3" fontId="1" fillId="3" borderId="0" xfId="0" applyNumberFormat="1" applyFont="1" applyFill="1" applyBorder="1"/>
    <xf numFmtId="3" fontId="1" fillId="0" borderId="11" xfId="0" applyNumberFormat="1" applyFont="1" applyBorder="1"/>
    <xf numFmtId="0" fontId="3" fillId="0" borderId="0" xfId="0" applyFont="1" applyBorder="1"/>
    <xf numFmtId="0" fontId="1" fillId="3" borderId="0" xfId="0" applyFont="1" applyFill="1" applyBorder="1"/>
    <xf numFmtId="1" fontId="5" fillId="0" borderId="0" xfId="0" applyNumberFormat="1" applyFont="1" applyBorder="1"/>
    <xf numFmtId="0" fontId="6" fillId="3" borderId="0" xfId="0" applyFont="1" applyFill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3" borderId="0" xfId="0" applyNumberFormat="1" applyFont="1" applyFill="1" applyBorder="1"/>
    <xf numFmtId="164" fontId="1" fillId="0" borderId="11" xfId="0" applyNumberFormat="1" applyFont="1" applyBorder="1"/>
    <xf numFmtId="165" fontId="1" fillId="3" borderId="0" xfId="0" applyNumberFormat="1" applyFont="1" applyFill="1" applyBorder="1"/>
    <xf numFmtId="0" fontId="7" fillId="0" borderId="0" xfId="0" applyFont="1"/>
    <xf numFmtId="165" fontId="1" fillId="0" borderId="0" xfId="0" applyNumberFormat="1" applyFont="1" applyBorder="1"/>
    <xf numFmtId="164" fontId="1" fillId="0" borderId="0" xfId="0" applyNumberFormat="1" applyFont="1"/>
    <xf numFmtId="166" fontId="1" fillId="0" borderId="0" xfId="0" applyNumberFormat="1" applyFont="1" applyBorder="1"/>
    <xf numFmtId="166" fontId="1" fillId="0" borderId="11" xfId="0" applyNumberFormat="1" applyFont="1" applyBorder="1"/>
    <xf numFmtId="0" fontId="1" fillId="0" borderId="19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3" fontId="1" fillId="0" borderId="9" xfId="0" applyNumberFormat="1" applyFont="1" applyBorder="1"/>
    <xf numFmtId="1" fontId="1" fillId="3" borderId="0" xfId="0" applyNumberFormat="1" applyFont="1" applyFill="1" applyBorder="1"/>
    <xf numFmtId="1" fontId="1" fillId="0" borderId="11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11" xfId="0" applyFont="1" applyBorder="1"/>
    <xf numFmtId="0" fontId="11" fillId="0" borderId="19" xfId="0" applyFont="1" applyBorder="1"/>
    <xf numFmtId="4" fontId="5" fillId="0" borderId="19" xfId="0" applyNumberFormat="1" applyFont="1" applyBorder="1"/>
    <xf numFmtId="4" fontId="5" fillId="0" borderId="21" xfId="0" applyNumberFormat="1" applyFont="1" applyBorder="1"/>
    <xf numFmtId="2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2" fillId="6" borderId="2" xfId="0" applyFont="1" applyFill="1" applyBorder="1"/>
    <xf numFmtId="0" fontId="2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10" xfId="0" applyFont="1" applyFill="1" applyBorder="1"/>
    <xf numFmtId="0" fontId="1" fillId="6" borderId="0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18" xfId="0" applyFont="1" applyFill="1" applyBorder="1"/>
    <xf numFmtId="0" fontId="1" fillId="6" borderId="22" xfId="0" applyFont="1" applyFill="1" applyBorder="1"/>
    <xf numFmtId="0" fontId="1" fillId="6" borderId="19" xfId="0" applyFont="1" applyFill="1" applyBorder="1"/>
    <xf numFmtId="0" fontId="1" fillId="6" borderId="21" xfId="0" applyFont="1" applyFill="1" applyBorder="1"/>
    <xf numFmtId="0" fontId="2" fillId="7" borderId="5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8" xfId="0" applyFont="1" applyFill="1" applyBorder="1"/>
    <xf numFmtId="0" fontId="1" fillId="7" borderId="19" xfId="0" applyFont="1" applyFill="1" applyBorder="1"/>
    <xf numFmtId="0" fontId="1" fillId="7" borderId="21" xfId="0" applyFont="1" applyFill="1" applyBorder="1"/>
    <xf numFmtId="0" fontId="2" fillId="7" borderId="27" xfId="0" applyFont="1" applyFill="1" applyBorder="1"/>
    <xf numFmtId="0" fontId="1" fillId="0" borderId="29" xfId="0" applyFont="1" applyBorder="1"/>
    <xf numFmtId="3" fontId="1" fillId="0" borderId="29" xfId="0" applyNumberFormat="1" applyFont="1" applyBorder="1"/>
    <xf numFmtId="1" fontId="1" fillId="0" borderId="29" xfId="0" applyNumberFormat="1" applyFont="1" applyBorder="1" applyAlignment="1">
      <alignment horizontal="right"/>
    </xf>
    <xf numFmtId="164" fontId="1" fillId="0" borderId="29" xfId="0" applyNumberFormat="1" applyFont="1" applyBorder="1"/>
    <xf numFmtId="166" fontId="1" fillId="0" borderId="29" xfId="0" applyNumberFormat="1" applyFont="1" applyBorder="1"/>
    <xf numFmtId="3" fontId="1" fillId="0" borderId="28" xfId="0" applyNumberFormat="1" applyFont="1" applyFill="1" applyBorder="1"/>
    <xf numFmtId="0" fontId="1" fillId="7" borderId="10" xfId="0" applyFont="1" applyFill="1" applyBorder="1"/>
    <xf numFmtId="0" fontId="1" fillId="7" borderId="31" xfId="0" applyFont="1" applyFill="1" applyBorder="1"/>
    <xf numFmtId="0" fontId="1" fillId="7" borderId="32" xfId="0" applyFont="1" applyFill="1" applyBorder="1"/>
    <xf numFmtId="0" fontId="1" fillId="7" borderId="33" xfId="0" applyFont="1" applyFill="1" applyBorder="1"/>
    <xf numFmtId="0" fontId="2" fillId="0" borderId="0" xfId="0" applyFont="1" applyFill="1" applyBorder="1" applyAlignment="1">
      <alignment horizontal="center" vertical="center" textRotation="90"/>
    </xf>
    <xf numFmtId="0" fontId="1" fillId="6" borderId="23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0" borderId="0" xfId="0" applyFont="1" applyFill="1" applyBorder="1"/>
    <xf numFmtId="164" fontId="1" fillId="0" borderId="0" xfId="20" applyNumberFormat="1" applyFont="1" applyBorder="1"/>
    <xf numFmtId="0" fontId="1" fillId="0" borderId="0" xfId="0" quotePrefix="1" applyFont="1" applyBorder="1"/>
    <xf numFmtId="3" fontId="2" fillId="5" borderId="29" xfId="0" applyNumberFormat="1" applyFont="1" applyFill="1" applyBorder="1"/>
    <xf numFmtId="0" fontId="1" fillId="0" borderId="22" xfId="0" applyFont="1" applyBorder="1" applyAlignment="1">
      <alignment horizontal="right"/>
    </xf>
    <xf numFmtId="0" fontId="1" fillId="3" borderId="19" xfId="0" applyFont="1" applyFill="1" applyBorder="1"/>
    <xf numFmtId="0" fontId="1" fillId="0" borderId="30" xfId="0" applyFont="1" applyBorder="1"/>
    <xf numFmtId="3" fontId="2" fillId="5" borderId="0" xfId="0" applyNumberFormat="1" applyFont="1" applyFill="1" applyBorder="1"/>
    <xf numFmtId="3" fontId="2" fillId="0" borderId="0" xfId="0" applyNumberFormat="1" applyFont="1" applyFill="1" applyBorder="1"/>
    <xf numFmtId="3" fontId="2" fillId="0" borderId="29" xfId="0" applyNumberFormat="1" applyFont="1" applyFill="1" applyBorder="1"/>
    <xf numFmtId="3" fontId="2" fillId="8" borderId="0" xfId="0" applyNumberFormat="1" applyFont="1" applyFill="1" applyBorder="1"/>
    <xf numFmtId="3" fontId="2" fillId="8" borderId="29" xfId="0" applyNumberFormat="1" applyFont="1" applyFill="1" applyBorder="1"/>
    <xf numFmtId="0" fontId="8" fillId="8" borderId="0" xfId="0" applyFont="1" applyFill="1" applyBorder="1" applyAlignment="1">
      <alignment horizontal="right"/>
    </xf>
    <xf numFmtId="0" fontId="8" fillId="8" borderId="10" xfId="0" applyFont="1" applyFill="1" applyBorder="1" applyAlignment="1">
      <alignment horizontal="right"/>
    </xf>
    <xf numFmtId="0" fontId="8" fillId="8" borderId="0" xfId="0" applyFont="1" applyFill="1" applyBorder="1" applyAlignment="1"/>
    <xf numFmtId="0" fontId="8" fillId="8" borderId="0" xfId="0" applyFont="1" applyFill="1" applyBorder="1"/>
    <xf numFmtId="0" fontId="8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8" fillId="5" borderId="10" xfId="0" applyFont="1" applyFill="1" applyBorder="1" applyAlignment="1">
      <alignment horizontal="right"/>
    </xf>
    <xf numFmtId="0" fontId="8" fillId="5" borderId="0" xfId="0" applyFont="1" applyFill="1" applyBorder="1" applyAlignment="1"/>
    <xf numFmtId="0" fontId="8" fillId="9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0" fontId="1" fillId="9" borderId="0" xfId="0" applyFont="1" applyFill="1" applyBorder="1"/>
    <xf numFmtId="0" fontId="8" fillId="9" borderId="0" xfId="0" applyFont="1" applyFill="1" applyBorder="1"/>
    <xf numFmtId="0" fontId="8" fillId="9" borderId="19" xfId="0" applyFont="1" applyFill="1" applyBorder="1" applyAlignment="1">
      <alignment horizontal="right"/>
    </xf>
    <xf numFmtId="0" fontId="8" fillId="9" borderId="19" xfId="0" applyFont="1" applyFill="1" applyBorder="1"/>
    <xf numFmtId="3" fontId="2" fillId="9" borderId="19" xfId="0" applyNumberFormat="1" applyFont="1" applyFill="1" applyBorder="1"/>
    <xf numFmtId="3" fontId="2" fillId="9" borderId="30" xfId="0" applyNumberFormat="1" applyFont="1" applyFill="1" applyBorder="1"/>
    <xf numFmtId="3" fontId="5" fillId="9" borderId="0" xfId="0" applyNumberFormat="1" applyFont="1" applyFill="1" applyBorder="1"/>
    <xf numFmtId="3" fontId="5" fillId="9" borderId="29" xfId="0" applyNumberFormat="1" applyFont="1" applyFill="1" applyBorder="1"/>
    <xf numFmtId="0" fontId="8" fillId="9" borderId="1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left"/>
    </xf>
    <xf numFmtId="0" fontId="1" fillId="8" borderId="0" xfId="0" applyFont="1" applyFill="1" applyBorder="1"/>
    <xf numFmtId="0" fontId="7" fillId="0" borderId="0" xfId="0" applyFont="1" applyBorder="1"/>
    <xf numFmtId="0" fontId="1" fillId="6" borderId="0" xfId="0" applyFont="1" applyFill="1"/>
    <xf numFmtId="0" fontId="1" fillId="7" borderId="23" xfId="0" applyFont="1" applyFill="1" applyBorder="1"/>
    <xf numFmtId="0" fontId="1" fillId="7" borderId="22" xfId="0" applyFont="1" applyFill="1" applyBorder="1"/>
    <xf numFmtId="0" fontId="1" fillId="6" borderId="35" xfId="0" applyFont="1" applyFill="1" applyBorder="1"/>
    <xf numFmtId="0" fontId="1" fillId="6" borderId="34" xfId="0" applyFont="1" applyFill="1" applyBorder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1" fillId="5" borderId="0" xfId="0" applyFont="1" applyFill="1" applyBorder="1"/>
    <xf numFmtId="0" fontId="1" fillId="8" borderId="0" xfId="0" applyFont="1" applyFill="1" applyBorder="1" applyAlignment="1">
      <alignment horizontal="right"/>
    </xf>
    <xf numFmtId="0" fontId="8" fillId="5" borderId="11" xfId="0" applyFont="1" applyFill="1" applyBorder="1" applyAlignment="1">
      <alignment horizontal="right"/>
    </xf>
    <xf numFmtId="0" fontId="8" fillId="8" borderId="11" xfId="0" applyFont="1" applyFill="1" applyBorder="1" applyAlignment="1">
      <alignment horizontal="right"/>
    </xf>
    <xf numFmtId="0" fontId="8" fillId="9" borderId="11" xfId="0" applyFont="1" applyFill="1" applyBorder="1" applyAlignment="1">
      <alignment horizontal="right"/>
    </xf>
    <xf numFmtId="3" fontId="27" fillId="9" borderId="0" xfId="0" applyNumberFormat="1" applyFont="1" applyFill="1" applyBorder="1"/>
    <xf numFmtId="3" fontId="27" fillId="9" borderId="29" xfId="0" applyNumberFormat="1" applyFont="1" applyFill="1" applyBorder="1"/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4" fontId="2" fillId="6" borderId="0" xfId="0" applyNumberFormat="1" applyFont="1" applyFill="1" applyBorder="1"/>
    <xf numFmtId="0" fontId="3" fillId="6" borderId="10" xfId="0" applyFont="1" applyFill="1" applyBorder="1" applyAlignment="1">
      <alignment horizontal="left"/>
    </xf>
    <xf numFmtId="0" fontId="2" fillId="6" borderId="16" xfId="0" applyFont="1" applyFill="1" applyBorder="1"/>
    <xf numFmtId="0" fontId="2" fillId="7" borderId="17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10" xfId="0" applyFont="1" applyBorder="1" applyAlignment="1">
      <alignment horizontal="right" vertical="center" wrapText="1"/>
    </xf>
    <xf numFmtId="0" fontId="2" fillId="0" borderId="0" xfId="0" applyFont="1"/>
    <xf numFmtId="165" fontId="1" fillId="0" borderId="0" xfId="20" applyNumberFormat="1" applyFont="1" applyBorder="1"/>
    <xf numFmtId="165" fontId="1" fillId="0" borderId="11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2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10" xfId="0" applyFont="1" applyBorder="1"/>
    <xf numFmtId="0" fontId="10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165" fontId="1" fillId="0" borderId="29" xfId="0" applyNumberFormat="1" applyFont="1" applyBorder="1"/>
    <xf numFmtId="3" fontId="2" fillId="4" borderId="0" xfId="0" applyNumberFormat="1" applyFont="1" applyFill="1" applyBorder="1"/>
    <xf numFmtId="3" fontId="2" fillId="0" borderId="0" xfId="0" applyNumberFormat="1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left" vertical="center"/>
    </xf>
    <xf numFmtId="3" fontId="5" fillId="0" borderId="0" xfId="0" applyNumberFormat="1" applyFont="1" applyBorder="1"/>
    <xf numFmtId="3" fontId="1" fillId="0" borderId="0" xfId="0" applyNumberFormat="1" applyFont="1" applyBorder="1"/>
    <xf numFmtId="0" fontId="29" fillId="0" borderId="0" xfId="0" applyFont="1"/>
    <xf numFmtId="14" fontId="0" fillId="0" borderId="0" xfId="0" applyNumberFormat="1"/>
    <xf numFmtId="1" fontId="5" fillId="0" borderId="8" xfId="0" applyNumberFormat="1" applyFont="1" applyBorder="1"/>
    <xf numFmtId="0" fontId="30" fillId="10" borderId="23" xfId="0" applyFont="1" applyFill="1" applyBorder="1" applyAlignment="1">
      <alignment horizontal="center" vertical="center" textRotation="90"/>
    </xf>
    <xf numFmtId="0" fontId="30" fillId="10" borderId="10" xfId="0" applyFont="1" applyFill="1" applyBorder="1" applyAlignment="1">
      <alignment horizontal="center" vertical="center" textRotation="90"/>
    </xf>
    <xf numFmtId="0" fontId="30" fillId="10" borderId="22" xfId="0" applyFont="1" applyFill="1" applyBorder="1" applyAlignment="1">
      <alignment horizontal="center" vertical="center" textRotation="90"/>
    </xf>
    <xf numFmtId="3" fontId="2" fillId="11" borderId="11" xfId="0" applyNumberFormat="1" applyFont="1" applyFill="1" applyBorder="1"/>
    <xf numFmtId="3" fontId="5" fillId="11" borderId="11" xfId="0" applyNumberFormat="1" applyFont="1" applyFill="1" applyBorder="1"/>
    <xf numFmtId="0" fontId="2" fillId="0" borderId="11" xfId="0" applyFont="1" applyBorder="1"/>
  </cellXfs>
  <cellStyles count="21">
    <cellStyle name="Ergebnis 1" xfId="1"/>
    <cellStyle name="Ergebnis 1 1" xfId="2"/>
    <cellStyle name="Euro" xfId="3"/>
    <cellStyle name="Hyperlink 2" xfId="4"/>
    <cellStyle name="Hyperlink 3" xfId="5"/>
    <cellStyle name="Hyperlink 4" xfId="6"/>
    <cellStyle name="Prozent" xfId="20" builtinId="5"/>
    <cellStyle name="Prozent 2" xfId="7"/>
    <cellStyle name="Prozent 3" xfId="8"/>
    <cellStyle name="Prozent 4" xfId="9"/>
    <cellStyle name="Prozent 5" xfId="10"/>
    <cellStyle name="Standard" xfId="0" builtinId="0"/>
    <cellStyle name="Standard 2" xfId="11"/>
    <cellStyle name="Standard 2 2" xfId="12"/>
    <cellStyle name="Standard 3" xfId="13"/>
    <cellStyle name="Standard 4" xfId="14"/>
    <cellStyle name="Überschrift 1 1" xfId="15"/>
    <cellStyle name="Überschrift 1 1 1" xfId="16"/>
    <cellStyle name="Währung 2" xfId="17"/>
    <cellStyle name="Währung 3" xfId="18"/>
    <cellStyle name="Währung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22</xdr:row>
      <xdr:rowOff>75640</xdr:rowOff>
    </xdr:from>
    <xdr:to>
      <xdr:col>10</xdr:col>
      <xdr:colOff>578784</xdr:colOff>
      <xdr:row>23</xdr:row>
      <xdr:rowOff>166269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7872" y="4361890"/>
          <a:ext cx="1228725" cy="323150"/>
        </a:xfrm>
        <a:prstGeom prst="rect">
          <a:avLst/>
        </a:prstGeom>
      </xdr:spPr>
    </xdr:pic>
    <xdr:clientData/>
  </xdr:twoCellAnchor>
  <xdr:twoCellAnchor editAs="oneCell">
    <xdr:from>
      <xdr:col>9</xdr:col>
      <xdr:colOff>83344</xdr:colOff>
      <xdr:row>4</xdr:row>
      <xdr:rowOff>35718</xdr:rowOff>
    </xdr:from>
    <xdr:to>
      <xdr:col>14</xdr:col>
      <xdr:colOff>330994</xdr:colOff>
      <xdr:row>7</xdr:row>
      <xdr:rowOff>114299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53438" y="821531"/>
          <a:ext cx="4057650" cy="638175"/>
        </a:xfrm>
        <a:prstGeom prst="rect">
          <a:avLst/>
        </a:prstGeom>
      </xdr:spPr>
    </xdr:pic>
    <xdr:clientData/>
  </xdr:twoCellAnchor>
  <xdr:twoCellAnchor editAs="oneCell">
    <xdr:from>
      <xdr:col>9</xdr:col>
      <xdr:colOff>83344</xdr:colOff>
      <xdr:row>11</xdr:row>
      <xdr:rowOff>40481</xdr:rowOff>
    </xdr:from>
    <xdr:to>
      <xdr:col>13</xdr:col>
      <xdr:colOff>416719</xdr:colOff>
      <xdr:row>13</xdr:row>
      <xdr:rowOff>211931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81875" y="2112169"/>
          <a:ext cx="3381375" cy="647700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119062</xdr:colOff>
      <xdr:row>4</xdr:row>
      <xdr:rowOff>11906</xdr:rowOff>
    </xdr:from>
    <xdr:to>
      <xdr:col>20</xdr:col>
      <xdr:colOff>271462</xdr:colOff>
      <xdr:row>7</xdr:row>
      <xdr:rowOff>128587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061156" y="797719"/>
          <a:ext cx="3962400" cy="676275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11</xdr:row>
      <xdr:rowOff>0</xdr:rowOff>
    </xdr:from>
    <xdr:to>
      <xdr:col>19</xdr:col>
      <xdr:colOff>714375</xdr:colOff>
      <xdr:row>13</xdr:row>
      <xdr:rowOff>190500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180219" y="2071688"/>
          <a:ext cx="3524250" cy="666750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17</xdr:row>
      <xdr:rowOff>58831</xdr:rowOff>
    </xdr:from>
    <xdr:to>
      <xdr:col>19</xdr:col>
      <xdr:colOff>428625</xdr:colOff>
      <xdr:row>21</xdr:row>
      <xdr:rowOff>96931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225743" y="3532655"/>
          <a:ext cx="3238500" cy="665629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285750</xdr:colOff>
      <xdr:row>22</xdr:row>
      <xdr:rowOff>142877</xdr:rowOff>
    </xdr:from>
    <xdr:to>
      <xdr:col>18</xdr:col>
      <xdr:colOff>209550</xdr:colOff>
      <xdr:row>23</xdr:row>
      <xdr:rowOff>243731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263563" y="4429127"/>
          <a:ext cx="2209800" cy="333375"/>
        </a:xfrm>
        <a:prstGeom prst="rect">
          <a:avLst/>
        </a:prstGeom>
      </xdr:spPr>
    </xdr:pic>
    <xdr:clientData/>
  </xdr:twoCellAnchor>
  <xdr:twoCellAnchor editAs="oneCell">
    <xdr:from>
      <xdr:col>9</xdr:col>
      <xdr:colOff>107167</xdr:colOff>
      <xdr:row>24</xdr:row>
      <xdr:rowOff>107157</xdr:rowOff>
    </xdr:from>
    <xdr:to>
      <xdr:col>12</xdr:col>
      <xdr:colOff>345292</xdr:colOff>
      <xdr:row>27</xdr:row>
      <xdr:rowOff>100014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12980" y="4964907"/>
          <a:ext cx="2524125" cy="647700"/>
        </a:xfrm>
        <a:prstGeom prst="rect">
          <a:avLst/>
        </a:prstGeom>
      </xdr:spPr>
    </xdr:pic>
    <xdr:clientData/>
  </xdr:twoCellAnchor>
  <xdr:twoCellAnchor editAs="oneCell">
    <xdr:from>
      <xdr:col>9</xdr:col>
      <xdr:colOff>145677</xdr:colOff>
      <xdr:row>45</xdr:row>
      <xdr:rowOff>89648</xdr:rowOff>
    </xdr:from>
    <xdr:to>
      <xdr:col>13</xdr:col>
      <xdr:colOff>69106</xdr:colOff>
      <xdr:row>49</xdr:row>
      <xdr:rowOff>28477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61295" y="10443883"/>
          <a:ext cx="2971429" cy="790476"/>
        </a:xfrm>
        <a:prstGeom prst="rect">
          <a:avLst/>
        </a:prstGeom>
      </xdr:spPr>
    </xdr:pic>
    <xdr:clientData/>
  </xdr:twoCellAnchor>
  <xdr:twoCellAnchor editAs="oneCell">
    <xdr:from>
      <xdr:col>9</xdr:col>
      <xdr:colOff>156882</xdr:colOff>
      <xdr:row>51</xdr:row>
      <xdr:rowOff>224331</xdr:rowOff>
    </xdr:from>
    <xdr:to>
      <xdr:col>11</xdr:col>
      <xdr:colOff>616323</xdr:colOff>
      <xdr:row>56</xdr:row>
      <xdr:rowOff>126487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572500" y="11900860"/>
          <a:ext cx="1983441" cy="91068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58</xdr:row>
      <xdr:rowOff>89647</xdr:rowOff>
    </xdr:from>
    <xdr:to>
      <xdr:col>11</xdr:col>
      <xdr:colOff>342691</xdr:colOff>
      <xdr:row>62</xdr:row>
      <xdr:rowOff>118123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606118" y="13155706"/>
          <a:ext cx="1676191" cy="7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</xdr:colOff>
      <xdr:row>64</xdr:row>
      <xdr:rowOff>100853</xdr:rowOff>
    </xdr:from>
    <xdr:to>
      <xdr:col>12</xdr:col>
      <xdr:colOff>575815</xdr:colOff>
      <xdr:row>67</xdr:row>
      <xdr:rowOff>137195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944100" y="14321118"/>
          <a:ext cx="1333333" cy="6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</xdr:colOff>
      <xdr:row>30</xdr:row>
      <xdr:rowOff>268942</xdr:rowOff>
    </xdr:from>
    <xdr:to>
      <xdr:col>12</xdr:col>
      <xdr:colOff>575815</xdr:colOff>
      <xdr:row>33</xdr:row>
      <xdr:rowOff>81167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944100" y="6477001"/>
          <a:ext cx="1333333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zoomScale="85" zoomScaleNormal="85" workbookViewId="0">
      <selection activeCell="B1" sqref="B1"/>
    </sheetView>
  </sheetViews>
  <sheetFormatPr baseColWidth="10" defaultRowHeight="14.25"/>
  <cols>
    <col min="1" max="1" width="3.42578125" style="1" customWidth="1"/>
    <col min="2" max="2" width="37.140625" style="1" customWidth="1"/>
    <col min="3" max="3" width="8" style="1" customWidth="1"/>
    <col min="4" max="4" width="13.5703125" style="1" customWidth="1"/>
    <col min="5" max="6" width="22.28515625" style="1" bestFit="1" customWidth="1"/>
    <col min="7" max="7" width="2.85546875" style="1" customWidth="1"/>
    <col min="8" max="8" width="12.85546875" style="1" customWidth="1"/>
    <col min="9" max="9" width="3.5703125" style="1" customWidth="1"/>
    <col min="10" max="16384" width="11.42578125" style="1"/>
  </cols>
  <sheetData>
    <row r="1" spans="1:24" ht="15.75" thickBot="1">
      <c r="J1" s="2" t="s">
        <v>54</v>
      </c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4" ht="15.75" thickBot="1">
      <c r="A2" s="5"/>
      <c r="B2" s="3"/>
      <c r="C2" s="6" t="s">
        <v>0</v>
      </c>
      <c r="D2" s="6"/>
      <c r="E2" s="44" t="s">
        <v>51</v>
      </c>
      <c r="F2" s="71" t="s">
        <v>49</v>
      </c>
      <c r="J2" s="45" t="s">
        <v>51</v>
      </c>
      <c r="K2" s="46"/>
      <c r="L2" s="46"/>
      <c r="M2" s="46"/>
      <c r="N2" s="46"/>
      <c r="O2" s="47"/>
      <c r="P2" s="60" t="s">
        <v>49</v>
      </c>
      <c r="Q2" s="61"/>
      <c r="R2" s="61"/>
      <c r="S2" s="61"/>
      <c r="T2" s="61"/>
      <c r="U2" s="62"/>
    </row>
    <row r="3" spans="1:24" ht="15.75">
      <c r="A3" s="146" t="s">
        <v>3</v>
      </c>
      <c r="B3" s="7" t="s">
        <v>4</v>
      </c>
      <c r="C3" s="8" t="s">
        <v>5</v>
      </c>
      <c r="D3" s="8"/>
      <c r="E3" s="9">
        <v>50000</v>
      </c>
      <c r="F3" s="77">
        <f>E3</f>
        <v>50000</v>
      </c>
      <c r="J3" s="48" t="s">
        <v>6</v>
      </c>
      <c r="K3" s="49"/>
      <c r="L3" s="49"/>
      <c r="M3" s="49"/>
      <c r="N3" s="124"/>
      <c r="O3" s="125"/>
      <c r="P3" s="63"/>
      <c r="Q3" s="63"/>
      <c r="R3" s="63"/>
      <c r="S3" s="63"/>
      <c r="T3" s="63"/>
      <c r="U3" s="64"/>
    </row>
    <row r="4" spans="1:24" ht="18.75">
      <c r="A4" s="147"/>
      <c r="B4" s="13"/>
      <c r="C4" s="11"/>
      <c r="D4" s="11"/>
      <c r="E4" s="11"/>
      <c r="F4" s="72"/>
      <c r="J4" s="51"/>
      <c r="K4" s="52" t="s">
        <v>7</v>
      </c>
      <c r="L4" s="52"/>
      <c r="M4" s="52"/>
      <c r="N4" s="49"/>
      <c r="O4" s="50" t="s">
        <v>78</v>
      </c>
      <c r="P4" s="65"/>
      <c r="Q4" s="65" t="s">
        <v>50</v>
      </c>
      <c r="R4" s="65"/>
      <c r="S4" s="65"/>
      <c r="T4" s="65"/>
      <c r="U4" s="66"/>
    </row>
    <row r="5" spans="1:24">
      <c r="A5" s="147"/>
      <c r="B5" s="13" t="s">
        <v>8</v>
      </c>
      <c r="C5" s="11" t="s">
        <v>9</v>
      </c>
      <c r="D5" s="11"/>
      <c r="E5" s="14">
        <v>1000</v>
      </c>
      <c r="F5" s="73">
        <f t="shared" ref="F5:F12" si="0">E5</f>
        <v>1000</v>
      </c>
      <c r="J5" s="48"/>
      <c r="K5" s="49"/>
      <c r="L5" s="49"/>
      <c r="M5" s="49"/>
      <c r="N5" s="49"/>
      <c r="O5" s="50"/>
      <c r="P5" s="63"/>
      <c r="Q5" s="63"/>
      <c r="R5" s="63"/>
      <c r="S5" s="63"/>
      <c r="T5" s="63"/>
      <c r="U5" s="64"/>
    </row>
    <row r="6" spans="1:24" ht="15.75">
      <c r="A6" s="147"/>
      <c r="B6" s="13" t="s">
        <v>10</v>
      </c>
      <c r="C6" s="16" t="s">
        <v>11</v>
      </c>
      <c r="D6" s="16"/>
      <c r="E6" s="17">
        <v>12</v>
      </c>
      <c r="F6" s="72">
        <f t="shared" si="0"/>
        <v>12</v>
      </c>
      <c r="J6" s="48"/>
      <c r="K6" s="49"/>
      <c r="L6" s="49"/>
      <c r="M6" s="49"/>
      <c r="N6" s="49"/>
      <c r="O6" s="50"/>
      <c r="P6" s="63"/>
      <c r="Q6" s="63"/>
      <c r="R6" s="63"/>
      <c r="S6" s="63"/>
      <c r="T6" s="63"/>
      <c r="U6" s="64"/>
      <c r="W6"/>
    </row>
    <row r="7" spans="1:24">
      <c r="A7" s="147"/>
      <c r="B7" s="13" t="s">
        <v>12</v>
      </c>
      <c r="C7" s="18">
        <f>IF(E7="vorschüssig",1,IF(E7="nachschüssig",-1,"Auswahlfeld D7 beachten"))</f>
        <v>1</v>
      </c>
      <c r="D7" s="18" t="s">
        <v>89</v>
      </c>
      <c r="E7" s="19" t="s">
        <v>2</v>
      </c>
      <c r="F7" s="74" t="str">
        <f t="shared" si="0"/>
        <v>vorschüssig</v>
      </c>
      <c r="J7" s="48"/>
      <c r="K7" s="49"/>
      <c r="L7" s="49"/>
      <c r="M7" s="49"/>
      <c r="N7" s="49"/>
      <c r="O7" s="50"/>
      <c r="P7" s="78"/>
      <c r="Q7" s="63"/>
      <c r="R7" s="63"/>
      <c r="S7" s="63"/>
      <c r="T7" s="63"/>
      <c r="U7" s="64"/>
    </row>
    <row r="8" spans="1:24">
      <c r="A8" s="147"/>
      <c r="B8" s="13" t="s">
        <v>13</v>
      </c>
      <c r="C8" s="16" t="s">
        <v>14</v>
      </c>
      <c r="D8" s="16"/>
      <c r="E8" s="21">
        <v>0.01</v>
      </c>
      <c r="F8" s="75">
        <f>E8</f>
        <v>0.01</v>
      </c>
      <c r="J8" s="54"/>
      <c r="K8" s="55"/>
      <c r="L8" s="55"/>
      <c r="M8" s="55"/>
      <c r="N8" s="55"/>
      <c r="O8" s="56"/>
      <c r="P8" s="79"/>
      <c r="Q8" s="80"/>
      <c r="R8" s="80"/>
      <c r="S8" s="80"/>
      <c r="T8" s="80"/>
      <c r="U8" s="81"/>
    </row>
    <row r="9" spans="1:24" ht="18.75">
      <c r="A9" s="147"/>
      <c r="B9" s="13" t="s">
        <v>57</v>
      </c>
      <c r="C9" s="11" t="s">
        <v>73</v>
      </c>
      <c r="D9" s="11"/>
      <c r="E9" s="21">
        <v>0.04</v>
      </c>
      <c r="F9" s="75">
        <f>E9</f>
        <v>0.04</v>
      </c>
      <c r="J9" s="51"/>
      <c r="K9" s="52"/>
      <c r="L9" s="52"/>
      <c r="M9" s="52"/>
      <c r="N9" s="52"/>
      <c r="O9" s="53"/>
      <c r="P9" s="63"/>
      <c r="Q9" s="63"/>
      <c r="R9" s="63"/>
      <c r="S9" s="63"/>
      <c r="T9" s="63"/>
      <c r="U9" s="64"/>
    </row>
    <row r="10" spans="1:24">
      <c r="A10" s="147"/>
      <c r="B10" s="13" t="s">
        <v>15</v>
      </c>
      <c r="C10" s="11" t="s">
        <v>65</v>
      </c>
      <c r="D10" s="120" t="s">
        <v>76</v>
      </c>
      <c r="E10" s="23">
        <f>0.25*1.055</f>
        <v>0.26374999999999998</v>
      </c>
      <c r="F10" s="168">
        <f>E10</f>
        <v>0.26374999999999998</v>
      </c>
      <c r="G10" s="24"/>
      <c r="J10" s="48" t="s">
        <v>16</v>
      </c>
      <c r="K10" s="49" t="s">
        <v>17</v>
      </c>
      <c r="L10" s="49"/>
      <c r="M10" s="49"/>
      <c r="N10" s="49"/>
      <c r="O10" s="50"/>
      <c r="P10" s="63"/>
      <c r="Q10" s="63" t="s">
        <v>77</v>
      </c>
      <c r="R10" s="63"/>
      <c r="S10" s="63"/>
      <c r="T10" s="63"/>
      <c r="U10" s="64"/>
    </row>
    <row r="11" spans="1:24" ht="18.75">
      <c r="A11" s="147"/>
      <c r="B11" s="13" t="s">
        <v>58</v>
      </c>
      <c r="C11" s="11" t="s">
        <v>74</v>
      </c>
      <c r="D11" s="11"/>
      <c r="E11" s="21">
        <f>E9*(1-E10)</f>
        <v>2.9450000000000004E-2</v>
      </c>
      <c r="F11" s="75">
        <f>E11</f>
        <v>2.9450000000000004E-2</v>
      </c>
      <c r="J11" s="48"/>
      <c r="K11" s="49" t="s">
        <v>18</v>
      </c>
      <c r="L11" s="49"/>
      <c r="M11" s="49"/>
      <c r="N11" s="49"/>
      <c r="O11" s="50"/>
      <c r="P11" s="63"/>
      <c r="Q11" s="63"/>
      <c r="R11" s="63"/>
      <c r="S11" s="63"/>
      <c r="T11" s="63"/>
      <c r="U11" s="64"/>
      <c r="X11"/>
    </row>
    <row r="12" spans="1:24" ht="18.75">
      <c r="A12" s="147"/>
      <c r="B12" s="13" t="s">
        <v>19</v>
      </c>
      <c r="C12" s="11" t="s">
        <v>75</v>
      </c>
      <c r="D12" s="11"/>
      <c r="E12" s="21">
        <v>2.5000000000000001E-2</v>
      </c>
      <c r="F12" s="75">
        <f t="shared" si="0"/>
        <v>2.5000000000000001E-2</v>
      </c>
      <c r="J12" s="48"/>
      <c r="K12" s="49"/>
      <c r="L12" s="49"/>
      <c r="M12" s="49"/>
      <c r="N12" s="49"/>
      <c r="O12" s="50"/>
      <c r="P12" s="63"/>
      <c r="Q12" s="63"/>
      <c r="R12" s="63"/>
      <c r="S12" s="63"/>
      <c r="T12" s="63"/>
      <c r="U12" s="64"/>
    </row>
    <row r="13" spans="1:24" ht="18.75">
      <c r="A13" s="147"/>
      <c r="B13" s="13" t="s">
        <v>55</v>
      </c>
      <c r="C13" s="11" t="s">
        <v>60</v>
      </c>
      <c r="D13" s="11"/>
      <c r="E13" s="88">
        <f>(1+E11)/(1+E12)-1</f>
        <v>4.3414634146341502E-3</v>
      </c>
      <c r="F13" s="75">
        <f>E13</f>
        <v>4.3414634146341502E-3</v>
      </c>
      <c r="H13" s="26"/>
      <c r="I13" s="26"/>
      <c r="J13" s="48"/>
      <c r="K13" s="49"/>
      <c r="L13" s="49"/>
      <c r="M13" s="49"/>
      <c r="N13" s="49"/>
      <c r="O13" s="50" t="s">
        <v>78</v>
      </c>
      <c r="P13" s="63"/>
      <c r="Q13" s="63"/>
      <c r="R13" s="63"/>
      <c r="S13" s="63"/>
      <c r="T13" s="63"/>
      <c r="U13" s="64"/>
      <c r="X13"/>
    </row>
    <row r="14" spans="1:24" ht="18.75">
      <c r="A14" s="147"/>
      <c r="B14" s="13" t="s">
        <v>61</v>
      </c>
      <c r="C14" s="11" t="s">
        <v>62</v>
      </c>
      <c r="D14" s="89" t="s">
        <v>63</v>
      </c>
      <c r="E14" s="27">
        <f>1+E13</f>
        <v>1.0043414634146342</v>
      </c>
      <c r="F14" s="76">
        <f>E14</f>
        <v>1.0043414634146342</v>
      </c>
      <c r="J14" s="48"/>
      <c r="K14" s="49"/>
      <c r="L14" s="49"/>
      <c r="M14" s="49"/>
      <c r="N14" s="49"/>
      <c r="O14" s="50"/>
      <c r="P14" s="63"/>
      <c r="Q14" s="63"/>
      <c r="R14" s="63"/>
      <c r="S14" s="63"/>
      <c r="T14" s="63"/>
      <c r="U14" s="64"/>
    </row>
    <row r="15" spans="1:24">
      <c r="A15" s="147"/>
      <c r="B15" s="13" t="s">
        <v>20</v>
      </c>
      <c r="C15" s="11"/>
      <c r="D15" s="11"/>
      <c r="E15" s="13" t="s">
        <v>21</v>
      </c>
      <c r="F15" s="74" t="str">
        <f>E15</f>
        <v>jährlich</v>
      </c>
      <c r="J15" s="54" t="s">
        <v>16</v>
      </c>
      <c r="K15" s="55"/>
      <c r="L15" s="55"/>
      <c r="M15" s="55"/>
      <c r="N15" s="55"/>
      <c r="O15" s="56"/>
      <c r="P15" s="67"/>
      <c r="Q15" s="67"/>
      <c r="R15" s="67"/>
      <c r="S15" s="67"/>
      <c r="T15" s="67"/>
      <c r="U15" s="68"/>
    </row>
    <row r="16" spans="1:24">
      <c r="A16" s="147"/>
      <c r="B16" s="13"/>
      <c r="C16" s="18"/>
      <c r="D16" s="18"/>
      <c r="E16" s="87"/>
      <c r="F16" s="74"/>
      <c r="J16" s="48"/>
      <c r="K16" s="49"/>
      <c r="L16" s="49"/>
      <c r="M16" s="49"/>
      <c r="N16" s="49"/>
      <c r="O16" s="50"/>
      <c r="P16" s="63"/>
      <c r="Q16" s="63"/>
      <c r="R16" s="63"/>
      <c r="S16" s="63"/>
      <c r="T16" s="63"/>
      <c r="U16" s="64"/>
    </row>
    <row r="17" spans="1:21">
      <c r="A17" s="147"/>
      <c r="B17" s="13" t="s">
        <v>22</v>
      </c>
      <c r="C17" s="11" t="s">
        <v>23</v>
      </c>
      <c r="D17" s="11"/>
      <c r="E17" s="17">
        <v>34</v>
      </c>
      <c r="F17" s="72">
        <f>E17</f>
        <v>34</v>
      </c>
      <c r="J17" s="48"/>
      <c r="K17" s="49"/>
      <c r="L17" s="49"/>
      <c r="M17" s="49"/>
      <c r="N17" s="49"/>
      <c r="O17" s="50"/>
      <c r="P17" s="63"/>
      <c r="Q17" s="63" t="s">
        <v>52</v>
      </c>
      <c r="R17" s="63"/>
      <c r="S17" s="63"/>
      <c r="T17" s="63"/>
      <c r="U17" s="64"/>
    </row>
    <row r="18" spans="1:21" ht="15" thickBot="1">
      <c r="A18" s="147"/>
      <c r="B18" s="91" t="s">
        <v>24</v>
      </c>
      <c r="C18" s="29" t="s">
        <v>25</v>
      </c>
      <c r="D18" s="29"/>
      <c r="E18" s="92">
        <v>0</v>
      </c>
      <c r="F18" s="93">
        <f>E18</f>
        <v>0</v>
      </c>
      <c r="J18" s="48"/>
      <c r="K18" s="49"/>
      <c r="L18" s="49"/>
      <c r="M18" s="49"/>
      <c r="N18" s="49"/>
      <c r="O18" s="50"/>
      <c r="P18" s="63"/>
      <c r="Q18" s="63"/>
      <c r="R18" s="63"/>
      <c r="S18" s="63"/>
      <c r="T18" s="63"/>
      <c r="U18" s="64"/>
    </row>
    <row r="19" spans="1:21" ht="7.5" customHeight="1">
      <c r="A19" s="147"/>
      <c r="B19" s="13"/>
      <c r="C19" s="11"/>
      <c r="D19" s="11"/>
      <c r="E19" s="87"/>
      <c r="F19" s="72"/>
      <c r="J19" s="48"/>
      <c r="K19" s="49"/>
      <c r="L19" s="49"/>
      <c r="M19" s="49"/>
      <c r="N19" s="49"/>
      <c r="O19" s="50"/>
      <c r="P19" s="63"/>
      <c r="Q19" s="63"/>
      <c r="R19" s="63"/>
      <c r="S19" s="63"/>
      <c r="T19" s="63"/>
      <c r="U19" s="64"/>
    </row>
    <row r="20" spans="1:21" ht="18.75" customHeight="1">
      <c r="A20" s="147"/>
      <c r="B20" s="30" t="s">
        <v>53</v>
      </c>
      <c r="C20" s="16"/>
      <c r="D20" s="11"/>
      <c r="E20" s="95">
        <f>IF(E8=0,E3+E6*E5*E17,E3+E6*E5*((1+E8)^E17-1)/E8)</f>
        <v>533092.38340348727</v>
      </c>
      <c r="F20" s="96">
        <f>IF(F8=0,F3+F6*F5*F17,F3+F6*F5*((1+F8)^F17-1)/F8)</f>
        <v>533092.38340348727</v>
      </c>
      <c r="J20" s="48"/>
      <c r="K20" s="49"/>
      <c r="L20" s="49"/>
      <c r="M20" s="49"/>
      <c r="N20" s="49"/>
      <c r="O20" s="50"/>
      <c r="P20" s="63"/>
      <c r="Q20" s="63"/>
      <c r="R20" s="63"/>
      <c r="S20" s="63"/>
      <c r="T20" s="63"/>
      <c r="U20" s="64"/>
    </row>
    <row r="21" spans="1:21" ht="7.5" customHeight="1">
      <c r="A21" s="147"/>
      <c r="B21" s="126"/>
      <c r="C21" s="16"/>
      <c r="D21" s="11"/>
      <c r="E21" s="95"/>
      <c r="F21" s="96"/>
      <c r="J21" s="48"/>
      <c r="K21" s="49"/>
      <c r="L21" s="49"/>
      <c r="M21" s="49"/>
      <c r="N21" s="49"/>
      <c r="O21" s="50"/>
      <c r="P21" s="63"/>
      <c r="Q21" s="63"/>
      <c r="R21" s="63"/>
      <c r="S21" s="63"/>
      <c r="T21" s="63"/>
      <c r="U21" s="64"/>
    </row>
    <row r="22" spans="1:21" ht="18" customHeight="1" thickBot="1">
      <c r="A22" s="147"/>
      <c r="B22" s="127"/>
      <c r="C22" s="128"/>
      <c r="D22" s="129"/>
      <c r="E22" s="94"/>
      <c r="F22" s="131" t="s">
        <v>79</v>
      </c>
      <c r="J22" s="57"/>
      <c r="K22" s="58"/>
      <c r="L22" s="58"/>
      <c r="M22" s="58"/>
      <c r="N22" s="58"/>
      <c r="O22" s="59"/>
      <c r="P22" s="69"/>
      <c r="Q22" s="69"/>
      <c r="R22" s="69"/>
      <c r="S22" s="69"/>
      <c r="T22" s="69"/>
      <c r="U22" s="70"/>
    </row>
    <row r="23" spans="1:21" ht="18.75" customHeight="1">
      <c r="A23" s="147"/>
      <c r="B23" s="103" t="s">
        <v>66</v>
      </c>
      <c r="C23" s="104"/>
      <c r="D23" s="138" t="s">
        <v>68</v>
      </c>
      <c r="E23" s="94">
        <f>E26-E20</f>
        <v>634047.58313176339</v>
      </c>
      <c r="F23" s="90">
        <f>(F26-F20)</f>
        <v>378836.53525435773</v>
      </c>
      <c r="J23" s="83"/>
      <c r="K23" s="84"/>
      <c r="L23" s="84"/>
      <c r="M23" s="84"/>
      <c r="N23" s="84"/>
      <c r="O23" s="50" t="s">
        <v>78</v>
      </c>
      <c r="P23" s="122"/>
      <c r="Q23" s="85"/>
      <c r="R23" s="85"/>
      <c r="S23" s="85"/>
      <c r="T23" s="85"/>
      <c r="U23" s="86"/>
    </row>
    <row r="24" spans="1:21" ht="26.25" customHeight="1">
      <c r="A24" s="147"/>
      <c r="B24" s="105" t="s">
        <v>26</v>
      </c>
      <c r="C24" s="106" t="s">
        <v>27</v>
      </c>
      <c r="D24" s="139"/>
      <c r="E24" s="94">
        <f>IF(E9=E8,E5*(E6+E9/2*(E6+C7))*E17*(1+E9)^(E17-1+E18),E5*(E6+E9/2*(E6+C7))*((1+E9)^E17-(1+E8)^E17)/(E9-E8)*(1+E9)^E18)</f>
        <v>977424.14950583025</v>
      </c>
      <c r="F24" s="90">
        <f>IF(F8=0,F17*F6*F5*(1+(F9*((F17-1)/2+(F6+C7)/(2*F6)+F18))),F6*F5/F8*(((1+F8)^F17-1)*(((1/F8+F18+(F6+C7)/(2*F6))*F9+1))-F17*F9))</f>
        <v>793928.918657845</v>
      </c>
      <c r="J24" s="48"/>
      <c r="K24" s="49"/>
      <c r="L24" s="49"/>
      <c r="M24" s="49"/>
      <c r="N24" s="49"/>
      <c r="O24" s="49"/>
      <c r="P24" s="78"/>
      <c r="Q24" s="63"/>
      <c r="R24" s="63"/>
      <c r="S24" s="63"/>
      <c r="T24" s="63"/>
      <c r="U24" s="64"/>
    </row>
    <row r="25" spans="1:21" ht="18.75" customHeight="1">
      <c r="A25" s="147"/>
      <c r="B25" s="103" t="s">
        <v>28</v>
      </c>
      <c r="C25" s="104" t="s">
        <v>70</v>
      </c>
      <c r="D25" s="139"/>
      <c r="E25" s="94">
        <f>E3*(1+E9)^(E17+E18)</f>
        <v>189715.81702942034</v>
      </c>
      <c r="F25" s="90">
        <f>F3*(1+F9*(F17+F18))</f>
        <v>118000.00000000001</v>
      </c>
      <c r="J25" s="48"/>
      <c r="K25" s="49"/>
      <c r="L25" s="49"/>
      <c r="M25" s="49"/>
      <c r="N25" s="49"/>
      <c r="O25" s="121"/>
      <c r="P25" s="78"/>
      <c r="Q25" s="63"/>
      <c r="R25" s="63"/>
      <c r="S25" s="63"/>
      <c r="T25" s="63"/>
      <c r="U25" s="64"/>
    </row>
    <row r="26" spans="1:21" ht="18.75" customHeight="1">
      <c r="A26" s="147"/>
      <c r="B26" s="103" t="s">
        <v>30</v>
      </c>
      <c r="C26" s="104" t="s">
        <v>31</v>
      </c>
      <c r="D26" s="139"/>
      <c r="E26" s="94">
        <f>E25+E24</f>
        <v>1167139.9665352507</v>
      </c>
      <c r="F26" s="90">
        <f>F25+F24</f>
        <v>911928.918657845</v>
      </c>
      <c r="J26" s="48"/>
      <c r="K26" s="49"/>
      <c r="L26" s="49"/>
      <c r="M26" s="49"/>
      <c r="N26" s="49" t="s">
        <v>82</v>
      </c>
      <c r="O26" s="121"/>
      <c r="P26" s="78"/>
      <c r="Q26" s="63"/>
      <c r="R26" s="63"/>
      <c r="S26" s="63"/>
      <c r="T26" s="63"/>
      <c r="U26" s="64"/>
    </row>
    <row r="27" spans="1:21">
      <c r="A27" s="147"/>
      <c r="B27" s="11"/>
      <c r="C27" s="13"/>
      <c r="D27" s="13"/>
      <c r="E27" s="11"/>
      <c r="F27" s="72"/>
      <c r="J27" s="48"/>
      <c r="K27" s="49"/>
      <c r="L27" s="49"/>
      <c r="M27" s="49"/>
      <c r="N27" s="49"/>
      <c r="O27" s="121"/>
      <c r="P27" s="78"/>
      <c r="Q27" s="63"/>
      <c r="R27" s="63"/>
      <c r="S27" s="63"/>
      <c r="T27" s="63"/>
      <c r="U27" s="64"/>
    </row>
    <row r="28" spans="1:21" ht="15">
      <c r="A28" s="147"/>
      <c r="B28" s="119"/>
      <c r="C28" s="130"/>
      <c r="D28" s="130"/>
      <c r="E28" s="119"/>
      <c r="F28" s="132" t="s">
        <v>80</v>
      </c>
      <c r="J28" s="48"/>
      <c r="K28" s="49"/>
      <c r="L28" s="49"/>
      <c r="M28" s="49"/>
      <c r="N28" s="49"/>
      <c r="O28" s="121"/>
      <c r="P28" s="78"/>
      <c r="Q28" s="63"/>
      <c r="R28" s="63"/>
      <c r="S28" s="63"/>
      <c r="T28" s="63"/>
      <c r="U28" s="64"/>
    </row>
    <row r="29" spans="1:21" ht="18.75" customHeight="1" thickBot="1">
      <c r="A29" s="147"/>
      <c r="B29" s="99" t="s">
        <v>66</v>
      </c>
      <c r="C29" s="119"/>
      <c r="D29" s="140" t="s">
        <v>69</v>
      </c>
      <c r="E29" s="97">
        <f>(E33-E20)/(1-E10)</f>
        <v>547996.50813196518</v>
      </c>
      <c r="F29" s="98">
        <f>(F33-F20)/(1-F10)</f>
        <v>378836.53525435796</v>
      </c>
      <c r="J29" s="57"/>
      <c r="K29" s="58"/>
      <c r="L29" s="58"/>
      <c r="M29" s="58"/>
      <c r="N29" s="58"/>
      <c r="O29" s="58"/>
      <c r="P29" s="123"/>
      <c r="Q29" s="69"/>
      <c r="R29" s="69"/>
      <c r="S29" s="69"/>
      <c r="T29" s="69"/>
      <c r="U29" s="70"/>
    </row>
    <row r="30" spans="1:21" ht="18.75" customHeight="1">
      <c r="A30" s="147"/>
      <c r="B30" s="99" t="s">
        <v>67</v>
      </c>
      <c r="C30" s="119"/>
      <c r="D30" s="141"/>
      <c r="E30" s="97">
        <f>-E29*E10</f>
        <v>-144534.07901980579</v>
      </c>
      <c r="F30" s="98">
        <f>-F29*F10</f>
        <v>-99918.136173336912</v>
      </c>
    </row>
    <row r="31" spans="1:21" ht="26.25" customHeight="1">
      <c r="A31" s="147"/>
      <c r="B31" s="100" t="s">
        <v>26</v>
      </c>
      <c r="C31" s="101" t="s">
        <v>27</v>
      </c>
      <c r="D31" s="141"/>
      <c r="E31" s="97">
        <f>IF(E11=E8,E5*(E6+E11/2*(E6+C7))*E17*(1+E11)^(E17-1+E18),E5*(E6+E11/2*(E6+C7))*((1+E11)^E17-(1+E8)^E17)/(E11-E8)*(1+E11)^E18)</f>
        <v>802417.75522824295</v>
      </c>
      <c r="F31" s="98">
        <f>IF(F8=0,F17*F6*F5*(1+(F11*((F17-1)/2+(F6+C7)/(2*F6)+F18))),F6*F5/F8*(((1+F8)^F17-1)*(((1/F8+F18+(F6+C7)/(2*F6))*F11+1))-F17*F11))</f>
        <v>711945.78248450835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.75" customHeight="1">
      <c r="A32" s="147"/>
      <c r="B32" s="99" t="s">
        <v>28</v>
      </c>
      <c r="C32" s="102" t="s">
        <v>70</v>
      </c>
      <c r="D32" s="141"/>
      <c r="E32" s="97">
        <f>E3*(1+E11)^(E17+E18)</f>
        <v>134137.05728740367</v>
      </c>
      <c r="F32" s="98">
        <f>F3*(1+F11*(F17+F18))</f>
        <v>100065</v>
      </c>
      <c r="J32" s="157" t="s">
        <v>87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2" ht="18.75" customHeight="1">
      <c r="A33" s="147"/>
      <c r="B33" s="99" t="s">
        <v>30</v>
      </c>
      <c r="C33" s="102" t="s">
        <v>31</v>
      </c>
      <c r="D33" s="141"/>
      <c r="E33" s="97">
        <f>E32+E31</f>
        <v>936554.81251564668</v>
      </c>
      <c r="F33" s="98">
        <f>F32+F31</f>
        <v>812010.78248450835</v>
      </c>
      <c r="H33" s="43"/>
      <c r="J33" s="157" t="s">
        <v>88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2">
      <c r="A34" s="147"/>
      <c r="B34" s="11"/>
      <c r="C34" s="11"/>
      <c r="D34" s="11"/>
      <c r="E34" s="11"/>
      <c r="F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2" ht="15">
      <c r="A35" s="147"/>
      <c r="B35" s="109"/>
      <c r="C35" s="109"/>
      <c r="D35" s="109"/>
      <c r="E35" s="109"/>
      <c r="F35" s="133" t="s">
        <v>81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2" ht="18.75" customHeight="1">
      <c r="A36" s="147"/>
      <c r="B36" s="107" t="s">
        <v>66</v>
      </c>
      <c r="C36" s="109"/>
      <c r="D36" s="144" t="s">
        <v>72</v>
      </c>
      <c r="E36" s="115">
        <f>E29</f>
        <v>547996.50813196518</v>
      </c>
      <c r="F36" s="116">
        <f>F29</f>
        <v>378836.53525435796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2" ht="18.75" customHeight="1">
      <c r="A37" s="147"/>
      <c r="B37" s="107" t="s">
        <v>67</v>
      </c>
      <c r="C37" s="108"/>
      <c r="D37" s="145"/>
      <c r="E37" s="115">
        <f>E30</f>
        <v>-144534.07901980579</v>
      </c>
      <c r="F37" s="116">
        <f>F30</f>
        <v>-99918.136173336912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2" ht="26.25" customHeight="1">
      <c r="A38" s="147"/>
      <c r="B38" s="117" t="s">
        <v>26</v>
      </c>
      <c r="C38" s="118" t="s">
        <v>27</v>
      </c>
      <c r="D38" s="142" t="s">
        <v>71</v>
      </c>
      <c r="E38" s="134">
        <f>E31/(1+E12)^(E17+E18)</f>
        <v>346568.51583586255</v>
      </c>
      <c r="F38" s="135">
        <f>F31/(1+F12)^(F17+F18)</f>
        <v>307493.18741217878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2" ht="18.75" customHeight="1">
      <c r="A39" s="147"/>
      <c r="B39" s="107" t="s">
        <v>28</v>
      </c>
      <c r="C39" s="110" t="s">
        <v>29</v>
      </c>
      <c r="D39" s="142"/>
      <c r="E39" s="134">
        <f>E3*(1+E13)^(E17+E18)</f>
        <v>57934.511742530529</v>
      </c>
      <c r="F39" s="135">
        <f>F3*(1+F11*(F17+F18))/(1+F12)^(F17+F18)</f>
        <v>43218.608151624518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2" ht="18.75" customHeight="1" thickBot="1">
      <c r="A40" s="148"/>
      <c r="B40" s="111" t="s">
        <v>30</v>
      </c>
      <c r="C40" s="112" t="s">
        <v>31</v>
      </c>
      <c r="D40" s="143"/>
      <c r="E40" s="113">
        <f>IFERROR(E39+#REF!,E39+E38)</f>
        <v>404503.02757839306</v>
      </c>
      <c r="F40" s="114">
        <f>IFERROR(F39+#REF!,F39+F38)</f>
        <v>350711.79556380329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2">
      <c r="A41" s="82"/>
      <c r="B41" s="30"/>
      <c r="C41" s="31"/>
      <c r="D41" s="31"/>
      <c r="E41" s="31"/>
      <c r="F41" s="3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2" ht="15" thickBot="1">
      <c r="F42" s="4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6.5" customHeight="1" thickBot="1">
      <c r="A43" s="177" t="s">
        <v>32</v>
      </c>
      <c r="B43" s="162" t="s">
        <v>33</v>
      </c>
      <c r="C43" s="8" t="s">
        <v>34</v>
      </c>
      <c r="D43" s="176"/>
      <c r="E43" s="9">
        <f>E40</f>
        <v>404503.02757839306</v>
      </c>
      <c r="F43" s="32">
        <f>F40</f>
        <v>350711.79556380329</v>
      </c>
      <c r="J43" s="153" t="s">
        <v>35</v>
      </c>
      <c r="K43" s="154"/>
      <c r="L43" s="154"/>
      <c r="M43" s="154"/>
      <c r="N43" s="154"/>
      <c r="O43" s="155"/>
      <c r="P43" s="154"/>
      <c r="Q43" s="154"/>
      <c r="R43" s="154"/>
      <c r="S43" s="154"/>
      <c r="T43" s="154"/>
      <c r="U43" s="155"/>
    </row>
    <row r="44" spans="1:22" ht="15.75">
      <c r="A44" s="178"/>
      <c r="B44" s="163" t="s">
        <v>36</v>
      </c>
      <c r="C44" s="16" t="s">
        <v>11</v>
      </c>
      <c r="D44" s="16"/>
      <c r="E44" s="33">
        <v>12</v>
      </c>
      <c r="F44" s="34">
        <f t="shared" ref="F44:F50" si="1">E44</f>
        <v>12</v>
      </c>
      <c r="J44" s="151" t="s">
        <v>51</v>
      </c>
      <c r="K44" s="49"/>
      <c r="L44" s="49"/>
      <c r="M44" s="55"/>
      <c r="N44" s="49"/>
      <c r="O44" s="50"/>
      <c r="P44" s="152" t="s">
        <v>49</v>
      </c>
      <c r="Q44" s="63"/>
      <c r="R44" s="63"/>
      <c r="S44" s="63"/>
      <c r="T44" s="63"/>
      <c r="U44" s="64"/>
    </row>
    <row r="45" spans="1:22" ht="15" customHeight="1">
      <c r="A45" s="178"/>
      <c r="B45" s="163" t="s">
        <v>37</v>
      </c>
      <c r="C45" s="18">
        <f>IF(E45="vorschüssig",1,IF(E45="nachschüssig",-1,"Auswahlfeld D29 beachten"))</f>
        <v>1</v>
      </c>
      <c r="D45" s="18" t="s">
        <v>89</v>
      </c>
      <c r="E45" s="19" t="s">
        <v>2</v>
      </c>
      <c r="F45" s="20" t="str">
        <f t="shared" si="1"/>
        <v>vorschüssig</v>
      </c>
      <c r="J45" s="51"/>
      <c r="K45" s="52" t="s">
        <v>7</v>
      </c>
      <c r="L45" s="52"/>
      <c r="M45" s="49"/>
      <c r="N45" s="52"/>
      <c r="O45" s="53"/>
      <c r="P45" s="65"/>
      <c r="Q45" s="65"/>
      <c r="R45" s="65"/>
      <c r="S45" s="65"/>
      <c r="T45" s="65"/>
      <c r="U45" s="66"/>
    </row>
    <row r="46" spans="1:22" ht="15" customHeight="1">
      <c r="A46" s="178"/>
      <c r="B46" s="163" t="s">
        <v>38</v>
      </c>
      <c r="C46" s="16" t="s">
        <v>14</v>
      </c>
      <c r="D46" s="16"/>
      <c r="E46" s="21">
        <v>0.04</v>
      </c>
      <c r="F46" s="22">
        <f t="shared" si="1"/>
        <v>0.04</v>
      </c>
      <c r="J46" s="48"/>
      <c r="K46" s="49"/>
      <c r="L46" s="49"/>
      <c r="M46" s="49"/>
      <c r="N46" s="49"/>
      <c r="O46" s="50"/>
      <c r="P46" s="63"/>
      <c r="Q46" s="63"/>
      <c r="R46" s="63"/>
      <c r="S46" s="63"/>
      <c r="T46" s="63"/>
      <c r="U46" s="64"/>
    </row>
    <row r="47" spans="1:22" ht="18.75">
      <c r="A47" s="178"/>
      <c r="B47" s="163" t="s">
        <v>57</v>
      </c>
      <c r="C47" s="11" t="s">
        <v>56</v>
      </c>
      <c r="D47" s="16"/>
      <c r="E47" s="21">
        <v>0.04</v>
      </c>
      <c r="F47" s="22">
        <f t="shared" si="1"/>
        <v>0.04</v>
      </c>
      <c r="J47" s="48"/>
      <c r="K47" s="49"/>
      <c r="L47" s="49"/>
      <c r="M47" s="49"/>
      <c r="N47" s="49"/>
      <c r="O47" s="50"/>
      <c r="P47" s="63"/>
      <c r="Q47" s="63"/>
      <c r="R47" s="63"/>
      <c r="S47" s="63"/>
      <c r="T47" s="63"/>
      <c r="U47" s="64"/>
    </row>
    <row r="48" spans="1:22" ht="15" customHeight="1">
      <c r="A48" s="178"/>
      <c r="B48" s="163" t="s">
        <v>15</v>
      </c>
      <c r="C48" s="16"/>
      <c r="D48" s="120" t="s">
        <v>76</v>
      </c>
      <c r="E48" s="23">
        <f>E10</f>
        <v>0.26374999999999998</v>
      </c>
      <c r="F48" s="159">
        <f t="shared" si="1"/>
        <v>0.26374999999999998</v>
      </c>
      <c r="J48" s="48"/>
      <c r="K48" s="49"/>
      <c r="L48" s="49"/>
      <c r="M48" s="49"/>
      <c r="N48" s="49"/>
      <c r="O48" s="50"/>
      <c r="P48" s="63"/>
      <c r="Q48" s="63"/>
      <c r="R48" s="63"/>
      <c r="S48" s="63"/>
      <c r="T48" s="63"/>
      <c r="U48" s="64"/>
    </row>
    <row r="49" spans="1:21" ht="18.75">
      <c r="A49" s="178"/>
      <c r="B49" s="163" t="s">
        <v>58</v>
      </c>
      <c r="C49" s="11" t="s">
        <v>59</v>
      </c>
      <c r="D49" s="11"/>
      <c r="E49" s="21">
        <f>E47*(1-E48)</f>
        <v>2.9450000000000004E-2</v>
      </c>
      <c r="F49" s="22">
        <f t="shared" si="1"/>
        <v>2.9450000000000004E-2</v>
      </c>
      <c r="J49" s="48"/>
      <c r="K49" s="49"/>
      <c r="L49" s="49"/>
      <c r="M49" s="49"/>
      <c r="N49" s="49"/>
      <c r="O49" s="50"/>
      <c r="P49" s="63"/>
      <c r="Q49" s="63"/>
      <c r="R49" s="63"/>
      <c r="S49" s="63"/>
      <c r="T49" s="63"/>
      <c r="U49" s="64"/>
    </row>
    <row r="50" spans="1:21" ht="18.75">
      <c r="A50" s="178"/>
      <c r="B50" s="163" t="s">
        <v>19</v>
      </c>
      <c r="C50" s="11" t="s">
        <v>64</v>
      </c>
      <c r="D50" s="11"/>
      <c r="E50" s="21">
        <v>2.5000000000000001E-2</v>
      </c>
      <c r="F50" s="22">
        <f t="shared" si="1"/>
        <v>2.5000000000000001E-2</v>
      </c>
      <c r="J50" s="48"/>
      <c r="K50" s="49"/>
      <c r="L50" s="49"/>
      <c r="M50" s="49"/>
      <c r="N50" s="49"/>
      <c r="O50" s="50"/>
      <c r="P50" s="63"/>
      <c r="Q50" s="63"/>
      <c r="R50" s="63"/>
      <c r="S50" s="63"/>
      <c r="T50" s="63"/>
      <c r="U50" s="64"/>
    </row>
    <row r="51" spans="1:21" ht="18.75">
      <c r="A51" s="178"/>
      <c r="B51" s="163" t="s">
        <v>55</v>
      </c>
      <c r="C51" s="11" t="s">
        <v>60</v>
      </c>
      <c r="D51" s="158"/>
      <c r="E51" s="25">
        <f>(1+E49)/(1+E50)-1</f>
        <v>4.3414634146341502E-3</v>
      </c>
      <c r="F51" s="159">
        <f>(1+F49)/(1+F50)-1</f>
        <v>4.3414634146341502E-3</v>
      </c>
      <c r="J51" s="54"/>
      <c r="K51" s="49"/>
      <c r="L51" s="55"/>
      <c r="M51" s="55"/>
      <c r="N51" s="55"/>
      <c r="O51" s="56"/>
      <c r="P51" s="67"/>
      <c r="Q51" s="67"/>
      <c r="R51" s="67"/>
      <c r="S51" s="67"/>
      <c r="T51" s="67"/>
      <c r="U51" s="68"/>
    </row>
    <row r="52" spans="1:21" ht="18.75">
      <c r="A52" s="178"/>
      <c r="B52" s="163" t="s">
        <v>61</v>
      </c>
      <c r="C52" s="11" t="s">
        <v>62</v>
      </c>
      <c r="D52" s="89" t="s">
        <v>63</v>
      </c>
      <c r="E52" s="27">
        <f>E51+1</f>
        <v>1.0043414634146342</v>
      </c>
      <c r="F52" s="28">
        <f>E52</f>
        <v>1.0043414634146342</v>
      </c>
      <c r="J52" s="51"/>
      <c r="K52" s="52" t="s">
        <v>39</v>
      </c>
      <c r="L52" s="52"/>
      <c r="M52" s="49"/>
      <c r="N52" s="52"/>
      <c r="O52" s="53"/>
      <c r="P52" s="65"/>
      <c r="Q52" s="65"/>
      <c r="R52" s="65"/>
      <c r="S52" s="65"/>
      <c r="T52" s="65"/>
      <c r="U52" s="66"/>
    </row>
    <row r="53" spans="1:21" ht="15" customHeight="1">
      <c r="A53" s="178"/>
      <c r="B53" s="163" t="s">
        <v>20</v>
      </c>
      <c r="C53" s="11"/>
      <c r="D53" s="11"/>
      <c r="E53" s="13" t="s">
        <v>21</v>
      </c>
      <c r="F53" s="20" t="str">
        <f>E53</f>
        <v>jährlich</v>
      </c>
      <c r="J53" s="48"/>
      <c r="K53" s="49"/>
      <c r="L53" s="49"/>
      <c r="M53" s="49"/>
      <c r="N53" s="49"/>
      <c r="O53" s="50"/>
      <c r="P53" s="63"/>
      <c r="Q53" s="63"/>
      <c r="R53" s="63"/>
      <c r="S53" s="63"/>
      <c r="T53" s="63"/>
      <c r="U53" s="64"/>
    </row>
    <row r="54" spans="1:21" ht="15" customHeight="1">
      <c r="A54" s="178"/>
      <c r="B54" s="163" t="s">
        <v>40</v>
      </c>
      <c r="C54" s="11" t="s">
        <v>25</v>
      </c>
      <c r="D54" s="11"/>
      <c r="E54" s="33">
        <v>0</v>
      </c>
      <c r="F54" s="34">
        <f>E54</f>
        <v>0</v>
      </c>
      <c r="J54" s="48"/>
      <c r="K54" s="49"/>
      <c r="L54" s="49"/>
      <c r="M54" s="49"/>
      <c r="N54" s="49"/>
      <c r="O54" s="50"/>
      <c r="P54" s="63"/>
      <c r="Q54" s="63"/>
      <c r="R54" s="63"/>
      <c r="S54" s="63"/>
      <c r="T54" s="63"/>
      <c r="U54" s="64"/>
    </row>
    <row r="55" spans="1:21" ht="15.75">
      <c r="A55" s="178"/>
      <c r="B55" s="163" t="s">
        <v>41</v>
      </c>
      <c r="C55" s="16" t="s">
        <v>42</v>
      </c>
      <c r="D55" s="16"/>
      <c r="E55" s="14">
        <v>300000</v>
      </c>
      <c r="F55" s="15">
        <f>E55</f>
        <v>300000</v>
      </c>
      <c r="J55" s="48"/>
      <c r="K55" s="49"/>
      <c r="L55" s="49"/>
      <c r="M55" s="49"/>
      <c r="N55" s="49"/>
      <c r="O55" s="50"/>
      <c r="P55" s="63"/>
      <c r="Q55" s="63"/>
      <c r="R55" s="63"/>
      <c r="S55" s="63"/>
      <c r="T55" s="63"/>
      <c r="U55" s="64"/>
    </row>
    <row r="56" spans="1:21" ht="15" customHeight="1">
      <c r="A56" s="178"/>
      <c r="B56" s="10"/>
      <c r="C56" s="11"/>
      <c r="D56" s="11"/>
      <c r="E56" s="11"/>
      <c r="F56" s="12"/>
      <c r="J56" s="48"/>
      <c r="K56" s="49"/>
      <c r="L56" s="49"/>
      <c r="M56" s="49"/>
      <c r="N56" s="49"/>
      <c r="O56" s="50"/>
      <c r="P56" s="63"/>
      <c r="Q56" s="63"/>
      <c r="R56" s="63"/>
      <c r="S56" s="63"/>
      <c r="T56" s="63"/>
      <c r="U56" s="64"/>
    </row>
    <row r="57" spans="1:21" ht="15">
      <c r="A57" s="178"/>
      <c r="B57" s="164" t="s">
        <v>43</v>
      </c>
      <c r="C57" s="11"/>
      <c r="D57" s="11"/>
      <c r="E57" s="11"/>
      <c r="F57" s="12"/>
      <c r="J57" s="54"/>
      <c r="K57" s="55"/>
      <c r="L57" s="55"/>
      <c r="M57" s="55"/>
      <c r="N57" s="55"/>
      <c r="O57" s="56"/>
      <c r="P57" s="67"/>
      <c r="Q57" s="67"/>
      <c r="R57" s="67"/>
      <c r="S57" s="67"/>
      <c r="T57" s="67"/>
      <c r="U57" s="68"/>
    </row>
    <row r="58" spans="1:21" ht="15">
      <c r="A58" s="178"/>
      <c r="B58" s="163" t="s">
        <v>44</v>
      </c>
      <c r="C58" s="11" t="s">
        <v>23</v>
      </c>
      <c r="D58" s="11"/>
      <c r="E58" s="17">
        <v>17</v>
      </c>
      <c r="F58" s="12">
        <f>E58</f>
        <v>17</v>
      </c>
      <c r="J58" s="48" t="s">
        <v>45</v>
      </c>
      <c r="K58" s="49"/>
      <c r="L58" s="149"/>
      <c r="M58" s="49"/>
      <c r="N58" s="49"/>
      <c r="O58" s="50"/>
      <c r="P58" s="63"/>
      <c r="Q58" s="63"/>
      <c r="R58" s="63"/>
      <c r="S58" s="63"/>
      <c r="T58" s="63"/>
      <c r="U58" s="64"/>
    </row>
    <row r="59" spans="1:21" ht="15" customHeight="1">
      <c r="A59" s="178"/>
      <c r="B59" s="10"/>
      <c r="C59" s="11"/>
      <c r="D59" s="11"/>
      <c r="E59" s="11"/>
      <c r="F59" s="12"/>
      <c r="J59" s="48"/>
      <c r="K59" s="49"/>
      <c r="L59" s="49"/>
      <c r="M59" s="49"/>
      <c r="N59" s="49"/>
      <c r="O59" s="50"/>
      <c r="P59" s="63"/>
      <c r="Q59" s="63"/>
      <c r="R59" s="63"/>
      <c r="S59" s="63"/>
      <c r="T59" s="63"/>
      <c r="U59" s="64"/>
    </row>
    <row r="60" spans="1:21" ht="15">
      <c r="A60" s="178"/>
      <c r="B60" s="164" t="s">
        <v>46</v>
      </c>
      <c r="C60" s="35" t="s">
        <v>9</v>
      </c>
      <c r="D60" s="11"/>
      <c r="E60" s="11"/>
      <c r="F60" s="182" t="s">
        <v>97</v>
      </c>
      <c r="J60" s="150"/>
      <c r="K60" s="49"/>
      <c r="L60" s="49"/>
      <c r="M60" s="49"/>
      <c r="N60" s="49"/>
      <c r="O60" s="50"/>
      <c r="P60" s="63"/>
      <c r="Q60" s="63"/>
      <c r="R60" s="63"/>
      <c r="S60" s="63"/>
      <c r="T60" s="63"/>
      <c r="U60" s="64"/>
    </row>
    <row r="61" spans="1:21" ht="15">
      <c r="A61" s="178"/>
      <c r="B61" s="156" t="s">
        <v>85</v>
      </c>
      <c r="C61" s="161"/>
      <c r="D61" s="11"/>
      <c r="E61" s="169">
        <f>IF(E47=E46,(E43*(1+E47)^E54-E55/(1+E47)^E58)/(E58*(E44+E47/2*(E44+C45)))*(1+E47),(E43*(1+E47)^(E58+E54)-E55)/(E44+E47/2*(E44+C45))*(E47-E46)/((1+E47)^E58-(1+E46)^E58))</f>
        <v>1249.9313692341257</v>
      </c>
      <c r="F61" s="180"/>
      <c r="J61" s="150"/>
      <c r="K61" s="49"/>
      <c r="L61" s="49"/>
      <c r="M61" s="49"/>
      <c r="N61" s="49"/>
      <c r="O61" s="50"/>
      <c r="P61" s="63"/>
      <c r="Q61" s="63"/>
      <c r="R61" s="63"/>
      <c r="S61" s="63"/>
      <c r="T61" s="63"/>
      <c r="U61" s="64"/>
    </row>
    <row r="62" spans="1:21" ht="15">
      <c r="A62" s="178"/>
      <c r="B62" s="136"/>
      <c r="C62" s="161"/>
      <c r="D62" s="137"/>
      <c r="E62" s="170"/>
      <c r="F62" s="171"/>
      <c r="J62" s="48"/>
      <c r="K62" s="49"/>
      <c r="L62" s="49"/>
      <c r="M62" s="49"/>
      <c r="N62" s="49"/>
      <c r="O62" s="50"/>
      <c r="P62" s="63"/>
      <c r="Q62" s="63"/>
      <c r="R62" s="63"/>
      <c r="S62" s="63"/>
      <c r="T62" s="63"/>
      <c r="U62" s="64"/>
    </row>
    <row r="63" spans="1:21" ht="15.75" thickBot="1">
      <c r="A63" s="178"/>
      <c r="B63" s="156" t="s">
        <v>86</v>
      </c>
      <c r="C63" s="11"/>
      <c r="D63" s="11"/>
      <c r="E63" s="169">
        <f>IF(E49=E46,(E43*(1+E49)^E54-E55/(1+E49)^E58)/(E58*(E44+E49/2*(E44+C45)))*(1+E49),(E43*(1+E49)^(E58+E54)-E55)/(E44+E49/2*(E44+C45))*(E49-E46)/((1+E49)^E58-(1+E46)^E58))</f>
        <v>1012.0463160689362</v>
      </c>
      <c r="F63" s="180"/>
      <c r="J63" s="57"/>
      <c r="K63" s="58"/>
      <c r="L63" s="58"/>
      <c r="M63" s="58"/>
      <c r="N63" s="58"/>
      <c r="O63" s="59"/>
      <c r="P63" s="69"/>
      <c r="Q63" s="69"/>
      <c r="R63" s="69"/>
      <c r="S63" s="69"/>
      <c r="T63" s="69"/>
      <c r="U63" s="70"/>
    </row>
    <row r="64" spans="1:21" ht="15" customHeight="1">
      <c r="A64" s="178"/>
      <c r="B64" s="10"/>
      <c r="C64" s="11"/>
      <c r="D64" s="11"/>
      <c r="E64" s="11"/>
      <c r="F64" s="12"/>
    </row>
    <row r="65" spans="1:10" ht="15.75">
      <c r="A65" s="178"/>
      <c r="B65" s="165" t="s">
        <v>47</v>
      </c>
      <c r="C65" s="160" t="s">
        <v>48</v>
      </c>
      <c r="D65" s="36"/>
      <c r="E65" s="36"/>
      <c r="F65" s="37"/>
    </row>
    <row r="66" spans="1:10" ht="15" customHeight="1">
      <c r="A66" s="178"/>
      <c r="B66" s="166" t="s">
        <v>85</v>
      </c>
      <c r="C66" s="160"/>
      <c r="D66" s="160"/>
      <c r="E66" s="172">
        <f>E43*(E47-E46)/(E44+E47/2*(E44+C45))</f>
        <v>0</v>
      </c>
      <c r="F66" s="181"/>
      <c r="J66" s="157" t="s">
        <v>87</v>
      </c>
    </row>
    <row r="67" spans="1:10" ht="15" customHeight="1">
      <c r="A67" s="178"/>
      <c r="B67" s="10"/>
      <c r="C67" s="11"/>
      <c r="D67" s="11"/>
      <c r="E67" s="173"/>
      <c r="F67" s="15"/>
      <c r="J67" s="157" t="s">
        <v>88</v>
      </c>
    </row>
    <row r="68" spans="1:10" ht="15" customHeight="1">
      <c r="A68" s="178"/>
      <c r="B68" s="166" t="s">
        <v>86</v>
      </c>
      <c r="C68" s="36"/>
      <c r="D68" s="36"/>
      <c r="E68" s="172">
        <f>E43*(E49-E46)/(E44+E49/2*(E44+C45))</f>
        <v>-350.04168429466165</v>
      </c>
      <c r="F68" s="181"/>
    </row>
    <row r="69" spans="1:10" ht="15.75" customHeight="1" thickBot="1">
      <c r="A69" s="179"/>
      <c r="B69" s="167"/>
      <c r="C69" s="29"/>
      <c r="D69" s="38"/>
      <c r="E69" s="39"/>
      <c r="F69" s="40"/>
    </row>
    <row r="70" spans="1:10">
      <c r="E70" s="41"/>
    </row>
    <row r="72" spans="1:10">
      <c r="B72" s="1" t="s">
        <v>83</v>
      </c>
    </row>
    <row r="73" spans="1:10" ht="15">
      <c r="B73" s="1" t="s">
        <v>84</v>
      </c>
      <c r="F73" s="42"/>
    </row>
    <row r="74" spans="1:10">
      <c r="C74" s="16"/>
    </row>
  </sheetData>
  <dataConsolidate/>
  <mergeCells count="6">
    <mergeCell ref="D23:D26"/>
    <mergeCell ref="D29:D33"/>
    <mergeCell ref="D38:D40"/>
    <mergeCell ref="D36:D37"/>
    <mergeCell ref="A3:A40"/>
    <mergeCell ref="A43:A69"/>
  </mergeCells>
  <dataValidations count="1">
    <dataValidation type="list" allowBlank="1" showInputMessage="1" showErrorMessage="1" sqref="E45 E7">
      <formula1>EinzahlungsEntnahmeart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:A5"/>
    </sheetView>
  </sheetViews>
  <sheetFormatPr baseColWidth="10" defaultRowHeight="15"/>
  <sheetData>
    <row r="1" spans="1:1">
      <c r="A1" t="s">
        <v>2</v>
      </c>
    </row>
    <row r="2" spans="1:1">
      <c r="A2" t="s">
        <v>1</v>
      </c>
    </row>
    <row r="4" spans="1:1">
      <c r="A4" s="1"/>
    </row>
    <row r="5" spans="1:1">
      <c r="A5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4" sqref="A4"/>
    </sheetView>
  </sheetViews>
  <sheetFormatPr baseColWidth="10" defaultRowHeight="15"/>
  <sheetData>
    <row r="1" spans="1:3">
      <c r="A1" s="174" t="s">
        <v>91</v>
      </c>
      <c r="B1" s="174" t="s">
        <v>95</v>
      </c>
      <c r="C1" s="174" t="s">
        <v>92</v>
      </c>
    </row>
    <row r="3" spans="1:3">
      <c r="A3" t="s">
        <v>90</v>
      </c>
      <c r="B3" s="175">
        <v>41247</v>
      </c>
      <c r="C3" t="s">
        <v>93</v>
      </c>
    </row>
    <row r="4" spans="1:3">
      <c r="A4" t="s">
        <v>94</v>
      </c>
      <c r="B4" s="175">
        <v>41248</v>
      </c>
      <c r="C4" t="s">
        <v>96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Vorsorgerechner</vt:lpstr>
      <vt:lpstr>Hilfstabelle</vt:lpstr>
      <vt:lpstr>Historie</vt:lpstr>
      <vt:lpstr>Tabelle3</vt:lpstr>
      <vt:lpstr>EinzahlungsEntnahmeart</vt:lpstr>
      <vt:lpstr>Zinseszins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2012-12-04T19:05:50Z</dcterms:created>
  <dcterms:modified xsi:type="dcterms:W3CDTF">2012-12-05T09:33:08Z</dcterms:modified>
</cp:coreProperties>
</file>