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filterPrivacy="1" defaultThemeVersion="164011"/>
  <bookViews>
    <workbookView xWindow="3780" yWindow="0" windowWidth="22260" windowHeight="12645"/>
  </bookViews>
  <sheets>
    <sheet name="Gruppe" sheetId="1" r:id="rId1"/>
    <sheet name="Sparten" sheetId="2" r:id="rId2"/>
    <sheet name="Bewertung" sheetId="3" r:id="rId3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8" i="1" l="1"/>
  <c r="C48" i="1"/>
  <c r="C10" i="3"/>
  <c r="D10" i="3"/>
  <c r="E10" i="3"/>
  <c r="F10" i="3"/>
  <c r="G10" i="3"/>
  <c r="H10" i="3"/>
  <c r="I10" i="3"/>
  <c r="J10" i="3"/>
  <c r="K10" i="3"/>
  <c r="B9" i="3"/>
  <c r="C9" i="3"/>
  <c r="D9" i="3"/>
  <c r="E9" i="3"/>
  <c r="F9" i="3"/>
  <c r="G9" i="3"/>
  <c r="H9" i="3"/>
  <c r="I9" i="3"/>
  <c r="J9" i="3"/>
  <c r="K9" i="3"/>
  <c r="B5" i="3"/>
  <c r="B8" i="3"/>
  <c r="C5" i="3"/>
  <c r="C8" i="3"/>
  <c r="D5" i="3"/>
  <c r="D8" i="3"/>
  <c r="E5" i="3"/>
  <c r="E8" i="3"/>
  <c r="F5" i="3"/>
  <c r="F8" i="3"/>
  <c r="G5" i="3"/>
  <c r="G8" i="3"/>
  <c r="H5" i="3"/>
  <c r="H8" i="3"/>
  <c r="I5" i="3"/>
  <c r="I8" i="3"/>
  <c r="J5" i="3"/>
  <c r="J8" i="3"/>
  <c r="K8" i="3"/>
  <c r="K5" i="3"/>
  <c r="K4" i="3"/>
  <c r="J33" i="1"/>
  <c r="I33" i="1"/>
  <c r="H33" i="1"/>
  <c r="G33" i="1"/>
  <c r="F33" i="1"/>
  <c r="E33" i="1"/>
  <c r="D33" i="1"/>
  <c r="C33" i="1"/>
  <c r="B33" i="1"/>
  <c r="I19" i="1"/>
  <c r="H19" i="1"/>
  <c r="G19" i="1"/>
  <c r="F19" i="1"/>
  <c r="E19" i="1"/>
  <c r="D19" i="1"/>
  <c r="J40" i="1"/>
  <c r="J45" i="1"/>
  <c r="F38" i="1"/>
  <c r="F40" i="1"/>
  <c r="F45" i="1"/>
  <c r="G38" i="1"/>
  <c r="G40" i="1"/>
  <c r="G45" i="1"/>
  <c r="F42" i="1"/>
  <c r="G42" i="1"/>
  <c r="H38" i="1"/>
  <c r="H40" i="1"/>
  <c r="H42" i="1"/>
  <c r="I38" i="1"/>
  <c r="I40" i="1"/>
  <c r="I42" i="1"/>
  <c r="J42" i="1"/>
  <c r="K40" i="1"/>
  <c r="K42" i="1"/>
  <c r="I45" i="1"/>
  <c r="H45" i="1"/>
  <c r="E38" i="1"/>
  <c r="E40" i="1"/>
  <c r="E45" i="1"/>
  <c r="D38" i="1"/>
  <c r="D40" i="1"/>
  <c r="D45" i="1"/>
  <c r="E42" i="1"/>
  <c r="D42" i="1"/>
  <c r="I19" i="2"/>
  <c r="H19" i="2"/>
  <c r="K24" i="1"/>
  <c r="J24" i="1"/>
  <c r="I25" i="1"/>
  <c r="I27" i="1"/>
  <c r="H25" i="1"/>
  <c r="H27" i="1"/>
  <c r="I24" i="1"/>
  <c r="H24" i="1"/>
  <c r="K32" i="1"/>
  <c r="J32" i="1"/>
  <c r="I32" i="1"/>
  <c r="H32" i="1"/>
  <c r="G32" i="1"/>
  <c r="F32" i="1"/>
  <c r="E32" i="1"/>
  <c r="B32" i="1"/>
  <c r="C32" i="1"/>
  <c r="D32" i="1"/>
  <c r="C24" i="1"/>
  <c r="D24" i="1"/>
  <c r="E24" i="1"/>
  <c r="F24" i="1"/>
  <c r="G24" i="1"/>
  <c r="B24" i="1"/>
  <c r="K21" i="2"/>
  <c r="H21" i="2"/>
  <c r="I21" i="2"/>
  <c r="J21" i="2"/>
  <c r="C51" i="2"/>
  <c r="B51" i="2"/>
  <c r="C49" i="2"/>
  <c r="B49" i="2"/>
  <c r="K11" i="2"/>
  <c r="J11" i="2"/>
  <c r="I11" i="2"/>
  <c r="H11" i="2"/>
  <c r="G11" i="2"/>
  <c r="F11" i="2"/>
  <c r="E11" i="2"/>
  <c r="D11" i="2"/>
  <c r="C11" i="2"/>
  <c r="B11" i="2"/>
  <c r="K9" i="2"/>
  <c r="J9" i="2"/>
  <c r="I9" i="2"/>
  <c r="H9" i="2"/>
  <c r="G9" i="2"/>
  <c r="F9" i="2"/>
  <c r="E9" i="2"/>
  <c r="D9" i="2"/>
  <c r="C9" i="2"/>
  <c r="B9" i="2"/>
  <c r="C22" i="2"/>
  <c r="D22" i="2"/>
  <c r="E22" i="2"/>
  <c r="F22" i="2"/>
  <c r="G22" i="2"/>
  <c r="H14" i="2"/>
  <c r="H22" i="2"/>
  <c r="I14" i="2"/>
  <c r="I22" i="2"/>
  <c r="J14" i="2"/>
  <c r="J22" i="2"/>
  <c r="K14" i="2"/>
  <c r="K22" i="2"/>
  <c r="B22" i="2"/>
  <c r="B20" i="2"/>
  <c r="C20" i="2"/>
  <c r="D20" i="2"/>
  <c r="E20" i="2"/>
  <c r="F20" i="2"/>
  <c r="G20" i="2"/>
  <c r="H20" i="2"/>
  <c r="I20" i="2"/>
  <c r="J19" i="2"/>
  <c r="J20" i="2"/>
  <c r="K19" i="2"/>
  <c r="K20" i="2"/>
  <c r="J29" i="2"/>
  <c r="K29" i="2"/>
  <c r="J27" i="2"/>
  <c r="K27" i="2"/>
  <c r="J38" i="2"/>
  <c r="K38" i="2"/>
  <c r="J36" i="2"/>
  <c r="K36" i="2"/>
  <c r="J17" i="2"/>
  <c r="K17" i="2"/>
  <c r="J15" i="2"/>
  <c r="K15" i="2"/>
  <c r="I15" i="2"/>
  <c r="I17" i="2"/>
  <c r="H17" i="2"/>
  <c r="H15" i="2"/>
  <c r="I29" i="2"/>
  <c r="H29" i="2"/>
  <c r="I27" i="2"/>
  <c r="H27" i="2"/>
  <c r="I38" i="2"/>
  <c r="H38" i="2"/>
  <c r="I36" i="2"/>
  <c r="H36" i="2"/>
  <c r="C47" i="2"/>
  <c r="B47" i="2"/>
  <c r="C45" i="2"/>
  <c r="B45" i="2"/>
  <c r="K18" i="2"/>
  <c r="J18" i="2"/>
  <c r="I18" i="2"/>
  <c r="H18" i="2"/>
  <c r="G18" i="2"/>
  <c r="F18" i="2"/>
  <c r="E18" i="2"/>
  <c r="D18" i="2"/>
  <c r="C18" i="2"/>
  <c r="B18" i="2"/>
  <c r="K16" i="2"/>
  <c r="J16" i="2"/>
  <c r="I16" i="2"/>
  <c r="H16" i="2"/>
  <c r="G16" i="2"/>
  <c r="F16" i="2"/>
  <c r="E16" i="2"/>
  <c r="D16" i="2"/>
  <c r="C16" i="2"/>
  <c r="B16" i="2"/>
  <c r="C7" i="2"/>
  <c r="D7" i="2"/>
  <c r="E7" i="2"/>
  <c r="F7" i="2"/>
  <c r="G7" i="2"/>
  <c r="H7" i="2"/>
  <c r="I7" i="2"/>
  <c r="J7" i="2"/>
  <c r="K7" i="2"/>
  <c r="B7" i="2"/>
  <c r="C5" i="2"/>
  <c r="D5" i="2"/>
  <c r="E5" i="2"/>
  <c r="F5" i="2"/>
  <c r="G5" i="2"/>
  <c r="H5" i="2"/>
  <c r="I5" i="2"/>
  <c r="J5" i="2"/>
  <c r="K5" i="2"/>
  <c r="B5" i="2"/>
  <c r="D22" i="1"/>
  <c r="E22" i="1"/>
  <c r="F22" i="1"/>
  <c r="G22" i="1"/>
  <c r="H22" i="1"/>
  <c r="I22" i="1"/>
  <c r="J22" i="1"/>
  <c r="K22" i="1"/>
  <c r="C8" i="1"/>
  <c r="D8" i="1"/>
  <c r="E8" i="1"/>
  <c r="F8" i="1"/>
  <c r="G8" i="1"/>
  <c r="H8" i="1"/>
  <c r="I8" i="1"/>
  <c r="J8" i="1"/>
  <c r="K8" i="1"/>
  <c r="C10" i="1"/>
  <c r="D10" i="1"/>
  <c r="E10" i="1"/>
  <c r="F10" i="1"/>
  <c r="G10" i="1"/>
  <c r="H10" i="1"/>
  <c r="I10" i="1"/>
  <c r="J10" i="1"/>
  <c r="K10" i="1"/>
  <c r="C12" i="1"/>
  <c r="D12" i="1"/>
  <c r="E12" i="1"/>
  <c r="F12" i="1"/>
  <c r="G12" i="1"/>
  <c r="H12" i="1"/>
  <c r="I12" i="1"/>
  <c r="J12" i="1"/>
  <c r="K12" i="1"/>
  <c r="C6" i="1"/>
  <c r="D6" i="1"/>
  <c r="E6" i="1"/>
  <c r="F6" i="1"/>
  <c r="G6" i="1"/>
  <c r="H6" i="1"/>
  <c r="I6" i="1"/>
  <c r="J6" i="1"/>
  <c r="K6" i="1"/>
  <c r="B6" i="1"/>
  <c r="B8" i="1"/>
  <c r="B10" i="1"/>
  <c r="B12" i="1"/>
  <c r="D26" i="1"/>
  <c r="E26" i="1"/>
  <c r="F26" i="1"/>
  <c r="G26" i="1"/>
  <c r="H26" i="1"/>
  <c r="I26" i="1"/>
  <c r="J26" i="1"/>
  <c r="K26" i="1"/>
  <c r="C29" i="1"/>
  <c r="D29" i="1"/>
  <c r="E29" i="1"/>
  <c r="F29" i="1"/>
  <c r="G29" i="1"/>
  <c r="H29" i="1"/>
  <c r="I29" i="1"/>
  <c r="J29" i="1"/>
  <c r="K29" i="1"/>
  <c r="B29" i="1"/>
  <c r="C26" i="1"/>
  <c r="B26" i="1"/>
  <c r="C22" i="1"/>
  <c r="B22" i="1"/>
  <c r="C15" i="1"/>
  <c r="D15" i="1"/>
  <c r="E15" i="1"/>
  <c r="F15" i="1"/>
  <c r="G15" i="1"/>
  <c r="H15" i="1"/>
  <c r="I15" i="1"/>
  <c r="J15" i="1"/>
  <c r="K15" i="1"/>
  <c r="C17" i="1"/>
  <c r="D17" i="1"/>
  <c r="E17" i="1"/>
  <c r="F17" i="1"/>
  <c r="G17" i="1"/>
  <c r="H17" i="1"/>
  <c r="I17" i="1"/>
  <c r="J17" i="1"/>
  <c r="K17" i="1"/>
  <c r="B17" i="1"/>
  <c r="B15" i="1"/>
  <c r="D4" i="1"/>
  <c r="E4" i="1"/>
  <c r="F4" i="1"/>
  <c r="G4" i="1"/>
  <c r="H4" i="1"/>
  <c r="I4" i="1"/>
  <c r="J4" i="1"/>
  <c r="K4" i="1"/>
  <c r="C4" i="1"/>
  <c r="B4" i="1"/>
  <c r="C45" i="1"/>
  <c r="B45" i="1"/>
  <c r="C42" i="1"/>
  <c r="B42" i="1"/>
</calcChain>
</file>

<file path=xl/sharedStrings.xml><?xml version="1.0" encoding="utf-8"?>
<sst xmlns="http://schemas.openxmlformats.org/spreadsheetml/2006/main" count="102" uniqueCount="58">
  <si>
    <t>Debt</t>
  </si>
  <si>
    <t>Long-term debt</t>
  </si>
  <si>
    <t>Short-term debt</t>
  </si>
  <si>
    <t>Total debt</t>
  </si>
  <si>
    <t>Minus cash &amp; cahs equivalents</t>
  </si>
  <si>
    <t>Net debt</t>
  </si>
  <si>
    <t>EBITDA</t>
  </si>
  <si>
    <t>Net Bank Debt/EBITDA</t>
  </si>
  <si>
    <t>Equity</t>
  </si>
  <si>
    <t>Net Bank Debt/Equity</t>
  </si>
  <si>
    <t>Turnover</t>
  </si>
  <si>
    <t>Gross Profit</t>
  </si>
  <si>
    <t>Gross Profit Margin</t>
  </si>
  <si>
    <t>EBITDA Margin</t>
  </si>
  <si>
    <t>EBIT</t>
  </si>
  <si>
    <t>EBIT Margin</t>
  </si>
  <si>
    <t>Financial Income</t>
  </si>
  <si>
    <t>Financial Expenses</t>
  </si>
  <si>
    <t>EBT</t>
  </si>
  <si>
    <t>EBT Margin</t>
  </si>
  <si>
    <t>Income Tax</t>
  </si>
  <si>
    <t>Total EAT</t>
  </si>
  <si>
    <t>EAT Margin</t>
  </si>
  <si>
    <t>Minority Interest</t>
  </si>
  <si>
    <t>Total EATAM</t>
  </si>
  <si>
    <t>EATAM Margin</t>
  </si>
  <si>
    <t>EPS</t>
  </si>
  <si>
    <t>Shares outstanding</t>
  </si>
  <si>
    <t>Other Operation Income</t>
  </si>
  <si>
    <t>Distribution Expenses</t>
  </si>
  <si>
    <t>Adminstrative Expenses</t>
  </si>
  <si>
    <t>Other Operation Expenses</t>
  </si>
  <si>
    <t>Other Income/(Losses)</t>
  </si>
  <si>
    <t>As % of Turnover</t>
  </si>
  <si>
    <t>Income/(Expenses) from companies consolidates with the Equity Method</t>
  </si>
  <si>
    <t>Taxrate</t>
  </si>
  <si>
    <t>-</t>
  </si>
  <si>
    <t>Technical Fabrics</t>
  </si>
  <si>
    <t>Total EBITDA</t>
  </si>
  <si>
    <t>Agricultural Unit</t>
  </si>
  <si>
    <t>Packaging</t>
  </si>
  <si>
    <t>Industrial Packaging</t>
  </si>
  <si>
    <t>Rigid/Consumer Packaging</t>
  </si>
  <si>
    <t>Total EBT</t>
  </si>
  <si>
    <t>Total EBIT | Operation Profit</t>
  </si>
  <si>
    <t>in thousand €</t>
  </si>
  <si>
    <t>YoY Change in %</t>
  </si>
  <si>
    <t>Kurs am 31.12</t>
  </si>
  <si>
    <t>KGV</t>
  </si>
  <si>
    <t>KUV</t>
  </si>
  <si>
    <t>KBV</t>
  </si>
  <si>
    <t>Durchschnitt</t>
  </si>
  <si>
    <t>Buchwert</t>
  </si>
  <si>
    <t>http://www.tradingeconomics.com/plat:ga:book-value-per-share</t>
  </si>
  <si>
    <t>Zinsbelastung</t>
  </si>
  <si>
    <t>Debit interest and similar expenses</t>
  </si>
  <si>
    <t>http://www.finanzen.ch/bilanz_guv/Thrace_Plastics</t>
  </si>
  <si>
    <t>Mitarbeiter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</si>
</sst>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€&quot;;[Red]\-#,##0.00\ &quot;€&quot;"/>
    <numFmt numFmtId="43" formatCode="_-* #,##0.00\ _€_-;\-* #,##0.00\ _€_-;_-* &quot;-&quot;??\ _€_-;_-@_-"/>
    <numFmt numFmtId="164" formatCode="0.0%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0" fillId="0" borderId="1" xfId="0" applyBorder="1"/>
    <xf numFmtId="0" fontId="2" fillId="2" borderId="1" xfId="0" applyFont="1" applyFill="1" applyBorder="1"/>
    <xf numFmtId="9" fontId="0" fillId="0" borderId="0" xfId="2" applyFont="1"/>
    <xf numFmtId="164" fontId="0" fillId="0" borderId="0" xfId="2" applyNumberFormat="1" applyFont="1"/>
    <xf numFmtId="10" fontId="0" fillId="0" borderId="0" xfId="2" applyNumberFormat="1" applyFont="1"/>
    <xf numFmtId="0" fontId="3" fillId="0" borderId="0" xfId="0" applyFont="1"/>
    <xf numFmtId="164" fontId="3" fillId="0" borderId="0" xfId="2" applyNumberFormat="1" applyFont="1"/>
    <xf numFmtId="0" fontId="0" fillId="0" borderId="0" xfId="0" applyFont="1"/>
    <xf numFmtId="0" fontId="0" fillId="0" borderId="2" xfId="0" applyBorder="1"/>
    <xf numFmtId="10" fontId="3" fillId="0" borderId="3" xfId="2" applyNumberFormat="1" applyFont="1" applyBorder="1"/>
    <xf numFmtId="0" fontId="0" fillId="0" borderId="3" xfId="0" applyBorder="1"/>
    <xf numFmtId="1" fontId="0" fillId="0" borderId="0" xfId="2" applyNumberFormat="1" applyFont="1"/>
    <xf numFmtId="1" fontId="0" fillId="0" borderId="0" xfId="0" applyNumberFormat="1"/>
    <xf numFmtId="1" fontId="3" fillId="0" borderId="0" xfId="2" applyNumberFormat="1" applyFont="1"/>
    <xf numFmtId="0" fontId="3" fillId="0" borderId="3" xfId="0" applyFont="1" applyBorder="1"/>
    <xf numFmtId="0" fontId="2" fillId="0" borderId="3" xfId="0" applyFont="1" applyBorder="1"/>
    <xf numFmtId="1" fontId="0" fillId="0" borderId="0" xfId="0" applyNumberFormat="1" applyBorder="1"/>
    <xf numFmtId="1" fontId="0" fillId="0" borderId="0" xfId="1" applyNumberFormat="1" applyFont="1" applyBorder="1"/>
    <xf numFmtId="0" fontId="2" fillId="0" borderId="1" xfId="0" applyFont="1" applyBorder="1"/>
    <xf numFmtId="1" fontId="1" fillId="0" borderId="1" xfId="2" applyNumberFormat="1" applyFont="1" applyBorder="1"/>
    <xf numFmtId="1" fontId="1" fillId="0" borderId="0" xfId="2" applyNumberFormat="1" applyFont="1" applyFill="1" applyBorder="1"/>
    <xf numFmtId="0" fontId="0" fillId="0" borderId="0" xfId="2" applyNumberFormat="1" applyFont="1"/>
    <xf numFmtId="2" fontId="0" fillId="0" borderId="0" xfId="0" applyNumberFormat="1"/>
    <xf numFmtId="0" fontId="0" fillId="0" borderId="0" xfId="0" applyNumberFormat="1"/>
    <xf numFmtId="1" fontId="3" fillId="0" borderId="0" xfId="0" applyNumberFormat="1" applyFont="1"/>
    <xf numFmtId="165" fontId="0" fillId="0" borderId="0" xfId="0" applyNumberFormat="1"/>
    <xf numFmtId="8" fontId="0" fillId="0" borderId="0" xfId="0" applyNumberFormat="1"/>
    <xf numFmtId="0" fontId="0" fillId="3" borderId="1" xfId="0" applyFill="1" applyBorder="1"/>
    <xf numFmtId="0" fontId="2" fillId="3" borderId="1" xfId="0" applyFont="1" applyFill="1" applyBorder="1"/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topLeftCell="A21" workbookViewId="0">
      <selection activeCell="A47" sqref="A47"/>
    </sheetView>
  </sheetViews>
  <sheetFormatPr baseColWidth="10" defaultColWidth="9.125" defaultRowHeight="15" x14ac:dyDescent="0.25"/>
  <cols>
    <col min="1" max="1" width="29" customWidth="1"/>
  </cols>
  <sheetData>
    <row r="1" spans="1:11" s="3" customFormat="1" x14ac:dyDescent="0.25">
      <c r="A1" s="3" t="s">
        <v>45</v>
      </c>
      <c r="B1" s="3">
        <v>2015</v>
      </c>
      <c r="C1" s="3">
        <v>2014</v>
      </c>
      <c r="D1" s="3">
        <v>2013</v>
      </c>
      <c r="E1" s="3">
        <v>2012</v>
      </c>
      <c r="F1" s="3">
        <v>2011</v>
      </c>
      <c r="G1" s="3">
        <v>2010</v>
      </c>
      <c r="H1" s="3">
        <v>2009</v>
      </c>
      <c r="I1" s="3">
        <v>2008</v>
      </c>
      <c r="J1" s="3">
        <v>2007</v>
      </c>
      <c r="K1" s="3">
        <v>2006</v>
      </c>
    </row>
    <row r="2" spans="1:11" x14ac:dyDescent="0.25">
      <c r="A2" t="s">
        <v>10</v>
      </c>
      <c r="B2">
        <v>289396</v>
      </c>
      <c r="C2">
        <v>278182</v>
      </c>
      <c r="D2">
        <v>265322</v>
      </c>
      <c r="E2">
        <v>264748</v>
      </c>
      <c r="F2">
        <v>261884</v>
      </c>
      <c r="G2">
        <v>234520</v>
      </c>
      <c r="H2">
        <v>197249</v>
      </c>
      <c r="I2">
        <v>251180</v>
      </c>
      <c r="J2">
        <v>238812</v>
      </c>
      <c r="K2">
        <v>208164</v>
      </c>
    </row>
    <row r="3" spans="1:11" s="10" customFormat="1" x14ac:dyDescent="0.25">
      <c r="A3" s="10" t="s">
        <v>11</v>
      </c>
      <c r="B3" s="10">
        <v>59374</v>
      </c>
      <c r="C3" s="10">
        <v>51313</v>
      </c>
      <c r="D3" s="10">
        <v>47717</v>
      </c>
      <c r="E3" s="10">
        <v>51227</v>
      </c>
      <c r="F3" s="10">
        <v>42524</v>
      </c>
      <c r="G3" s="10">
        <v>39722</v>
      </c>
      <c r="H3" s="10">
        <v>36572</v>
      </c>
      <c r="I3" s="10">
        <v>39599</v>
      </c>
      <c r="J3" s="10">
        <v>37600</v>
      </c>
      <c r="K3" s="10">
        <v>37797</v>
      </c>
    </row>
    <row r="4" spans="1:11" s="11" customFormat="1" x14ac:dyDescent="0.25">
      <c r="A4" s="11" t="s">
        <v>12</v>
      </c>
      <c r="B4" s="11">
        <f>B3/B2</f>
        <v>0.20516524070823369</v>
      </c>
      <c r="C4" s="11">
        <f>C3/C2</f>
        <v>0.18445837617099597</v>
      </c>
      <c r="D4" s="11">
        <f t="shared" ref="D4:K4" si="0">D3/D2</f>
        <v>0.17984562154664899</v>
      </c>
      <c r="E4" s="11">
        <f t="shared" si="0"/>
        <v>0.19349343526674423</v>
      </c>
      <c r="F4" s="11">
        <f t="shared" si="0"/>
        <v>0.16237723572268639</v>
      </c>
      <c r="G4" s="11">
        <f t="shared" si="0"/>
        <v>0.1693757462050145</v>
      </c>
      <c r="H4" s="11">
        <f t="shared" si="0"/>
        <v>0.18541031893697812</v>
      </c>
      <c r="I4" s="11">
        <f t="shared" si="0"/>
        <v>0.15765188311171272</v>
      </c>
      <c r="J4" s="11">
        <f t="shared" si="0"/>
        <v>0.15744602448788167</v>
      </c>
      <c r="K4" s="11">
        <f t="shared" si="0"/>
        <v>0.18157318268288464</v>
      </c>
    </row>
    <row r="5" spans="1:11" x14ac:dyDescent="0.25">
      <c r="A5" t="s">
        <v>28</v>
      </c>
      <c r="B5">
        <v>3192</v>
      </c>
      <c r="C5">
        <v>2505</v>
      </c>
      <c r="D5">
        <v>2913</v>
      </c>
      <c r="E5">
        <v>2982</v>
      </c>
      <c r="F5">
        <v>3524</v>
      </c>
      <c r="G5">
        <v>4833</v>
      </c>
      <c r="H5">
        <v>8023</v>
      </c>
      <c r="I5">
        <v>7026</v>
      </c>
    </row>
    <row r="6" spans="1:11" x14ac:dyDescent="0.25">
      <c r="A6" t="s">
        <v>33</v>
      </c>
      <c r="B6" s="6">
        <f>B5/B2</f>
        <v>1.1029869106691178E-2</v>
      </c>
      <c r="C6" s="6">
        <f t="shared" ref="C6:K6" si="1">C5/C2</f>
        <v>9.004896075231323E-3</v>
      </c>
      <c r="D6" s="6">
        <f t="shared" si="1"/>
        <v>1.0979112173133023E-2</v>
      </c>
      <c r="E6" s="6">
        <f t="shared" si="1"/>
        <v>1.1263541178781332E-2</v>
      </c>
      <c r="F6" s="6">
        <f t="shared" si="1"/>
        <v>1.3456339447999878E-2</v>
      </c>
      <c r="G6" s="6">
        <f t="shared" si="1"/>
        <v>2.0608050486099268E-2</v>
      </c>
      <c r="H6" s="6">
        <f t="shared" si="1"/>
        <v>4.0674477437147971E-2</v>
      </c>
      <c r="I6" s="6">
        <f t="shared" si="1"/>
        <v>2.7971972290787482E-2</v>
      </c>
      <c r="J6" s="6">
        <f t="shared" si="1"/>
        <v>0</v>
      </c>
      <c r="K6" s="6">
        <f t="shared" si="1"/>
        <v>0</v>
      </c>
    </row>
    <row r="7" spans="1:11" x14ac:dyDescent="0.25">
      <c r="A7" t="s">
        <v>29</v>
      </c>
      <c r="B7">
        <v>25030</v>
      </c>
      <c r="C7">
        <v>22728</v>
      </c>
      <c r="D7">
        <v>22228</v>
      </c>
      <c r="E7">
        <v>22698</v>
      </c>
      <c r="F7">
        <v>19321</v>
      </c>
      <c r="G7">
        <v>21790</v>
      </c>
      <c r="H7">
        <v>18032</v>
      </c>
      <c r="I7">
        <v>19437</v>
      </c>
    </row>
    <row r="8" spans="1:11" x14ac:dyDescent="0.25">
      <c r="A8" t="s">
        <v>33</v>
      </c>
      <c r="B8" s="6">
        <f>B7/B2</f>
        <v>8.6490483627969975E-2</v>
      </c>
      <c r="C8" s="6">
        <f t="shared" ref="C8:K8" si="2">C7/C2</f>
        <v>8.1701907384374259E-2</v>
      </c>
      <c r="D8" s="6">
        <f t="shared" si="2"/>
        <v>8.3777447780432834E-2</v>
      </c>
      <c r="E8" s="6">
        <f t="shared" si="2"/>
        <v>8.5734358710925107E-2</v>
      </c>
      <c r="F8" s="6">
        <f t="shared" si="2"/>
        <v>7.377693940828764E-2</v>
      </c>
      <c r="G8" s="6">
        <f t="shared" si="2"/>
        <v>9.2913184376599012E-2</v>
      </c>
      <c r="H8" s="6">
        <f t="shared" si="2"/>
        <v>9.1417446983254672E-2</v>
      </c>
      <c r="I8" s="6">
        <f t="shared" si="2"/>
        <v>7.7382753403933441E-2</v>
      </c>
      <c r="J8" s="6">
        <f t="shared" si="2"/>
        <v>0</v>
      </c>
      <c r="K8" s="6">
        <f t="shared" si="2"/>
        <v>0</v>
      </c>
    </row>
    <row r="9" spans="1:11" x14ac:dyDescent="0.25">
      <c r="A9" t="s">
        <v>30</v>
      </c>
      <c r="B9">
        <v>18066</v>
      </c>
      <c r="C9">
        <v>16209</v>
      </c>
      <c r="D9">
        <v>15410</v>
      </c>
      <c r="E9">
        <v>14885</v>
      </c>
      <c r="F9">
        <v>12261</v>
      </c>
      <c r="G9">
        <v>11948</v>
      </c>
      <c r="H9">
        <v>10204</v>
      </c>
      <c r="I9">
        <v>10016</v>
      </c>
    </row>
    <row r="10" spans="1:11" x14ac:dyDescent="0.25">
      <c r="A10" t="s">
        <v>33</v>
      </c>
      <c r="B10" s="6">
        <f>B9/B2</f>
        <v>6.2426571203472059E-2</v>
      </c>
      <c r="C10" s="6">
        <f t="shared" ref="C10:K10" si="3">C9/C2</f>
        <v>5.8267608975418973E-2</v>
      </c>
      <c r="D10" s="6">
        <f t="shared" si="3"/>
        <v>5.8080370267071711E-2</v>
      </c>
      <c r="E10" s="6">
        <f t="shared" si="3"/>
        <v>5.6223276474232101E-2</v>
      </c>
      <c r="F10" s="6">
        <f t="shared" si="3"/>
        <v>4.6818438698049518E-2</v>
      </c>
      <c r="G10" s="6">
        <f t="shared" si="3"/>
        <v>5.0946614361248505E-2</v>
      </c>
      <c r="H10" s="6">
        <f t="shared" si="3"/>
        <v>5.1731567713904761E-2</v>
      </c>
      <c r="I10" s="6">
        <f t="shared" si="3"/>
        <v>3.9875786288717255E-2</v>
      </c>
      <c r="J10" s="6">
        <f t="shared" si="3"/>
        <v>0</v>
      </c>
      <c r="K10" s="6">
        <f t="shared" si="3"/>
        <v>0</v>
      </c>
    </row>
    <row r="11" spans="1:11" x14ac:dyDescent="0.25">
      <c r="A11" t="s">
        <v>31</v>
      </c>
      <c r="B11">
        <v>1482</v>
      </c>
      <c r="C11">
        <v>1847</v>
      </c>
      <c r="D11">
        <v>2532</v>
      </c>
      <c r="E11">
        <v>2306</v>
      </c>
      <c r="F11">
        <v>3254</v>
      </c>
      <c r="G11">
        <v>3854</v>
      </c>
      <c r="H11">
        <v>7538</v>
      </c>
      <c r="I11">
        <v>4875</v>
      </c>
    </row>
    <row r="12" spans="1:11" x14ac:dyDescent="0.25">
      <c r="A12" t="s">
        <v>33</v>
      </c>
      <c r="B12" s="6">
        <f>B11/B2</f>
        <v>5.1210106566780466E-3</v>
      </c>
      <c r="C12" s="6">
        <f t="shared" ref="C12:K12" si="4">C11/C2</f>
        <v>6.6395381440927164E-3</v>
      </c>
      <c r="D12" s="6">
        <f t="shared" si="4"/>
        <v>9.5431211885934827E-3</v>
      </c>
      <c r="E12" s="6">
        <f t="shared" si="4"/>
        <v>8.7101696707812711E-3</v>
      </c>
      <c r="F12" s="6">
        <f t="shared" si="4"/>
        <v>1.2425348627636664E-2</v>
      </c>
      <c r="G12" s="6">
        <f t="shared" si="4"/>
        <v>1.6433566433566433E-2</v>
      </c>
      <c r="H12" s="6">
        <f t="shared" si="4"/>
        <v>3.8215656353137402E-2</v>
      </c>
      <c r="I12" s="6">
        <f t="shared" si="4"/>
        <v>1.9408392387928974E-2</v>
      </c>
      <c r="J12" s="6">
        <f t="shared" si="4"/>
        <v>0</v>
      </c>
      <c r="K12" s="6">
        <f t="shared" si="4"/>
        <v>0</v>
      </c>
    </row>
    <row r="13" spans="1:11" x14ac:dyDescent="0.25">
      <c r="A13" t="s">
        <v>32</v>
      </c>
      <c r="B13">
        <v>1092</v>
      </c>
      <c r="C13">
        <v>1624</v>
      </c>
      <c r="D13">
        <v>149</v>
      </c>
      <c r="E13">
        <v>181</v>
      </c>
      <c r="F13" t="s">
        <v>36</v>
      </c>
      <c r="G13" t="s">
        <v>36</v>
      </c>
    </row>
    <row r="14" spans="1:11" s="12" customFormat="1" x14ac:dyDescent="0.25">
      <c r="A14" s="12" t="s">
        <v>6</v>
      </c>
      <c r="B14" s="12">
        <v>28980</v>
      </c>
      <c r="C14" s="12">
        <v>23518</v>
      </c>
      <c r="D14" s="12">
        <v>20024</v>
      </c>
      <c r="E14" s="12">
        <v>25000</v>
      </c>
      <c r="F14" s="12">
        <v>21955</v>
      </c>
      <c r="G14" s="12">
        <v>18459</v>
      </c>
      <c r="H14" s="12">
        <v>20708</v>
      </c>
      <c r="I14" s="12">
        <v>24507</v>
      </c>
      <c r="J14" s="12">
        <v>14941</v>
      </c>
      <c r="K14" s="12">
        <v>13270</v>
      </c>
    </row>
    <row r="15" spans="1:11" s="12" customFormat="1" x14ac:dyDescent="0.25">
      <c r="A15" s="11" t="s">
        <v>13</v>
      </c>
      <c r="B15" s="11">
        <f t="shared" ref="B15:K15" si="5">B14/B2</f>
        <v>0.10013960110022253</v>
      </c>
      <c r="C15" s="11">
        <f t="shared" si="5"/>
        <v>8.4541774809297504E-2</v>
      </c>
      <c r="D15" s="11">
        <f t="shared" si="5"/>
        <v>7.5470560300314335E-2</v>
      </c>
      <c r="E15" s="11">
        <f t="shared" si="5"/>
        <v>9.4429419674558451E-2</v>
      </c>
      <c r="F15" s="11">
        <f t="shared" si="5"/>
        <v>8.3834827633608777E-2</v>
      </c>
      <c r="G15" s="11">
        <f t="shared" si="5"/>
        <v>7.8709704929217125E-2</v>
      </c>
      <c r="H15" s="11">
        <f t="shared" si="5"/>
        <v>0.10498405568596038</v>
      </c>
      <c r="I15" s="11">
        <f t="shared" si="5"/>
        <v>9.7567481487379565E-2</v>
      </c>
      <c r="J15" s="11">
        <f t="shared" si="5"/>
        <v>6.256385776259149E-2</v>
      </c>
      <c r="K15" s="11">
        <f t="shared" si="5"/>
        <v>6.3747814223400784E-2</v>
      </c>
    </row>
    <row r="16" spans="1:11" x14ac:dyDescent="0.25">
      <c r="A16" t="s">
        <v>14</v>
      </c>
      <c r="B16">
        <v>19080</v>
      </c>
      <c r="C16">
        <v>14658</v>
      </c>
      <c r="D16">
        <v>10491</v>
      </c>
      <c r="E16">
        <v>14139</v>
      </c>
      <c r="F16">
        <v>10834</v>
      </c>
      <c r="G16">
        <v>6924</v>
      </c>
      <c r="H16">
        <v>8821</v>
      </c>
      <c r="I16">
        <v>12297</v>
      </c>
    </row>
    <row r="17" spans="1:11" s="12" customFormat="1" x14ac:dyDescent="0.25">
      <c r="A17" s="11" t="s">
        <v>15</v>
      </c>
      <c r="B17" s="11">
        <f t="shared" ref="B17:K17" si="6">B16/B2</f>
        <v>6.5930420600146505E-2</v>
      </c>
      <c r="C17" s="11">
        <f t="shared" si="6"/>
        <v>5.2692122423449395E-2</v>
      </c>
      <c r="D17" s="11">
        <f t="shared" si="6"/>
        <v>3.9540633645155698E-2</v>
      </c>
      <c r="E17" s="11">
        <f t="shared" si="6"/>
        <v>5.3405502591143274E-2</v>
      </c>
      <c r="F17" s="11">
        <f t="shared" si="6"/>
        <v>4.1369461288203936E-2</v>
      </c>
      <c r="G17" s="11">
        <f t="shared" si="6"/>
        <v>2.9524134402183183E-2</v>
      </c>
      <c r="H17" s="11">
        <f t="shared" si="6"/>
        <v>4.4720125323829268E-2</v>
      </c>
      <c r="I17" s="11">
        <f t="shared" si="6"/>
        <v>4.8956923321920538E-2</v>
      </c>
      <c r="J17" s="11">
        <f t="shared" si="6"/>
        <v>0</v>
      </c>
      <c r="K17" s="11">
        <f t="shared" si="6"/>
        <v>0</v>
      </c>
    </row>
    <row r="18" spans="1:11" s="15" customFormat="1" x14ac:dyDescent="0.25">
      <c r="A18" s="13" t="s">
        <v>16</v>
      </c>
      <c r="B18" s="14">
        <v>410</v>
      </c>
      <c r="C18" s="14">
        <v>498</v>
      </c>
      <c r="D18" s="14"/>
      <c r="E18" s="14"/>
      <c r="F18" s="14"/>
      <c r="G18" s="14"/>
      <c r="H18" s="14"/>
      <c r="I18" s="14"/>
      <c r="J18" s="14">
        <v>1261</v>
      </c>
      <c r="K18" s="14">
        <v>1825</v>
      </c>
    </row>
    <row r="19" spans="1:11" s="18" customFormat="1" x14ac:dyDescent="0.25">
      <c r="A19" s="18" t="s">
        <v>17</v>
      </c>
      <c r="B19" s="19">
        <v>-7722</v>
      </c>
      <c r="C19" s="19">
        <v>-6234</v>
      </c>
      <c r="D19" s="19">
        <f>-4858-428</f>
        <v>-5286</v>
      </c>
      <c r="E19" s="19">
        <f>-5050-1006</f>
        <v>-6056</v>
      </c>
      <c r="F19" s="19">
        <f>-4773+1480</f>
        <v>-3293</v>
      </c>
      <c r="G19" s="19">
        <f>-3793+765</f>
        <v>-3028</v>
      </c>
      <c r="H19" s="19">
        <f>-4493+917+224</f>
        <v>-3352</v>
      </c>
      <c r="I19" s="19">
        <f>-5529-3452+1387</f>
        <v>-7594</v>
      </c>
      <c r="J19" s="19">
        <v>-4935</v>
      </c>
      <c r="K19" s="19">
        <v>-3304</v>
      </c>
    </row>
    <row r="20" spans="1:11" s="21" customFormat="1" x14ac:dyDescent="0.25">
      <c r="A20" s="21" t="s">
        <v>34</v>
      </c>
      <c r="B20" s="21">
        <v>1516</v>
      </c>
      <c r="C20" s="21">
        <v>1166</v>
      </c>
      <c r="D20" s="21">
        <v>898</v>
      </c>
      <c r="E20" s="21">
        <v>0</v>
      </c>
      <c r="K20" s="21">
        <v>-114</v>
      </c>
    </row>
    <row r="21" spans="1:11" s="2" customFormat="1" x14ac:dyDescent="0.25">
      <c r="A21" s="20" t="s">
        <v>18</v>
      </c>
      <c r="B21" s="2">
        <v>13284</v>
      </c>
      <c r="C21" s="2">
        <v>10088</v>
      </c>
      <c r="D21" s="2">
        <v>6377</v>
      </c>
      <c r="E21" s="2">
        <v>8083</v>
      </c>
      <c r="F21" s="2">
        <v>7541</v>
      </c>
      <c r="G21" s="2">
        <v>2740</v>
      </c>
      <c r="H21" s="2">
        <v>5468</v>
      </c>
      <c r="I21" s="2">
        <v>5002</v>
      </c>
      <c r="J21" s="2">
        <v>11267</v>
      </c>
      <c r="K21" s="2">
        <v>11677</v>
      </c>
    </row>
    <row r="22" spans="1:11" s="16" customFormat="1" x14ac:dyDescent="0.25">
      <c r="A22" s="16" t="s">
        <v>19</v>
      </c>
      <c r="B22" s="11">
        <f>B21/B2</f>
        <v>4.5902500380102004E-2</v>
      </c>
      <c r="C22" s="11">
        <f>C21/C2</f>
        <v>3.626402858560223E-2</v>
      </c>
      <c r="D22" s="11">
        <f t="shared" ref="D22:K22" si="7">D21/D2</f>
        <v>2.403494621629567E-2</v>
      </c>
      <c r="E22" s="11">
        <f t="shared" si="7"/>
        <v>3.0530919969178238E-2</v>
      </c>
      <c r="F22" s="11">
        <f t="shared" si="7"/>
        <v>2.8795191764292589E-2</v>
      </c>
      <c r="G22" s="11">
        <f t="shared" si="7"/>
        <v>1.1683438512706805E-2</v>
      </c>
      <c r="H22" s="11">
        <f t="shared" si="7"/>
        <v>2.7721306571896434E-2</v>
      </c>
      <c r="I22" s="11">
        <f t="shared" si="7"/>
        <v>1.991400589218887E-2</v>
      </c>
      <c r="J22" s="11">
        <f t="shared" si="7"/>
        <v>4.7179371220876676E-2</v>
      </c>
      <c r="K22" s="11">
        <f t="shared" si="7"/>
        <v>5.6095194173824484E-2</v>
      </c>
    </row>
    <row r="23" spans="1:11" x14ac:dyDescent="0.25">
      <c r="A23" s="1" t="s">
        <v>20</v>
      </c>
      <c r="B23">
        <v>3263</v>
      </c>
      <c r="C23">
        <v>3431</v>
      </c>
      <c r="D23">
        <v>2497</v>
      </c>
      <c r="E23">
        <v>2280</v>
      </c>
      <c r="F23">
        <v>3659</v>
      </c>
      <c r="G23">
        <v>1844</v>
      </c>
      <c r="H23">
        <v>2001</v>
      </c>
      <c r="I23">
        <v>2126</v>
      </c>
      <c r="J23" s="22">
        <v>3072</v>
      </c>
      <c r="K23" s="22">
        <v>3130</v>
      </c>
    </row>
    <row r="24" spans="1:11" x14ac:dyDescent="0.25">
      <c r="A24" s="7" t="s">
        <v>35</v>
      </c>
      <c r="B24" s="5">
        <f>B23/B21</f>
        <v>0.24563384522734116</v>
      </c>
      <c r="C24" s="5">
        <f t="shared" ref="C24:G24" si="8">C23/C21</f>
        <v>0.34010705789056306</v>
      </c>
      <c r="D24" s="5">
        <f t="shared" si="8"/>
        <v>0.39156343108044533</v>
      </c>
      <c r="E24" s="5">
        <f t="shared" si="8"/>
        <v>0.28207348756649758</v>
      </c>
      <c r="F24" s="5">
        <f t="shared" si="8"/>
        <v>0.48521416257790745</v>
      </c>
      <c r="G24" s="5">
        <f t="shared" si="8"/>
        <v>0.67299270072992701</v>
      </c>
      <c r="H24" s="5">
        <f t="shared" ref="H24" si="9">H23/H21</f>
        <v>0.36594732991953183</v>
      </c>
      <c r="I24" s="5">
        <f t="shared" ref="I24" si="10">I23/I21</f>
        <v>0.42502998800479808</v>
      </c>
      <c r="J24" s="5">
        <f t="shared" ref="J24" si="11">J23/J21</f>
        <v>0.27265465518771637</v>
      </c>
      <c r="K24" s="5">
        <f t="shared" ref="K24" si="12">K23/K21</f>
        <v>0.26804830007707459</v>
      </c>
    </row>
    <row r="25" spans="1:11" s="1" customFormat="1" x14ac:dyDescent="0.25">
      <c r="A25" s="1" t="s">
        <v>21</v>
      </c>
      <c r="B25" s="1">
        <v>10021</v>
      </c>
      <c r="C25" s="1">
        <v>6657</v>
      </c>
      <c r="D25" s="1">
        <v>2580</v>
      </c>
      <c r="E25" s="1">
        <v>5623</v>
      </c>
      <c r="F25" s="1">
        <v>3882</v>
      </c>
      <c r="G25" s="1">
        <v>896</v>
      </c>
      <c r="H25" s="1">
        <f>H21-H23</f>
        <v>3467</v>
      </c>
      <c r="I25" s="1">
        <f>I21-I23</f>
        <v>2876</v>
      </c>
      <c r="J25" s="1">
        <v>8195</v>
      </c>
      <c r="K25" s="1">
        <v>8547</v>
      </c>
    </row>
    <row r="26" spans="1:11" s="11" customFormat="1" x14ac:dyDescent="0.25">
      <c r="A26" s="11" t="s">
        <v>22</v>
      </c>
      <c r="B26" s="11">
        <f>B25/B2</f>
        <v>3.4627292706188063E-2</v>
      </c>
      <c r="C26" s="11">
        <f>C25/C2</f>
        <v>2.3930376516093782E-2</v>
      </c>
      <c r="D26" s="11">
        <f t="shared" ref="D26:K26" si="13">D25/D2</f>
        <v>9.7240334386142126E-3</v>
      </c>
      <c r="E26" s="11">
        <f t="shared" si="13"/>
        <v>2.1239065073201686E-2</v>
      </c>
      <c r="F26" s="11">
        <f t="shared" si="13"/>
        <v>1.4823356906111102E-2</v>
      </c>
      <c r="G26" s="11">
        <f t="shared" si="13"/>
        <v>3.8205696742282108E-3</v>
      </c>
      <c r="H26" s="11">
        <f t="shared" si="13"/>
        <v>1.7576768450030165E-2</v>
      </c>
      <c r="I26" s="11">
        <f t="shared" si="13"/>
        <v>1.1449956206704356E-2</v>
      </c>
      <c r="J26" s="11">
        <f t="shared" si="13"/>
        <v>3.4315696028675277E-2</v>
      </c>
      <c r="K26" s="11">
        <f t="shared" si="13"/>
        <v>4.1058972733037415E-2</v>
      </c>
    </row>
    <row r="27" spans="1:11" s="17" customFormat="1" x14ac:dyDescent="0.25">
      <c r="A27" s="17" t="s">
        <v>23</v>
      </c>
      <c r="B27" s="17">
        <v>233</v>
      </c>
      <c r="C27" s="17">
        <v>155</v>
      </c>
      <c r="D27" s="17">
        <v>94</v>
      </c>
      <c r="E27" s="17">
        <v>-145</v>
      </c>
      <c r="F27" s="17">
        <v>243</v>
      </c>
      <c r="G27" s="17">
        <v>174</v>
      </c>
      <c r="H27" s="17">
        <f>H25-H28</f>
        <v>458</v>
      </c>
      <c r="I27" s="17">
        <f>I25-I28</f>
        <v>-398</v>
      </c>
      <c r="J27" s="17">
        <v>167</v>
      </c>
      <c r="K27" s="17">
        <v>-102</v>
      </c>
    </row>
    <row r="28" spans="1:11" s="1" customFormat="1" x14ac:dyDescent="0.25">
      <c r="A28" s="1" t="s">
        <v>24</v>
      </c>
      <c r="B28" s="1">
        <v>9788</v>
      </c>
      <c r="C28" s="1">
        <v>6502</v>
      </c>
      <c r="D28" s="1">
        <v>2486</v>
      </c>
      <c r="E28" s="1">
        <v>5768</v>
      </c>
      <c r="F28" s="1">
        <v>4125</v>
      </c>
      <c r="G28" s="1">
        <v>1070</v>
      </c>
      <c r="H28" s="1">
        <v>3009</v>
      </c>
      <c r="I28" s="1">
        <v>3274</v>
      </c>
      <c r="J28" s="1">
        <v>8028</v>
      </c>
      <c r="K28" s="1">
        <v>8649</v>
      </c>
    </row>
    <row r="29" spans="1:11" s="16" customFormat="1" x14ac:dyDescent="0.25">
      <c r="A29" s="16" t="s">
        <v>25</v>
      </c>
      <c r="B29" s="11">
        <f>B28/B2</f>
        <v>3.3822167548964048E-2</v>
      </c>
      <c r="C29" s="11">
        <f t="shared" ref="C29:K29" si="14">C28/C2</f>
        <v>2.3373187337786053E-2</v>
      </c>
      <c r="D29" s="11">
        <f t="shared" si="14"/>
        <v>9.3697469489902839E-3</v>
      </c>
      <c r="E29" s="11">
        <f t="shared" si="14"/>
        <v>2.1786755707314125E-2</v>
      </c>
      <c r="F29" s="11">
        <f t="shared" si="14"/>
        <v>1.5751248644437995E-2</v>
      </c>
      <c r="G29" s="11">
        <f t="shared" si="14"/>
        <v>4.5625106600716359E-3</v>
      </c>
      <c r="H29" s="11">
        <f t="shared" si="14"/>
        <v>1.5254830189253178E-2</v>
      </c>
      <c r="I29" s="11">
        <f t="shared" si="14"/>
        <v>1.3034477267298351E-2</v>
      </c>
      <c r="J29" s="11">
        <f t="shared" si="14"/>
        <v>3.361640118587006E-2</v>
      </c>
      <c r="K29" s="11">
        <f t="shared" si="14"/>
        <v>4.1548971003631752E-2</v>
      </c>
    </row>
    <row r="31" spans="1:11" x14ac:dyDescent="0.25">
      <c r="A31" s="9" t="s">
        <v>27</v>
      </c>
      <c r="B31">
        <v>44406</v>
      </c>
      <c r="C31">
        <v>45016</v>
      </c>
      <c r="D31">
        <v>45016</v>
      </c>
      <c r="E31">
        <v>45016</v>
      </c>
      <c r="F31">
        <v>45904</v>
      </c>
      <c r="G31">
        <v>45490</v>
      </c>
      <c r="H31">
        <v>45273</v>
      </c>
      <c r="I31">
        <v>45940</v>
      </c>
      <c r="J31">
        <v>45500</v>
      </c>
      <c r="K31">
        <v>45338</v>
      </c>
    </row>
    <row r="32" spans="1:11" x14ac:dyDescent="0.25">
      <c r="A32" t="s">
        <v>26</v>
      </c>
      <c r="B32" s="27">
        <f t="shared" ref="B32:K32" si="15">B28/B31</f>
        <v>0.22042066387425122</v>
      </c>
      <c r="C32" s="27">
        <f t="shared" si="15"/>
        <v>0.14443753332148571</v>
      </c>
      <c r="D32" s="27">
        <f t="shared" si="15"/>
        <v>5.5224808956815356E-2</v>
      </c>
      <c r="E32" s="27">
        <f t="shared" si="15"/>
        <v>0.12813221965523369</v>
      </c>
      <c r="F32" s="27">
        <f t="shared" si="15"/>
        <v>8.9861449982572325E-2</v>
      </c>
      <c r="G32" s="27">
        <f t="shared" si="15"/>
        <v>2.3521653110573752E-2</v>
      </c>
      <c r="H32" s="27">
        <f t="shared" si="15"/>
        <v>6.646345503942748E-2</v>
      </c>
      <c r="I32" s="27">
        <f t="shared" si="15"/>
        <v>7.1266869830213325E-2</v>
      </c>
      <c r="J32" s="27">
        <f t="shared" si="15"/>
        <v>0.17643956043956044</v>
      </c>
      <c r="K32" s="27">
        <f t="shared" si="15"/>
        <v>0.19076712691340597</v>
      </c>
    </row>
    <row r="33" spans="1:11" x14ac:dyDescent="0.25">
      <c r="A33" t="s">
        <v>46</v>
      </c>
      <c r="B33" s="4">
        <f t="shared" ref="B33:J33" si="16">(B32-C32)/C32</f>
        <v>0.52606222777042322</v>
      </c>
      <c r="C33" s="4">
        <f t="shared" si="16"/>
        <v>1.6154465004022527</v>
      </c>
      <c r="D33" s="4">
        <f t="shared" si="16"/>
        <v>-0.56900138696255198</v>
      </c>
      <c r="E33" s="4">
        <f t="shared" si="16"/>
        <v>0.42588640267972055</v>
      </c>
      <c r="F33" s="4">
        <f t="shared" si="16"/>
        <v>2.8203713642123507</v>
      </c>
      <c r="G33" s="4">
        <f t="shared" si="16"/>
        <v>-0.64609644357759877</v>
      </c>
      <c r="H33" s="4">
        <f t="shared" si="16"/>
        <v>-6.7400389581155074E-2</v>
      </c>
      <c r="I33" s="4">
        <f t="shared" si="16"/>
        <v>-0.59608338598969779</v>
      </c>
      <c r="J33" s="4">
        <f t="shared" si="16"/>
        <v>-7.5105007375558877E-2</v>
      </c>
      <c r="K33" s="4"/>
    </row>
    <row r="35" spans="1:11" x14ac:dyDescent="0.25">
      <c r="A35" s="1" t="s">
        <v>0</v>
      </c>
    </row>
    <row r="36" spans="1:11" x14ac:dyDescent="0.25">
      <c r="A36" t="s">
        <v>1</v>
      </c>
      <c r="B36">
        <v>9799</v>
      </c>
      <c r="C36">
        <v>9648</v>
      </c>
      <c r="D36">
        <v>11493</v>
      </c>
      <c r="E36">
        <v>13046</v>
      </c>
      <c r="F36">
        <v>16025</v>
      </c>
      <c r="G36">
        <v>18487</v>
      </c>
      <c r="H36">
        <v>24413</v>
      </c>
      <c r="I36">
        <v>29689</v>
      </c>
    </row>
    <row r="37" spans="1:11" x14ac:dyDescent="0.25">
      <c r="A37" t="s">
        <v>2</v>
      </c>
      <c r="B37">
        <v>59025</v>
      </c>
      <c r="C37">
        <v>56189</v>
      </c>
      <c r="D37">
        <v>63659</v>
      </c>
      <c r="E37">
        <v>67924</v>
      </c>
      <c r="F37">
        <v>68392</v>
      </c>
      <c r="G37">
        <v>63347</v>
      </c>
      <c r="H37">
        <v>62197</v>
      </c>
      <c r="I37">
        <v>69877</v>
      </c>
    </row>
    <row r="38" spans="1:11" s="1" customFormat="1" x14ac:dyDescent="0.25">
      <c r="A38" s="1" t="s">
        <v>3</v>
      </c>
      <c r="B38" s="1">
        <v>68824</v>
      </c>
      <c r="C38" s="1">
        <v>65657</v>
      </c>
      <c r="D38" s="1">
        <f>D36+D37</f>
        <v>75152</v>
      </c>
      <c r="E38" s="1">
        <f>E36+E37</f>
        <v>80970</v>
      </c>
      <c r="F38" s="1">
        <f t="shared" ref="F38:I38" si="17">F36+F37</f>
        <v>84417</v>
      </c>
      <c r="G38" s="1">
        <f t="shared" si="17"/>
        <v>81834</v>
      </c>
      <c r="H38" s="1">
        <f t="shared" si="17"/>
        <v>86610</v>
      </c>
      <c r="I38" s="1">
        <f t="shared" si="17"/>
        <v>99566</v>
      </c>
      <c r="J38" s="1">
        <v>79495</v>
      </c>
      <c r="K38" s="1">
        <v>61708</v>
      </c>
    </row>
    <row r="39" spans="1:11" x14ac:dyDescent="0.25">
      <c r="A39" t="s">
        <v>4</v>
      </c>
      <c r="B39">
        <v>26411</v>
      </c>
      <c r="C39">
        <v>32879</v>
      </c>
      <c r="D39">
        <v>42530</v>
      </c>
      <c r="E39">
        <v>46408</v>
      </c>
      <c r="F39">
        <v>33743</v>
      </c>
      <c r="G39">
        <v>28001</v>
      </c>
      <c r="H39">
        <v>20240</v>
      </c>
      <c r="I39">
        <v>13740</v>
      </c>
      <c r="J39">
        <v>7831</v>
      </c>
      <c r="K39">
        <v>11056</v>
      </c>
    </row>
    <row r="40" spans="1:11" s="1" customFormat="1" x14ac:dyDescent="0.25">
      <c r="A40" s="1" t="s">
        <v>5</v>
      </c>
      <c r="B40" s="1">
        <v>42213</v>
      </c>
      <c r="C40" s="1">
        <v>32778</v>
      </c>
      <c r="D40" s="1">
        <f>D38-D39</f>
        <v>32622</v>
      </c>
      <c r="E40" s="1">
        <f>E38-E39</f>
        <v>34562</v>
      </c>
      <c r="F40" s="1">
        <f t="shared" ref="F40:K40" si="18">F38-F39</f>
        <v>50674</v>
      </c>
      <c r="G40" s="1">
        <f t="shared" si="18"/>
        <v>53833</v>
      </c>
      <c r="H40" s="1">
        <f t="shared" si="18"/>
        <v>66370</v>
      </c>
      <c r="I40" s="1">
        <f t="shared" si="18"/>
        <v>85826</v>
      </c>
      <c r="J40" s="1">
        <f t="shared" si="18"/>
        <v>71664</v>
      </c>
      <c r="K40" s="1">
        <f t="shared" si="18"/>
        <v>50652</v>
      </c>
    </row>
    <row r="42" spans="1:11" x14ac:dyDescent="0.25">
      <c r="A42" t="s">
        <v>7</v>
      </c>
      <c r="B42" s="24">
        <f t="shared" ref="B42:K42" si="19">B40/B14</f>
        <v>1.4566252587991719</v>
      </c>
      <c r="C42" s="24">
        <f t="shared" si="19"/>
        <v>1.3937409643677183</v>
      </c>
      <c r="D42" s="24">
        <f t="shared" si="19"/>
        <v>1.6291450259688374</v>
      </c>
      <c r="E42" s="24">
        <f t="shared" si="19"/>
        <v>1.3824799999999999</v>
      </c>
      <c r="F42" s="24">
        <f t="shared" si="19"/>
        <v>2.308084718742883</v>
      </c>
      <c r="G42" s="24">
        <f t="shared" si="19"/>
        <v>2.9163551655019231</v>
      </c>
      <c r="H42" s="24">
        <f t="shared" si="19"/>
        <v>3.2050415298435389</v>
      </c>
      <c r="I42" s="24">
        <f t="shared" si="19"/>
        <v>3.5021014404047821</v>
      </c>
      <c r="J42" s="24">
        <f t="shared" si="19"/>
        <v>4.7964660999933066</v>
      </c>
      <c r="K42" s="24">
        <f t="shared" si="19"/>
        <v>3.8170308967596083</v>
      </c>
    </row>
    <row r="44" spans="1:11" x14ac:dyDescent="0.25">
      <c r="A44" t="s">
        <v>8</v>
      </c>
      <c r="B44">
        <v>129238</v>
      </c>
      <c r="C44">
        <v>112453</v>
      </c>
      <c r="D44">
        <v>11242</v>
      </c>
      <c r="E44">
        <v>109585</v>
      </c>
      <c r="F44">
        <v>99333</v>
      </c>
      <c r="G44">
        <v>105755</v>
      </c>
      <c r="H44">
        <v>97280</v>
      </c>
      <c r="I44">
        <v>96509</v>
      </c>
      <c r="J44">
        <v>106721</v>
      </c>
    </row>
    <row r="45" spans="1:11" x14ac:dyDescent="0.25">
      <c r="A45" t="s">
        <v>9</v>
      </c>
      <c r="B45" s="27">
        <f>B40/B44</f>
        <v>0.32662993856296135</v>
      </c>
      <c r="C45" s="27">
        <f>C40/C44</f>
        <v>0.29148177460805846</v>
      </c>
      <c r="D45" s="27">
        <f>D40/D44</f>
        <v>2.9017968333036825</v>
      </c>
      <c r="E45" s="27">
        <f>E40/E44</f>
        <v>0.31538988000182505</v>
      </c>
      <c r="F45" s="27">
        <f t="shared" ref="F45:G45" si="20">F40/F44</f>
        <v>0.51014265148540772</v>
      </c>
      <c r="G45" s="27">
        <f t="shared" si="20"/>
        <v>0.50903503380454829</v>
      </c>
      <c r="H45" s="27">
        <f>H40/H44</f>
        <v>0.68225740131578949</v>
      </c>
      <c r="I45" s="27">
        <f>I40/I44</f>
        <v>0.8893056606119637</v>
      </c>
      <c r="J45" s="27">
        <f>J40/J44</f>
        <v>0.6715079506376439</v>
      </c>
    </row>
    <row r="47" spans="1:11" x14ac:dyDescent="0.25">
      <c r="A47" t="s">
        <v>55</v>
      </c>
      <c r="B47">
        <v>4721</v>
      </c>
      <c r="C47">
        <v>4823</v>
      </c>
      <c r="K47" s="5"/>
    </row>
    <row r="48" spans="1:11" x14ac:dyDescent="0.25">
      <c r="A48" t="s">
        <v>54</v>
      </c>
      <c r="B48" s="6">
        <f>B47/B38</f>
        <v>6.8595257468324997E-2</v>
      </c>
      <c r="C48" s="6">
        <f>C47/C38</f>
        <v>7.3457514050291661E-2</v>
      </c>
    </row>
    <row r="49" spans="1:10" x14ac:dyDescent="0.25"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1" t="s">
        <v>57</v>
      </c>
      <c r="B50">
        <v>1668</v>
      </c>
      <c r="C50">
        <v>1531</v>
      </c>
      <c r="D50">
        <v>1568</v>
      </c>
      <c r="E50">
        <v>1574</v>
      </c>
      <c r="F50">
        <v>1556</v>
      </c>
      <c r="G50">
        <v>1587</v>
      </c>
      <c r="H50">
        <v>1608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K10" sqref="K10"/>
    </sheetView>
  </sheetViews>
  <sheetFormatPr baseColWidth="10" defaultRowHeight="15" x14ac:dyDescent="0.25"/>
  <cols>
    <col min="1" max="1" width="19.75" customWidth="1"/>
  </cols>
  <sheetData>
    <row r="1" spans="1:12" s="3" customFormat="1" x14ac:dyDescent="0.25">
      <c r="B1" s="3">
        <v>2015</v>
      </c>
      <c r="C1" s="3">
        <v>2014</v>
      </c>
      <c r="D1" s="3">
        <v>2013</v>
      </c>
      <c r="E1" s="3">
        <v>2012</v>
      </c>
      <c r="F1" s="3">
        <v>2011</v>
      </c>
      <c r="G1" s="3">
        <v>2010</v>
      </c>
      <c r="H1" s="3">
        <v>2009</v>
      </c>
      <c r="I1" s="3">
        <v>2008</v>
      </c>
      <c r="J1" s="3">
        <v>2007</v>
      </c>
      <c r="K1" s="3">
        <v>2006</v>
      </c>
      <c r="L1" s="3">
        <v>2005</v>
      </c>
    </row>
    <row r="2" spans="1:12" x14ac:dyDescent="0.25">
      <c r="A2" s="1" t="s">
        <v>37</v>
      </c>
    </row>
    <row r="3" spans="1:12" x14ac:dyDescent="0.25">
      <c r="A3" t="s">
        <v>10</v>
      </c>
      <c r="B3">
        <v>187202</v>
      </c>
      <c r="C3">
        <v>179334</v>
      </c>
      <c r="D3">
        <v>163513</v>
      </c>
      <c r="E3">
        <v>168647</v>
      </c>
      <c r="F3">
        <v>161772</v>
      </c>
      <c r="G3">
        <v>137288</v>
      </c>
      <c r="H3">
        <v>116270</v>
      </c>
      <c r="I3">
        <v>145342</v>
      </c>
      <c r="J3">
        <v>135383</v>
      </c>
      <c r="K3">
        <v>121483</v>
      </c>
    </row>
    <row r="4" spans="1:12" x14ac:dyDescent="0.25">
      <c r="A4" t="s">
        <v>11</v>
      </c>
      <c r="B4">
        <v>35237</v>
      </c>
      <c r="C4">
        <v>28548</v>
      </c>
      <c r="D4">
        <v>24189</v>
      </c>
      <c r="E4">
        <v>31370</v>
      </c>
      <c r="F4">
        <v>26316</v>
      </c>
      <c r="G4">
        <v>20279</v>
      </c>
      <c r="H4">
        <v>18674</v>
      </c>
      <c r="I4">
        <v>20005</v>
      </c>
      <c r="J4">
        <v>21335</v>
      </c>
      <c r="K4">
        <v>21319</v>
      </c>
    </row>
    <row r="5" spans="1:12" x14ac:dyDescent="0.25">
      <c r="A5" t="s">
        <v>12</v>
      </c>
      <c r="B5" s="5">
        <f>B4/B3</f>
        <v>0.18822982660441662</v>
      </c>
      <c r="C5" s="5">
        <f t="shared" ref="C5:K5" si="0">C4/C3</f>
        <v>0.15918899929740038</v>
      </c>
      <c r="D5" s="5">
        <f t="shared" si="0"/>
        <v>0.14793319185630499</v>
      </c>
      <c r="E5" s="5">
        <f t="shared" si="0"/>
        <v>0.18600983118584974</v>
      </c>
      <c r="F5" s="5">
        <f t="shared" si="0"/>
        <v>0.16267339218158891</v>
      </c>
      <c r="G5" s="5">
        <f t="shared" si="0"/>
        <v>0.14771138045568441</v>
      </c>
      <c r="H5" s="5">
        <f t="shared" si="0"/>
        <v>0.16060892749634473</v>
      </c>
      <c r="I5" s="5">
        <f t="shared" si="0"/>
        <v>0.13764087462674243</v>
      </c>
      <c r="J5" s="5">
        <f t="shared" si="0"/>
        <v>0.15758994851643116</v>
      </c>
      <c r="K5" s="5">
        <f t="shared" si="0"/>
        <v>0.17548957467299953</v>
      </c>
      <c r="L5" s="5"/>
    </row>
    <row r="6" spans="1:12" x14ac:dyDescent="0.25">
      <c r="A6" t="s">
        <v>38</v>
      </c>
      <c r="B6">
        <v>16569</v>
      </c>
      <c r="C6">
        <v>13046</v>
      </c>
      <c r="D6">
        <v>9947</v>
      </c>
      <c r="E6">
        <v>18498</v>
      </c>
      <c r="F6">
        <v>13970</v>
      </c>
      <c r="G6">
        <v>11206</v>
      </c>
      <c r="H6">
        <v>10824</v>
      </c>
      <c r="I6">
        <v>11314</v>
      </c>
    </row>
    <row r="7" spans="1:12" x14ac:dyDescent="0.25">
      <c r="A7" t="s">
        <v>13</v>
      </c>
      <c r="B7" s="5">
        <f>B6/B3</f>
        <v>8.8508669779169019E-2</v>
      </c>
      <c r="C7" s="5">
        <f t="shared" ref="C7:K7" si="1">C6/C3</f>
        <v>7.2746941461184156E-2</v>
      </c>
      <c r="D7" s="5">
        <f t="shared" si="1"/>
        <v>6.0833083608031163E-2</v>
      </c>
      <c r="E7" s="5">
        <f t="shared" si="1"/>
        <v>0.10968472608466205</v>
      </c>
      <c r="F7" s="5">
        <f t="shared" si="1"/>
        <v>8.6356106124669291E-2</v>
      </c>
      <c r="G7" s="5">
        <f t="shared" si="1"/>
        <v>8.1624031233611088E-2</v>
      </c>
      <c r="H7" s="5">
        <f t="shared" si="1"/>
        <v>9.3093661305581832E-2</v>
      </c>
      <c r="I7" s="5">
        <f t="shared" si="1"/>
        <v>7.7843981780902974E-2</v>
      </c>
      <c r="J7" s="5">
        <f>J6/J3</f>
        <v>0</v>
      </c>
      <c r="K7" s="5">
        <f t="shared" si="1"/>
        <v>0</v>
      </c>
      <c r="L7" s="5"/>
    </row>
    <row r="8" spans="1:12" s="25" customFormat="1" x14ac:dyDescent="0.25">
      <c r="A8" s="25" t="s">
        <v>44</v>
      </c>
      <c r="B8" s="23">
        <v>11592</v>
      </c>
      <c r="C8" s="23">
        <v>8884</v>
      </c>
      <c r="D8" s="23">
        <v>5319</v>
      </c>
      <c r="E8" s="25">
        <v>14059</v>
      </c>
      <c r="F8" s="23">
        <v>10007</v>
      </c>
      <c r="G8" s="23">
        <v>5757</v>
      </c>
      <c r="H8" s="23">
        <v>4440</v>
      </c>
      <c r="I8" s="23">
        <v>4854</v>
      </c>
      <c r="J8" s="23">
        <v>5142</v>
      </c>
      <c r="K8" s="23">
        <v>5923</v>
      </c>
      <c r="L8" s="23"/>
    </row>
    <row r="9" spans="1:12" x14ac:dyDescent="0.25">
      <c r="A9" s="7" t="s">
        <v>15</v>
      </c>
      <c r="B9" s="5">
        <f t="shared" ref="B9" si="2">B8/B3</f>
        <v>6.1922415358810268E-2</v>
      </c>
      <c r="C9" s="5">
        <f t="shared" ref="C9" si="3">C8/C3</f>
        <v>4.9538849297958001E-2</v>
      </c>
      <c r="D9" s="5">
        <f t="shared" ref="D9" si="4">D8/D3</f>
        <v>3.2529523646437901E-2</v>
      </c>
      <c r="E9" s="5">
        <f t="shared" ref="E9" si="5">E8/E3</f>
        <v>8.3363475187818337E-2</v>
      </c>
      <c r="F9" s="5">
        <f t="shared" ref="F9" si="6">F8/F3</f>
        <v>6.1858665282001832E-2</v>
      </c>
      <c r="G9" s="5">
        <f t="shared" ref="G9" si="7">G8/G3</f>
        <v>4.1933745119748268E-2</v>
      </c>
      <c r="H9" s="5">
        <f t="shared" ref="H9" si="8">H8/H3</f>
        <v>3.8186978584329581E-2</v>
      </c>
      <c r="I9" s="5">
        <f t="shared" ref="I9" si="9">I8/I3</f>
        <v>3.3397090999160599E-2</v>
      </c>
      <c r="J9" s="5">
        <f t="shared" ref="J9" si="10">J8/J3</f>
        <v>3.7981135002179006E-2</v>
      </c>
      <c r="K9" s="5">
        <f>K8/K3</f>
        <v>4.8755792991611993E-2</v>
      </c>
      <c r="L9" s="5"/>
    </row>
    <row r="10" spans="1:12" s="25" customFormat="1" x14ac:dyDescent="0.25">
      <c r="A10" s="25" t="s">
        <v>43</v>
      </c>
      <c r="B10" s="23">
        <v>8545</v>
      </c>
      <c r="C10" s="23">
        <v>6691</v>
      </c>
      <c r="D10" s="25">
        <v>3301</v>
      </c>
      <c r="E10" s="23">
        <v>13332</v>
      </c>
      <c r="F10" s="25">
        <v>10392</v>
      </c>
      <c r="G10" s="25">
        <v>5524</v>
      </c>
      <c r="H10" s="25">
        <v>4354</v>
      </c>
      <c r="I10" s="25">
        <v>646</v>
      </c>
      <c r="J10" s="25">
        <v>4277</v>
      </c>
      <c r="K10" s="25">
        <v>5923</v>
      </c>
      <c r="L10" s="23"/>
    </row>
    <row r="11" spans="1:12" s="25" customFormat="1" x14ac:dyDescent="0.25">
      <c r="A11" s="26" t="s">
        <v>19</v>
      </c>
      <c r="B11" s="8">
        <f>B10/B3</f>
        <v>4.5645879851710987E-2</v>
      </c>
      <c r="C11" s="8">
        <f t="shared" ref="C11" si="11">C10/C3</f>
        <v>3.7310270222043786E-2</v>
      </c>
      <c r="D11" s="8">
        <f t="shared" ref="D11" si="12">D10/D3</f>
        <v>2.018799728461957E-2</v>
      </c>
      <c r="E11" s="8">
        <f t="shared" ref="E11" si="13">E10/E3</f>
        <v>7.9052695867699987E-2</v>
      </c>
      <c r="F11" s="8">
        <f t="shared" ref="F11" si="14">F10/F3</f>
        <v>6.4238557970476964E-2</v>
      </c>
      <c r="G11" s="8">
        <f t="shared" ref="G11" si="15">G10/G3</f>
        <v>4.0236582949711552E-2</v>
      </c>
      <c r="H11" s="8">
        <f t="shared" ref="H11" si="16">H10/H3</f>
        <v>3.7447320891029499E-2</v>
      </c>
      <c r="I11" s="8">
        <f t="shared" ref="I11" si="17">I10/I3</f>
        <v>4.444689078174237E-3</v>
      </c>
      <c r="J11" s="8">
        <f>J10/J3</f>
        <v>3.1591854220987863E-2</v>
      </c>
      <c r="K11" s="8">
        <f t="shared" ref="K11" si="18">K10/K3</f>
        <v>4.8755792991611993E-2</v>
      </c>
      <c r="L11" s="23"/>
    </row>
    <row r="12" spans="1:12" x14ac:dyDescent="0.25">
      <c r="L12" s="5"/>
    </row>
    <row r="13" spans="1:12" x14ac:dyDescent="0.25">
      <c r="A13" s="1" t="s">
        <v>40</v>
      </c>
    </row>
    <row r="14" spans="1:12" x14ac:dyDescent="0.25">
      <c r="A14" t="s">
        <v>10</v>
      </c>
      <c r="B14">
        <v>110158</v>
      </c>
      <c r="C14">
        <v>109661</v>
      </c>
      <c r="D14">
        <v>112062</v>
      </c>
      <c r="E14">
        <v>109108</v>
      </c>
      <c r="F14">
        <v>109325</v>
      </c>
      <c r="G14">
        <v>102508</v>
      </c>
      <c r="H14">
        <f t="shared" ref="H14:K15" si="19">H25+H34</f>
        <v>80979</v>
      </c>
      <c r="I14">
        <f t="shared" si="19"/>
        <v>105838</v>
      </c>
      <c r="J14">
        <f t="shared" si="19"/>
        <v>103429</v>
      </c>
      <c r="K14">
        <f t="shared" si="19"/>
        <v>88378</v>
      </c>
    </row>
    <row r="15" spans="1:12" x14ac:dyDescent="0.25">
      <c r="A15" t="s">
        <v>11</v>
      </c>
      <c r="B15">
        <v>23272</v>
      </c>
      <c r="C15">
        <v>22747</v>
      </c>
      <c r="D15">
        <v>22610</v>
      </c>
      <c r="E15">
        <v>18668</v>
      </c>
      <c r="F15">
        <v>16105</v>
      </c>
      <c r="G15">
        <v>18681</v>
      </c>
      <c r="H15">
        <f t="shared" si="19"/>
        <v>17898</v>
      </c>
      <c r="I15">
        <f t="shared" si="19"/>
        <v>19594</v>
      </c>
      <c r="J15">
        <f t="shared" si="19"/>
        <v>16045</v>
      </c>
      <c r="K15">
        <f t="shared" si="19"/>
        <v>14684</v>
      </c>
    </row>
    <row r="16" spans="1:12" s="7" customFormat="1" x14ac:dyDescent="0.25">
      <c r="A16" s="7" t="s">
        <v>12</v>
      </c>
      <c r="B16" s="8">
        <f>B15/B14</f>
        <v>0.21126018990903975</v>
      </c>
      <c r="C16" s="8">
        <f t="shared" ref="C16" si="20">C15/C14</f>
        <v>0.20743017116385953</v>
      </c>
      <c r="D16" s="8">
        <f t="shared" ref="D16" si="21">D15/D14</f>
        <v>0.20176330959647337</v>
      </c>
      <c r="E16" s="8">
        <f t="shared" ref="E16" si="22">E15/E14</f>
        <v>0.17109652821058033</v>
      </c>
      <c r="F16" s="8">
        <f t="shared" ref="F16" si="23">F15/F14</f>
        <v>0.14731305739766751</v>
      </c>
      <c r="G16" s="8">
        <f t="shared" ref="G16" si="24">G15/G14</f>
        <v>0.18223943497092909</v>
      </c>
      <c r="H16" s="8">
        <f t="shared" ref="H16" si="25">H15/H14</f>
        <v>0.2210202645130219</v>
      </c>
      <c r="I16" s="8">
        <f t="shared" ref="I16" si="26">I15/I14</f>
        <v>0.18513199417978421</v>
      </c>
      <c r="J16" s="8">
        <f t="shared" ref="J16" si="27">J15/J14</f>
        <v>0.15513057266337293</v>
      </c>
      <c r="K16" s="8">
        <f t="shared" ref="K16" si="28">K15/K14</f>
        <v>0.16614994681934417</v>
      </c>
      <c r="L16" s="8"/>
    </row>
    <row r="17" spans="1:12" x14ac:dyDescent="0.25">
      <c r="A17" t="s">
        <v>38</v>
      </c>
      <c r="B17">
        <v>12205</v>
      </c>
      <c r="C17">
        <v>10542</v>
      </c>
      <c r="D17">
        <v>10683</v>
      </c>
      <c r="E17">
        <v>6032</v>
      </c>
      <c r="F17">
        <v>7055</v>
      </c>
      <c r="G17">
        <v>6303</v>
      </c>
      <c r="H17">
        <f>H28+H37</f>
        <v>9885</v>
      </c>
      <c r="I17">
        <f>I28+I37</f>
        <v>13193</v>
      </c>
      <c r="J17">
        <f t="shared" ref="J17:K17" si="29">J28+J37</f>
        <v>6670</v>
      </c>
      <c r="K17">
        <f t="shared" si="29"/>
        <v>6100</v>
      </c>
    </row>
    <row r="18" spans="1:12" s="7" customFormat="1" x14ac:dyDescent="0.25">
      <c r="A18" s="7" t="s">
        <v>13</v>
      </c>
      <c r="B18" s="8">
        <f>B17/B14</f>
        <v>0.1107954029666479</v>
      </c>
      <c r="C18" s="8">
        <f t="shared" ref="C18" si="30">C17/C14</f>
        <v>9.6132626913852687E-2</v>
      </c>
      <c r="D18" s="8">
        <f t="shared" ref="D18" si="31">D17/D14</f>
        <v>9.533115596723242E-2</v>
      </c>
      <c r="E18" s="8">
        <f t="shared" ref="E18" si="32">E17/E14</f>
        <v>5.5284672068042676E-2</v>
      </c>
      <c r="F18" s="8">
        <f t="shared" ref="F18" si="33">F17/F14</f>
        <v>6.4532357649211072E-2</v>
      </c>
      <c r="G18" s="8">
        <f t="shared" ref="G18" si="34">G17/G14</f>
        <v>6.1487883872478243E-2</v>
      </c>
      <c r="H18" s="8">
        <f t="shared" ref="H18" si="35">H17/H14</f>
        <v>0.12206868447375245</v>
      </c>
      <c r="I18" s="8">
        <f t="shared" ref="I18" si="36">I17/I14</f>
        <v>0.12465277121638731</v>
      </c>
      <c r="J18" s="8">
        <f t="shared" ref="J18" si="37">J17/J14</f>
        <v>6.4488683057943127E-2</v>
      </c>
      <c r="K18" s="8">
        <f t="shared" ref="K18" si="38">K17/K14</f>
        <v>6.9021702233587542E-2</v>
      </c>
      <c r="L18" s="8"/>
    </row>
    <row r="19" spans="1:12" x14ac:dyDescent="0.25">
      <c r="A19" t="s">
        <v>44</v>
      </c>
      <c r="B19">
        <v>7421</v>
      </c>
      <c r="C19">
        <v>5954</v>
      </c>
      <c r="D19">
        <v>5328</v>
      </c>
      <c r="E19">
        <v>41</v>
      </c>
      <c r="F19">
        <v>767</v>
      </c>
      <c r="G19">
        <v>217</v>
      </c>
      <c r="H19">
        <f>H30+H40</f>
        <v>2112</v>
      </c>
      <c r="I19">
        <f>I30+I40</f>
        <v>5090</v>
      </c>
      <c r="J19">
        <f>J30+J40</f>
        <v>3816</v>
      </c>
      <c r="K19">
        <f>K31+K39</f>
        <v>5591</v>
      </c>
      <c r="L19" s="5"/>
    </row>
    <row r="20" spans="1:12" x14ac:dyDescent="0.25">
      <c r="A20" s="7" t="s">
        <v>15</v>
      </c>
      <c r="B20" s="5">
        <f t="shared" ref="B20:J20" si="39">B19/B14</f>
        <v>6.7366873036910621E-2</v>
      </c>
      <c r="C20" s="5">
        <f t="shared" si="39"/>
        <v>5.4294598809057001E-2</v>
      </c>
      <c r="D20" s="5">
        <f t="shared" si="39"/>
        <v>4.7545108957541361E-2</v>
      </c>
      <c r="E20" s="5">
        <f t="shared" si="39"/>
        <v>3.7577446200095317E-4</v>
      </c>
      <c r="F20" s="5">
        <f t="shared" si="39"/>
        <v>7.0157786416647607E-3</v>
      </c>
      <c r="G20" s="5">
        <f t="shared" si="39"/>
        <v>2.1169079486479106E-3</v>
      </c>
      <c r="H20" s="5">
        <f t="shared" si="39"/>
        <v>2.6080835772237247E-2</v>
      </c>
      <c r="I20" s="5">
        <f t="shared" si="39"/>
        <v>4.8092367580642115E-2</v>
      </c>
      <c r="J20" s="5">
        <f t="shared" si="39"/>
        <v>3.6894874744994151E-2</v>
      </c>
      <c r="K20" s="5">
        <f>K19/K14</f>
        <v>6.3262350358686548E-2</v>
      </c>
      <c r="L20" s="5"/>
    </row>
    <row r="21" spans="1:12" s="14" customFormat="1" x14ac:dyDescent="0.25">
      <c r="A21" s="14" t="s">
        <v>43</v>
      </c>
      <c r="B21" s="14">
        <v>4724</v>
      </c>
      <c r="C21" s="14">
        <v>3640</v>
      </c>
      <c r="D21" s="14">
        <v>3257</v>
      </c>
      <c r="E21" s="14">
        <v>-3747</v>
      </c>
      <c r="F21" s="14">
        <v>-2866</v>
      </c>
      <c r="G21" s="14">
        <v>-3374</v>
      </c>
      <c r="H21" s="14">
        <f>H31+H30</f>
        <v>-1932</v>
      </c>
      <c r="I21" s="14">
        <f>I31+I39</f>
        <v>6977</v>
      </c>
      <c r="J21" s="14">
        <f>J31+J40</f>
        <v>3861</v>
      </c>
      <c r="K21" s="14">
        <f>K31+K40</f>
        <v>3877</v>
      </c>
      <c r="L21" s="13"/>
    </row>
    <row r="22" spans="1:12" s="26" customFormat="1" x14ac:dyDescent="0.25">
      <c r="A22" s="26" t="s">
        <v>19</v>
      </c>
      <c r="B22" s="8">
        <f>B21/B14</f>
        <v>4.2883857731621851E-2</v>
      </c>
      <c r="C22" s="8">
        <f t="shared" ref="C22:K22" si="40">C21/C14</f>
        <v>3.3193204512087252E-2</v>
      </c>
      <c r="D22" s="8">
        <f t="shared" si="40"/>
        <v>2.9064267994503044E-2</v>
      </c>
      <c r="E22" s="8">
        <f t="shared" si="40"/>
        <v>-3.4342119734574919E-2</v>
      </c>
      <c r="F22" s="8">
        <f t="shared" si="40"/>
        <v>-2.6215412760118913E-2</v>
      </c>
      <c r="G22" s="8">
        <f t="shared" si="40"/>
        <v>-3.2914504233815894E-2</v>
      </c>
      <c r="H22" s="8">
        <f t="shared" si="40"/>
        <v>-2.3858037268921571E-2</v>
      </c>
      <c r="I22" s="8">
        <f t="shared" si="40"/>
        <v>6.5921502673897847E-2</v>
      </c>
      <c r="J22" s="8">
        <f t="shared" si="40"/>
        <v>3.7329955815100214E-2</v>
      </c>
      <c r="K22" s="8">
        <f t="shared" si="40"/>
        <v>4.3868383534363758E-2</v>
      </c>
      <c r="L22" s="15"/>
    </row>
    <row r="24" spans="1:12" x14ac:dyDescent="0.25">
      <c r="A24" s="1" t="s">
        <v>41</v>
      </c>
    </row>
    <row r="25" spans="1:12" x14ac:dyDescent="0.25">
      <c r="A25" t="s">
        <v>10</v>
      </c>
      <c r="H25">
        <v>32493</v>
      </c>
      <c r="I25">
        <v>53660</v>
      </c>
      <c r="J25">
        <v>56211</v>
      </c>
      <c r="K25">
        <v>49480</v>
      </c>
    </row>
    <row r="26" spans="1:12" x14ac:dyDescent="0.25">
      <c r="A26" t="s">
        <v>11</v>
      </c>
      <c r="H26">
        <v>6495</v>
      </c>
      <c r="I26">
        <v>9629</v>
      </c>
      <c r="J26">
        <v>8241</v>
      </c>
      <c r="K26">
        <v>7247</v>
      </c>
    </row>
    <row r="27" spans="1:12" x14ac:dyDescent="0.25">
      <c r="A27" t="s">
        <v>12</v>
      </c>
      <c r="B27" s="5"/>
      <c r="C27" s="5"/>
      <c r="D27" s="5"/>
      <c r="E27" s="5"/>
      <c r="F27" s="5"/>
      <c r="G27" s="5"/>
      <c r="H27" s="5">
        <f>H26/H25</f>
        <v>0.19988920690610285</v>
      </c>
      <c r="I27" s="5">
        <f t="shared" ref="I27" si="41">I26/I25</f>
        <v>0.17944465150950428</v>
      </c>
      <c r="J27" s="5">
        <f t="shared" ref="J27" si="42">J26/J25</f>
        <v>0.14660831509846828</v>
      </c>
      <c r="K27" s="5">
        <f t="shared" ref="K27" si="43">K26/K25</f>
        <v>0.14646321746160065</v>
      </c>
      <c r="L27" s="5"/>
    </row>
    <row r="28" spans="1:12" x14ac:dyDescent="0.25">
      <c r="A28" t="s">
        <v>38</v>
      </c>
      <c r="H28">
        <v>555</v>
      </c>
      <c r="I28">
        <v>5239</v>
      </c>
      <c r="J28">
        <v>3672</v>
      </c>
      <c r="K28">
        <v>2542</v>
      </c>
    </row>
    <row r="29" spans="1:12" x14ac:dyDescent="0.25">
      <c r="A29" t="s">
        <v>13</v>
      </c>
      <c r="B29" s="5"/>
      <c r="C29" s="5"/>
      <c r="D29" s="5"/>
      <c r="E29" s="5"/>
      <c r="F29" s="5"/>
      <c r="G29" s="5"/>
      <c r="H29" s="5">
        <f>H28/H25</f>
        <v>1.7080601975810173E-2</v>
      </c>
      <c r="I29" s="5">
        <f t="shared" ref="I29" si="44">I28/I25</f>
        <v>9.7633246366008203E-2</v>
      </c>
      <c r="J29" s="5">
        <f t="shared" ref="J29" si="45">J28/J25</f>
        <v>6.5325292202593796E-2</v>
      </c>
      <c r="K29" s="5">
        <f t="shared" ref="K29" si="46">K28/K25</f>
        <v>5.1374292643492317E-2</v>
      </c>
      <c r="L29" s="5"/>
    </row>
    <row r="30" spans="1:12" x14ac:dyDescent="0.25">
      <c r="A30" t="s">
        <v>44</v>
      </c>
      <c r="B30" s="23"/>
      <c r="C30" s="23"/>
      <c r="D30" s="23"/>
      <c r="E30" s="23"/>
      <c r="F30" s="23"/>
      <c r="G30" s="23"/>
      <c r="H30" s="23">
        <v>-467</v>
      </c>
      <c r="I30" s="23">
        <v>4207</v>
      </c>
      <c r="J30" s="23">
        <v>3049</v>
      </c>
      <c r="K30" s="23">
        <v>2542</v>
      </c>
      <c r="L30" s="5"/>
    </row>
    <row r="31" spans="1:12" x14ac:dyDescent="0.25">
      <c r="A31" s="14" t="s">
        <v>43</v>
      </c>
      <c r="B31" s="23"/>
      <c r="C31" s="23"/>
      <c r="D31" s="23"/>
      <c r="E31" s="23"/>
      <c r="F31" s="23"/>
      <c r="H31" s="23">
        <v>-1465</v>
      </c>
      <c r="I31" s="23">
        <v>3473</v>
      </c>
      <c r="J31" s="23">
        <v>3094</v>
      </c>
      <c r="K31" s="23">
        <v>2033</v>
      </c>
      <c r="L31" s="5"/>
    </row>
    <row r="32" spans="1:12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1" x14ac:dyDescent="0.25">
      <c r="A33" s="1" t="s">
        <v>42</v>
      </c>
    </row>
    <row r="34" spans="1:11" x14ac:dyDescent="0.25">
      <c r="A34" t="s">
        <v>10</v>
      </c>
      <c r="H34">
        <v>48486</v>
      </c>
      <c r="I34">
        <v>52178</v>
      </c>
      <c r="J34">
        <v>47218</v>
      </c>
      <c r="K34">
        <v>38898</v>
      </c>
    </row>
    <row r="35" spans="1:11" x14ac:dyDescent="0.25">
      <c r="A35" t="s">
        <v>11</v>
      </c>
      <c r="H35">
        <v>11403</v>
      </c>
      <c r="I35">
        <v>9965</v>
      </c>
      <c r="J35">
        <v>7804</v>
      </c>
      <c r="K35">
        <v>7437</v>
      </c>
    </row>
    <row r="36" spans="1:11" x14ac:dyDescent="0.25">
      <c r="A36" t="s">
        <v>12</v>
      </c>
      <c r="B36" s="5"/>
      <c r="C36" s="5"/>
      <c r="H36" s="5">
        <f>H35/H34</f>
        <v>0.23518128944437569</v>
      </c>
      <c r="I36" s="5">
        <f t="shared" ref="I36" si="47">I35/I34</f>
        <v>0.19098087316493542</v>
      </c>
      <c r="J36" s="5">
        <f>J35/J34</f>
        <v>0.16527595408530646</v>
      </c>
      <c r="K36" s="5">
        <f t="shared" ref="K36" si="48">K35/K34</f>
        <v>0.19119234922103964</v>
      </c>
    </row>
    <row r="37" spans="1:11" x14ac:dyDescent="0.25">
      <c r="A37" t="s">
        <v>38</v>
      </c>
      <c r="H37">
        <v>9330</v>
      </c>
      <c r="I37">
        <v>7954</v>
      </c>
      <c r="J37">
        <v>2998</v>
      </c>
      <c r="K37">
        <v>3558</v>
      </c>
    </row>
    <row r="38" spans="1:11" x14ac:dyDescent="0.25">
      <c r="A38" t="s">
        <v>13</v>
      </c>
      <c r="B38" s="5"/>
      <c r="C38" s="5"/>
      <c r="H38" s="5">
        <f>H37/H34</f>
        <v>0.19242667986635317</v>
      </c>
      <c r="I38" s="5">
        <f t="shared" ref="I38" si="49">I37/I34</f>
        <v>0.15243972555483154</v>
      </c>
      <c r="J38" s="5">
        <f>J37/J34</f>
        <v>6.3492735821085181E-2</v>
      </c>
      <c r="K38" s="5">
        <f t="shared" ref="K38" si="50">K37/K34</f>
        <v>9.146999845750424E-2</v>
      </c>
    </row>
    <row r="39" spans="1:11" x14ac:dyDescent="0.25">
      <c r="A39" t="s">
        <v>44</v>
      </c>
      <c r="B39" s="23"/>
      <c r="C39" s="23"/>
      <c r="D39" s="23"/>
      <c r="E39" s="23"/>
      <c r="F39" s="23"/>
      <c r="G39" s="23"/>
      <c r="H39" s="23">
        <v>4848</v>
      </c>
      <c r="I39" s="23">
        <v>3504</v>
      </c>
      <c r="J39">
        <v>2998</v>
      </c>
      <c r="K39" s="23">
        <v>3558</v>
      </c>
    </row>
    <row r="40" spans="1:11" x14ac:dyDescent="0.25">
      <c r="A40" s="14" t="s">
        <v>43</v>
      </c>
      <c r="B40" s="23"/>
      <c r="C40" s="23"/>
      <c r="D40" s="23"/>
      <c r="E40" s="23"/>
      <c r="F40" s="23"/>
      <c r="G40" s="23"/>
      <c r="H40" s="23">
        <v>2579</v>
      </c>
      <c r="I40" s="23">
        <v>883</v>
      </c>
      <c r="J40" s="23">
        <v>767</v>
      </c>
      <c r="K40" s="23">
        <v>1844</v>
      </c>
    </row>
    <row r="41" spans="1:11" x14ac:dyDescent="0.25">
      <c r="B41" s="5"/>
      <c r="C41" s="5"/>
    </row>
    <row r="42" spans="1:11" x14ac:dyDescent="0.25">
      <c r="A42" s="1" t="s">
        <v>39</v>
      </c>
    </row>
    <row r="43" spans="1:11" x14ac:dyDescent="0.25">
      <c r="A43" t="s">
        <v>10</v>
      </c>
      <c r="B43">
        <v>1035</v>
      </c>
      <c r="C43">
        <v>579</v>
      </c>
    </row>
    <row r="44" spans="1:11" x14ac:dyDescent="0.25">
      <c r="A44" t="s">
        <v>11</v>
      </c>
      <c r="B44">
        <v>292</v>
      </c>
      <c r="C44">
        <v>-182</v>
      </c>
    </row>
    <row r="45" spans="1:11" x14ac:dyDescent="0.25">
      <c r="A45" t="s">
        <v>12</v>
      </c>
      <c r="B45" s="5">
        <f>B44/B43</f>
        <v>0.28212560386473429</v>
      </c>
      <c r="C45" s="5">
        <f t="shared" ref="C45" si="51">C44/C43</f>
        <v>-0.31433506044905007</v>
      </c>
    </row>
    <row r="46" spans="1:11" x14ac:dyDescent="0.25">
      <c r="A46" t="s">
        <v>38</v>
      </c>
      <c r="B46">
        <v>206</v>
      </c>
      <c r="C46">
        <v>-70</v>
      </c>
    </row>
    <row r="47" spans="1:11" x14ac:dyDescent="0.25">
      <c r="A47" t="s">
        <v>13</v>
      </c>
      <c r="B47" s="5">
        <f>B46/B43</f>
        <v>0.19903381642512077</v>
      </c>
      <c r="C47" s="5">
        <f t="shared" ref="C47" si="52">C46/C43</f>
        <v>-0.12089810017271158</v>
      </c>
    </row>
    <row r="48" spans="1:11" x14ac:dyDescent="0.25">
      <c r="A48" t="s">
        <v>44</v>
      </c>
      <c r="B48">
        <v>67</v>
      </c>
      <c r="C48">
        <v>-180</v>
      </c>
    </row>
    <row r="49" spans="1:3" x14ac:dyDescent="0.25">
      <c r="A49" s="7" t="s">
        <v>15</v>
      </c>
      <c r="B49" s="5">
        <f t="shared" ref="B49" si="53">B48/B43</f>
        <v>6.4734299516908206E-2</v>
      </c>
      <c r="C49" s="5">
        <f t="shared" ref="C49" si="54">C48/C43</f>
        <v>-0.31088082901554404</v>
      </c>
    </row>
    <row r="50" spans="1:3" x14ac:dyDescent="0.25">
      <c r="A50" s="14" t="s">
        <v>43</v>
      </c>
      <c r="B50" s="14">
        <v>15</v>
      </c>
      <c r="C50" s="14">
        <v>-243</v>
      </c>
    </row>
    <row r="51" spans="1:3" x14ac:dyDescent="0.25">
      <c r="A51" s="26" t="s">
        <v>19</v>
      </c>
      <c r="B51" s="8">
        <f>B50/B43</f>
        <v>1.4492753623188406E-2</v>
      </c>
      <c r="C51" s="8">
        <f t="shared" ref="C51" si="55">C50/C43</f>
        <v>-0.41968911917098445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L12" sqref="L12"/>
    </sheetView>
  </sheetViews>
  <sheetFormatPr baseColWidth="10" defaultRowHeight="15" x14ac:dyDescent="0.25"/>
  <cols>
    <col min="1" max="1" width="18.125" customWidth="1"/>
    <col min="2" max="2" width="10.375" customWidth="1"/>
  </cols>
  <sheetData>
    <row r="1" spans="1:12" s="29" customFormat="1" x14ac:dyDescent="0.25">
      <c r="B1" s="30">
        <v>2015</v>
      </c>
      <c r="C1" s="30">
        <v>2014</v>
      </c>
      <c r="D1" s="30">
        <v>2013</v>
      </c>
      <c r="E1" s="30">
        <v>2012</v>
      </c>
      <c r="F1" s="30">
        <v>2011</v>
      </c>
      <c r="G1" s="30">
        <v>2010</v>
      </c>
      <c r="H1" s="30">
        <v>2009</v>
      </c>
      <c r="I1" s="30">
        <v>2008</v>
      </c>
      <c r="J1" s="30">
        <v>2007</v>
      </c>
      <c r="K1" s="30" t="s">
        <v>51</v>
      </c>
    </row>
    <row r="2" spans="1:12" x14ac:dyDescent="0.25">
      <c r="A2" t="s">
        <v>47</v>
      </c>
      <c r="B2">
        <v>1.38</v>
      </c>
      <c r="C2" s="28">
        <v>0.9</v>
      </c>
      <c r="D2">
        <v>1.23</v>
      </c>
      <c r="E2">
        <v>1.24</v>
      </c>
      <c r="F2">
        <v>0.46500000000000002</v>
      </c>
      <c r="G2">
        <v>0.5</v>
      </c>
      <c r="H2">
        <v>0.85</v>
      </c>
      <c r="I2">
        <v>0.63</v>
      </c>
      <c r="J2">
        <v>1.1100000000000001</v>
      </c>
    </row>
    <row r="4" spans="1:12" x14ac:dyDescent="0.25">
      <c r="A4" s="9" t="s">
        <v>27</v>
      </c>
      <c r="B4">
        <v>44406</v>
      </c>
      <c r="C4">
        <v>45016</v>
      </c>
      <c r="D4">
        <v>45016</v>
      </c>
      <c r="E4">
        <v>45016</v>
      </c>
      <c r="F4">
        <v>45904</v>
      </c>
      <c r="G4">
        <v>45490</v>
      </c>
      <c r="H4">
        <v>45273</v>
      </c>
      <c r="I4">
        <v>45940</v>
      </c>
      <c r="J4">
        <v>45500</v>
      </c>
      <c r="K4">
        <f>SUM(B4:J4)/9</f>
        <v>45284.555555555555</v>
      </c>
    </row>
    <row r="5" spans="1:12" x14ac:dyDescent="0.25">
      <c r="A5" t="s">
        <v>26</v>
      </c>
      <c r="B5" s="27">
        <f>Gruppe!B32</f>
        <v>0.22042066387425122</v>
      </c>
      <c r="C5" s="27">
        <f>Gruppe!C32</f>
        <v>0.14443753332148571</v>
      </c>
      <c r="D5" s="27">
        <f>Gruppe!D32</f>
        <v>5.5224808956815356E-2</v>
      </c>
      <c r="E5" s="27">
        <f>Gruppe!E32</f>
        <v>0.12813221965523369</v>
      </c>
      <c r="F5" s="27">
        <f>Gruppe!F32</f>
        <v>8.9861449982572325E-2</v>
      </c>
      <c r="G5" s="27">
        <f>Gruppe!G32</f>
        <v>2.3521653110573752E-2</v>
      </c>
      <c r="H5" s="27">
        <f>Gruppe!H32</f>
        <v>6.646345503942748E-2</v>
      </c>
      <c r="I5" s="27">
        <f>Gruppe!I32</f>
        <v>7.1266869830213325E-2</v>
      </c>
      <c r="J5" s="27">
        <f>Gruppe!J32</f>
        <v>0.17643956043956044</v>
      </c>
      <c r="K5">
        <f>SUM(B5:J5)/9</f>
        <v>0.10841869046779258</v>
      </c>
    </row>
    <row r="6" spans="1:12" x14ac:dyDescent="0.25">
      <c r="A6" t="s">
        <v>52</v>
      </c>
      <c r="C6" s="27">
        <v>2.4580000000000002</v>
      </c>
      <c r="D6" s="27">
        <v>2.4889999999999999</v>
      </c>
      <c r="E6" s="27">
        <v>2.4300000000000002</v>
      </c>
      <c r="F6" s="27">
        <v>2.2029999999999998</v>
      </c>
      <c r="G6" s="27">
        <v>2.3450000000000002</v>
      </c>
      <c r="H6" s="27">
        <v>2.149</v>
      </c>
      <c r="I6" s="27">
        <v>2.1</v>
      </c>
      <c r="J6" s="27">
        <v>2.3199999999999998</v>
      </c>
      <c r="L6" t="s">
        <v>53</v>
      </c>
    </row>
    <row r="8" spans="1:12" x14ac:dyDescent="0.25">
      <c r="A8" t="s">
        <v>48</v>
      </c>
      <c r="B8" s="24">
        <f t="shared" ref="B8:J8" si="0">B2/B5</f>
        <v>6.260756027789129</v>
      </c>
      <c r="C8" s="24">
        <f t="shared" si="0"/>
        <v>6.2310673638880338</v>
      </c>
      <c r="D8" s="24">
        <f t="shared" si="0"/>
        <v>22.272598551890585</v>
      </c>
      <c r="E8" s="24">
        <f t="shared" si="0"/>
        <v>9.67750346740638</v>
      </c>
      <c r="F8" s="24">
        <f t="shared" si="0"/>
        <v>5.1746327272727273</v>
      </c>
      <c r="G8" s="24">
        <f t="shared" si="0"/>
        <v>21.257009345794394</v>
      </c>
      <c r="H8" s="24">
        <f t="shared" si="0"/>
        <v>12.788983050847456</v>
      </c>
      <c r="I8" s="24">
        <f t="shared" si="0"/>
        <v>8.8400122174709832</v>
      </c>
      <c r="J8" s="24">
        <f t="shared" si="0"/>
        <v>6.2911061285500756</v>
      </c>
      <c r="K8" s="24">
        <f>SUM(B8:J8)/9</f>
        <v>10.977074320101085</v>
      </c>
    </row>
    <row r="9" spans="1:12" x14ac:dyDescent="0.25">
      <c r="A9" t="s">
        <v>49</v>
      </c>
      <c r="B9" s="24">
        <f>B2/(Gruppe!B2/B4)</f>
        <v>0.21175233935507054</v>
      </c>
      <c r="C9" s="24">
        <f>C2/(Gruppe!C2/C4)</f>
        <v>0.14563990481051975</v>
      </c>
      <c r="D9" s="24">
        <f>D2/(Gruppe!D2/D4)</f>
        <v>0.20868861232766223</v>
      </c>
      <c r="E9" s="24">
        <f>E2/(Gruppe!E2/E4)</f>
        <v>0.21084140390106818</v>
      </c>
      <c r="F9" s="24">
        <f>F2/(Gruppe!F2/F4)</f>
        <v>8.1506926730919041E-2</v>
      </c>
      <c r="G9" s="24">
        <f>G2/(Gruppe!G2/G4)</f>
        <v>9.6985331741429315E-2</v>
      </c>
      <c r="H9" s="24">
        <f>H2/(Gruppe!H2/H4)</f>
        <v>0.19509376473391499</v>
      </c>
      <c r="I9" s="24">
        <f>I2/(Gruppe!I2/I4)</f>
        <v>0.11522493829126523</v>
      </c>
      <c r="J9" s="24">
        <f>J2/(Gruppe!J2/J4)</f>
        <v>0.21148434752022513</v>
      </c>
      <c r="K9" s="24">
        <f>SUM(B9:J9)/9</f>
        <v>0.16413528549023049</v>
      </c>
    </row>
    <row r="10" spans="1:12" x14ac:dyDescent="0.25">
      <c r="A10" t="s">
        <v>50</v>
      </c>
      <c r="B10" s="24"/>
      <c r="C10" s="24">
        <f>C2/C6</f>
        <v>0.36615134255492271</v>
      </c>
      <c r="D10" s="24">
        <f t="shared" ref="D10:J10" si="1">D2/D6</f>
        <v>0.49417436721574931</v>
      </c>
      <c r="E10" s="24">
        <f t="shared" si="1"/>
        <v>0.51028806584362141</v>
      </c>
      <c r="F10" s="24">
        <f t="shared" si="1"/>
        <v>0.21107580571947346</v>
      </c>
      <c r="G10" s="24">
        <f t="shared" si="1"/>
        <v>0.21321961620469082</v>
      </c>
      <c r="H10" s="24">
        <f t="shared" si="1"/>
        <v>0.39553280595625873</v>
      </c>
      <c r="I10" s="24">
        <f t="shared" si="1"/>
        <v>0.3</v>
      </c>
      <c r="J10" s="24">
        <f t="shared" si="1"/>
        <v>0.47844827586206906</v>
      </c>
      <c r="K10" s="24">
        <f>SUM(B10:J10)/8</f>
        <v>0.37111128491959816</v>
      </c>
    </row>
    <row r="12" spans="1:12" x14ac:dyDescent="0.25">
      <c r="L12" t="s">
        <v>56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Gruppe</vt:lpstr>
      <vt:lpstr>Sparten</vt:lpstr>
      <vt:lpstr>Bewertung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2016-08-10T12:47:04Z</dcterms:modified>
</cp:coreProperties>
</file>