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sserM\Desktop\"/>
    </mc:Choice>
  </mc:AlternateContent>
  <bookViews>
    <workbookView xWindow="0" yWindow="0" windowWidth="28800" windowHeight="12210"/>
  </bookViews>
  <sheets>
    <sheet name="Riester-Banksparpla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1" l="1"/>
  <c r="H64" i="1"/>
  <c r="H67" i="1" s="1"/>
  <c r="C49" i="1"/>
  <c r="E43" i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L10" i="1"/>
  <c r="H10" i="1"/>
  <c r="E10" i="1"/>
  <c r="D11" i="1" s="1"/>
  <c r="I4" i="1"/>
  <c r="H4" i="1"/>
  <c r="J4" i="1" s="1"/>
  <c r="G4" i="1"/>
  <c r="N4" i="1" s="1"/>
  <c r="F4" i="1"/>
  <c r="N3" i="1"/>
  <c r="I3" i="1"/>
  <c r="H3" i="1"/>
  <c r="G3" i="1"/>
  <c r="F10" i="1" s="1"/>
  <c r="F3" i="1"/>
  <c r="F11" i="1" l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E11" i="1"/>
  <c r="H11" i="1"/>
  <c r="C14" i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M10" i="1"/>
  <c r="J3" i="1"/>
  <c r="F36" i="1"/>
  <c r="F43" i="1" s="1"/>
  <c r="F38" i="1"/>
  <c r="F40" i="1"/>
  <c r="F37" i="1"/>
  <c r="F39" i="1"/>
  <c r="F41" i="1"/>
  <c r="C43" i="1" l="1"/>
  <c r="D12" i="1"/>
  <c r="L11" i="1"/>
  <c r="E12" i="1" l="1"/>
  <c r="H12" i="1"/>
  <c r="M11" i="1"/>
  <c r="D13" i="1" l="1"/>
  <c r="E13" i="1" s="1"/>
  <c r="L12" i="1"/>
  <c r="D14" i="1" l="1"/>
  <c r="E14" i="1" s="1"/>
  <c r="M12" i="1"/>
  <c r="H13" i="1"/>
  <c r="D15" i="1" l="1"/>
  <c r="E15" i="1" s="1"/>
  <c r="L13" i="1"/>
  <c r="H14" i="1"/>
  <c r="D16" i="1" l="1"/>
  <c r="E16" i="1" s="1"/>
  <c r="H15" i="1"/>
  <c r="L14" i="1"/>
  <c r="M13" i="1"/>
  <c r="D17" i="1" l="1"/>
  <c r="E17" i="1" s="1"/>
  <c r="M14" i="1"/>
  <c r="L15" i="1"/>
  <c r="H16" i="1"/>
  <c r="H17" i="1" l="1"/>
  <c r="L16" i="1"/>
  <c r="D18" i="1"/>
  <c r="E18" i="1" s="1"/>
  <c r="M15" i="1"/>
  <c r="D19" i="1" l="1"/>
  <c r="E19" i="1" s="1"/>
  <c r="M16" i="1"/>
  <c r="L17" i="1"/>
  <c r="H18" i="1"/>
  <c r="H19" i="1" l="1"/>
  <c r="L18" i="1"/>
  <c r="D20" i="1"/>
  <c r="E20" i="1" s="1"/>
  <c r="M17" i="1"/>
  <c r="D21" i="1" l="1"/>
  <c r="E21" i="1" s="1"/>
  <c r="M18" i="1"/>
  <c r="L19" i="1"/>
  <c r="H20" i="1"/>
  <c r="H21" i="1" l="1"/>
  <c r="L20" i="1"/>
  <c r="D22" i="1"/>
  <c r="E22" i="1" s="1"/>
  <c r="M19" i="1"/>
  <c r="D23" i="1" l="1"/>
  <c r="E23" i="1" s="1"/>
  <c r="M20" i="1"/>
  <c r="L21" i="1"/>
  <c r="H22" i="1"/>
  <c r="H23" i="1" l="1"/>
  <c r="L22" i="1"/>
  <c r="D24" i="1"/>
  <c r="E24" i="1" s="1"/>
  <c r="M21" i="1"/>
  <c r="D25" i="1" l="1"/>
  <c r="E25" i="1" s="1"/>
  <c r="M22" i="1"/>
  <c r="L23" i="1"/>
  <c r="H24" i="1"/>
  <c r="D26" i="1" l="1"/>
  <c r="E26" i="1" s="1"/>
  <c r="M23" i="1"/>
  <c r="H25" i="1"/>
  <c r="L24" i="1"/>
  <c r="D27" i="1" l="1"/>
  <c r="E27" i="1" s="1"/>
  <c r="M24" i="1"/>
  <c r="L25" i="1"/>
  <c r="H26" i="1"/>
  <c r="D28" i="1" l="1"/>
  <c r="E28" i="1" s="1"/>
  <c r="M25" i="1"/>
  <c r="H27" i="1"/>
  <c r="L26" i="1"/>
  <c r="D29" i="1" l="1"/>
  <c r="E29" i="1" s="1"/>
  <c r="M26" i="1"/>
  <c r="L27" i="1"/>
  <c r="H28" i="1"/>
  <c r="H29" i="1" l="1"/>
  <c r="L28" i="1"/>
  <c r="D30" i="1"/>
  <c r="E30" i="1" s="1"/>
  <c r="M27" i="1"/>
  <c r="D31" i="1" l="1"/>
  <c r="E31" i="1" s="1"/>
  <c r="L29" i="1"/>
  <c r="H30" i="1"/>
  <c r="M28" i="1"/>
  <c r="D32" i="1" l="1"/>
  <c r="E32" i="1" s="1"/>
  <c r="H31" i="1"/>
  <c r="L30" i="1"/>
  <c r="M29" i="1"/>
  <c r="L31" i="1" l="1"/>
  <c r="H32" i="1"/>
  <c r="M30" i="1"/>
  <c r="D33" i="1"/>
  <c r="E33" i="1" s="1"/>
  <c r="D34" i="1" l="1"/>
  <c r="E34" i="1" s="1"/>
  <c r="H33" i="1"/>
  <c r="L32" i="1"/>
  <c r="M31" i="1"/>
  <c r="D35" i="1" l="1"/>
  <c r="E35" i="1" s="1"/>
  <c r="M32" i="1"/>
  <c r="L33" i="1"/>
  <c r="H34" i="1"/>
  <c r="H35" i="1" l="1"/>
  <c r="L34" i="1"/>
  <c r="D36" i="1"/>
  <c r="E36" i="1" s="1"/>
  <c r="M33" i="1"/>
  <c r="D37" i="1" l="1"/>
  <c r="E37" i="1" s="1"/>
  <c r="M34" i="1"/>
  <c r="L35" i="1"/>
  <c r="H36" i="1"/>
  <c r="D38" i="1" l="1"/>
  <c r="E38" i="1" s="1"/>
  <c r="M35" i="1"/>
  <c r="H37" i="1"/>
  <c r="L36" i="1"/>
  <c r="L37" i="1" l="1"/>
  <c r="H38" i="1"/>
  <c r="D39" i="1"/>
  <c r="E39" i="1" s="1"/>
  <c r="M36" i="1"/>
  <c r="D40" i="1" l="1"/>
  <c r="E40" i="1" s="1"/>
  <c r="M37" i="1"/>
  <c r="H39" i="1"/>
  <c r="L38" i="1"/>
  <c r="D41" i="1" l="1"/>
  <c r="D43" i="1" s="1"/>
  <c r="L39" i="1"/>
  <c r="H40" i="1"/>
  <c r="M38" i="1"/>
  <c r="E41" i="1" l="1"/>
  <c r="H41" i="1"/>
  <c r="L40" i="1"/>
  <c r="M39" i="1"/>
  <c r="L41" i="1" l="1"/>
  <c r="H42" i="1"/>
  <c r="L42" i="1" s="1"/>
  <c r="M40" i="1"/>
  <c r="M41" i="1" l="1"/>
  <c r="M42" i="1"/>
</calcChain>
</file>

<file path=xl/sharedStrings.xml><?xml version="1.0" encoding="utf-8"?>
<sst xmlns="http://schemas.openxmlformats.org/spreadsheetml/2006/main" count="39" uniqueCount="36">
  <si>
    <t>Szenario</t>
  </si>
  <si>
    <t>VN</t>
  </si>
  <si>
    <t>Verträge</t>
  </si>
  <si>
    <t>max. Förderung</t>
  </si>
  <si>
    <t>Zulagen jährlich)</t>
  </si>
  <si>
    <t>Eigenanteil (jährlich)</t>
  </si>
  <si>
    <t>Gesamtförderung</t>
  </si>
  <si>
    <t>Steuervorteil (effektiv)</t>
  </si>
  <si>
    <t>Förderquote</t>
  </si>
  <si>
    <t>monatlicher Eigenbeitrag</t>
  </si>
  <si>
    <t>aktuelles Szenario</t>
  </si>
  <si>
    <t>100.000 € EK, verheiratet, 1 Kind</t>
  </si>
  <si>
    <t>2 (1-er nur mit 60,- €)</t>
  </si>
  <si>
    <t>Kind ab 27.J</t>
  </si>
  <si>
    <t>Kind geboren:</t>
  </si>
  <si>
    <t>Kindererziehungszeit?</t>
  </si>
  <si>
    <t>2016: 4200,- € ?</t>
  </si>
  <si>
    <t>Anstellung im Minijob erhöht max. Förderung auf 4200,- € ?</t>
  </si>
  <si>
    <t>Entnahme</t>
  </si>
  <si>
    <t>Stand</t>
  </si>
  <si>
    <t>Nettoinvestition</t>
  </si>
  <si>
    <t>Zinssatz</t>
  </si>
  <si>
    <t>fiktives Wohnförderkonto</t>
  </si>
  <si>
    <t>voraussichtl. fiktive zu versteuernde Monatsrente mit 67</t>
  </si>
  <si>
    <t>Grenzsteuersatz z.B. 30%</t>
  </si>
  <si>
    <t>steuerpfl. Einmaleinkommen zu RB vor St.</t>
  </si>
  <si>
    <t>Einmalzahlung zu RB</t>
  </si>
  <si>
    <t>abh.+ vom indiv. pers. St.-satz bei Rentenbezug</t>
  </si>
  <si>
    <t>Summe</t>
  </si>
  <si>
    <t xml:space="preserve"> Wohnförderkonto</t>
  </si>
  <si>
    <t>Rentenbeginn mit 67</t>
  </si>
  <si>
    <t>Laufzeit</t>
  </si>
  <si>
    <t>Grenzsteuersatz Rente</t>
  </si>
  <si>
    <t>Riesterbanksparplan</t>
  </si>
  <si>
    <t>keine Abschlussgebühren</t>
  </si>
  <si>
    <t>keine Entnahmegebühren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</si>
</sst>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rgb="FF3F3F76"/>
      <name val="Arial"/>
      <family val="2"/>
    </font>
    <font>
      <b/>
      <sz val="11"/>
      <color theme="1"/>
      <name val="Arial"/>
      <family val="2"/>
    </font>
    <font>
      <b/>
      <sz val="11"/>
      <color rgb="FF3F3F76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2" borderId="1" applyNumberFormat="0" applyAlignment="0" applyProtection="0"/>
  </cellStyleXfs>
  <cellXfs count="51">
    <xf numFmtId="0" fontId="0" fillId="0" borderId="0" xfId="0"/>
    <xf numFmtId="0" fontId="3" fillId="2" borderId="1" xfId="3" applyFont="1" applyAlignment="1">
      <alignment horizontal="center" vertical="center"/>
    </xf>
    <xf numFmtId="0" fontId="3" fillId="2" borderId="1" xfId="3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3" borderId="1" xfId="3" applyFont="1" applyFill="1" applyAlignment="1">
      <alignment horizontal="center" vertical="center"/>
    </xf>
    <xf numFmtId="0" fontId="1" fillId="3" borderId="1" xfId="3" applyFill="1" applyAlignment="1">
      <alignment horizontal="center" vertical="center" wrapText="1"/>
    </xf>
    <xf numFmtId="44" fontId="1" fillId="3" borderId="1" xfId="3" applyNumberFormat="1" applyFill="1" applyAlignment="1">
      <alignment horizontal="center" vertical="center" wrapText="1"/>
    </xf>
    <xf numFmtId="44" fontId="1" fillId="3" borderId="1" xfId="3" applyNumberFormat="1" applyFill="1" applyAlignment="1">
      <alignment horizontal="center" vertical="center"/>
    </xf>
    <xf numFmtId="9" fontId="1" fillId="3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4" borderId="1" xfId="3" applyFont="1" applyFill="1" applyAlignment="1">
      <alignment horizontal="center" vertical="center"/>
    </xf>
    <xf numFmtId="0" fontId="1" fillId="4" borderId="1" xfId="3" applyFill="1" applyAlignment="1">
      <alignment horizontal="center" vertical="center" wrapText="1"/>
    </xf>
    <xf numFmtId="44" fontId="1" fillId="4" borderId="1" xfId="3" applyNumberFormat="1" applyFill="1" applyAlignment="1">
      <alignment horizontal="center" vertical="center" wrapText="1"/>
    </xf>
    <xf numFmtId="44" fontId="1" fillId="4" borderId="1" xfId="3" applyNumberFormat="1" applyFill="1" applyAlignment="1">
      <alignment horizontal="center" vertical="center"/>
    </xf>
    <xf numFmtId="9" fontId="1" fillId="4" borderId="1" xfId="2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3" applyFont="1" applyAlignment="1">
      <alignment horizontal="center" vertical="center" wrapText="1"/>
    </xf>
    <xf numFmtId="0" fontId="3" fillId="2" borderId="5" xfId="3" applyFont="1" applyBorder="1" applyAlignment="1">
      <alignment horizontal="center" vertical="center" wrapText="1"/>
    </xf>
    <xf numFmtId="0" fontId="3" fillId="2" borderId="6" xfId="3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4" fontId="0" fillId="3" borderId="0" xfId="1" applyFont="1" applyFill="1" applyAlignment="1">
      <alignment horizontal="center" vertical="center"/>
    </xf>
    <xf numFmtId="0" fontId="0" fillId="3" borderId="0" xfId="2" applyNumberFormat="1" applyFont="1" applyFill="1" applyAlignment="1">
      <alignment horizontal="center" vertical="center"/>
    </xf>
    <xf numFmtId="44" fontId="0" fillId="5" borderId="0" xfId="1" applyFont="1" applyFill="1" applyAlignment="1">
      <alignment horizontal="center" vertical="center"/>
    </xf>
    <xf numFmtId="44" fontId="6" fillId="5" borderId="7" xfId="1" applyFont="1" applyFill="1" applyBorder="1" applyAlignment="1">
      <alignment horizontal="center" vertical="top"/>
    </xf>
    <xf numFmtId="44" fontId="6" fillId="5" borderId="7" xfId="0" applyNumberFormat="1" applyFont="1" applyFill="1" applyBorder="1" applyAlignment="1">
      <alignment horizontal="center" textRotation="255"/>
    </xf>
    <xf numFmtId="44" fontId="0" fillId="3" borderId="0" xfId="0" applyNumberFormat="1" applyFill="1" applyAlignment="1">
      <alignment horizontal="center" vertical="center"/>
    </xf>
    <xf numFmtId="44" fontId="0" fillId="3" borderId="0" xfId="0" applyNumberFormat="1" applyFill="1"/>
    <xf numFmtId="44" fontId="6" fillId="5" borderId="0" xfId="0" applyNumberFormat="1" applyFont="1" applyFill="1" applyAlignment="1"/>
    <xf numFmtId="44" fontId="6" fillId="5" borderId="0" xfId="0" applyNumberFormat="1" applyFont="1" applyFill="1" applyAlignment="1">
      <alignment horizontal="center" textRotation="255"/>
    </xf>
    <xf numFmtId="0" fontId="7" fillId="0" borderId="0" xfId="0" applyFont="1" applyAlignment="1">
      <alignment horizontal="left" vertical="center"/>
    </xf>
    <xf numFmtId="44" fontId="0" fillId="4" borderId="0" xfId="1" applyFont="1" applyFill="1" applyAlignment="1">
      <alignment horizontal="center" vertical="center"/>
    </xf>
    <xf numFmtId="0" fontId="0" fillId="4" borderId="0" xfId="2" applyNumberFormat="1" applyFont="1" applyFill="1" applyAlignment="1">
      <alignment horizontal="center" vertical="center"/>
    </xf>
    <xf numFmtId="44" fontId="0" fillId="4" borderId="0" xfId="0" applyNumberFormat="1" applyFill="1" applyAlignment="1">
      <alignment horizontal="center" vertical="center"/>
    </xf>
    <xf numFmtId="44" fontId="0" fillId="4" borderId="0" xfId="0" applyNumberFormat="1" applyFill="1"/>
    <xf numFmtId="0" fontId="0" fillId="4" borderId="0" xfId="0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8" fillId="0" borderId="0" xfId="1" applyFont="1" applyAlignment="1">
      <alignment horizontal="center" vertical="center"/>
    </xf>
    <xf numFmtId="0" fontId="0" fillId="0" borderId="0" xfId="0" applyAlignment="1">
      <alignment horizontal="right" vertical="center"/>
    </xf>
    <xf numFmtId="44" fontId="0" fillId="0" borderId="0" xfId="1" applyFon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0" xfId="1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Eingabe" xfId="3" builtinId="20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7"/>
  <sheetViews>
    <sheetView tabSelected="1" zoomScale="85" zoomScaleNormal="85" workbookViewId="0">
      <selection activeCell="N9" sqref="N9"/>
    </sheetView>
  </sheetViews>
  <sheetFormatPr baseColWidth="10" defaultRowHeight="15" x14ac:dyDescent="0.25"/>
  <cols>
    <col min="1" max="1" width="11.42578125" style="10"/>
    <col min="2" max="2" width="21" style="10" bestFit="1" customWidth="1"/>
    <col min="3" max="3" width="19.85546875" style="10" customWidth="1"/>
    <col min="4" max="4" width="18.42578125" style="10" bestFit="1" customWidth="1"/>
    <col min="5" max="5" width="17" style="10" bestFit="1" customWidth="1"/>
    <col min="6" max="6" width="17.85546875" style="10" bestFit="1" customWidth="1"/>
    <col min="7" max="7" width="22.140625" style="10" bestFit="1" customWidth="1"/>
    <col min="8" max="8" width="18.42578125" style="10" customWidth="1"/>
    <col min="9" max="9" width="21.28515625" style="10" customWidth="1"/>
    <col min="10" max="10" width="13.7109375" style="21" bestFit="1" customWidth="1"/>
    <col min="11" max="11" width="6" style="10" customWidth="1"/>
    <col min="12" max="12" width="15.5703125" style="10" customWidth="1"/>
    <col min="13" max="13" width="16.28515625" customWidth="1"/>
    <col min="14" max="15" width="15.5703125" style="11" bestFit="1" customWidth="1"/>
    <col min="16" max="16" width="12.5703125" style="10" customWidth="1"/>
    <col min="17" max="16384" width="11.42578125" style="10"/>
  </cols>
  <sheetData>
    <row r="2" spans="2:16" s="3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  <c r="N2" s="4" t="s">
        <v>9</v>
      </c>
      <c r="O2" s="4"/>
    </row>
    <row r="3" spans="2:16" ht="28.5" x14ac:dyDescent="0.25">
      <c r="B3" s="5" t="s">
        <v>10</v>
      </c>
      <c r="C3" s="6" t="s">
        <v>11</v>
      </c>
      <c r="D3" s="6" t="s">
        <v>12</v>
      </c>
      <c r="E3" s="7">
        <v>2160</v>
      </c>
      <c r="F3" s="8">
        <f>154+154+300</f>
        <v>608</v>
      </c>
      <c r="G3" s="8">
        <f>E3-F3</f>
        <v>1552</v>
      </c>
      <c r="H3" s="8">
        <f>E3*0.42</f>
        <v>907.19999999999993</v>
      </c>
      <c r="I3" s="8">
        <f>H3-F3</f>
        <v>299.19999999999993</v>
      </c>
      <c r="J3" s="9">
        <f>H3/G3</f>
        <v>0.58453608247422673</v>
      </c>
      <c r="N3" s="11">
        <f>G3/12</f>
        <v>129.33333333333334</v>
      </c>
    </row>
    <row r="4" spans="2:16" ht="28.5" x14ac:dyDescent="0.25">
      <c r="B4" s="12" t="s">
        <v>13</v>
      </c>
      <c r="C4" s="13" t="s">
        <v>11</v>
      </c>
      <c r="D4" s="13" t="s">
        <v>12</v>
      </c>
      <c r="E4" s="14">
        <v>2160</v>
      </c>
      <c r="F4" s="15">
        <f>154+154</f>
        <v>308</v>
      </c>
      <c r="G4" s="15">
        <f>E4-F4</f>
        <v>1852</v>
      </c>
      <c r="H4" s="15">
        <f>E4*0.42</f>
        <v>907.19999999999993</v>
      </c>
      <c r="I4" s="15">
        <f>H4-F4</f>
        <v>599.19999999999993</v>
      </c>
      <c r="J4" s="16">
        <f>H4/G4</f>
        <v>0.48984881209503234</v>
      </c>
      <c r="N4" s="11">
        <f>G4/12</f>
        <v>154.33333333333334</v>
      </c>
    </row>
    <row r="6" spans="2:16" x14ac:dyDescent="0.25">
      <c r="C6" s="17" t="s">
        <v>14</v>
      </c>
      <c r="D6" s="18">
        <v>2015</v>
      </c>
      <c r="E6" s="19" t="s">
        <v>15</v>
      </c>
      <c r="F6" s="20"/>
      <c r="G6" s="17" t="s">
        <v>16</v>
      </c>
      <c r="I6" s="11" t="s">
        <v>17</v>
      </c>
    </row>
    <row r="8" spans="2:16" x14ac:dyDescent="0.25">
      <c r="B8" s="22"/>
    </row>
    <row r="9" spans="2:16" ht="60" x14ac:dyDescent="0.25">
      <c r="B9" s="1"/>
      <c r="C9" s="1" t="s">
        <v>3</v>
      </c>
      <c r="D9" s="1" t="s">
        <v>18</v>
      </c>
      <c r="E9" s="1" t="s">
        <v>19</v>
      </c>
      <c r="F9" s="1" t="s">
        <v>20</v>
      </c>
      <c r="G9" s="1" t="s">
        <v>21</v>
      </c>
      <c r="H9" s="23" t="s">
        <v>22</v>
      </c>
      <c r="I9" s="23" t="s">
        <v>23</v>
      </c>
      <c r="J9" s="24" t="s">
        <v>24</v>
      </c>
      <c r="K9" s="25"/>
      <c r="L9" s="23" t="s">
        <v>25</v>
      </c>
      <c r="M9" s="23" t="s">
        <v>26</v>
      </c>
      <c r="N9" s="26"/>
      <c r="O9" s="26"/>
      <c r="P9" s="27"/>
    </row>
    <row r="10" spans="2:16" x14ac:dyDescent="0.25">
      <c r="B10" s="1">
        <v>2016</v>
      </c>
      <c r="C10" s="28">
        <v>4200</v>
      </c>
      <c r="D10" s="28">
        <v>0</v>
      </c>
      <c r="E10" s="28">
        <f>C10-D10</f>
        <v>4200</v>
      </c>
      <c r="F10" s="28">
        <f>G3</f>
        <v>1552</v>
      </c>
      <c r="G10" s="29">
        <v>1.02</v>
      </c>
      <c r="H10" s="28">
        <f>D10*G10</f>
        <v>0</v>
      </c>
      <c r="I10" s="30"/>
      <c r="J10" s="31"/>
      <c r="K10" s="32" t="s">
        <v>27</v>
      </c>
      <c r="L10" s="33">
        <f>(H10)*G10^($B$42-B10)*0.7</f>
        <v>0</v>
      </c>
      <c r="M10" s="34">
        <f t="shared" ref="M10:M34" si="0">L10*$C$50</f>
        <v>0</v>
      </c>
    </row>
    <row r="11" spans="2:16" x14ac:dyDescent="0.25">
      <c r="B11" s="1">
        <f>B10+1</f>
        <v>2017</v>
      </c>
      <c r="C11" s="28">
        <v>4200</v>
      </c>
      <c r="D11" s="28">
        <f>(IF(E10+C11&lt;3000,0,SUM(E10+C11)))</f>
        <v>8400</v>
      </c>
      <c r="E11" s="28">
        <f>E10+C11-D11</f>
        <v>0</v>
      </c>
      <c r="F11" s="28">
        <f>F10</f>
        <v>1552</v>
      </c>
      <c r="G11" s="29">
        <v>1.02</v>
      </c>
      <c r="H11" s="28">
        <f>(H10*G10)+(D11*G11)</f>
        <v>8568</v>
      </c>
      <c r="I11" s="30"/>
      <c r="J11" s="35"/>
      <c r="K11" s="36"/>
      <c r="L11" s="33">
        <f>(H11)*G11^($B$42-B11)</f>
        <v>15830.140973649479</v>
      </c>
      <c r="M11" s="34">
        <f>L11*$C$50</f>
        <v>4749.0422920948431</v>
      </c>
    </row>
    <row r="12" spans="2:16" ht="15" customHeight="1" x14ac:dyDescent="0.25">
      <c r="B12" s="1">
        <f t="shared" ref="B12:B42" si="1">B11+1</f>
        <v>2018</v>
      </c>
      <c r="C12" s="28">
        <v>4200</v>
      </c>
      <c r="D12" s="28">
        <f>(IF(E11+C12&lt;3000,0,SUM(E11+C12)))</f>
        <v>4200</v>
      </c>
      <c r="E12" s="28">
        <f t="shared" ref="E12:E41" si="2">E11+C12-D12</f>
        <v>0</v>
      </c>
      <c r="F12" s="28">
        <f t="shared" ref="F12:F35" si="3">F11</f>
        <v>1552</v>
      </c>
      <c r="G12" s="29">
        <v>1.02</v>
      </c>
      <c r="H12" s="28">
        <f>(H11*G11)+(D12*G12)</f>
        <v>13023.36</v>
      </c>
      <c r="I12" s="30"/>
      <c r="J12" s="35"/>
      <c r="K12" s="36"/>
      <c r="L12" s="33">
        <f t="shared" ref="L12:L41" si="4">(H12)*G12^($B$42-B12)*0.7</f>
        <v>16513.009799963773</v>
      </c>
      <c r="M12" s="34">
        <f>L12*$C$50</f>
        <v>4953.9029399891315</v>
      </c>
    </row>
    <row r="13" spans="2:16" x14ac:dyDescent="0.25">
      <c r="B13" s="1">
        <f t="shared" si="1"/>
        <v>2019</v>
      </c>
      <c r="C13" s="28">
        <v>2160</v>
      </c>
      <c r="D13" s="28">
        <f>(IF(E12+C13&lt;3000,0,SUM(E12+C13)))</f>
        <v>0</v>
      </c>
      <c r="E13" s="28">
        <f t="shared" si="2"/>
        <v>2160</v>
      </c>
      <c r="F13" s="28">
        <f t="shared" si="3"/>
        <v>1552</v>
      </c>
      <c r="G13" s="29">
        <v>1.02</v>
      </c>
      <c r="H13" s="28">
        <f>(H12*G12)+(D13*G13)</f>
        <v>13283.827200000002</v>
      </c>
      <c r="I13" s="30"/>
      <c r="J13" s="35"/>
      <c r="K13" s="36"/>
      <c r="L13" s="33">
        <f t="shared" si="4"/>
        <v>16513.009799963773</v>
      </c>
      <c r="M13" s="34">
        <f t="shared" si="0"/>
        <v>4953.9029399891315</v>
      </c>
    </row>
    <row r="14" spans="2:16" x14ac:dyDescent="0.25">
      <c r="B14" s="1">
        <f t="shared" si="1"/>
        <v>2020</v>
      </c>
      <c r="C14" s="28">
        <f t="shared" ref="C13:C41" si="5">C13</f>
        <v>2160</v>
      </c>
      <c r="D14" s="28">
        <f t="shared" ref="D14:D41" si="6">(IF(E13+C14&lt;3000,0,SUM(E13+C14)))</f>
        <v>4320</v>
      </c>
      <c r="E14" s="28">
        <f t="shared" si="2"/>
        <v>0</v>
      </c>
      <c r="F14" s="28">
        <f t="shared" si="3"/>
        <v>1552</v>
      </c>
      <c r="G14" s="29">
        <v>1.02</v>
      </c>
      <c r="H14" s="28">
        <f t="shared" ref="H14:H40" si="7">(H13*G13)+(D14*G14)</f>
        <v>17955.903744000003</v>
      </c>
      <c r="I14" s="30"/>
      <c r="J14" s="35"/>
      <c r="K14" s="36"/>
      <c r="L14" s="33">
        <f t="shared" si="4"/>
        <v>21883.164143423131</v>
      </c>
      <c r="M14" s="34">
        <f t="shared" si="0"/>
        <v>6564.9492430269393</v>
      </c>
    </row>
    <row r="15" spans="2:16" x14ac:dyDescent="0.25">
      <c r="B15" s="1">
        <f t="shared" si="1"/>
        <v>2021</v>
      </c>
      <c r="C15" s="28">
        <f t="shared" si="5"/>
        <v>2160</v>
      </c>
      <c r="D15" s="28">
        <f t="shared" si="6"/>
        <v>0</v>
      </c>
      <c r="E15" s="28">
        <f t="shared" si="2"/>
        <v>2160</v>
      </c>
      <c r="F15" s="28">
        <f t="shared" si="3"/>
        <v>1552</v>
      </c>
      <c r="G15" s="29">
        <v>1.02</v>
      </c>
      <c r="H15" s="28">
        <f t="shared" si="7"/>
        <v>18315.021818880003</v>
      </c>
      <c r="I15" s="30"/>
      <c r="J15" s="35"/>
      <c r="K15" s="36"/>
      <c r="L15" s="33">
        <f t="shared" si="4"/>
        <v>21883.164143423128</v>
      </c>
      <c r="M15" s="34">
        <f t="shared" si="0"/>
        <v>6564.9492430269383</v>
      </c>
    </row>
    <row r="16" spans="2:16" x14ac:dyDescent="0.25">
      <c r="B16" s="1">
        <f t="shared" si="1"/>
        <v>2022</v>
      </c>
      <c r="C16" s="28">
        <f t="shared" si="5"/>
        <v>2160</v>
      </c>
      <c r="D16" s="28">
        <f t="shared" si="6"/>
        <v>4320</v>
      </c>
      <c r="E16" s="28">
        <f t="shared" si="2"/>
        <v>0</v>
      </c>
      <c r="F16" s="28">
        <f t="shared" si="3"/>
        <v>1552</v>
      </c>
      <c r="G16" s="29">
        <v>1.02</v>
      </c>
      <c r="H16" s="28">
        <f t="shared" si="7"/>
        <v>23087.722255257606</v>
      </c>
      <c r="I16" s="30"/>
      <c r="J16" s="35"/>
      <c r="K16" s="36"/>
      <c r="L16" s="33">
        <f t="shared" si="4"/>
        <v>27044.788848785836</v>
      </c>
      <c r="M16" s="34">
        <f t="shared" si="0"/>
        <v>8113.4366546357505</v>
      </c>
    </row>
    <row r="17" spans="2:13" x14ac:dyDescent="0.25">
      <c r="B17" s="1">
        <f t="shared" si="1"/>
        <v>2023</v>
      </c>
      <c r="C17" s="28">
        <f t="shared" si="5"/>
        <v>2160</v>
      </c>
      <c r="D17" s="28">
        <f t="shared" si="6"/>
        <v>0</v>
      </c>
      <c r="E17" s="28">
        <f t="shared" si="2"/>
        <v>2160</v>
      </c>
      <c r="F17" s="28">
        <f t="shared" si="3"/>
        <v>1552</v>
      </c>
      <c r="G17" s="29">
        <v>1.02</v>
      </c>
      <c r="H17" s="28">
        <f t="shared" si="7"/>
        <v>23549.476700362757</v>
      </c>
      <c r="I17" s="30"/>
      <c r="J17" s="35"/>
      <c r="K17" s="36"/>
      <c r="L17" s="33">
        <f t="shared" si="4"/>
        <v>27044.788848785829</v>
      </c>
      <c r="M17" s="34">
        <f t="shared" si="0"/>
        <v>8113.4366546357487</v>
      </c>
    </row>
    <row r="18" spans="2:13" x14ac:dyDescent="0.25">
      <c r="B18" s="1">
        <f t="shared" si="1"/>
        <v>2024</v>
      </c>
      <c r="C18" s="28">
        <f t="shared" si="5"/>
        <v>2160</v>
      </c>
      <c r="D18" s="28">
        <f t="shared" si="6"/>
        <v>4320</v>
      </c>
      <c r="E18" s="28">
        <f t="shared" si="2"/>
        <v>0</v>
      </c>
      <c r="F18" s="28">
        <f t="shared" si="3"/>
        <v>1552</v>
      </c>
      <c r="G18" s="29">
        <v>1.02</v>
      </c>
      <c r="H18" s="28">
        <f>(H17*G17)+(D18*G18)</f>
        <v>28426.866234370013</v>
      </c>
      <c r="I18" s="30"/>
      <c r="J18" s="35"/>
      <c r="K18" s="36"/>
      <c r="L18" s="33">
        <f>(H18)*G18^($B$42-B18)*0.7</f>
        <v>32005.98137604717</v>
      </c>
      <c r="M18" s="34">
        <f>L18*$C$50</f>
        <v>9601.7944128141498</v>
      </c>
    </row>
    <row r="19" spans="2:13" x14ac:dyDescent="0.25">
      <c r="B19" s="1">
        <f t="shared" si="1"/>
        <v>2025</v>
      </c>
      <c r="C19" s="28">
        <f t="shared" si="5"/>
        <v>2160</v>
      </c>
      <c r="D19" s="28">
        <f t="shared" si="6"/>
        <v>0</v>
      </c>
      <c r="E19" s="28">
        <f t="shared" si="2"/>
        <v>2160</v>
      </c>
      <c r="F19" s="28">
        <f t="shared" si="3"/>
        <v>1552</v>
      </c>
      <c r="G19" s="29">
        <v>1.02</v>
      </c>
      <c r="H19" s="28">
        <f t="shared" si="7"/>
        <v>28995.403559057413</v>
      </c>
      <c r="I19" s="30"/>
      <c r="J19" s="35"/>
      <c r="K19" s="36"/>
      <c r="L19" s="33">
        <f t="shared" si="4"/>
        <v>32005.98137604717</v>
      </c>
      <c r="M19" s="34">
        <f t="shared" si="0"/>
        <v>9601.7944128141498</v>
      </c>
    </row>
    <row r="20" spans="2:13" x14ac:dyDescent="0.25">
      <c r="B20" s="1">
        <f t="shared" si="1"/>
        <v>2026</v>
      </c>
      <c r="C20" s="28">
        <f t="shared" si="5"/>
        <v>2160</v>
      </c>
      <c r="D20" s="28">
        <f t="shared" si="6"/>
        <v>4320</v>
      </c>
      <c r="E20" s="28">
        <f t="shared" si="2"/>
        <v>0</v>
      </c>
      <c r="F20" s="28">
        <f t="shared" si="3"/>
        <v>1552</v>
      </c>
      <c r="G20" s="29">
        <v>1.02</v>
      </c>
      <c r="H20" s="28">
        <f t="shared" si="7"/>
        <v>33981.711630238562</v>
      </c>
      <c r="I20" s="30"/>
      <c r="J20" s="35"/>
      <c r="K20" s="36"/>
      <c r="L20" s="33">
        <f t="shared" si="4"/>
        <v>36774.524750961966</v>
      </c>
      <c r="M20" s="34">
        <f t="shared" si="0"/>
        <v>11032.35742528859</v>
      </c>
    </row>
    <row r="21" spans="2:13" x14ac:dyDescent="0.25">
      <c r="B21" s="1">
        <f t="shared" si="1"/>
        <v>2027</v>
      </c>
      <c r="C21" s="28">
        <f t="shared" si="5"/>
        <v>2160</v>
      </c>
      <c r="D21" s="28">
        <f t="shared" si="6"/>
        <v>0</v>
      </c>
      <c r="E21" s="28">
        <f t="shared" si="2"/>
        <v>2160</v>
      </c>
      <c r="F21" s="28">
        <f t="shared" si="3"/>
        <v>1552</v>
      </c>
      <c r="G21" s="29">
        <v>1.02</v>
      </c>
      <c r="H21" s="28">
        <f t="shared" si="7"/>
        <v>34661.345862843336</v>
      </c>
      <c r="I21" s="30"/>
      <c r="J21" s="35"/>
      <c r="K21" s="36"/>
      <c r="L21" s="33">
        <f t="shared" si="4"/>
        <v>36774.524750961966</v>
      </c>
      <c r="M21" s="34">
        <f t="shared" si="0"/>
        <v>11032.35742528859</v>
      </c>
    </row>
    <row r="22" spans="2:13" x14ac:dyDescent="0.25">
      <c r="B22" s="1">
        <f t="shared" si="1"/>
        <v>2028</v>
      </c>
      <c r="C22" s="28">
        <f t="shared" si="5"/>
        <v>2160</v>
      </c>
      <c r="D22" s="28">
        <f t="shared" si="6"/>
        <v>4320</v>
      </c>
      <c r="E22" s="28">
        <f t="shared" si="2"/>
        <v>0</v>
      </c>
      <c r="F22" s="28">
        <f t="shared" si="3"/>
        <v>1552</v>
      </c>
      <c r="G22" s="29">
        <v>1.02</v>
      </c>
      <c r="H22" s="28">
        <f>(H21*G21)+(D22*G22)</f>
        <v>39760.972780100208</v>
      </c>
      <c r="I22" s="30"/>
      <c r="J22" s="35"/>
      <c r="K22" s="36"/>
      <c r="L22" s="33">
        <f>(H22)*G22^($B$42-B22)*0.7</f>
        <v>41357.899774909289</v>
      </c>
      <c r="M22" s="34">
        <f>L22*$C$50</f>
        <v>12407.369932472786</v>
      </c>
    </row>
    <row r="23" spans="2:13" x14ac:dyDescent="0.25">
      <c r="B23" s="1">
        <f t="shared" si="1"/>
        <v>2029</v>
      </c>
      <c r="C23" s="28">
        <f t="shared" si="5"/>
        <v>2160</v>
      </c>
      <c r="D23" s="28">
        <f t="shared" si="6"/>
        <v>0</v>
      </c>
      <c r="E23" s="28">
        <f t="shared" si="2"/>
        <v>2160</v>
      </c>
      <c r="F23" s="28">
        <f t="shared" si="3"/>
        <v>1552</v>
      </c>
      <c r="G23" s="29">
        <v>1.02</v>
      </c>
      <c r="H23" s="28">
        <f t="shared" si="7"/>
        <v>40556.192235702212</v>
      </c>
      <c r="I23" s="30"/>
      <c r="J23" s="35"/>
      <c r="K23" s="36"/>
      <c r="L23" s="33">
        <f t="shared" si="4"/>
        <v>41357.899774909281</v>
      </c>
      <c r="M23" s="34">
        <f t="shared" si="0"/>
        <v>12407.369932472784</v>
      </c>
    </row>
    <row r="24" spans="2:13" x14ac:dyDescent="0.25">
      <c r="B24" s="1">
        <f t="shared" si="1"/>
        <v>2030</v>
      </c>
      <c r="C24" s="28">
        <f t="shared" si="5"/>
        <v>2160</v>
      </c>
      <c r="D24" s="28">
        <f t="shared" si="6"/>
        <v>4320</v>
      </c>
      <c r="E24" s="28">
        <f t="shared" si="2"/>
        <v>0</v>
      </c>
      <c r="F24" s="28">
        <f t="shared" si="3"/>
        <v>1552</v>
      </c>
      <c r="G24" s="29">
        <v>1.02</v>
      </c>
      <c r="H24" s="28">
        <f t="shared" si="7"/>
        <v>45773.716080416256</v>
      </c>
      <c r="I24" s="30"/>
      <c r="J24" s="35"/>
      <c r="K24" s="36"/>
      <c r="L24" s="33">
        <f t="shared" si="4"/>
        <v>45763.29676063334</v>
      </c>
      <c r="M24" s="34">
        <f t="shared" si="0"/>
        <v>13728.989028190003</v>
      </c>
    </row>
    <row r="25" spans="2:13" x14ac:dyDescent="0.25">
      <c r="B25" s="1">
        <f t="shared" si="1"/>
        <v>2031</v>
      </c>
      <c r="C25" s="28">
        <f t="shared" si="5"/>
        <v>2160</v>
      </c>
      <c r="D25" s="28">
        <f t="shared" si="6"/>
        <v>0</v>
      </c>
      <c r="E25" s="28">
        <f t="shared" si="2"/>
        <v>2160</v>
      </c>
      <c r="F25" s="28">
        <f t="shared" si="3"/>
        <v>1552</v>
      </c>
      <c r="G25" s="29">
        <v>1.02</v>
      </c>
      <c r="H25" s="28">
        <f t="shared" si="7"/>
        <v>46689.190402024578</v>
      </c>
      <c r="I25" s="30"/>
      <c r="J25" s="35"/>
      <c r="K25" s="36"/>
      <c r="L25" s="33">
        <f t="shared" si="4"/>
        <v>45763.296760633348</v>
      </c>
      <c r="M25" s="34">
        <f t="shared" si="0"/>
        <v>13728.989028190004</v>
      </c>
    </row>
    <row r="26" spans="2:13" x14ac:dyDescent="0.25">
      <c r="B26" s="1">
        <f t="shared" si="1"/>
        <v>2032</v>
      </c>
      <c r="C26" s="28">
        <f t="shared" si="5"/>
        <v>2160</v>
      </c>
      <c r="D26" s="28">
        <f t="shared" si="6"/>
        <v>4320</v>
      </c>
      <c r="E26" s="28">
        <f t="shared" si="2"/>
        <v>0</v>
      </c>
      <c r="F26" s="28">
        <f t="shared" si="3"/>
        <v>1552</v>
      </c>
      <c r="G26" s="29">
        <v>1.02</v>
      </c>
      <c r="H26" s="28">
        <f t="shared" si="7"/>
        <v>52029.374210065071</v>
      </c>
      <c r="I26" s="30"/>
      <c r="J26" s="35"/>
      <c r="K26" s="36"/>
      <c r="L26" s="33">
        <f t="shared" si="4"/>
        <v>49997.626812271235</v>
      </c>
      <c r="M26" s="34">
        <f t="shared" si="0"/>
        <v>14999.28804368137</v>
      </c>
    </row>
    <row r="27" spans="2:13" x14ac:dyDescent="0.25">
      <c r="B27" s="1">
        <f t="shared" si="1"/>
        <v>2033</v>
      </c>
      <c r="C27" s="28">
        <f t="shared" si="5"/>
        <v>2160</v>
      </c>
      <c r="D27" s="28">
        <f t="shared" si="6"/>
        <v>0</v>
      </c>
      <c r="E27" s="28">
        <f t="shared" si="2"/>
        <v>2160</v>
      </c>
      <c r="F27" s="28">
        <f t="shared" si="3"/>
        <v>1552</v>
      </c>
      <c r="G27" s="29">
        <v>1.02</v>
      </c>
      <c r="H27" s="28">
        <f t="shared" si="7"/>
        <v>53069.961694266371</v>
      </c>
      <c r="I27" s="30"/>
      <c r="J27" s="35"/>
      <c r="K27" s="36"/>
      <c r="L27" s="33">
        <f t="shared" si="4"/>
        <v>49997.626812271221</v>
      </c>
      <c r="M27" s="34">
        <f t="shared" si="0"/>
        <v>14999.288043681365</v>
      </c>
    </row>
    <row r="28" spans="2:13" x14ac:dyDescent="0.25">
      <c r="B28" s="1">
        <f t="shared" si="1"/>
        <v>2034</v>
      </c>
      <c r="C28" s="28">
        <f t="shared" si="5"/>
        <v>2160</v>
      </c>
      <c r="D28" s="28">
        <f t="shared" si="6"/>
        <v>4320</v>
      </c>
      <c r="E28" s="28">
        <f t="shared" si="2"/>
        <v>0</v>
      </c>
      <c r="F28" s="28">
        <f t="shared" si="3"/>
        <v>1552</v>
      </c>
      <c r="G28" s="29">
        <v>1.02</v>
      </c>
      <c r="H28" s="28">
        <f t="shared" si="7"/>
        <v>58537.7609281517</v>
      </c>
      <c r="I28" s="30"/>
      <c r="J28" s="35"/>
      <c r="K28" s="36"/>
      <c r="L28" s="33">
        <f t="shared" si="4"/>
        <v>54067.532667363412</v>
      </c>
      <c r="M28" s="34">
        <f t="shared" si="0"/>
        <v>16220.259800209024</v>
      </c>
    </row>
    <row r="29" spans="2:13" x14ac:dyDescent="0.25">
      <c r="B29" s="1">
        <f t="shared" si="1"/>
        <v>2035</v>
      </c>
      <c r="C29" s="28">
        <f t="shared" si="5"/>
        <v>2160</v>
      </c>
      <c r="D29" s="28">
        <f t="shared" si="6"/>
        <v>0</v>
      </c>
      <c r="E29" s="28">
        <f t="shared" si="2"/>
        <v>2160</v>
      </c>
      <c r="F29" s="28">
        <f t="shared" si="3"/>
        <v>1552</v>
      </c>
      <c r="G29" s="29">
        <v>1.02</v>
      </c>
      <c r="H29" s="28">
        <f t="shared" si="7"/>
        <v>59708.516146714734</v>
      </c>
      <c r="I29" s="30"/>
      <c r="J29" s="35"/>
      <c r="K29" s="36"/>
      <c r="L29" s="33">
        <f t="shared" si="4"/>
        <v>54067.532667363404</v>
      </c>
      <c r="M29" s="34">
        <f t="shared" si="0"/>
        <v>16220.25980020902</v>
      </c>
    </row>
    <row r="30" spans="2:13" x14ac:dyDescent="0.25">
      <c r="B30" s="1">
        <f t="shared" si="1"/>
        <v>2036</v>
      </c>
      <c r="C30" s="28">
        <f t="shared" si="5"/>
        <v>2160</v>
      </c>
      <c r="D30" s="28">
        <f t="shared" si="6"/>
        <v>4320</v>
      </c>
      <c r="E30" s="28">
        <f>E29+C30-D30</f>
        <v>0</v>
      </c>
      <c r="F30" s="28">
        <f t="shared" si="3"/>
        <v>1552</v>
      </c>
      <c r="G30" s="29">
        <v>1.02</v>
      </c>
      <c r="H30" s="28">
        <f t="shared" si="7"/>
        <v>65309.086469649032</v>
      </c>
      <c r="I30" s="30"/>
      <c r="J30" s="35"/>
      <c r="K30" s="36"/>
      <c r="L30" s="33">
        <f t="shared" si="4"/>
        <v>57979.399117855683</v>
      </c>
      <c r="M30" s="34">
        <f t="shared" si="0"/>
        <v>17393.819735356705</v>
      </c>
    </row>
    <row r="31" spans="2:13" x14ac:dyDescent="0.25">
      <c r="B31" s="1">
        <f t="shared" si="1"/>
        <v>2037</v>
      </c>
      <c r="C31" s="28">
        <f t="shared" si="5"/>
        <v>2160</v>
      </c>
      <c r="D31" s="28">
        <f t="shared" si="6"/>
        <v>0</v>
      </c>
      <c r="E31" s="28">
        <f t="shared" si="2"/>
        <v>2160</v>
      </c>
      <c r="F31" s="28">
        <f t="shared" si="3"/>
        <v>1552</v>
      </c>
      <c r="G31" s="29">
        <v>1.02</v>
      </c>
      <c r="H31" s="28">
        <f t="shared" si="7"/>
        <v>66615.26819904201</v>
      </c>
      <c r="I31" s="30"/>
      <c r="J31" s="35"/>
      <c r="K31" s="36"/>
      <c r="L31" s="33">
        <f t="shared" si="4"/>
        <v>57979.399117855675</v>
      </c>
      <c r="M31" s="34">
        <f t="shared" si="0"/>
        <v>17393.819735356701</v>
      </c>
    </row>
    <row r="32" spans="2:13" x14ac:dyDescent="0.25">
      <c r="B32" s="1">
        <f t="shared" si="1"/>
        <v>2038</v>
      </c>
      <c r="C32" s="28">
        <f t="shared" si="5"/>
        <v>2160</v>
      </c>
      <c r="D32" s="28">
        <f t="shared" si="6"/>
        <v>4320</v>
      </c>
      <c r="E32" s="28">
        <f t="shared" si="2"/>
        <v>0</v>
      </c>
      <c r="F32" s="28">
        <f t="shared" si="3"/>
        <v>1552</v>
      </c>
      <c r="G32" s="29">
        <v>1.02</v>
      </c>
      <c r="H32" s="28">
        <f t="shared" si="7"/>
        <v>72353.973563022839</v>
      </c>
      <c r="I32" s="30"/>
      <c r="J32" s="35"/>
      <c r="K32" s="36"/>
      <c r="L32" s="33">
        <f t="shared" si="4"/>
        <v>61739.363026441104</v>
      </c>
      <c r="M32" s="34">
        <f t="shared" si="0"/>
        <v>18521.808907932329</v>
      </c>
    </row>
    <row r="33" spans="2:15" x14ac:dyDescent="0.25">
      <c r="B33" s="1">
        <f t="shared" si="1"/>
        <v>2039</v>
      </c>
      <c r="C33" s="28">
        <f t="shared" si="5"/>
        <v>2160</v>
      </c>
      <c r="D33" s="28">
        <f>(IF(E32+C33&lt;3000,0,SUM(E32+C33)))</f>
        <v>0</v>
      </c>
      <c r="E33" s="28">
        <f t="shared" si="2"/>
        <v>2160</v>
      </c>
      <c r="F33" s="28">
        <f t="shared" si="3"/>
        <v>1552</v>
      </c>
      <c r="G33" s="29">
        <v>1.02</v>
      </c>
      <c r="H33" s="28">
        <f t="shared" si="7"/>
        <v>73801.053034283294</v>
      </c>
      <c r="I33" s="30"/>
      <c r="J33" s="35"/>
      <c r="K33" s="36"/>
      <c r="L33" s="33">
        <f t="shared" si="4"/>
        <v>61739.363026441104</v>
      </c>
      <c r="M33" s="34">
        <f t="shared" si="0"/>
        <v>18521.808907932329</v>
      </c>
      <c r="N33" s="37"/>
      <c r="O33" s="37"/>
    </row>
    <row r="34" spans="2:15" x14ac:dyDescent="0.25">
      <c r="B34" s="1">
        <f t="shared" si="1"/>
        <v>2040</v>
      </c>
      <c r="C34" s="28">
        <f t="shared" si="5"/>
        <v>2160</v>
      </c>
      <c r="D34" s="28">
        <f t="shared" si="6"/>
        <v>4320</v>
      </c>
      <c r="E34" s="28">
        <f t="shared" si="2"/>
        <v>0</v>
      </c>
      <c r="F34" s="28">
        <f t="shared" si="3"/>
        <v>1552</v>
      </c>
      <c r="G34" s="29">
        <v>1.02</v>
      </c>
      <c r="H34" s="28">
        <f t="shared" si="7"/>
        <v>79683.474094968959</v>
      </c>
      <c r="I34" s="30"/>
      <c r="J34" s="35"/>
      <c r="K34" s="36"/>
      <c r="L34" s="33">
        <f t="shared" si="4"/>
        <v>65353.322953954965</v>
      </c>
      <c r="M34" s="34">
        <f t="shared" si="0"/>
        <v>19605.996886186487</v>
      </c>
    </row>
    <row r="35" spans="2:15" x14ac:dyDescent="0.25">
      <c r="B35" s="1">
        <f t="shared" si="1"/>
        <v>2041</v>
      </c>
      <c r="C35" s="28">
        <f t="shared" si="5"/>
        <v>2160</v>
      </c>
      <c r="D35" s="28">
        <f t="shared" si="6"/>
        <v>0</v>
      </c>
      <c r="E35" s="28">
        <f t="shared" si="2"/>
        <v>2160</v>
      </c>
      <c r="F35" s="28">
        <f t="shared" si="3"/>
        <v>1552</v>
      </c>
      <c r="G35" s="29">
        <v>1.02</v>
      </c>
      <c r="H35" s="28">
        <f>(H34*G34)+(D35*G35)</f>
        <v>81277.143576868344</v>
      </c>
      <c r="I35" s="30"/>
      <c r="J35" s="35"/>
      <c r="K35" s="36"/>
      <c r="L35" s="33">
        <f>(H35)*G35^($B$42-B35)*0.7</f>
        <v>65353.322953954965</v>
      </c>
      <c r="M35" s="34">
        <f>L35*$C$50</f>
        <v>19605.996886186487</v>
      </c>
    </row>
    <row r="36" spans="2:15" ht="15" customHeight="1" x14ac:dyDescent="0.25">
      <c r="B36" s="1">
        <f t="shared" si="1"/>
        <v>2042</v>
      </c>
      <c r="C36" s="28">
        <f t="shared" si="5"/>
        <v>2160</v>
      </c>
      <c r="D36" s="38">
        <f t="shared" si="6"/>
        <v>4320</v>
      </c>
      <c r="E36" s="38">
        <f t="shared" si="2"/>
        <v>0</v>
      </c>
      <c r="F36" s="38">
        <f>$G$4</f>
        <v>1852</v>
      </c>
      <c r="G36" s="39">
        <v>1.02</v>
      </c>
      <c r="H36" s="38">
        <f>(H35*G35)+(D36*G36)</f>
        <v>87309.086448405709</v>
      </c>
      <c r="I36" s="30"/>
      <c r="J36" s="35"/>
      <c r="K36" s="36"/>
      <c r="L36" s="40">
        <f t="shared" si="4"/>
        <v>68826.948412926402</v>
      </c>
      <c r="M36" s="41">
        <f t="shared" ref="M36:M40" si="8">L36*$C$50</f>
        <v>20648.084523877918</v>
      </c>
    </row>
    <row r="37" spans="2:15" x14ac:dyDescent="0.25">
      <c r="B37" s="1">
        <f t="shared" si="1"/>
        <v>2043</v>
      </c>
      <c r="C37" s="28">
        <f t="shared" si="5"/>
        <v>2160</v>
      </c>
      <c r="D37" s="38">
        <f t="shared" si="6"/>
        <v>0</v>
      </c>
      <c r="E37" s="38">
        <f t="shared" si="2"/>
        <v>2160</v>
      </c>
      <c r="F37" s="38">
        <f t="shared" ref="F37:F41" si="9">$G$4</f>
        <v>1852</v>
      </c>
      <c r="G37" s="39">
        <v>1.02</v>
      </c>
      <c r="H37" s="38">
        <f t="shared" si="7"/>
        <v>89055.26817737383</v>
      </c>
      <c r="I37" s="30"/>
      <c r="J37" s="35"/>
      <c r="K37" s="36"/>
      <c r="L37" s="40">
        <f t="shared" si="4"/>
        <v>68826.948412926402</v>
      </c>
      <c r="M37" s="41">
        <f>L37*$C$50</f>
        <v>20648.084523877918</v>
      </c>
    </row>
    <row r="38" spans="2:15" x14ac:dyDescent="0.25">
      <c r="B38" s="1">
        <f t="shared" si="1"/>
        <v>2044</v>
      </c>
      <c r="C38" s="28">
        <f t="shared" si="5"/>
        <v>2160</v>
      </c>
      <c r="D38" s="38">
        <f t="shared" si="6"/>
        <v>4320</v>
      </c>
      <c r="E38" s="38">
        <f t="shared" si="2"/>
        <v>0</v>
      </c>
      <c r="F38" s="38">
        <f t="shared" si="9"/>
        <v>1852</v>
      </c>
      <c r="G38" s="39">
        <v>1.02</v>
      </c>
      <c r="H38" s="38">
        <f t="shared" si="7"/>
        <v>95242.773540921306</v>
      </c>
      <c r="I38" s="30"/>
      <c r="J38" s="35"/>
      <c r="K38" s="36"/>
      <c r="L38" s="40">
        <f t="shared" si="4"/>
        <v>72165.688761803205</v>
      </c>
      <c r="M38" s="41">
        <f t="shared" si="8"/>
        <v>21649.70662854096</v>
      </c>
    </row>
    <row r="39" spans="2:15" x14ac:dyDescent="0.25">
      <c r="B39" s="1">
        <f t="shared" si="1"/>
        <v>2045</v>
      </c>
      <c r="C39" s="28">
        <f t="shared" si="5"/>
        <v>2160</v>
      </c>
      <c r="D39" s="38">
        <f t="shared" si="6"/>
        <v>0</v>
      </c>
      <c r="E39" s="38">
        <f t="shared" si="2"/>
        <v>2160</v>
      </c>
      <c r="F39" s="38">
        <f t="shared" si="9"/>
        <v>1852</v>
      </c>
      <c r="G39" s="39">
        <v>1.02</v>
      </c>
      <c r="H39" s="38">
        <f t="shared" si="7"/>
        <v>97147.629011739729</v>
      </c>
      <c r="I39" s="30"/>
      <c r="J39" s="35"/>
      <c r="K39" s="36"/>
      <c r="L39" s="40">
        <f t="shared" si="4"/>
        <v>72165.688761803191</v>
      </c>
      <c r="M39" s="41">
        <f t="shared" si="8"/>
        <v>21649.706628540956</v>
      </c>
    </row>
    <row r="40" spans="2:15" x14ac:dyDescent="0.25">
      <c r="B40" s="1">
        <f t="shared" si="1"/>
        <v>2046</v>
      </c>
      <c r="C40" s="28">
        <f t="shared" si="5"/>
        <v>2160</v>
      </c>
      <c r="D40" s="38">
        <f t="shared" si="6"/>
        <v>4320</v>
      </c>
      <c r="E40" s="38">
        <f t="shared" si="2"/>
        <v>0</v>
      </c>
      <c r="F40" s="38">
        <f t="shared" si="9"/>
        <v>1852</v>
      </c>
      <c r="G40" s="39">
        <v>1.02</v>
      </c>
      <c r="H40" s="38">
        <f t="shared" si="7"/>
        <v>103496.98159197452</v>
      </c>
      <c r="I40" s="30"/>
      <c r="J40" s="35"/>
      <c r="K40" s="36"/>
      <c r="L40" s="40">
        <f t="shared" si="4"/>
        <v>75374.781753803196</v>
      </c>
      <c r="M40" s="41">
        <f t="shared" si="8"/>
        <v>22612.434526140958</v>
      </c>
    </row>
    <row r="41" spans="2:15" x14ac:dyDescent="0.25">
      <c r="B41" s="1">
        <f t="shared" si="1"/>
        <v>2047</v>
      </c>
      <c r="C41" s="28">
        <f t="shared" si="5"/>
        <v>2160</v>
      </c>
      <c r="D41" s="38">
        <f t="shared" si="6"/>
        <v>0</v>
      </c>
      <c r="E41" s="38">
        <f t="shared" si="2"/>
        <v>2160</v>
      </c>
      <c r="F41" s="38">
        <f t="shared" si="9"/>
        <v>1852</v>
      </c>
      <c r="G41" s="39">
        <v>1.02</v>
      </c>
      <c r="H41" s="38">
        <f>(H40*G40)+(D41*G41)</f>
        <v>105566.921223814</v>
      </c>
      <c r="I41" s="30"/>
      <c r="J41" s="35"/>
      <c r="K41" s="36"/>
      <c r="L41" s="40">
        <f t="shared" si="4"/>
        <v>75374.781753803196</v>
      </c>
      <c r="M41" s="41">
        <f>L41*$C$50</f>
        <v>22612.434526140958</v>
      </c>
    </row>
    <row r="42" spans="2:15" x14ac:dyDescent="0.25">
      <c r="B42" s="1">
        <f t="shared" si="1"/>
        <v>2048</v>
      </c>
      <c r="C42" s="28">
        <v>0</v>
      </c>
      <c r="D42" s="38">
        <v>0</v>
      </c>
      <c r="E42" s="38">
        <v>0</v>
      </c>
      <c r="F42" s="38">
        <v>0</v>
      </c>
      <c r="G42" s="42">
        <v>1.02</v>
      </c>
      <c r="H42" s="38">
        <f>(H41*G41)+(D42*G42)</f>
        <v>107678.25964829029</v>
      </c>
      <c r="I42" s="30"/>
      <c r="J42" s="35"/>
      <c r="K42" s="36"/>
      <c r="L42" s="40">
        <f>(H42)*G42^($B$42-B41)*0.7</f>
        <v>76882.277388879258</v>
      </c>
      <c r="M42" s="41">
        <f>L42*$C$50</f>
        <v>23064.683216663776</v>
      </c>
    </row>
    <row r="43" spans="2:15" x14ac:dyDescent="0.25">
      <c r="B43" s="43" t="s">
        <v>28</v>
      </c>
      <c r="C43" s="44">
        <f>SUM(C10:C42)</f>
        <v>75240</v>
      </c>
      <c r="D43" s="44">
        <f>SUM(D10:D42)</f>
        <v>73080</v>
      </c>
      <c r="E43" s="44">
        <f>E42</f>
        <v>0</v>
      </c>
      <c r="F43" s="44">
        <f>SUM(F10:F42)</f>
        <v>51464</v>
      </c>
      <c r="H43" s="45"/>
      <c r="I43" s="46"/>
      <c r="K43" s="47"/>
    </row>
    <row r="44" spans="2:15" x14ac:dyDescent="0.25">
      <c r="H44" s="45"/>
      <c r="I44" s="46"/>
      <c r="K44" s="47"/>
    </row>
    <row r="45" spans="2:15" x14ac:dyDescent="0.25">
      <c r="E45" s="48"/>
      <c r="F45" s="48"/>
      <c r="G45" s="48"/>
      <c r="H45" s="47"/>
    </row>
    <row r="46" spans="2:15" x14ac:dyDescent="0.25">
      <c r="E46" s="48"/>
      <c r="F46" s="48"/>
      <c r="G46" s="48"/>
      <c r="H46" s="49"/>
    </row>
    <row r="47" spans="2:15" x14ac:dyDescent="0.25">
      <c r="B47" s="22" t="s">
        <v>29</v>
      </c>
      <c r="C47" s="10">
        <v>2016</v>
      </c>
      <c r="F47" s="49"/>
    </row>
    <row r="48" spans="2:15" x14ac:dyDescent="0.25">
      <c r="B48" s="10" t="s">
        <v>30</v>
      </c>
      <c r="C48" s="10">
        <v>2048</v>
      </c>
      <c r="F48" s="47"/>
    </row>
    <row r="49" spans="2:8" x14ac:dyDescent="0.25">
      <c r="B49" s="10" t="s">
        <v>31</v>
      </c>
      <c r="C49" s="10">
        <f>C48-C47</f>
        <v>32</v>
      </c>
    </row>
    <row r="50" spans="2:8" x14ac:dyDescent="0.25">
      <c r="B50" s="10" t="s">
        <v>32</v>
      </c>
      <c r="C50" s="10">
        <v>0.3</v>
      </c>
    </row>
    <row r="52" spans="2:8" x14ac:dyDescent="0.25">
      <c r="B52" s="10" t="s">
        <v>33</v>
      </c>
      <c r="C52" s="50" t="s">
        <v>34</v>
      </c>
      <c r="D52" s="50"/>
    </row>
    <row r="53" spans="2:8" x14ac:dyDescent="0.25">
      <c r="C53" s="50" t="s">
        <v>35</v>
      </c>
      <c r="D53" s="50"/>
    </row>
    <row r="64" spans="2:8" x14ac:dyDescent="0.25">
      <c r="G64" s="10">
        <v>124.33</v>
      </c>
      <c r="H64" s="10">
        <f>G64*4</f>
        <v>497.32</v>
      </c>
    </row>
    <row r="65" spans="8:8" x14ac:dyDescent="0.25">
      <c r="H65" s="10">
        <f>G64*8</f>
        <v>994.64</v>
      </c>
    </row>
    <row r="67" spans="8:8" x14ac:dyDescent="0.25">
      <c r="H67" s="10">
        <f>H64+H65</f>
        <v>1491.96</v>
      </c>
    </row>
  </sheetData>
  <mergeCells count="7">
    <mergeCell ref="C53:D53"/>
    <mergeCell ref="E6:F6"/>
    <mergeCell ref="J9:K9"/>
    <mergeCell ref="K10:K42"/>
    <mergeCell ref="E45:G45"/>
    <mergeCell ref="E46:G46"/>
    <mergeCell ref="C52:D5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Riester-Banksparplan</vt:lpstr>
    </vt:vector>
  </TitlesOfParts>
  <Company>Bundesagentur für Arbeit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LasserM</dc:creator>
  <cp:lastModifiedBy>LasserM</cp:lastModifiedBy>
  <dcterms:created xsi:type="dcterms:W3CDTF">2016-08-25T09:47:42Z</dcterms:created>
  <dcterms:modified xsi:type="dcterms:W3CDTF">2016-08-25T09:50:04Z</dcterms:modified>
</cp:coreProperties>
</file>