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7140" windowHeight="3480"/>
  </bookViews>
  <sheets>
    <sheet name="Backtest" sheetId="1" r:id="rId1"/>
    <sheet name="Bonus" sheetId="4" r:id="rId2"/>
  </sheets>
  <calcPr calcId="145621"/>
</workbook>
</file>

<file path=xl/calcChain.xml><?xml version="1.0" encoding="utf-8"?>
<calcChain xmlns="http://schemas.openxmlformats.org/spreadsheetml/2006/main">
  <c r="R65" i="1" l="1"/>
  <c r="R66" i="1"/>
  <c r="R67" i="1"/>
  <c r="R68" i="1"/>
  <c r="R64" i="1"/>
  <c r="N10" i="4"/>
  <c r="M10" i="4"/>
  <c r="L10" i="4"/>
  <c r="K10" i="4"/>
  <c r="J10" i="4"/>
  <c r="I10" i="4"/>
  <c r="H10" i="4"/>
  <c r="G10" i="4"/>
  <c r="F10" i="4"/>
  <c r="E10" i="4"/>
  <c r="D10" i="4"/>
  <c r="S55" i="1"/>
  <c r="O8" i="4" l="1"/>
  <c r="M8" i="4"/>
  <c r="L8" i="4"/>
  <c r="K8" i="4"/>
  <c r="J8" i="4"/>
  <c r="I8" i="4"/>
  <c r="H8" i="4"/>
  <c r="G8" i="4"/>
  <c r="F8" i="4"/>
  <c r="E8" i="4"/>
  <c r="D8" i="4"/>
  <c r="C8" i="4"/>
  <c r="O7" i="4"/>
  <c r="M7" i="4"/>
  <c r="L7" i="4"/>
  <c r="K7" i="4"/>
  <c r="J7" i="4"/>
  <c r="I7" i="4"/>
  <c r="H7" i="4"/>
  <c r="G7" i="4"/>
  <c r="F7" i="4"/>
  <c r="E7" i="4"/>
  <c r="D7" i="4"/>
  <c r="C7" i="4"/>
  <c r="O6" i="4"/>
  <c r="M6" i="4"/>
  <c r="L6" i="4"/>
  <c r="K6" i="4"/>
  <c r="J6" i="4"/>
  <c r="I6" i="4"/>
  <c r="H6" i="4"/>
  <c r="G6" i="4"/>
  <c r="F6" i="4"/>
  <c r="E6" i="4"/>
  <c r="D6" i="4"/>
  <c r="C6" i="4"/>
  <c r="O5" i="4"/>
  <c r="M5" i="4"/>
  <c r="L5" i="4"/>
  <c r="K5" i="4"/>
  <c r="J5" i="4"/>
  <c r="I5" i="4"/>
  <c r="H5" i="4"/>
  <c r="G5" i="4"/>
  <c r="F5" i="4"/>
  <c r="E5" i="4"/>
  <c r="D5" i="4"/>
  <c r="C5" i="4"/>
  <c r="O4" i="4"/>
  <c r="M4" i="4"/>
  <c r="L4" i="4"/>
  <c r="K4" i="4"/>
  <c r="J4" i="4"/>
  <c r="I4" i="4"/>
  <c r="H4" i="4"/>
  <c r="G4" i="4"/>
  <c r="F4" i="4"/>
  <c r="E4" i="4"/>
  <c r="D4" i="4"/>
  <c r="C4" i="4"/>
  <c r="O3" i="4"/>
  <c r="N3" i="4"/>
  <c r="R52" i="1"/>
  <c r="AC51" i="1"/>
  <c r="AB51" i="1"/>
  <c r="AA51" i="1"/>
  <c r="Z51" i="1"/>
  <c r="Y51" i="1"/>
  <c r="X51" i="1"/>
  <c r="W51" i="1"/>
  <c r="V51" i="1"/>
  <c r="U51" i="1"/>
  <c r="T51" i="1"/>
  <c r="S51" i="1"/>
  <c r="AC50" i="1"/>
  <c r="AB50" i="1"/>
  <c r="AA50" i="1"/>
  <c r="Z50" i="1"/>
  <c r="Y50" i="1"/>
  <c r="X50" i="1"/>
  <c r="W50" i="1"/>
  <c r="V50" i="1"/>
  <c r="U50" i="1"/>
  <c r="T50" i="1"/>
  <c r="S50" i="1"/>
  <c r="S46" i="1"/>
  <c r="S30" i="1"/>
  <c r="M3" i="4" s="1"/>
  <c r="AC47" i="1"/>
  <c r="AB47" i="1"/>
  <c r="AA47" i="1"/>
  <c r="Z47" i="1"/>
  <c r="Y47" i="1"/>
  <c r="X47" i="1"/>
  <c r="W47" i="1"/>
  <c r="V47" i="1"/>
  <c r="U47" i="1"/>
  <c r="T47" i="1"/>
  <c r="S47" i="1"/>
  <c r="AC48" i="1"/>
  <c r="AB48" i="1"/>
  <c r="AA48" i="1"/>
  <c r="Z48" i="1"/>
  <c r="Y48" i="1"/>
  <c r="X48" i="1"/>
  <c r="W48" i="1"/>
  <c r="V48" i="1"/>
  <c r="U48" i="1"/>
  <c r="T48" i="1"/>
  <c r="S48" i="1"/>
  <c r="AC49" i="1"/>
  <c r="AB49" i="1"/>
  <c r="AA49" i="1"/>
  <c r="Z49" i="1"/>
  <c r="Y49" i="1"/>
  <c r="X49" i="1"/>
  <c r="W49" i="1"/>
  <c r="V49" i="1"/>
  <c r="U49" i="1"/>
  <c r="T49" i="1"/>
  <c r="S49" i="1"/>
  <c r="B50" i="1"/>
  <c r="D50" i="1" s="1"/>
  <c r="B51" i="1"/>
  <c r="D51" i="1" s="1"/>
  <c r="B52" i="1"/>
  <c r="D52" i="1" s="1"/>
  <c r="B53" i="1"/>
  <c r="D53" i="1" s="1"/>
  <c r="B49" i="1"/>
  <c r="D49" i="1" s="1"/>
  <c r="B65" i="1"/>
  <c r="B66" i="1"/>
  <c r="B67" i="1"/>
  <c r="B68" i="1"/>
  <c r="B64" i="1"/>
  <c r="B61" i="1"/>
  <c r="B45" i="1"/>
  <c r="B38" i="1"/>
  <c r="B31" i="1"/>
  <c r="B30" i="1"/>
  <c r="B27" i="1"/>
  <c r="B22" i="1"/>
  <c r="D22" i="1" s="1"/>
  <c r="B21" i="1"/>
  <c r="D21" i="1" s="1"/>
  <c r="B17" i="1"/>
  <c r="B16" i="1"/>
  <c r="B8" i="1"/>
  <c r="D8" i="1" s="1"/>
  <c r="B7" i="1"/>
  <c r="D7" i="1" s="1"/>
  <c r="B13" i="1"/>
  <c r="D44" i="1" l="1"/>
  <c r="D42" i="1"/>
  <c r="D35" i="1"/>
  <c r="D37" i="1"/>
  <c r="D20" i="1"/>
  <c r="AD76" i="1" l="1"/>
  <c r="AD75" i="1"/>
  <c r="R35" i="1" l="1"/>
  <c r="N8" i="4" s="1"/>
  <c r="R34" i="1"/>
  <c r="N7" i="4" s="1"/>
  <c r="R33" i="1"/>
  <c r="N6" i="4" s="1"/>
  <c r="R32" i="1"/>
  <c r="N5" i="4" s="1"/>
  <c r="R31" i="1"/>
  <c r="N4" i="4" s="1"/>
  <c r="R38" i="1"/>
  <c r="R43" i="1"/>
  <c r="S60" i="1" s="1"/>
  <c r="R42" i="1"/>
  <c r="S59" i="1" s="1"/>
  <c r="R41" i="1"/>
  <c r="S58" i="1" s="1"/>
  <c r="R40" i="1"/>
  <c r="S57" i="1" s="1"/>
  <c r="R39" i="1"/>
  <c r="S56" i="1" s="1"/>
  <c r="D45" i="1"/>
  <c r="E42" i="1" s="1"/>
  <c r="D38" i="1"/>
  <c r="E35" i="1" l="1"/>
  <c r="E38" i="1" s="1"/>
  <c r="F35" i="1" s="1"/>
  <c r="F38" i="1" s="1"/>
  <c r="G35" i="1" s="1"/>
  <c r="S40" i="1"/>
  <c r="T57" i="1" s="1"/>
  <c r="E45" i="1"/>
  <c r="F42" i="1" s="1"/>
  <c r="S39" i="1"/>
  <c r="T56" i="1" s="1"/>
  <c r="X65" i="1"/>
  <c r="R48" i="1"/>
  <c r="X66" i="1"/>
  <c r="R49" i="1"/>
  <c r="R50" i="1"/>
  <c r="X67" i="1"/>
  <c r="R51" i="1"/>
  <c r="X68" i="1"/>
  <c r="R47" i="1"/>
  <c r="X64" i="1"/>
  <c r="D11" i="1"/>
  <c r="T68" i="1" l="1"/>
  <c r="T65" i="1"/>
  <c r="T64" i="1"/>
  <c r="T67" i="1"/>
  <c r="T66" i="1"/>
  <c r="D63" i="1"/>
  <c r="D55" i="1"/>
  <c r="D15" i="1"/>
  <c r="D41" i="1"/>
  <c r="D10" i="1"/>
  <c r="D60" i="1"/>
  <c r="D59" i="1"/>
  <c r="D58" i="1"/>
  <c r="D57" i="1"/>
  <c r="D56" i="1"/>
  <c r="D12" i="1"/>
  <c r="D13" i="1" s="1"/>
  <c r="D48" i="1"/>
  <c r="S42" i="1" l="1"/>
  <c r="T59" i="1" s="1"/>
  <c r="D16" i="1"/>
  <c r="E7" i="1" s="1"/>
  <c r="D17" i="1"/>
  <c r="E8" i="1" s="1"/>
  <c r="D61" i="1"/>
  <c r="D6" i="1"/>
  <c r="D34" i="1"/>
  <c r="D29" i="1"/>
  <c r="D24" i="1"/>
  <c r="E2" i="1"/>
  <c r="T55" i="1" l="1"/>
  <c r="T46" i="1"/>
  <c r="T30" i="1"/>
  <c r="L3" i="4" s="1"/>
  <c r="S43" i="1"/>
  <c r="T60" i="1" s="1"/>
  <c r="D65" i="1"/>
  <c r="E50" i="1" s="1"/>
  <c r="D68" i="1"/>
  <c r="E53" i="1" s="1"/>
  <c r="D64" i="1"/>
  <c r="D67" i="1"/>
  <c r="E52" i="1" s="1"/>
  <c r="D66" i="1"/>
  <c r="E51" i="1" s="1"/>
  <c r="E37" i="1"/>
  <c r="E44" i="1"/>
  <c r="E20" i="1"/>
  <c r="S38" i="1"/>
  <c r="E49" i="1"/>
  <c r="E48" i="1"/>
  <c r="E63" i="1"/>
  <c r="E55" i="1"/>
  <c r="E6" i="1"/>
  <c r="E24" i="1"/>
  <c r="E15" i="1"/>
  <c r="E34" i="1"/>
  <c r="E29" i="1"/>
  <c r="E41" i="1"/>
  <c r="E10" i="1"/>
  <c r="F2" i="1"/>
  <c r="U55" i="1" l="1"/>
  <c r="U46" i="1"/>
  <c r="U30" i="1"/>
  <c r="K3" i="4" s="1"/>
  <c r="E56" i="1"/>
  <c r="E57" i="1"/>
  <c r="E58" i="1"/>
  <c r="F37" i="1"/>
  <c r="F44" i="1"/>
  <c r="E59" i="1"/>
  <c r="E60" i="1"/>
  <c r="F20" i="1"/>
  <c r="T38" i="1"/>
  <c r="G38" i="1"/>
  <c r="H35" i="1" s="1"/>
  <c r="T39" i="1"/>
  <c r="U56" i="1" s="1"/>
  <c r="F45" i="1"/>
  <c r="G42" i="1" s="1"/>
  <c r="T40" i="1"/>
  <c r="U57" i="1" s="1"/>
  <c r="D25" i="1"/>
  <c r="D26" i="1"/>
  <c r="F48" i="1"/>
  <c r="F55" i="1"/>
  <c r="F63" i="1"/>
  <c r="F10" i="1"/>
  <c r="F41" i="1"/>
  <c r="F29" i="1"/>
  <c r="F24" i="1"/>
  <c r="F15" i="1"/>
  <c r="F6" i="1"/>
  <c r="F34" i="1"/>
  <c r="G2" i="1"/>
  <c r="E12" i="1"/>
  <c r="E11" i="1"/>
  <c r="V55" i="1" l="1"/>
  <c r="V46" i="1"/>
  <c r="V30" i="1"/>
  <c r="J3" i="4" s="1"/>
  <c r="E61" i="1"/>
  <c r="G37" i="1"/>
  <c r="G44" i="1"/>
  <c r="G20" i="1"/>
  <c r="U38" i="1"/>
  <c r="G45" i="1"/>
  <c r="H42" i="1" s="1"/>
  <c r="U40" i="1"/>
  <c r="V57" i="1" s="1"/>
  <c r="H38" i="1"/>
  <c r="I35" i="1" s="1"/>
  <c r="U39" i="1"/>
  <c r="V56" i="1" s="1"/>
  <c r="D27" i="1"/>
  <c r="G55" i="1"/>
  <c r="G48" i="1"/>
  <c r="G63" i="1"/>
  <c r="E13" i="1"/>
  <c r="E17" i="1" s="1"/>
  <c r="F8" i="1" s="1"/>
  <c r="G15" i="1"/>
  <c r="G6" i="1"/>
  <c r="G34" i="1"/>
  <c r="G24" i="1"/>
  <c r="G41" i="1"/>
  <c r="G10" i="1"/>
  <c r="G29" i="1"/>
  <c r="H2" i="1"/>
  <c r="W55" i="1" l="1"/>
  <c r="W30" i="1"/>
  <c r="I3" i="4" s="1"/>
  <c r="W46" i="1"/>
  <c r="T43" i="1"/>
  <c r="U60" i="1" s="1"/>
  <c r="E66" i="1"/>
  <c r="F51" i="1" s="1"/>
  <c r="F58" i="1" s="1"/>
  <c r="E65" i="1"/>
  <c r="F50" i="1" s="1"/>
  <c r="F57" i="1" s="1"/>
  <c r="E68" i="1"/>
  <c r="F53" i="1" s="1"/>
  <c r="F60" i="1" s="1"/>
  <c r="E64" i="1"/>
  <c r="F49" i="1" s="1"/>
  <c r="E67" i="1"/>
  <c r="F52" i="1" s="1"/>
  <c r="F59" i="1" s="1"/>
  <c r="D31" i="1"/>
  <c r="E22" i="1" s="1"/>
  <c r="D30" i="1"/>
  <c r="S41" i="1"/>
  <c r="T58" i="1" s="1"/>
  <c r="T42" i="1"/>
  <c r="U59" i="1" s="1"/>
  <c r="E16" i="1"/>
  <c r="F7" i="1" s="1"/>
  <c r="F11" i="1" s="1"/>
  <c r="F56" i="1"/>
  <c r="H37" i="1"/>
  <c r="H44" i="1"/>
  <c r="H20" i="1"/>
  <c r="F12" i="1"/>
  <c r="V38" i="1"/>
  <c r="I38" i="1"/>
  <c r="J35" i="1" s="1"/>
  <c r="V39" i="1"/>
  <c r="W56" i="1" s="1"/>
  <c r="H45" i="1"/>
  <c r="I42" i="1" s="1"/>
  <c r="V40" i="1"/>
  <c r="W57" i="1" s="1"/>
  <c r="H63" i="1"/>
  <c r="H55" i="1"/>
  <c r="H48" i="1"/>
  <c r="H10" i="1"/>
  <c r="H15" i="1"/>
  <c r="H6" i="1"/>
  <c r="H34" i="1"/>
  <c r="H41" i="1"/>
  <c r="H29" i="1"/>
  <c r="H24" i="1"/>
  <c r="I2" i="1"/>
  <c r="E21" i="1" l="1"/>
  <c r="E25" i="1" s="1"/>
  <c r="X55" i="1"/>
  <c r="X30" i="1"/>
  <c r="H3" i="4" s="1"/>
  <c r="X46" i="1"/>
  <c r="F61" i="1"/>
  <c r="I37" i="1"/>
  <c r="I44" i="1"/>
  <c r="I20" i="1"/>
  <c r="E26" i="1"/>
  <c r="F13" i="1"/>
  <c r="F17" i="1" s="1"/>
  <c r="G8" i="1" s="1"/>
  <c r="W38" i="1"/>
  <c r="I45" i="1"/>
  <c r="J42" i="1" s="1"/>
  <c r="W40" i="1"/>
  <c r="X57" i="1" s="1"/>
  <c r="J38" i="1"/>
  <c r="K35" i="1" s="1"/>
  <c r="W39" i="1"/>
  <c r="X56" i="1" s="1"/>
  <c r="I48" i="1"/>
  <c r="I63" i="1"/>
  <c r="I55" i="1"/>
  <c r="I10" i="1"/>
  <c r="I41" i="1"/>
  <c r="I29" i="1"/>
  <c r="I6" i="1"/>
  <c r="I15" i="1"/>
  <c r="I34" i="1"/>
  <c r="I24" i="1"/>
  <c r="J2" i="1"/>
  <c r="U43" i="1" l="1"/>
  <c r="V60" i="1" s="1"/>
  <c r="F67" i="1"/>
  <c r="F66" i="1"/>
  <c r="F65" i="1"/>
  <c r="F68" i="1"/>
  <c r="F64" i="1"/>
  <c r="Y55" i="1"/>
  <c r="Y30" i="1"/>
  <c r="G3" i="4" s="1"/>
  <c r="Y46" i="1"/>
  <c r="U42" i="1"/>
  <c r="V59" i="1" s="1"/>
  <c r="F16" i="1"/>
  <c r="G7" i="1" s="1"/>
  <c r="G11" i="1" s="1"/>
  <c r="J37" i="1"/>
  <c r="J44" i="1"/>
  <c r="G12" i="1"/>
  <c r="J20" i="1"/>
  <c r="E27" i="1"/>
  <c r="X38" i="1"/>
  <c r="X40" i="1"/>
  <c r="Y57" i="1" s="1"/>
  <c r="J45" i="1"/>
  <c r="K42" i="1" s="1"/>
  <c r="X39" i="1"/>
  <c r="Y56" i="1" s="1"/>
  <c r="K38" i="1"/>
  <c r="L35" i="1" s="1"/>
  <c r="J48" i="1"/>
  <c r="J55" i="1"/>
  <c r="J63" i="1"/>
  <c r="K2" i="1"/>
  <c r="J6" i="1"/>
  <c r="J10" i="1"/>
  <c r="J41" i="1"/>
  <c r="J29" i="1"/>
  <c r="J24" i="1"/>
  <c r="J15" i="1"/>
  <c r="J34" i="1"/>
  <c r="Z55" i="1" l="1"/>
  <c r="Z46" i="1"/>
  <c r="Z30" i="1"/>
  <c r="F3" i="4" s="1"/>
  <c r="G52" i="1"/>
  <c r="G59" i="1" s="1"/>
  <c r="G53" i="1"/>
  <c r="G60" i="1" s="1"/>
  <c r="G49" i="1"/>
  <c r="G56" i="1" s="1"/>
  <c r="G51" i="1"/>
  <c r="G58" i="1" s="1"/>
  <c r="G50" i="1"/>
  <c r="G57" i="1" s="1"/>
  <c r="T41" i="1"/>
  <c r="U58" i="1" s="1"/>
  <c r="E31" i="1"/>
  <c r="F22" i="1" s="1"/>
  <c r="E30" i="1"/>
  <c r="K37" i="1"/>
  <c r="K44" i="1"/>
  <c r="G13" i="1"/>
  <c r="G17" i="1" s="1"/>
  <c r="H8" i="1" s="1"/>
  <c r="K20" i="1"/>
  <c r="Y38" i="1"/>
  <c r="K45" i="1"/>
  <c r="L42" i="1" s="1"/>
  <c r="Y40" i="1"/>
  <c r="Z57" i="1" s="1"/>
  <c r="L38" i="1"/>
  <c r="M35" i="1" s="1"/>
  <c r="Y39" i="1"/>
  <c r="Z56" i="1" s="1"/>
  <c r="K55" i="1"/>
  <c r="K48" i="1"/>
  <c r="K63" i="1"/>
  <c r="L2" i="1"/>
  <c r="K15" i="1"/>
  <c r="K6" i="1"/>
  <c r="K34" i="1"/>
  <c r="K24" i="1"/>
  <c r="K10" i="1"/>
  <c r="K41" i="1"/>
  <c r="K29" i="1"/>
  <c r="AA55" i="1" l="1"/>
  <c r="AA30" i="1"/>
  <c r="E3" i="4" s="1"/>
  <c r="AA46" i="1"/>
  <c r="F21" i="1"/>
  <c r="F25" i="1" s="1"/>
  <c r="G61" i="1"/>
  <c r="V42" i="1"/>
  <c r="W59" i="1" s="1"/>
  <c r="G16" i="1"/>
  <c r="H7" i="1" s="1"/>
  <c r="H11" i="1" s="1"/>
  <c r="L37" i="1"/>
  <c r="L44" i="1"/>
  <c r="H12" i="1"/>
  <c r="L20" i="1"/>
  <c r="F26" i="1"/>
  <c r="Z38" i="1"/>
  <c r="L45" i="1"/>
  <c r="M42" i="1" s="1"/>
  <c r="Z40" i="1"/>
  <c r="AA57" i="1" s="1"/>
  <c r="M38" i="1"/>
  <c r="N35" i="1" s="1"/>
  <c r="Z39" i="1"/>
  <c r="AA56" i="1" s="1"/>
  <c r="L63" i="1"/>
  <c r="L55" i="1"/>
  <c r="L48" i="1"/>
  <c r="M2" i="1"/>
  <c r="L41" i="1"/>
  <c r="L29" i="1"/>
  <c r="L24" i="1"/>
  <c r="L15" i="1"/>
  <c r="L6" i="1"/>
  <c r="L34" i="1"/>
  <c r="L10" i="1"/>
  <c r="M44" i="1" l="1"/>
  <c r="AB55" i="1"/>
  <c r="AB46" i="1"/>
  <c r="AB30" i="1"/>
  <c r="D3" i="4" s="1"/>
  <c r="V43" i="1"/>
  <c r="W60" i="1" s="1"/>
  <c r="G67" i="1"/>
  <c r="H52" i="1" s="1"/>
  <c r="H59" i="1" s="1"/>
  <c r="G65" i="1"/>
  <c r="G68" i="1"/>
  <c r="H53" i="1" s="1"/>
  <c r="G66" i="1"/>
  <c r="H51" i="1" s="1"/>
  <c r="H58" i="1" s="1"/>
  <c r="G64" i="1"/>
  <c r="H49" i="1" s="1"/>
  <c r="H56" i="1" s="1"/>
  <c r="H50" i="1"/>
  <c r="H57" i="1" s="1"/>
  <c r="H60" i="1"/>
  <c r="H13" i="1"/>
  <c r="H17" i="1" s="1"/>
  <c r="M20" i="1"/>
  <c r="M37" i="1"/>
  <c r="F27" i="1"/>
  <c r="N2" i="1"/>
  <c r="AA38" i="1"/>
  <c r="N38" i="1"/>
  <c r="AA39" i="1"/>
  <c r="AB56" i="1" s="1"/>
  <c r="M45" i="1"/>
  <c r="N42" i="1" s="1"/>
  <c r="AA40" i="1"/>
  <c r="AB57" i="1" s="1"/>
  <c r="M48" i="1"/>
  <c r="M63" i="1"/>
  <c r="M55" i="1"/>
  <c r="M10" i="1"/>
  <c r="M41" i="1"/>
  <c r="M29" i="1"/>
  <c r="M15" i="1"/>
  <c r="M24" i="1"/>
  <c r="M6" i="1"/>
  <c r="M34" i="1"/>
  <c r="AC55" i="1" l="1"/>
  <c r="AC30" i="1"/>
  <c r="C3" i="4" s="1"/>
  <c r="AC46" i="1"/>
  <c r="U41" i="1"/>
  <c r="V58" i="1" s="1"/>
  <c r="F31" i="1"/>
  <c r="G22" i="1" s="1"/>
  <c r="F30" i="1"/>
  <c r="W42" i="1"/>
  <c r="X59" i="1" s="1"/>
  <c r="H16" i="1"/>
  <c r="I7" i="1" s="1"/>
  <c r="I11" i="1" s="1"/>
  <c r="I8" i="1"/>
  <c r="I12" i="1" s="1"/>
  <c r="H61" i="1"/>
  <c r="H65" i="1" s="1"/>
  <c r="I50" i="1" s="1"/>
  <c r="N37" i="1"/>
  <c r="N44" i="1"/>
  <c r="N41" i="1"/>
  <c r="N15" i="1"/>
  <c r="N20" i="1"/>
  <c r="N29" i="1"/>
  <c r="N10" i="1"/>
  <c r="N63" i="1"/>
  <c r="N55" i="1"/>
  <c r="N6" i="1"/>
  <c r="N48" i="1"/>
  <c r="AB40" i="1"/>
  <c r="AC57" i="1" s="1"/>
  <c r="R57" i="1" s="1"/>
  <c r="N45" i="1"/>
  <c r="AC38" i="1"/>
  <c r="AB38" i="1"/>
  <c r="N24" i="1"/>
  <c r="N34" i="1"/>
  <c r="AB39" i="1"/>
  <c r="AC56" i="1" s="1"/>
  <c r="R56" i="1" s="1"/>
  <c r="G21" i="1" l="1"/>
  <c r="G25" i="1" s="1"/>
  <c r="I13" i="1"/>
  <c r="H66" i="1"/>
  <c r="H64" i="1"/>
  <c r="H68" i="1"/>
  <c r="W43" i="1"/>
  <c r="X60" i="1" s="1"/>
  <c r="H67" i="1"/>
  <c r="I57" i="1"/>
  <c r="G26" i="1"/>
  <c r="AC40" i="1"/>
  <c r="V65" i="1" s="1"/>
  <c r="AC39" i="1"/>
  <c r="V64" i="1" s="1"/>
  <c r="I49" i="1" l="1"/>
  <c r="I56" i="1" s="1"/>
  <c r="I52" i="1"/>
  <c r="I59" i="1" s="1"/>
  <c r="I51" i="1"/>
  <c r="I58" i="1" s="1"/>
  <c r="I53" i="1"/>
  <c r="I60" i="1" s="1"/>
  <c r="I17" i="1"/>
  <c r="J8" i="1" s="1"/>
  <c r="J12" i="1" s="1"/>
  <c r="I16" i="1"/>
  <c r="J7" i="1" s="1"/>
  <c r="J11" i="1" s="1"/>
  <c r="X42" i="1"/>
  <c r="Y59" i="1" s="1"/>
  <c r="G27" i="1"/>
  <c r="I61" i="1" l="1"/>
  <c r="I66" i="1" s="1"/>
  <c r="J51" i="1" s="1"/>
  <c r="J13" i="1"/>
  <c r="J17" i="1" s="1"/>
  <c r="K8" i="1" s="1"/>
  <c r="K12" i="1" s="1"/>
  <c r="V41" i="1"/>
  <c r="W58" i="1" s="1"/>
  <c r="G31" i="1"/>
  <c r="H22" i="1" s="1"/>
  <c r="G30" i="1"/>
  <c r="Y42" i="1"/>
  <c r="Z59" i="1" s="1"/>
  <c r="I65" i="1"/>
  <c r="J50" i="1" s="1"/>
  <c r="H21" i="1" l="1"/>
  <c r="H25" i="1" s="1"/>
  <c r="I67" i="1"/>
  <c r="J52" i="1" s="1"/>
  <c r="J59" i="1" s="1"/>
  <c r="X43" i="1"/>
  <c r="Y60" i="1" s="1"/>
  <c r="I64" i="1"/>
  <c r="J49" i="1" s="1"/>
  <c r="J56" i="1" s="1"/>
  <c r="I68" i="1"/>
  <c r="J53" i="1" s="1"/>
  <c r="J16" i="1"/>
  <c r="K7" i="1" s="1"/>
  <c r="K11" i="1" s="1"/>
  <c r="K13" i="1" s="1"/>
  <c r="K17" i="1" s="1"/>
  <c r="L8" i="1" s="1"/>
  <c r="J58" i="1"/>
  <c r="J57" i="1"/>
  <c r="J60" i="1"/>
  <c r="H26" i="1"/>
  <c r="Z42" i="1" l="1"/>
  <c r="AA59" i="1" s="1"/>
  <c r="K16" i="1"/>
  <c r="L7" i="1" s="1"/>
  <c r="L11" i="1" s="1"/>
  <c r="J61" i="1"/>
  <c r="J64" i="1" s="1"/>
  <c r="K49" i="1" s="1"/>
  <c r="H27" i="1"/>
  <c r="L12" i="1"/>
  <c r="W41" i="1" l="1"/>
  <c r="X58" i="1" s="1"/>
  <c r="H30" i="1"/>
  <c r="H31" i="1"/>
  <c r="J66" i="1"/>
  <c r="Y43" i="1"/>
  <c r="Z60" i="1" s="1"/>
  <c r="J65" i="1"/>
  <c r="J68" i="1"/>
  <c r="J67" i="1"/>
  <c r="K56" i="1"/>
  <c r="L13" i="1"/>
  <c r="L17" i="1" s="1"/>
  <c r="M8" i="1" s="1"/>
  <c r="I21" i="1" l="1"/>
  <c r="I25" i="1" s="1"/>
  <c r="K53" i="1"/>
  <c r="K60" i="1" s="1"/>
  <c r="K50" i="1"/>
  <c r="K57" i="1" s="1"/>
  <c r="K52" i="1"/>
  <c r="K59" i="1" s="1"/>
  <c r="K51" i="1"/>
  <c r="K58" i="1" s="1"/>
  <c r="I22" i="1"/>
  <c r="I26" i="1" s="1"/>
  <c r="AA42" i="1"/>
  <c r="AB59" i="1" s="1"/>
  <c r="L16" i="1"/>
  <c r="M7" i="1" s="1"/>
  <c r="M11" i="1" s="1"/>
  <c r="M12" i="1"/>
  <c r="K61" i="1" l="1"/>
  <c r="K65" i="1" s="1"/>
  <c r="L50" i="1" s="1"/>
  <c r="I27" i="1"/>
  <c r="M13" i="1"/>
  <c r="M17" i="1" s="1"/>
  <c r="N8" i="1"/>
  <c r="K66" i="1" l="1"/>
  <c r="L51" i="1" s="1"/>
  <c r="K68" i="1"/>
  <c r="L53" i="1" s="1"/>
  <c r="L60" i="1" s="1"/>
  <c r="Z43" i="1"/>
  <c r="AA60" i="1" s="1"/>
  <c r="K67" i="1"/>
  <c r="L52" i="1" s="1"/>
  <c r="L59" i="1" s="1"/>
  <c r="K64" i="1"/>
  <c r="L49" i="1" s="1"/>
  <c r="X41" i="1"/>
  <c r="Y58" i="1" s="1"/>
  <c r="I30" i="1"/>
  <c r="I31" i="1"/>
  <c r="J22" i="1" s="1"/>
  <c r="J26" i="1" s="1"/>
  <c r="AB42" i="1"/>
  <c r="AC59" i="1" s="1"/>
  <c r="M16" i="1"/>
  <c r="N7" i="1" s="1"/>
  <c r="N11" i="1" s="1"/>
  <c r="L57" i="1"/>
  <c r="L56" i="1"/>
  <c r="L58" i="1"/>
  <c r="N12" i="1"/>
  <c r="J21" i="1" l="1"/>
  <c r="J25" i="1" s="1"/>
  <c r="J27" i="1"/>
  <c r="L61" i="1"/>
  <c r="N13" i="1"/>
  <c r="N17" i="1" s="1"/>
  <c r="R59" i="1" l="1"/>
  <c r="Y41" i="1"/>
  <c r="Z58" i="1" s="1"/>
  <c r="J31" i="1"/>
  <c r="K22" i="1" s="1"/>
  <c r="K26" i="1" s="1"/>
  <c r="J30" i="1"/>
  <c r="AC42" i="1"/>
  <c r="V67" i="1" s="1"/>
  <c r="N16" i="1"/>
  <c r="AA43" i="1"/>
  <c r="AB60" i="1" s="1"/>
  <c r="L65" i="1"/>
  <c r="M50" i="1" s="1"/>
  <c r="L68" i="1"/>
  <c r="M53" i="1" s="1"/>
  <c r="L64" i="1"/>
  <c r="M49" i="1" s="1"/>
  <c r="L67" i="1"/>
  <c r="M52" i="1" s="1"/>
  <c r="L66" i="1"/>
  <c r="M51" i="1" s="1"/>
  <c r="K21" i="1" l="1"/>
  <c r="K25" i="1" s="1"/>
  <c r="K27" i="1"/>
  <c r="M56" i="1"/>
  <c r="M60" i="1"/>
  <c r="M58" i="1"/>
  <c r="M57" i="1"/>
  <c r="M59" i="1"/>
  <c r="Z68" i="1"/>
  <c r="Z65" i="1"/>
  <c r="Z66" i="1"/>
  <c r="Z64" i="1"/>
  <c r="Z67" i="1"/>
  <c r="Z41" i="1" l="1"/>
  <c r="AA58" i="1" s="1"/>
  <c r="K31" i="1"/>
  <c r="L22" i="1" s="1"/>
  <c r="L26" i="1" s="1"/>
  <c r="K30" i="1"/>
  <c r="M61" i="1"/>
  <c r="L21" i="1" l="1"/>
  <c r="L25" i="1" s="1"/>
  <c r="L27" i="1" s="1"/>
  <c r="AB43" i="1"/>
  <c r="AC60" i="1" s="1"/>
  <c r="M64" i="1"/>
  <c r="N49" i="1" s="1"/>
  <c r="M65" i="1"/>
  <c r="N50" i="1" s="1"/>
  <c r="M68" i="1"/>
  <c r="N53" i="1" s="1"/>
  <c r="M66" i="1"/>
  <c r="N51" i="1" s="1"/>
  <c r="M67" i="1"/>
  <c r="N52" i="1" s="1"/>
  <c r="AA41" i="1" l="1"/>
  <c r="AB58" i="1" s="1"/>
  <c r="L30" i="1"/>
  <c r="L31" i="1"/>
  <c r="M22" i="1" s="1"/>
  <c r="N60" i="1"/>
  <c r="N57" i="1"/>
  <c r="N56" i="1"/>
  <c r="N59" i="1"/>
  <c r="N58" i="1"/>
  <c r="M21" i="1" l="1"/>
  <c r="M25" i="1" s="1"/>
  <c r="N61" i="1"/>
  <c r="R60" i="1" s="1"/>
  <c r="M26" i="1"/>
  <c r="N65" i="1" l="1"/>
  <c r="N68" i="1"/>
  <c r="AC43" i="1"/>
  <c r="V68" i="1" s="1"/>
  <c r="N66" i="1"/>
  <c r="N67" i="1"/>
  <c r="N64" i="1"/>
  <c r="M27" i="1"/>
  <c r="AB41" i="1" l="1"/>
  <c r="AC58" i="1" s="1"/>
  <c r="M30" i="1"/>
  <c r="M31" i="1"/>
  <c r="N22" i="1" s="1"/>
  <c r="N21" i="1" l="1"/>
  <c r="N25" i="1" s="1"/>
  <c r="N26" i="1"/>
  <c r="N27" i="1" l="1"/>
  <c r="R58" i="1" s="1"/>
  <c r="AC41" i="1" l="1"/>
  <c r="V66" i="1" s="1"/>
  <c r="N31" i="1"/>
  <c r="N30" i="1"/>
</calcChain>
</file>

<file path=xl/comments1.xml><?xml version="1.0" encoding="utf-8"?>
<comments xmlns="http://schemas.openxmlformats.org/spreadsheetml/2006/main">
  <authors>
    <author>Frank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Gelbe Felder sind zum Bearbeiten gedacht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- Negative Werte sind Abflüsse
- Positive Werte sind Zuflüsse 
- Jeweils zum Jahresanfang</t>
        </r>
      </text>
    </comment>
  </commentList>
</comments>
</file>

<file path=xl/sharedStrings.xml><?xml version="1.0" encoding="utf-8"?>
<sst xmlns="http://schemas.openxmlformats.org/spreadsheetml/2006/main" count="99" uniqueCount="41">
  <si>
    <t>100% Aktien</t>
  </si>
  <si>
    <t>100% Anleihen</t>
  </si>
  <si>
    <t>Endvermögen</t>
  </si>
  <si>
    <t>50% Aktien, 50% Anleihen</t>
  </si>
  <si>
    <t>75% Aktien, 25% Anleihen</t>
  </si>
  <si>
    <t>100% Anleihen (Jahresende)</t>
  </si>
  <si>
    <t>Sharpe Ratio</t>
  </si>
  <si>
    <t>Aktien (MSCI World)</t>
  </si>
  <si>
    <t>Anleihen (Dt. Pfandbriefe)</t>
  </si>
  <si>
    <t>Gesamtwert</t>
  </si>
  <si>
    <t>Xetra-Gold</t>
  </si>
  <si>
    <t>Europäische Immobilien</t>
  </si>
  <si>
    <t>Tagesgeld</t>
  </si>
  <si>
    <t>Tagesgeld (ING-DiBa)</t>
  </si>
  <si>
    <t>Quelle gold.de</t>
  </si>
  <si>
    <t>Gold in EUR</t>
  </si>
  <si>
    <t>Quelle iShares Pfandbriefe</t>
  </si>
  <si>
    <t>Quelle Modern Banking</t>
  </si>
  <si>
    <t>Mein Portfolio</t>
  </si>
  <si>
    <t>Renditen Einzelteile</t>
  </si>
  <si>
    <t>Renditen Portfolios</t>
  </si>
  <si>
    <t>Ø</t>
  </si>
  <si>
    <t>Vermögen Jahresanfang</t>
  </si>
  <si>
    <t>World EUR</t>
  </si>
  <si>
    <t>World USD</t>
  </si>
  <si>
    <t>Aktien (MSCI World EUR)</t>
  </si>
  <si>
    <t>Vergleich Aktienrenditen EUR</t>
  </si>
  <si>
    <t>Arero</t>
  </si>
  <si>
    <t>RenditeGM</t>
  </si>
  <si>
    <t>RenditeAM</t>
  </si>
  <si>
    <t>STABW,a</t>
  </si>
  <si>
    <t>50:50-Portfolio</t>
  </si>
  <si>
    <t>75:25-Portfolio</t>
  </si>
  <si>
    <t>Jahresanfang</t>
  </si>
  <si>
    <t>Jahresende</t>
  </si>
  <si>
    <t>Rebalanced</t>
  </si>
  <si>
    <t>Quelle iShares European Property Yield</t>
  </si>
  <si>
    <t>Zufluss und Abfluss zum JA</t>
  </si>
  <si>
    <t>Quelle iShares MSCI World in EUR und MSCI World -0,1% (vor 2010)</t>
  </si>
  <si>
    <t>Spielerei: Umgedrehte Renditen (2016=2006, 2015=2007, …)</t>
  </si>
  <si>
    <t>Vermögen Jahresende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</si>
</sst>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8" xfId="0" applyBorder="1"/>
    <xf numFmtId="0" fontId="0" fillId="3" borderId="1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2" fontId="0" fillId="3" borderId="0" xfId="0" applyNumberFormat="1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0" borderId="1" xfId="0" applyFont="1" applyBorder="1"/>
    <xf numFmtId="0" fontId="1" fillId="0" borderId="3" xfId="0" applyFont="1" applyBorder="1"/>
    <xf numFmtId="2" fontId="0" fillId="0" borderId="5" xfId="0" applyNumberFormat="1" applyBorder="1"/>
    <xf numFmtId="0" fontId="0" fillId="0" borderId="4" xfId="0" applyBorder="1"/>
    <xf numFmtId="0" fontId="1" fillId="0" borderId="0" xfId="0" applyFont="1" applyBorder="1"/>
    <xf numFmtId="2" fontId="0" fillId="0" borderId="7" xfId="0" applyNumberFormat="1" applyBorder="1"/>
    <xf numFmtId="2" fontId="0" fillId="0" borderId="8" xfId="0" applyNumberForma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0" fillId="2" borderId="0" xfId="0" applyNumberFormat="1" applyFill="1" applyBorder="1"/>
    <xf numFmtId="164" fontId="3" fillId="2" borderId="0" xfId="0" applyNumberFormat="1" applyFont="1" applyFill="1" applyBorder="1"/>
    <xf numFmtId="164" fontId="0" fillId="2" borderId="5" xfId="0" applyNumberFormat="1" applyFill="1" applyBorder="1"/>
    <xf numFmtId="2" fontId="1" fillId="0" borderId="0" xfId="0" applyNumberFormat="1" applyFont="1" applyBorder="1"/>
    <xf numFmtId="0" fontId="1" fillId="2" borderId="2" xfId="0" applyFont="1" applyFill="1" applyBorder="1"/>
    <xf numFmtId="164" fontId="0" fillId="0" borderId="0" xfId="1" applyNumberFormat="1" applyFont="1"/>
    <xf numFmtId="164" fontId="0" fillId="0" borderId="0" xfId="0" applyNumberFormat="1"/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0" fontId="0" fillId="0" borderId="3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0" fontId="0" fillId="0" borderId="2" xfId="0" applyBorder="1"/>
    <xf numFmtId="0" fontId="0" fillId="0" borderId="7" xfId="0" applyBorder="1"/>
    <xf numFmtId="164" fontId="0" fillId="0" borderId="8" xfId="1" applyNumberFormat="1" applyFont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164" fontId="0" fillId="0" borderId="5" xfId="0" applyNumberFormat="1" applyFill="1" applyBorder="1"/>
    <xf numFmtId="164" fontId="0" fillId="3" borderId="2" xfId="0" applyNumberFormat="1" applyFill="1" applyBorder="1"/>
    <xf numFmtId="17" fontId="0" fillId="0" borderId="0" xfId="0" applyNumberFormat="1"/>
    <xf numFmtId="2" fontId="0" fillId="0" borderId="0" xfId="0" applyNumberFormat="1"/>
    <xf numFmtId="0" fontId="0" fillId="0" borderId="1" xfId="0" applyBorder="1"/>
    <xf numFmtId="0" fontId="2" fillId="0" borderId="0" xfId="0" applyFont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2" fontId="0" fillId="0" borderId="7" xfId="0" applyNumberFormat="1" applyFill="1" applyBorder="1"/>
    <xf numFmtId="0" fontId="1" fillId="0" borderId="7" xfId="0" applyFont="1" applyBorder="1"/>
    <xf numFmtId="0" fontId="1" fillId="4" borderId="9" xfId="0" applyFont="1" applyFill="1" applyBorder="1"/>
    <xf numFmtId="0" fontId="2" fillId="0" borderId="2" xfId="0" applyFont="1" applyBorder="1"/>
    <xf numFmtId="0" fontId="2" fillId="0" borderId="7" xfId="0" applyFont="1" applyBorder="1"/>
    <xf numFmtId="9" fontId="0" fillId="0" borderId="4" xfId="0" applyNumberFormat="1" applyBorder="1"/>
    <xf numFmtId="9" fontId="0" fillId="2" borderId="4" xfId="0" applyNumberFormat="1" applyFill="1" applyBorder="1"/>
    <xf numFmtId="9" fontId="0" fillId="0" borderId="6" xfId="0" applyNumberFormat="1" applyBorder="1"/>
    <xf numFmtId="0" fontId="1" fillId="4" borderId="10" xfId="0" applyFont="1" applyFill="1" applyBorder="1"/>
    <xf numFmtId="9" fontId="0" fillId="0" borderId="11" xfId="0" applyNumberFormat="1" applyBorder="1"/>
    <xf numFmtId="0" fontId="0" fillId="0" borderId="6" xfId="0" applyBorder="1"/>
    <xf numFmtId="2" fontId="0" fillId="0" borderId="0" xfId="0" applyNumberFormat="1" applyFill="1" applyBorder="1"/>
    <xf numFmtId="0" fontId="1" fillId="0" borderId="2" xfId="0" applyFont="1" applyBorder="1" applyAlignment="1">
      <alignment horizontal="center"/>
    </xf>
    <xf numFmtId="17" fontId="1" fillId="0" borderId="2" xfId="0" quotePrefix="1" applyNumberFormat="1" applyFont="1" applyBorder="1" applyAlignment="1">
      <alignment horizontal="right"/>
    </xf>
    <xf numFmtId="17" fontId="1" fillId="0" borderId="3" xfId="0" quotePrefix="1" applyNumberFormat="1" applyFont="1" applyBorder="1" applyAlignment="1">
      <alignment horizontal="right"/>
    </xf>
    <xf numFmtId="164" fontId="0" fillId="3" borderId="7" xfId="0" applyNumberFormat="1" applyFill="1" applyBorder="1"/>
    <xf numFmtId="2" fontId="0" fillId="3" borderId="7" xfId="0" applyNumberFormat="1" applyFill="1" applyBorder="1"/>
    <xf numFmtId="0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6" xfId="0" applyFont="1" applyFill="1" applyBorder="1"/>
    <xf numFmtId="0" fontId="2" fillId="3" borderId="1" xfId="0" applyFont="1" applyFill="1" applyBorder="1"/>
    <xf numFmtId="17" fontId="1" fillId="3" borderId="2" xfId="0" quotePrefix="1" applyNumberFormat="1" applyFont="1" applyFill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Backtest!$Q$39</c:f>
              <c:strCache>
                <c:ptCount val="1"/>
                <c:pt idx="0">
                  <c:v>100% Aktien</c:v>
                </c:pt>
              </c:strCache>
            </c:strRef>
          </c:tx>
          <c:marker>
            <c:symbol val="none"/>
          </c:marker>
          <c:cat>
            <c:strRef>
              <c:f>Backtest!$R$38:$AC$38</c:f>
              <c:strCache>
                <c:ptCount val="12"/>
                <c:pt idx="0">
                  <c:v>01/06</c:v>
                </c:pt>
                <c:pt idx="1">
                  <c:v>01/07</c:v>
                </c:pt>
                <c:pt idx="2">
                  <c:v>01/08</c:v>
                </c:pt>
                <c:pt idx="3">
                  <c:v>01/09</c:v>
                </c:pt>
                <c:pt idx="4">
                  <c:v>01/10</c:v>
                </c:pt>
                <c:pt idx="5">
                  <c:v>01/11</c:v>
                </c:pt>
                <c:pt idx="6">
                  <c:v>01/12</c:v>
                </c:pt>
                <c:pt idx="7">
                  <c:v>01/13</c:v>
                </c:pt>
                <c:pt idx="8">
                  <c:v>01/14</c:v>
                </c:pt>
                <c:pt idx="9">
                  <c:v>01/15</c:v>
                </c:pt>
                <c:pt idx="10">
                  <c:v>01/16</c:v>
                </c:pt>
                <c:pt idx="11">
                  <c:v>01/17</c:v>
                </c:pt>
              </c:strCache>
            </c:strRef>
          </c:cat>
          <c:val>
            <c:numRef>
              <c:f>Backtest!$R$39:$AC$39</c:f>
              <c:numCache>
                <c:formatCode>0.00</c:formatCode>
                <c:ptCount val="12"/>
                <c:pt idx="0">
                  <c:v>100</c:v>
                </c:pt>
                <c:pt idx="1">
                  <c:v>107.3</c:v>
                </c:pt>
                <c:pt idx="2">
                  <c:v>105.41152</c:v>
                </c:pt>
                <c:pt idx="3">
                  <c:v>65.629212351999996</c:v>
                </c:pt>
                <c:pt idx="4">
                  <c:v>82.587800823756794</c:v>
                </c:pt>
                <c:pt idx="5">
                  <c:v>98.055750141918594</c:v>
                </c:pt>
                <c:pt idx="6">
                  <c:v>95.385687461997804</c:v>
                </c:pt>
                <c:pt idx="7">
                  <c:v>108.5058230443672</c:v>
                </c:pt>
                <c:pt idx="8">
                  <c:v>131.52360476782229</c:v>
                </c:pt>
                <c:pt idx="9">
                  <c:v>157.5336981153265</c:v>
                </c:pt>
                <c:pt idx="10">
                  <c:v>174.52082102723634</c:v>
                </c:pt>
                <c:pt idx="11">
                  <c:v>192.9350464060004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Backtest!$Q$40</c:f>
              <c:strCache>
                <c:ptCount val="1"/>
                <c:pt idx="0">
                  <c:v>100% Anleihen</c:v>
                </c:pt>
              </c:strCache>
            </c:strRef>
          </c:tx>
          <c:marker>
            <c:symbol val="none"/>
          </c:marker>
          <c:cat>
            <c:strRef>
              <c:f>Backtest!$R$38:$AC$38</c:f>
              <c:strCache>
                <c:ptCount val="12"/>
                <c:pt idx="0">
                  <c:v>01/06</c:v>
                </c:pt>
                <c:pt idx="1">
                  <c:v>01/07</c:v>
                </c:pt>
                <c:pt idx="2">
                  <c:v>01/08</c:v>
                </c:pt>
                <c:pt idx="3">
                  <c:v>01/09</c:v>
                </c:pt>
                <c:pt idx="4">
                  <c:v>01/10</c:v>
                </c:pt>
                <c:pt idx="5">
                  <c:v>01/11</c:v>
                </c:pt>
                <c:pt idx="6">
                  <c:v>01/12</c:v>
                </c:pt>
                <c:pt idx="7">
                  <c:v>01/13</c:v>
                </c:pt>
                <c:pt idx="8">
                  <c:v>01/14</c:v>
                </c:pt>
                <c:pt idx="9">
                  <c:v>01/15</c:v>
                </c:pt>
                <c:pt idx="10">
                  <c:v>01/16</c:v>
                </c:pt>
                <c:pt idx="11">
                  <c:v>01/17</c:v>
                </c:pt>
              </c:strCache>
            </c:strRef>
          </c:cat>
          <c:val>
            <c:numRef>
              <c:f>Backtest!$R$40:$AC$40</c:f>
              <c:numCache>
                <c:formatCode>0.00</c:formatCode>
                <c:ptCount val="12"/>
                <c:pt idx="0">
                  <c:v>100</c:v>
                </c:pt>
                <c:pt idx="1">
                  <c:v>100.69999999999999</c:v>
                </c:pt>
                <c:pt idx="2">
                  <c:v>103.41889999999998</c:v>
                </c:pt>
                <c:pt idx="3">
                  <c:v>110.55480409999997</c:v>
                </c:pt>
                <c:pt idx="4">
                  <c:v>116.96698273779998</c:v>
                </c:pt>
                <c:pt idx="5">
                  <c:v>120.00812428898278</c:v>
                </c:pt>
                <c:pt idx="6">
                  <c:v>123.60836801765227</c:v>
                </c:pt>
                <c:pt idx="7">
                  <c:v>130.53043662664081</c:v>
                </c:pt>
                <c:pt idx="8">
                  <c:v>131.44414968302729</c:v>
                </c:pt>
                <c:pt idx="9">
                  <c:v>137.35913641876351</c:v>
                </c:pt>
                <c:pt idx="10">
                  <c:v>137.49649555518226</c:v>
                </c:pt>
                <c:pt idx="11">
                  <c:v>137.77148854629263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Backtest!$Q$41</c:f>
              <c:strCache>
                <c:ptCount val="1"/>
                <c:pt idx="0">
                  <c:v>50% Aktien, 50% Anleihen</c:v>
                </c:pt>
              </c:strCache>
            </c:strRef>
          </c:tx>
          <c:marker>
            <c:symbol val="none"/>
          </c:marker>
          <c:cat>
            <c:strRef>
              <c:f>Backtest!$R$38:$AC$38</c:f>
              <c:strCache>
                <c:ptCount val="12"/>
                <c:pt idx="0">
                  <c:v>01/06</c:v>
                </c:pt>
                <c:pt idx="1">
                  <c:v>01/07</c:v>
                </c:pt>
                <c:pt idx="2">
                  <c:v>01/08</c:v>
                </c:pt>
                <c:pt idx="3">
                  <c:v>01/09</c:v>
                </c:pt>
                <c:pt idx="4">
                  <c:v>01/10</c:v>
                </c:pt>
                <c:pt idx="5">
                  <c:v>01/11</c:v>
                </c:pt>
                <c:pt idx="6">
                  <c:v>01/12</c:v>
                </c:pt>
                <c:pt idx="7">
                  <c:v>01/13</c:v>
                </c:pt>
                <c:pt idx="8">
                  <c:v>01/14</c:v>
                </c:pt>
                <c:pt idx="9">
                  <c:v>01/15</c:v>
                </c:pt>
                <c:pt idx="10">
                  <c:v>01/16</c:v>
                </c:pt>
                <c:pt idx="11">
                  <c:v>01/17</c:v>
                </c:pt>
              </c:strCache>
            </c:strRef>
          </c:cat>
          <c:val>
            <c:numRef>
              <c:f>Backtest!$R$41:$AC$41</c:f>
              <c:numCache>
                <c:formatCode>0.00</c:formatCode>
                <c:ptCount val="12"/>
                <c:pt idx="0">
                  <c:v>100</c:v>
                </c:pt>
                <c:pt idx="1">
                  <c:v>104</c:v>
                </c:pt>
                <c:pt idx="2">
                  <c:v>104.4888</c:v>
                </c:pt>
                <c:pt idx="3">
                  <c:v>88.376627039999988</c:v>
                </c:pt>
                <c:pt idx="4">
                  <c:v>102.35780943772798</c:v>
                </c:pt>
                <c:pt idx="5">
                  <c:v>113.27380766361705</c:v>
                </c:pt>
                <c:pt idx="6">
                  <c:v>113.43068922822158</c:v>
                </c:pt>
                <c:pt idx="7">
                  <c:v>124.40784563810868</c:v>
                </c:pt>
                <c:pt idx="8">
                  <c:v>138.03884433650444</c:v>
                </c:pt>
                <c:pt idx="9">
                  <c:v>154.79399153150752</c:v>
                </c:pt>
                <c:pt idx="10">
                  <c:v>163.21723640499479</c:v>
                </c:pt>
                <c:pt idx="11">
                  <c:v>171.99122844514523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Backtest!$Q$42</c:f>
              <c:strCache>
                <c:ptCount val="1"/>
                <c:pt idx="0">
                  <c:v>75% Aktien, 25% Anleihen</c:v>
                </c:pt>
              </c:strCache>
            </c:strRef>
          </c:tx>
          <c:marker>
            <c:symbol val="none"/>
          </c:marker>
          <c:cat>
            <c:strRef>
              <c:f>Backtest!$R$38:$AC$38</c:f>
              <c:strCache>
                <c:ptCount val="12"/>
                <c:pt idx="0">
                  <c:v>01/06</c:v>
                </c:pt>
                <c:pt idx="1">
                  <c:v>01/07</c:v>
                </c:pt>
                <c:pt idx="2">
                  <c:v>01/08</c:v>
                </c:pt>
                <c:pt idx="3">
                  <c:v>01/09</c:v>
                </c:pt>
                <c:pt idx="4">
                  <c:v>01/10</c:v>
                </c:pt>
                <c:pt idx="5">
                  <c:v>01/11</c:v>
                </c:pt>
                <c:pt idx="6">
                  <c:v>01/12</c:v>
                </c:pt>
                <c:pt idx="7">
                  <c:v>01/13</c:v>
                </c:pt>
                <c:pt idx="8">
                  <c:v>01/14</c:v>
                </c:pt>
                <c:pt idx="9">
                  <c:v>01/15</c:v>
                </c:pt>
                <c:pt idx="10">
                  <c:v>01/16</c:v>
                </c:pt>
                <c:pt idx="11">
                  <c:v>01/17</c:v>
                </c:pt>
              </c:strCache>
            </c:strRef>
          </c:cat>
          <c:val>
            <c:numRef>
              <c:f>Backtest!$R$42:$AC$42</c:f>
              <c:numCache>
                <c:formatCode>0.00</c:formatCode>
                <c:ptCount val="12"/>
                <c:pt idx="0">
                  <c:v>100</c:v>
                </c:pt>
                <c:pt idx="1">
                  <c:v>105.64999999999999</c:v>
                </c:pt>
                <c:pt idx="2">
                  <c:v>104.9685575</c:v>
                </c:pt>
                <c:pt idx="3">
                  <c:v>77.067914916500001</c:v>
                </c:pt>
                <c:pt idx="4">
                  <c:v>93.121161593606956</c:v>
                </c:pt>
                <c:pt idx="5">
                  <c:v>106.80701364875299</c:v>
                </c:pt>
                <c:pt idx="6">
                  <c:v>105.42679625406663</c:v>
                </c:pt>
                <c:pt idx="7">
                  <c:v>117.77872588970598</c:v>
                </c:pt>
                <c:pt idx="8">
                  <c:v>136.72349890975406</c:v>
                </c:pt>
                <c:pt idx="9">
                  <c:v>158.54045614543531</c:v>
                </c:pt>
                <c:pt idx="10">
                  <c:v>171.40185374873209</c:v>
                </c:pt>
                <c:pt idx="11">
                  <c:v>185.05140487993771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Backtest!$Q$43</c:f>
              <c:strCache>
                <c:ptCount val="1"/>
                <c:pt idx="0">
                  <c:v>Mein Portfolio</c:v>
                </c:pt>
              </c:strCache>
            </c:strRef>
          </c:tx>
          <c:marker>
            <c:symbol val="none"/>
          </c:marker>
          <c:cat>
            <c:strRef>
              <c:f>Backtest!$R$38:$AC$38</c:f>
              <c:strCache>
                <c:ptCount val="12"/>
                <c:pt idx="0">
                  <c:v>01/06</c:v>
                </c:pt>
                <c:pt idx="1">
                  <c:v>01/07</c:v>
                </c:pt>
                <c:pt idx="2">
                  <c:v>01/08</c:v>
                </c:pt>
                <c:pt idx="3">
                  <c:v>01/09</c:v>
                </c:pt>
                <c:pt idx="4">
                  <c:v>01/10</c:v>
                </c:pt>
                <c:pt idx="5">
                  <c:v>01/11</c:v>
                </c:pt>
                <c:pt idx="6">
                  <c:v>01/12</c:v>
                </c:pt>
                <c:pt idx="7">
                  <c:v>01/13</c:v>
                </c:pt>
                <c:pt idx="8">
                  <c:v>01/14</c:v>
                </c:pt>
                <c:pt idx="9">
                  <c:v>01/15</c:v>
                </c:pt>
                <c:pt idx="10">
                  <c:v>01/16</c:v>
                </c:pt>
                <c:pt idx="11">
                  <c:v>01/17</c:v>
                </c:pt>
              </c:strCache>
            </c:strRef>
          </c:cat>
          <c:val>
            <c:numRef>
              <c:f>Backtest!$R$43:$AC$43</c:f>
              <c:numCache>
                <c:formatCode>0.00</c:formatCode>
                <c:ptCount val="12"/>
                <c:pt idx="0">
                  <c:v>100</c:v>
                </c:pt>
                <c:pt idx="1">
                  <c:v>113.30600000000001</c:v>
                </c:pt>
                <c:pt idx="2">
                  <c:v>111.74928420958906</c:v>
                </c:pt>
                <c:pt idx="3">
                  <c:v>93.024574147430314</c:v>
                </c:pt>
                <c:pt idx="4">
                  <c:v>113.08775112141615</c:v>
                </c:pt>
                <c:pt idx="5">
                  <c:v>131.76477619587874</c:v>
                </c:pt>
                <c:pt idx="6">
                  <c:v>131.434926776672</c:v>
                </c:pt>
                <c:pt idx="7">
                  <c:v>145.63888407511166</c:v>
                </c:pt>
                <c:pt idx="8">
                  <c:v>152.48534767982153</c:v>
                </c:pt>
                <c:pt idx="9">
                  <c:v>173.7948277054096</c:v>
                </c:pt>
                <c:pt idx="10">
                  <c:v>185.48770795346323</c:v>
                </c:pt>
                <c:pt idx="11">
                  <c:v>198.3823074141404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7248"/>
        <c:axId val="139798784"/>
      </c:lineChart>
      <c:catAx>
        <c:axId val="13979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98784"/>
        <c:crosses val="autoZero"/>
        <c:auto val="1"/>
        <c:lblAlgn val="ctr"/>
        <c:lblOffset val="100"/>
        <c:noMultiLvlLbl val="0"/>
      </c:catAx>
      <c:valAx>
        <c:axId val="139798784"/>
        <c:scaling>
          <c:orientation val="minMax"/>
          <c:min val="2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79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430696</xdr:colOff>
      <xdr:row>1</xdr:row>
      <xdr:rowOff>79513</xdr:rowOff>
    </xdr:from>
    <xdr:to>
      <xdr:col>29</xdr:col>
      <xdr:colOff>289560</xdr:colOff>
      <xdr:row>25</xdr:row>
      <xdr:rowOff>125896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109"/>
  <sheetViews>
    <sheetView tabSelected="1" topLeftCell="A25" zoomScaleNormal="100" workbookViewId="0">
      <selection activeCell="Q28" sqref="Q28"/>
    </sheetView>
  </sheetViews>
  <sheetFormatPr baseColWidth="10" defaultRowHeight="14.4" x14ac:dyDescent="0.3"/>
  <cols>
    <col min="1" max="1" width="3.109375" customWidth="1"/>
    <col min="2" max="2" width="5.5546875" bestFit="1" customWidth="1"/>
    <col min="3" max="3" width="26.109375" bestFit="1" customWidth="1"/>
    <col min="4" max="5" width="6.5546875" bestFit="1" customWidth="1"/>
    <col min="6" max="6" width="6.44140625" bestFit="1" customWidth="1"/>
    <col min="7" max="14" width="6.5546875" bestFit="1" customWidth="1"/>
    <col min="15" max="16" width="6.5546875" customWidth="1"/>
    <col min="17" max="17" width="24.6640625" bestFit="1" customWidth="1"/>
    <col min="18" max="29" width="7.77734375" bestFit="1" customWidth="1"/>
    <col min="30" max="30" width="53.33203125" bestFit="1" customWidth="1"/>
    <col min="31" max="42" width="6.6640625" bestFit="1" customWidth="1"/>
  </cols>
  <sheetData>
    <row r="1" spans="2:16" ht="15" thickBot="1" x14ac:dyDescent="0.35">
      <c r="O1" s="35"/>
      <c r="P1" s="35"/>
    </row>
    <row r="2" spans="2:16" x14ac:dyDescent="0.3">
      <c r="B2" s="54"/>
      <c r="C2" s="45"/>
      <c r="D2" s="33">
        <v>2006</v>
      </c>
      <c r="E2" s="1">
        <f t="shared" ref="E2:N2" si="0">D2+1</f>
        <v>2007</v>
      </c>
      <c r="F2" s="1">
        <f t="shared" si="0"/>
        <v>2008</v>
      </c>
      <c r="G2" s="1">
        <f t="shared" si="0"/>
        <v>2009</v>
      </c>
      <c r="H2" s="1">
        <f t="shared" si="0"/>
        <v>2010</v>
      </c>
      <c r="I2" s="1">
        <f t="shared" si="0"/>
        <v>2011</v>
      </c>
      <c r="J2" s="1">
        <f>I2+1</f>
        <v>2012</v>
      </c>
      <c r="K2" s="1">
        <f t="shared" si="0"/>
        <v>2013</v>
      </c>
      <c r="L2" s="1">
        <f t="shared" si="0"/>
        <v>2014</v>
      </c>
      <c r="M2" s="1">
        <f t="shared" si="0"/>
        <v>2015</v>
      </c>
      <c r="N2" s="1">
        <f t="shared" si="0"/>
        <v>2016</v>
      </c>
      <c r="O2" s="21">
        <v>2017</v>
      </c>
    </row>
    <row r="3" spans="2:16" ht="15" thickBot="1" x14ac:dyDescent="0.35">
      <c r="B3" s="68"/>
      <c r="C3" s="59" t="s">
        <v>37</v>
      </c>
      <c r="D3" s="25">
        <v>100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7"/>
    </row>
    <row r="4" spans="2:16" ht="15" thickBot="1" x14ac:dyDescent="0.35">
      <c r="C4" s="2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15" thickBot="1" x14ac:dyDescent="0.35">
      <c r="B5" s="66"/>
      <c r="C5" s="60" t="s">
        <v>32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x14ac:dyDescent="0.3">
      <c r="B6" s="54"/>
      <c r="C6" s="61" t="s">
        <v>33</v>
      </c>
      <c r="D6" s="1">
        <f t="shared" ref="D6:N6" si="1">D$2</f>
        <v>2006</v>
      </c>
      <c r="E6" s="1">
        <f t="shared" si="1"/>
        <v>2007</v>
      </c>
      <c r="F6" s="1">
        <f t="shared" si="1"/>
        <v>2008</v>
      </c>
      <c r="G6" s="1">
        <f t="shared" si="1"/>
        <v>2009</v>
      </c>
      <c r="H6" s="1">
        <f t="shared" si="1"/>
        <v>2010</v>
      </c>
      <c r="I6" s="1">
        <f t="shared" si="1"/>
        <v>2011</v>
      </c>
      <c r="J6" s="1">
        <f t="shared" si="1"/>
        <v>2012</v>
      </c>
      <c r="K6" s="1">
        <f t="shared" si="1"/>
        <v>2013</v>
      </c>
      <c r="L6" s="1">
        <f t="shared" si="1"/>
        <v>2014</v>
      </c>
      <c r="M6" s="1">
        <f t="shared" si="1"/>
        <v>2015</v>
      </c>
      <c r="N6" s="1">
        <f t="shared" si="1"/>
        <v>2016</v>
      </c>
      <c r="O6" s="38"/>
      <c r="P6" s="4"/>
    </row>
    <row r="7" spans="2:16" x14ac:dyDescent="0.3">
      <c r="B7" s="63">
        <f>B11</f>
        <v>0.75</v>
      </c>
      <c r="C7" s="24" t="s">
        <v>7</v>
      </c>
      <c r="D7" s="69">
        <f>$D$3*$B$7</f>
        <v>75</v>
      </c>
      <c r="E7" s="3">
        <f>D16+E$3*$B$7</f>
        <v>79.237499999999997</v>
      </c>
      <c r="F7" s="3">
        <f t="shared" ref="F7:N7" si="2">E16+F$3*$B$7</f>
        <v>78.726418125000009</v>
      </c>
      <c r="G7" s="3">
        <f t="shared" si="2"/>
        <v>57.800936187375001</v>
      </c>
      <c r="H7" s="3">
        <f t="shared" si="2"/>
        <v>69.84087119520521</v>
      </c>
      <c r="I7" s="3">
        <f t="shared" si="2"/>
        <v>80.105260236564732</v>
      </c>
      <c r="J7" s="3">
        <f t="shared" si="2"/>
        <v>79.070097190549973</v>
      </c>
      <c r="K7" s="3">
        <f t="shared" si="2"/>
        <v>88.334044417279486</v>
      </c>
      <c r="L7" s="3">
        <f t="shared" si="2"/>
        <v>102.54262418231554</v>
      </c>
      <c r="M7" s="3">
        <f t="shared" si="2"/>
        <v>118.90534210907649</v>
      </c>
      <c r="N7" s="3">
        <f t="shared" si="2"/>
        <v>128.55139031154908</v>
      </c>
      <c r="O7" s="5"/>
      <c r="P7" s="4"/>
    </row>
    <row r="8" spans="2:16" x14ac:dyDescent="0.3">
      <c r="B8" s="63">
        <f>B12</f>
        <v>0.25</v>
      </c>
      <c r="C8" s="24" t="s">
        <v>8</v>
      </c>
      <c r="D8" s="69">
        <f>$D$3*$B$8</f>
        <v>25</v>
      </c>
      <c r="E8" s="3">
        <f>D17+E$3*$B$8</f>
        <v>26.412499999999998</v>
      </c>
      <c r="F8" s="3">
        <f t="shared" ref="F8:N8" si="3">E17+F$3*$B$8</f>
        <v>26.242139375000001</v>
      </c>
      <c r="G8" s="3">
        <f t="shared" si="3"/>
        <v>19.266978729125</v>
      </c>
      <c r="H8" s="3">
        <f t="shared" si="3"/>
        <v>23.280290398401739</v>
      </c>
      <c r="I8" s="3">
        <f t="shared" si="3"/>
        <v>26.701753412188246</v>
      </c>
      <c r="J8" s="3">
        <f t="shared" si="3"/>
        <v>26.356699063516658</v>
      </c>
      <c r="K8" s="3">
        <f t="shared" si="3"/>
        <v>29.444681472426495</v>
      </c>
      <c r="L8" s="3">
        <f t="shared" si="3"/>
        <v>34.180874727438514</v>
      </c>
      <c r="M8" s="3">
        <f t="shared" si="3"/>
        <v>39.635114036358829</v>
      </c>
      <c r="N8" s="3">
        <f t="shared" si="3"/>
        <v>42.850463437183024</v>
      </c>
      <c r="O8" s="5"/>
      <c r="P8" s="4"/>
    </row>
    <row r="9" spans="2:16" x14ac:dyDescent="0.3">
      <c r="B9" s="2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4"/>
    </row>
    <row r="10" spans="2:16" x14ac:dyDescent="0.3">
      <c r="B10" s="23"/>
      <c r="C10" s="55" t="s">
        <v>34</v>
      </c>
      <c r="D10" s="24">
        <f t="shared" ref="D10:N10" si="4">D$2</f>
        <v>2006</v>
      </c>
      <c r="E10" s="24">
        <f t="shared" si="4"/>
        <v>2007</v>
      </c>
      <c r="F10" s="24">
        <f t="shared" si="4"/>
        <v>2008</v>
      </c>
      <c r="G10" s="24">
        <f t="shared" si="4"/>
        <v>2009</v>
      </c>
      <c r="H10" s="24">
        <f t="shared" si="4"/>
        <v>2010</v>
      </c>
      <c r="I10" s="24">
        <f t="shared" si="4"/>
        <v>2011</v>
      </c>
      <c r="J10" s="24">
        <f t="shared" si="4"/>
        <v>2012</v>
      </c>
      <c r="K10" s="24">
        <f t="shared" si="4"/>
        <v>2013</v>
      </c>
      <c r="L10" s="24">
        <f t="shared" si="4"/>
        <v>2014</v>
      </c>
      <c r="M10" s="24">
        <f t="shared" si="4"/>
        <v>2015</v>
      </c>
      <c r="N10" s="24">
        <f t="shared" si="4"/>
        <v>2016</v>
      </c>
      <c r="O10" s="5"/>
      <c r="P10" s="4"/>
    </row>
    <row r="11" spans="2:16" x14ac:dyDescent="0.3">
      <c r="B11" s="64">
        <v>0.75</v>
      </c>
      <c r="C11" s="24" t="s">
        <v>7</v>
      </c>
      <c r="D11" s="3">
        <f t="shared" ref="D11:N12" si="5">D7*(1+S31)</f>
        <v>80.474999999999994</v>
      </c>
      <c r="E11" s="3">
        <f t="shared" si="5"/>
        <v>77.842920000000007</v>
      </c>
      <c r="F11" s="3">
        <f t="shared" si="5"/>
        <v>49.015067924625008</v>
      </c>
      <c r="G11" s="3">
        <f t="shared" si="5"/>
        <v>72.736698098192704</v>
      </c>
      <c r="H11" s="3">
        <f t="shared" si="5"/>
        <v>82.921435699992799</v>
      </c>
      <c r="I11" s="3">
        <f t="shared" si="5"/>
        <v>77.923990239512733</v>
      </c>
      <c r="J11" s="3">
        <f t="shared" si="5"/>
        <v>89.946051678632386</v>
      </c>
      <c r="K11" s="3">
        <f t="shared" si="5"/>
        <v>107.07270466702059</v>
      </c>
      <c r="L11" s="3">
        <f t="shared" si="5"/>
        <v>122.82144205526207</v>
      </c>
      <c r="M11" s="3">
        <f t="shared" si="5"/>
        <v>131.72710459833692</v>
      </c>
      <c r="N11" s="3">
        <f t="shared" si="5"/>
        <v>142.11524051588032</v>
      </c>
      <c r="O11" s="5"/>
      <c r="P11" s="4"/>
    </row>
    <row r="12" spans="2:16" ht="15" thickBot="1" x14ac:dyDescent="0.35">
      <c r="B12" s="64">
        <v>0.25</v>
      </c>
      <c r="C12" s="24" t="s">
        <v>8</v>
      </c>
      <c r="D12" s="3">
        <f t="shared" si="5"/>
        <v>25.174999999999997</v>
      </c>
      <c r="E12" s="3">
        <f t="shared" si="5"/>
        <v>27.125637499999996</v>
      </c>
      <c r="F12" s="3">
        <f t="shared" si="5"/>
        <v>28.052846991875001</v>
      </c>
      <c r="G12" s="3">
        <f t="shared" si="5"/>
        <v>20.384463495414252</v>
      </c>
      <c r="H12" s="3">
        <f t="shared" si="5"/>
        <v>23.885577948760186</v>
      </c>
      <c r="I12" s="3">
        <f t="shared" si="5"/>
        <v>27.502806014553894</v>
      </c>
      <c r="J12" s="3">
        <f t="shared" si="5"/>
        <v>27.832674211073591</v>
      </c>
      <c r="K12" s="3">
        <f t="shared" si="5"/>
        <v>29.650794242733479</v>
      </c>
      <c r="L12" s="3">
        <f t="shared" si="5"/>
        <v>35.719014090173246</v>
      </c>
      <c r="M12" s="3">
        <f t="shared" si="5"/>
        <v>39.674749150395186</v>
      </c>
      <c r="N12" s="3">
        <f t="shared" si="5"/>
        <v>42.93616436405739</v>
      </c>
      <c r="O12" s="5"/>
      <c r="P12" s="4"/>
    </row>
    <row r="13" spans="2:16" ht="15" thickTop="1" x14ac:dyDescent="0.3">
      <c r="B13" s="67">
        <f>SUM(B11:B12)</f>
        <v>1</v>
      </c>
      <c r="C13" s="24" t="s">
        <v>9</v>
      </c>
      <c r="D13" s="32">
        <f>SUM(D11:D12)</f>
        <v>105.64999999999999</v>
      </c>
      <c r="E13" s="32">
        <f t="shared" ref="E13:L13" si="6">SUM(E11:E12)</f>
        <v>104.9685575</v>
      </c>
      <c r="F13" s="32">
        <f t="shared" si="6"/>
        <v>77.067914916500001</v>
      </c>
      <c r="G13" s="32">
        <f t="shared" si="6"/>
        <v>93.121161593606956</v>
      </c>
      <c r="H13" s="32">
        <f t="shared" si="6"/>
        <v>106.80701364875299</v>
      </c>
      <c r="I13" s="32">
        <f t="shared" si="6"/>
        <v>105.42679625406663</v>
      </c>
      <c r="J13" s="32">
        <f t="shared" si="6"/>
        <v>117.77872588970598</v>
      </c>
      <c r="K13" s="32">
        <f t="shared" si="6"/>
        <v>136.72349890975406</v>
      </c>
      <c r="L13" s="32">
        <f t="shared" si="6"/>
        <v>158.54045614543531</v>
      </c>
      <c r="M13" s="32">
        <f>SUM(M11:M12)</f>
        <v>171.40185374873209</v>
      </c>
      <c r="N13" s="32">
        <f>SUM(N11:N12)</f>
        <v>185.05140487993771</v>
      </c>
      <c r="O13" s="5"/>
      <c r="P13" s="4"/>
    </row>
    <row r="14" spans="2:16" x14ac:dyDescent="0.3">
      <c r="B14" s="2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4"/>
    </row>
    <row r="15" spans="2:16" x14ac:dyDescent="0.3">
      <c r="B15" s="23"/>
      <c r="C15" s="55" t="s">
        <v>35</v>
      </c>
      <c r="D15" s="24">
        <f t="shared" ref="D15:N15" si="7">D$2</f>
        <v>2006</v>
      </c>
      <c r="E15" s="24">
        <f t="shared" si="7"/>
        <v>2007</v>
      </c>
      <c r="F15" s="24">
        <f t="shared" si="7"/>
        <v>2008</v>
      </c>
      <c r="G15" s="24">
        <f t="shared" si="7"/>
        <v>2009</v>
      </c>
      <c r="H15" s="24">
        <f t="shared" si="7"/>
        <v>2010</v>
      </c>
      <c r="I15" s="24">
        <f t="shared" si="7"/>
        <v>2011</v>
      </c>
      <c r="J15" s="24">
        <f t="shared" si="7"/>
        <v>2012</v>
      </c>
      <c r="K15" s="24">
        <f t="shared" si="7"/>
        <v>2013</v>
      </c>
      <c r="L15" s="24">
        <f t="shared" si="7"/>
        <v>2014</v>
      </c>
      <c r="M15" s="24">
        <f t="shared" si="7"/>
        <v>2015</v>
      </c>
      <c r="N15" s="24">
        <f t="shared" si="7"/>
        <v>2016</v>
      </c>
      <c r="O15" s="5"/>
      <c r="P15" s="4"/>
    </row>
    <row r="16" spans="2:16" x14ac:dyDescent="0.3">
      <c r="B16" s="63">
        <f>B11</f>
        <v>0.75</v>
      </c>
      <c r="C16" s="24" t="s">
        <v>7</v>
      </c>
      <c r="D16" s="3">
        <f>D13*$B$16</f>
        <v>79.237499999999997</v>
      </c>
      <c r="E16" s="3">
        <f t="shared" ref="E16:N16" si="8">E13*$B$16</f>
        <v>78.726418125000009</v>
      </c>
      <c r="F16" s="3">
        <f t="shared" si="8"/>
        <v>57.800936187375001</v>
      </c>
      <c r="G16" s="3">
        <f t="shared" si="8"/>
        <v>69.84087119520521</v>
      </c>
      <c r="H16" s="3">
        <f t="shared" si="8"/>
        <v>80.105260236564732</v>
      </c>
      <c r="I16" s="3">
        <f>I13*$B$16</f>
        <v>79.070097190549973</v>
      </c>
      <c r="J16" s="3">
        <f t="shared" si="8"/>
        <v>88.334044417279486</v>
      </c>
      <c r="K16" s="3">
        <f t="shared" si="8"/>
        <v>102.54262418231554</v>
      </c>
      <c r="L16" s="3">
        <f t="shared" si="8"/>
        <v>118.90534210907649</v>
      </c>
      <c r="M16" s="3">
        <f t="shared" si="8"/>
        <v>128.55139031154908</v>
      </c>
      <c r="N16" s="3">
        <f t="shared" si="8"/>
        <v>138.78855365995327</v>
      </c>
      <c r="O16" s="5"/>
      <c r="P16" s="4"/>
    </row>
    <row r="17" spans="2:30" ht="15" thickBot="1" x14ac:dyDescent="0.35">
      <c r="B17" s="65">
        <f>B12</f>
        <v>0.25</v>
      </c>
      <c r="C17" s="59" t="s">
        <v>8</v>
      </c>
      <c r="D17" s="25">
        <f>D13*$B$17</f>
        <v>26.412499999999998</v>
      </c>
      <c r="E17" s="25">
        <f t="shared" ref="E17:N17" si="9">E13*$B$17</f>
        <v>26.242139375000001</v>
      </c>
      <c r="F17" s="25">
        <f>F13*$B$17</f>
        <v>19.266978729125</v>
      </c>
      <c r="G17" s="25">
        <f t="shared" si="9"/>
        <v>23.280290398401739</v>
      </c>
      <c r="H17" s="25">
        <f t="shared" si="9"/>
        <v>26.701753412188246</v>
      </c>
      <c r="I17" s="25">
        <f t="shared" si="9"/>
        <v>26.356699063516658</v>
      </c>
      <c r="J17" s="25">
        <f t="shared" si="9"/>
        <v>29.444681472426495</v>
      </c>
      <c r="K17" s="25">
        <f t="shared" si="9"/>
        <v>34.180874727438514</v>
      </c>
      <c r="L17" s="25">
        <f t="shared" si="9"/>
        <v>39.635114036358829</v>
      </c>
      <c r="M17" s="25">
        <f t="shared" si="9"/>
        <v>42.850463437183024</v>
      </c>
      <c r="N17" s="25">
        <f t="shared" si="9"/>
        <v>46.262851219984427</v>
      </c>
      <c r="O17" s="7"/>
      <c r="P17" s="4"/>
    </row>
    <row r="18" spans="2:30" ht="15" thickBot="1" x14ac:dyDescent="0.35">
      <c r="C18" s="2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30" ht="15" thickBot="1" x14ac:dyDescent="0.35">
      <c r="B19" s="66"/>
      <c r="C19" s="60" t="s">
        <v>31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P19" s="24"/>
    </row>
    <row r="20" spans="2:30" x14ac:dyDescent="0.3">
      <c r="B20" s="54"/>
      <c r="C20" s="61" t="s">
        <v>33</v>
      </c>
      <c r="D20" s="1">
        <f t="shared" ref="D20:N20" si="10">D$2</f>
        <v>2006</v>
      </c>
      <c r="E20" s="1">
        <f t="shared" si="10"/>
        <v>2007</v>
      </c>
      <c r="F20" s="1">
        <f t="shared" si="10"/>
        <v>2008</v>
      </c>
      <c r="G20" s="1">
        <f t="shared" si="10"/>
        <v>2009</v>
      </c>
      <c r="H20" s="1">
        <f t="shared" si="10"/>
        <v>2010</v>
      </c>
      <c r="I20" s="1">
        <f t="shared" si="10"/>
        <v>2011</v>
      </c>
      <c r="J20" s="1">
        <f t="shared" si="10"/>
        <v>2012</v>
      </c>
      <c r="K20" s="1">
        <f t="shared" si="10"/>
        <v>2013</v>
      </c>
      <c r="L20" s="1">
        <f t="shared" si="10"/>
        <v>2014</v>
      </c>
      <c r="M20" s="1">
        <f t="shared" si="10"/>
        <v>2015</v>
      </c>
      <c r="N20" s="1">
        <f t="shared" si="10"/>
        <v>2016</v>
      </c>
      <c r="O20" s="38"/>
    </row>
    <row r="21" spans="2:30" x14ac:dyDescent="0.3">
      <c r="B21" s="63">
        <f>B25</f>
        <v>0.5</v>
      </c>
      <c r="C21" s="24" t="s">
        <v>7</v>
      </c>
      <c r="D21" s="69">
        <f>$D$3*$B$21</f>
        <v>50</v>
      </c>
      <c r="E21" s="3">
        <f>D30+E$3*$B$21</f>
        <v>52</v>
      </c>
      <c r="F21" s="3">
        <f t="shared" ref="F21:N21" si="11">E30+F$3*$B$21</f>
        <v>52.244399999999999</v>
      </c>
      <c r="G21" s="3">
        <f t="shared" si="11"/>
        <v>44.188313519999994</v>
      </c>
      <c r="H21" s="3">
        <f t="shared" si="11"/>
        <v>51.17890471886399</v>
      </c>
      <c r="I21" s="3">
        <f t="shared" si="11"/>
        <v>56.636903831808525</v>
      </c>
      <c r="J21" s="3">
        <f t="shared" si="11"/>
        <v>56.715344614110791</v>
      </c>
      <c r="K21" s="3">
        <f t="shared" si="11"/>
        <v>62.203922819054341</v>
      </c>
      <c r="L21" s="3">
        <f t="shared" si="11"/>
        <v>69.01942216825222</v>
      </c>
      <c r="M21" s="3">
        <f t="shared" si="11"/>
        <v>77.396995765753758</v>
      </c>
      <c r="N21" s="3">
        <f t="shared" si="11"/>
        <v>81.608618202497397</v>
      </c>
      <c r="O21" s="5"/>
    </row>
    <row r="22" spans="2:30" x14ac:dyDescent="0.3">
      <c r="B22" s="63">
        <f>B26</f>
        <v>0.5</v>
      </c>
      <c r="C22" s="24" t="s">
        <v>8</v>
      </c>
      <c r="D22" s="69">
        <f>$D$3*$B$22</f>
        <v>50</v>
      </c>
      <c r="E22" s="3">
        <f>D31+E$3*$B$22</f>
        <v>52</v>
      </c>
      <c r="F22" s="3">
        <f t="shared" ref="F22:N22" si="12">E31+F$3*$B$22</f>
        <v>52.244399999999999</v>
      </c>
      <c r="G22" s="3">
        <f t="shared" si="12"/>
        <v>44.188313519999994</v>
      </c>
      <c r="H22" s="3">
        <f t="shared" si="12"/>
        <v>51.17890471886399</v>
      </c>
      <c r="I22" s="3">
        <f t="shared" si="12"/>
        <v>56.636903831808525</v>
      </c>
      <c r="J22" s="3">
        <f t="shared" si="12"/>
        <v>56.715344614110791</v>
      </c>
      <c r="K22" s="3">
        <f t="shared" si="12"/>
        <v>62.203922819054341</v>
      </c>
      <c r="L22" s="3">
        <f t="shared" si="12"/>
        <v>69.01942216825222</v>
      </c>
      <c r="M22" s="3">
        <f t="shared" si="12"/>
        <v>77.396995765753758</v>
      </c>
      <c r="N22" s="3">
        <f t="shared" si="12"/>
        <v>81.608618202497397</v>
      </c>
      <c r="O22" s="5"/>
    </row>
    <row r="23" spans="2:30" x14ac:dyDescent="0.3">
      <c r="B23" s="2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2:30" x14ac:dyDescent="0.3">
      <c r="B24" s="23"/>
      <c r="C24" s="55" t="s">
        <v>34</v>
      </c>
      <c r="D24" s="24">
        <f t="shared" ref="D24:N24" si="13">D$2</f>
        <v>2006</v>
      </c>
      <c r="E24" s="24">
        <f t="shared" si="13"/>
        <v>2007</v>
      </c>
      <c r="F24" s="24">
        <f t="shared" si="13"/>
        <v>2008</v>
      </c>
      <c r="G24" s="24">
        <f t="shared" si="13"/>
        <v>2009</v>
      </c>
      <c r="H24" s="24">
        <f t="shared" si="13"/>
        <v>2010</v>
      </c>
      <c r="I24" s="24">
        <f t="shared" si="13"/>
        <v>2011</v>
      </c>
      <c r="J24" s="24">
        <f t="shared" si="13"/>
        <v>2012</v>
      </c>
      <c r="K24" s="24">
        <f t="shared" si="13"/>
        <v>2013</v>
      </c>
      <c r="L24" s="24">
        <f t="shared" si="13"/>
        <v>2014</v>
      </c>
      <c r="M24" s="24">
        <f t="shared" si="13"/>
        <v>2015</v>
      </c>
      <c r="N24" s="24">
        <f t="shared" si="13"/>
        <v>2016</v>
      </c>
      <c r="O24" s="5"/>
    </row>
    <row r="25" spans="2:30" x14ac:dyDescent="0.3">
      <c r="B25" s="64">
        <v>0.5</v>
      </c>
      <c r="C25" s="24" t="s">
        <v>7</v>
      </c>
      <c r="D25" s="3">
        <f t="shared" ref="D25:N26" si="14">D21*(1+S31)</f>
        <v>53.65</v>
      </c>
      <c r="E25" s="3">
        <f t="shared" si="14"/>
        <v>51.084800000000001</v>
      </c>
      <c r="F25" s="3">
        <f t="shared" si="14"/>
        <v>32.527363440000002</v>
      </c>
      <c r="G25" s="3">
        <f t="shared" si="14"/>
        <v>55.606573733567991</v>
      </c>
      <c r="H25" s="3">
        <f t="shared" si="14"/>
        <v>60.764251422062593</v>
      </c>
      <c r="I25" s="3">
        <f t="shared" si="14"/>
        <v>55.094678281458805</v>
      </c>
      <c r="J25" s="3">
        <f t="shared" si="14"/>
        <v>64.516441725607692</v>
      </c>
      <c r="K25" s="3">
        <f t="shared" si="14"/>
        <v>75.399494057716709</v>
      </c>
      <c r="L25" s="3">
        <f t="shared" si="14"/>
        <v>82.668695365683959</v>
      </c>
      <c r="M25" s="3">
        <f t="shared" si="14"/>
        <v>85.742843643475297</v>
      </c>
      <c r="N25" s="3">
        <f t="shared" si="14"/>
        <v>90.219393006242839</v>
      </c>
      <c r="O25" s="5"/>
    </row>
    <row r="26" spans="2:30" ht="15" thickBot="1" x14ac:dyDescent="0.35">
      <c r="B26" s="64">
        <v>0.5</v>
      </c>
      <c r="C26" s="24" t="s">
        <v>8</v>
      </c>
      <c r="D26" s="3">
        <f t="shared" si="14"/>
        <v>50.349999999999994</v>
      </c>
      <c r="E26" s="3">
        <f t="shared" si="14"/>
        <v>53.403999999999996</v>
      </c>
      <c r="F26" s="3">
        <f t="shared" si="14"/>
        <v>55.849263599999993</v>
      </c>
      <c r="G26" s="3">
        <f t="shared" si="14"/>
        <v>46.751235704159996</v>
      </c>
      <c r="H26" s="3">
        <f t="shared" si="14"/>
        <v>52.509556241554456</v>
      </c>
      <c r="I26" s="3">
        <f t="shared" si="14"/>
        <v>58.336010946762784</v>
      </c>
      <c r="J26" s="3">
        <f t="shared" si="14"/>
        <v>59.891403912500998</v>
      </c>
      <c r="K26" s="3">
        <f t="shared" si="14"/>
        <v>62.639350278787717</v>
      </c>
      <c r="L26" s="3">
        <f t="shared" si="14"/>
        <v>72.125296165823571</v>
      </c>
      <c r="M26" s="3">
        <f t="shared" si="14"/>
        <v>77.474392761519496</v>
      </c>
      <c r="N26" s="3">
        <f t="shared" si="14"/>
        <v>81.771835438902386</v>
      </c>
      <c r="O26" s="5"/>
    </row>
    <row r="27" spans="2:30" ht="15" thickTop="1" x14ac:dyDescent="0.3">
      <c r="B27" s="67">
        <f>SUM(B25:B26)</f>
        <v>1</v>
      </c>
      <c r="C27" s="24" t="s">
        <v>9</v>
      </c>
      <c r="D27" s="32">
        <f>SUM(D25:D26)</f>
        <v>104</v>
      </c>
      <c r="E27" s="32">
        <f t="shared" ref="E27:L27" si="15">SUM(E25:E26)</f>
        <v>104.4888</v>
      </c>
      <c r="F27" s="32">
        <f t="shared" si="15"/>
        <v>88.376627039999988</v>
      </c>
      <c r="G27" s="32">
        <f t="shared" si="15"/>
        <v>102.35780943772798</v>
      </c>
      <c r="H27" s="32">
        <f t="shared" si="15"/>
        <v>113.27380766361705</v>
      </c>
      <c r="I27" s="32">
        <f t="shared" si="15"/>
        <v>113.43068922822158</v>
      </c>
      <c r="J27" s="32">
        <f t="shared" si="15"/>
        <v>124.40784563810868</v>
      </c>
      <c r="K27" s="32">
        <f t="shared" si="15"/>
        <v>138.03884433650444</v>
      </c>
      <c r="L27" s="32">
        <f t="shared" si="15"/>
        <v>154.79399153150752</v>
      </c>
      <c r="M27" s="32">
        <f>SUM(M25:M26)</f>
        <v>163.21723640499479</v>
      </c>
      <c r="N27" s="32">
        <f>SUM(N25:N26)</f>
        <v>171.99122844514523</v>
      </c>
      <c r="O27" s="5"/>
    </row>
    <row r="28" spans="2:30" x14ac:dyDescent="0.3">
      <c r="B28" s="2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2:30" ht="15" thickBot="1" x14ac:dyDescent="0.35">
      <c r="B29" s="23"/>
      <c r="C29" s="55" t="s">
        <v>35</v>
      </c>
      <c r="D29" s="24">
        <f t="shared" ref="D29:N29" si="16">D$2</f>
        <v>2006</v>
      </c>
      <c r="E29" s="24">
        <f t="shared" si="16"/>
        <v>2007</v>
      </c>
      <c r="F29" s="24">
        <f t="shared" si="16"/>
        <v>2008</v>
      </c>
      <c r="G29" s="24">
        <f t="shared" si="16"/>
        <v>2009</v>
      </c>
      <c r="H29" s="24">
        <f t="shared" si="16"/>
        <v>2010</v>
      </c>
      <c r="I29" s="24">
        <f t="shared" si="16"/>
        <v>2011</v>
      </c>
      <c r="J29" s="24">
        <f t="shared" si="16"/>
        <v>2012</v>
      </c>
      <c r="K29" s="24">
        <f t="shared" si="16"/>
        <v>2013</v>
      </c>
      <c r="L29" s="24">
        <f t="shared" si="16"/>
        <v>2014</v>
      </c>
      <c r="M29" s="24">
        <f t="shared" si="16"/>
        <v>2015</v>
      </c>
      <c r="N29" s="24">
        <f t="shared" si="16"/>
        <v>2016</v>
      </c>
      <c r="O29" s="5"/>
    </row>
    <row r="30" spans="2:30" x14ac:dyDescent="0.3">
      <c r="B30" s="63">
        <f>B25</f>
        <v>0.5</v>
      </c>
      <c r="C30" s="24" t="s">
        <v>7</v>
      </c>
      <c r="D30" s="3">
        <f>D27*$B$30</f>
        <v>52</v>
      </c>
      <c r="E30" s="3">
        <f t="shared" ref="E30:N30" si="17">E27*$B$30</f>
        <v>52.244399999999999</v>
      </c>
      <c r="F30" s="3">
        <f t="shared" si="17"/>
        <v>44.188313519999994</v>
      </c>
      <c r="G30" s="3">
        <f t="shared" si="17"/>
        <v>51.17890471886399</v>
      </c>
      <c r="H30" s="3">
        <f t="shared" si="17"/>
        <v>56.636903831808525</v>
      </c>
      <c r="I30" s="3">
        <f t="shared" si="17"/>
        <v>56.715344614110791</v>
      </c>
      <c r="J30" s="3">
        <f t="shared" si="17"/>
        <v>62.203922819054341</v>
      </c>
      <c r="K30" s="3">
        <f t="shared" si="17"/>
        <v>69.01942216825222</v>
      </c>
      <c r="L30" s="3">
        <f t="shared" si="17"/>
        <v>77.396995765753758</v>
      </c>
      <c r="M30" s="3">
        <f t="shared" si="17"/>
        <v>81.608618202497397</v>
      </c>
      <c r="N30" s="3">
        <f t="shared" si="17"/>
        <v>85.995614222572613</v>
      </c>
      <c r="O30" s="5"/>
      <c r="Q30" s="20" t="s">
        <v>19</v>
      </c>
      <c r="R30" s="70" t="s">
        <v>21</v>
      </c>
      <c r="S30" s="27">
        <f>D$2</f>
        <v>2006</v>
      </c>
      <c r="T30" s="27">
        <f t="shared" ref="T30:AC30" si="18">E$2</f>
        <v>2007</v>
      </c>
      <c r="U30" s="27">
        <f t="shared" si="18"/>
        <v>2008</v>
      </c>
      <c r="V30" s="27">
        <f t="shared" si="18"/>
        <v>2009</v>
      </c>
      <c r="W30" s="27">
        <f t="shared" si="18"/>
        <v>2010</v>
      </c>
      <c r="X30" s="27">
        <f t="shared" si="18"/>
        <v>2011</v>
      </c>
      <c r="Y30" s="27">
        <f t="shared" si="18"/>
        <v>2012</v>
      </c>
      <c r="Z30" s="27">
        <f t="shared" si="18"/>
        <v>2013</v>
      </c>
      <c r="AA30" s="27">
        <f t="shared" si="18"/>
        <v>2014</v>
      </c>
      <c r="AB30" s="27">
        <f t="shared" si="18"/>
        <v>2015</v>
      </c>
      <c r="AC30" s="28">
        <f t="shared" si="18"/>
        <v>2016</v>
      </c>
    </row>
    <row r="31" spans="2:30" ht="15" thickBot="1" x14ac:dyDescent="0.35">
      <c r="B31" s="65">
        <f>B26</f>
        <v>0.5</v>
      </c>
      <c r="C31" s="59" t="s">
        <v>8</v>
      </c>
      <c r="D31" s="25">
        <f>D27*$B$31</f>
        <v>52</v>
      </c>
      <c r="E31" s="25">
        <f t="shared" ref="E31:N31" si="19">E27*$B$31</f>
        <v>52.244399999999999</v>
      </c>
      <c r="F31" s="25">
        <f t="shared" si="19"/>
        <v>44.188313519999994</v>
      </c>
      <c r="G31" s="25">
        <f t="shared" si="19"/>
        <v>51.17890471886399</v>
      </c>
      <c r="H31" s="25">
        <f t="shared" si="19"/>
        <v>56.636903831808525</v>
      </c>
      <c r="I31" s="25">
        <f t="shared" si="19"/>
        <v>56.715344614110791</v>
      </c>
      <c r="J31" s="25">
        <f t="shared" si="19"/>
        <v>62.203922819054341</v>
      </c>
      <c r="K31" s="25">
        <f t="shared" si="19"/>
        <v>69.01942216825222</v>
      </c>
      <c r="L31" s="25">
        <f t="shared" si="19"/>
        <v>77.396995765753758</v>
      </c>
      <c r="M31" s="25">
        <f t="shared" si="19"/>
        <v>81.608618202497397</v>
      </c>
      <c r="N31" s="25">
        <f t="shared" si="19"/>
        <v>85.995614222572613</v>
      </c>
      <c r="O31" s="7"/>
      <c r="Q31" s="2" t="s">
        <v>25</v>
      </c>
      <c r="R31" s="43">
        <f>AVERAGE(S31:AC31)</f>
        <v>7.7931625167990085E-2</v>
      </c>
      <c r="S31" s="29">
        <v>7.2999999999999995E-2</v>
      </c>
      <c r="T31" s="29">
        <v>-1.7600000000000001E-2</v>
      </c>
      <c r="U31" s="29">
        <v>-0.37740000000000001</v>
      </c>
      <c r="V31" s="30">
        <v>0.25840000000000002</v>
      </c>
      <c r="W31" s="29">
        <v>0.18729096989966551</v>
      </c>
      <c r="X31" s="29">
        <v>-2.7230046948356894E-2</v>
      </c>
      <c r="Y31" s="29">
        <v>0.13754826254826263</v>
      </c>
      <c r="Z31" s="30">
        <v>0.21213406873143828</v>
      </c>
      <c r="AA31" s="29">
        <v>0.19775988799439967</v>
      </c>
      <c r="AB31" s="29">
        <v>0.1078316773816481</v>
      </c>
      <c r="AC31" s="31">
        <v>0.10551305724083357</v>
      </c>
      <c r="AD31" t="s">
        <v>38</v>
      </c>
    </row>
    <row r="32" spans="2:30" ht="15" thickBot="1" x14ac:dyDescent="0.35">
      <c r="C32" s="2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2" t="s">
        <v>8</v>
      </c>
      <c r="R32" s="43">
        <f t="shared" ref="R32:R35" si="20">AVERAGE(S32:AC32)</f>
        <v>2.981818181818182E-2</v>
      </c>
      <c r="S32" s="29">
        <v>7.0000000000000001E-3</v>
      </c>
      <c r="T32" s="29">
        <v>2.7E-2</v>
      </c>
      <c r="U32" s="29">
        <v>6.9000000000000006E-2</v>
      </c>
      <c r="V32" s="29">
        <v>5.8000000000000003E-2</v>
      </c>
      <c r="W32" s="29">
        <v>2.5999999999999999E-2</v>
      </c>
      <c r="X32" s="29">
        <v>0.03</v>
      </c>
      <c r="Y32" s="29">
        <v>5.6000000000000001E-2</v>
      </c>
      <c r="Z32" s="29">
        <v>7.0000000000000001E-3</v>
      </c>
      <c r="AA32" s="29">
        <v>4.4999999999999998E-2</v>
      </c>
      <c r="AB32" s="29">
        <v>1E-3</v>
      </c>
      <c r="AC32" s="31">
        <v>2E-3</v>
      </c>
      <c r="AD32" t="s">
        <v>16</v>
      </c>
    </row>
    <row r="33" spans="2:42" ht="15" thickBot="1" x14ac:dyDescent="0.35">
      <c r="B33" s="66"/>
      <c r="C33" s="60" t="s"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Q33" s="2" t="s">
        <v>15</v>
      </c>
      <c r="R33" s="43">
        <f t="shared" si="20"/>
        <v>0.10322727272727274</v>
      </c>
      <c r="S33" s="29">
        <v>0.1414</v>
      </c>
      <c r="T33" s="29">
        <v>9.8599999999999993E-2</v>
      </c>
      <c r="U33" s="29">
        <v>0.151</v>
      </c>
      <c r="V33" s="29">
        <v>0.28399999999999997</v>
      </c>
      <c r="W33" s="29">
        <v>0.33960000000000001</v>
      </c>
      <c r="X33" s="29">
        <v>0.13450000000000001</v>
      </c>
      <c r="Y33" s="29">
        <v>4.82E-2</v>
      </c>
      <c r="Z33" s="29">
        <v>-0.31159999999999999</v>
      </c>
      <c r="AA33" s="29">
        <v>0.13830000000000001</v>
      </c>
      <c r="AB33" s="29">
        <v>-1.54E-2</v>
      </c>
      <c r="AC33" s="31">
        <v>0.12690000000000001</v>
      </c>
      <c r="AD33" t="s">
        <v>14</v>
      </c>
    </row>
    <row r="34" spans="2:42" x14ac:dyDescent="0.3">
      <c r="B34" s="54"/>
      <c r="C34" s="61" t="s">
        <v>33</v>
      </c>
      <c r="D34" s="1">
        <f t="shared" ref="D34:N34" si="21">D$2</f>
        <v>2006</v>
      </c>
      <c r="E34" s="1">
        <f t="shared" si="21"/>
        <v>2007</v>
      </c>
      <c r="F34" s="1">
        <f t="shared" si="21"/>
        <v>2008</v>
      </c>
      <c r="G34" s="1">
        <f t="shared" si="21"/>
        <v>2009</v>
      </c>
      <c r="H34" s="1">
        <f t="shared" si="21"/>
        <v>2010</v>
      </c>
      <c r="I34" s="1">
        <f t="shared" si="21"/>
        <v>2011</v>
      </c>
      <c r="J34" s="1">
        <f t="shared" si="21"/>
        <v>2012</v>
      </c>
      <c r="K34" s="1">
        <f t="shared" si="21"/>
        <v>2013</v>
      </c>
      <c r="L34" s="1">
        <f t="shared" si="21"/>
        <v>2014</v>
      </c>
      <c r="M34" s="1">
        <f t="shared" si="21"/>
        <v>2015</v>
      </c>
      <c r="N34" s="1">
        <f t="shared" si="21"/>
        <v>2016</v>
      </c>
      <c r="O34" s="38"/>
      <c r="Q34" s="2" t="s">
        <v>11</v>
      </c>
      <c r="R34" s="43">
        <f t="shared" si="20"/>
        <v>0.10436363636363635</v>
      </c>
      <c r="S34" s="29">
        <v>0.51900000000000002</v>
      </c>
      <c r="T34" s="29">
        <v>-0.20100000000000001</v>
      </c>
      <c r="U34" s="29">
        <v>-0.36399999999999999</v>
      </c>
      <c r="V34" s="29">
        <v>0.38900000000000001</v>
      </c>
      <c r="W34" s="29">
        <v>0.222</v>
      </c>
      <c r="X34" s="29">
        <v>-0.124</v>
      </c>
      <c r="Y34" s="29">
        <v>0.23499999999999999</v>
      </c>
      <c r="Z34" s="29">
        <v>4.2000000000000003E-2</v>
      </c>
      <c r="AA34" s="29">
        <v>0.21199999999999999</v>
      </c>
      <c r="AB34" s="29">
        <v>0.16900000000000001</v>
      </c>
      <c r="AC34" s="31">
        <v>4.9000000000000002E-2</v>
      </c>
      <c r="AD34" t="s">
        <v>36</v>
      </c>
    </row>
    <row r="35" spans="2:42" ht="15" thickBot="1" x14ac:dyDescent="0.35">
      <c r="B35" s="64">
        <v>1</v>
      </c>
      <c r="C35" s="24" t="s">
        <v>7</v>
      </c>
      <c r="D35" s="69">
        <f>$D$3</f>
        <v>100</v>
      </c>
      <c r="E35" s="3">
        <f>D38+E$3</f>
        <v>107.3</v>
      </c>
      <c r="F35" s="3">
        <f t="shared" ref="F35:N35" si="22">E38+F$3</f>
        <v>105.41152</v>
      </c>
      <c r="G35" s="3">
        <f t="shared" si="22"/>
        <v>65.629212351999996</v>
      </c>
      <c r="H35" s="3">
        <f t="shared" si="22"/>
        <v>82.587800823756794</v>
      </c>
      <c r="I35" s="3">
        <f t="shared" si="22"/>
        <v>98.055750141918594</v>
      </c>
      <c r="J35" s="3">
        <f t="shared" si="22"/>
        <v>95.385687461997804</v>
      </c>
      <c r="K35" s="3">
        <f t="shared" si="22"/>
        <v>108.5058230443672</v>
      </c>
      <c r="L35" s="3">
        <f t="shared" si="22"/>
        <v>131.52360476782229</v>
      </c>
      <c r="M35" s="3">
        <f t="shared" si="22"/>
        <v>157.5336981153265</v>
      </c>
      <c r="N35" s="3">
        <f t="shared" si="22"/>
        <v>174.52082102723634</v>
      </c>
      <c r="O35" s="5"/>
      <c r="Q35" s="6" t="s">
        <v>13</v>
      </c>
      <c r="R35" s="44">
        <f t="shared" si="20"/>
        <v>1.6416818419996052E-2</v>
      </c>
      <c r="S35" s="36">
        <v>2.5000000000000001E-2</v>
      </c>
      <c r="T35" s="36">
        <v>3.0739726027397263E-2</v>
      </c>
      <c r="U35" s="36">
        <v>3.3333333333333333E-2</v>
      </c>
      <c r="V35" s="36">
        <v>1.7773972602739722E-2</v>
      </c>
      <c r="W35" s="36">
        <v>1.3991780821917807E-2</v>
      </c>
      <c r="X35" s="36">
        <v>1.5424657534246575E-2</v>
      </c>
      <c r="Y35" s="36">
        <v>1.4460382513661203E-2</v>
      </c>
      <c r="Z35" s="36">
        <v>1.0308219178082192E-2</v>
      </c>
      <c r="AA35" s="36">
        <v>8.9917808219178077E-3</v>
      </c>
      <c r="AB35" s="36">
        <v>6.3808219178082184E-3</v>
      </c>
      <c r="AC35" s="37">
        <v>4.1803278688524598E-3</v>
      </c>
      <c r="AD35" t="s">
        <v>17</v>
      </c>
    </row>
    <row r="36" spans="2:42" x14ac:dyDescent="0.3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</row>
    <row r="37" spans="2:42" ht="15" thickBot="1" x14ac:dyDescent="0.35">
      <c r="B37" s="23"/>
      <c r="C37" s="55" t="s">
        <v>35</v>
      </c>
      <c r="D37" s="24">
        <f t="shared" ref="D37:N37" si="23">D$2</f>
        <v>2006</v>
      </c>
      <c r="E37" s="24">
        <f t="shared" si="23"/>
        <v>2007</v>
      </c>
      <c r="F37" s="24">
        <f t="shared" si="23"/>
        <v>2008</v>
      </c>
      <c r="G37" s="24">
        <f t="shared" si="23"/>
        <v>2009</v>
      </c>
      <c r="H37" s="24">
        <f t="shared" si="23"/>
        <v>2010</v>
      </c>
      <c r="I37" s="24">
        <f t="shared" si="23"/>
        <v>2011</v>
      </c>
      <c r="J37" s="24">
        <f t="shared" si="23"/>
        <v>2012</v>
      </c>
      <c r="K37" s="24">
        <f t="shared" si="23"/>
        <v>2013</v>
      </c>
      <c r="L37" s="24">
        <f t="shared" si="23"/>
        <v>2014</v>
      </c>
      <c r="M37" s="24">
        <f t="shared" si="23"/>
        <v>2015</v>
      </c>
      <c r="N37" s="24">
        <f t="shared" si="23"/>
        <v>2016</v>
      </c>
      <c r="O37" s="5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2:42" ht="15" thickBot="1" x14ac:dyDescent="0.35">
      <c r="B38" s="65">
        <f>B35</f>
        <v>1</v>
      </c>
      <c r="C38" s="62" t="s">
        <v>7</v>
      </c>
      <c r="D38" s="25">
        <f t="shared" ref="D38:N38" si="24">D35*(1+S31)</f>
        <v>107.3</v>
      </c>
      <c r="E38" s="25">
        <f t="shared" si="24"/>
        <v>105.41152</v>
      </c>
      <c r="F38" s="25">
        <f t="shared" si="24"/>
        <v>65.629212351999996</v>
      </c>
      <c r="G38" s="25">
        <f t="shared" si="24"/>
        <v>82.587800823756794</v>
      </c>
      <c r="H38" s="25">
        <f t="shared" si="24"/>
        <v>98.055750141918594</v>
      </c>
      <c r="I38" s="25">
        <f t="shared" si="24"/>
        <v>95.385687461997804</v>
      </c>
      <c r="J38" s="25">
        <f t="shared" si="24"/>
        <v>108.5058230443672</v>
      </c>
      <c r="K38" s="25">
        <f t="shared" si="24"/>
        <v>131.52360476782229</v>
      </c>
      <c r="L38" s="25">
        <f t="shared" si="24"/>
        <v>157.5336981153265</v>
      </c>
      <c r="M38" s="25">
        <f t="shared" si="24"/>
        <v>174.52082102723634</v>
      </c>
      <c r="N38" s="25">
        <f t="shared" si="24"/>
        <v>192.9350464060004</v>
      </c>
      <c r="O38" s="7"/>
      <c r="Q38" s="20" t="s">
        <v>22</v>
      </c>
      <c r="R38" s="71" t="str">
        <f t="shared" ref="R38:AC38" si="25">"01/"&amp;RIGHT(D2,2)</f>
        <v>01/06</v>
      </c>
      <c r="S38" s="71" t="str">
        <f t="shared" si="25"/>
        <v>01/07</v>
      </c>
      <c r="T38" s="71" t="str">
        <f t="shared" si="25"/>
        <v>01/08</v>
      </c>
      <c r="U38" s="71" t="str">
        <f t="shared" si="25"/>
        <v>01/09</v>
      </c>
      <c r="V38" s="71" t="str">
        <f t="shared" si="25"/>
        <v>01/10</v>
      </c>
      <c r="W38" s="71" t="str">
        <f t="shared" si="25"/>
        <v>01/11</v>
      </c>
      <c r="X38" s="71" t="str">
        <f t="shared" si="25"/>
        <v>01/12</v>
      </c>
      <c r="Y38" s="71" t="str">
        <f t="shared" si="25"/>
        <v>01/13</v>
      </c>
      <c r="Z38" s="71" t="str">
        <f t="shared" si="25"/>
        <v>01/14</v>
      </c>
      <c r="AA38" s="71" t="str">
        <f t="shared" si="25"/>
        <v>01/15</v>
      </c>
      <c r="AB38" s="71" t="str">
        <f t="shared" si="25"/>
        <v>01/16</v>
      </c>
      <c r="AC38" s="72" t="str">
        <f t="shared" si="25"/>
        <v>01/17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2:42" ht="15" thickBot="1" x14ac:dyDescent="0.35">
      <c r="C39" s="5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Q39" s="77" t="s">
        <v>0</v>
      </c>
      <c r="R39" s="3">
        <f>D35</f>
        <v>100</v>
      </c>
      <c r="S39" s="3">
        <f t="shared" ref="S39:AC39" si="26">D38</f>
        <v>107.3</v>
      </c>
      <c r="T39" s="3">
        <f t="shared" si="26"/>
        <v>105.41152</v>
      </c>
      <c r="U39" s="3">
        <f t="shared" si="26"/>
        <v>65.629212351999996</v>
      </c>
      <c r="V39" s="3">
        <f t="shared" si="26"/>
        <v>82.587800823756794</v>
      </c>
      <c r="W39" s="3">
        <f t="shared" si="26"/>
        <v>98.055750141918594</v>
      </c>
      <c r="X39" s="3">
        <f t="shared" si="26"/>
        <v>95.385687461997804</v>
      </c>
      <c r="Y39" s="3">
        <f t="shared" si="26"/>
        <v>108.5058230443672</v>
      </c>
      <c r="Z39" s="3">
        <f t="shared" si="26"/>
        <v>131.52360476782229</v>
      </c>
      <c r="AA39" s="3">
        <f t="shared" si="26"/>
        <v>157.5336981153265</v>
      </c>
      <c r="AB39" s="3">
        <f t="shared" si="26"/>
        <v>174.52082102723634</v>
      </c>
      <c r="AC39" s="22">
        <f t="shared" si="26"/>
        <v>192.9350464060004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2:42" ht="15" thickBot="1" x14ac:dyDescent="0.35">
      <c r="B40" s="66"/>
      <c r="C40" s="60" t="s">
        <v>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Q40" s="77" t="s">
        <v>1</v>
      </c>
      <c r="R40" s="3">
        <f>D42</f>
        <v>100</v>
      </c>
      <c r="S40" s="3">
        <f t="shared" ref="S40:AC40" si="27">D45</f>
        <v>100.69999999999999</v>
      </c>
      <c r="T40" s="3">
        <f t="shared" si="27"/>
        <v>103.41889999999998</v>
      </c>
      <c r="U40" s="3">
        <f t="shared" si="27"/>
        <v>110.55480409999997</v>
      </c>
      <c r="V40" s="3">
        <f t="shared" si="27"/>
        <v>116.96698273779998</v>
      </c>
      <c r="W40" s="3">
        <f t="shared" si="27"/>
        <v>120.00812428898278</v>
      </c>
      <c r="X40" s="3">
        <f t="shared" si="27"/>
        <v>123.60836801765227</v>
      </c>
      <c r="Y40" s="3">
        <f t="shared" si="27"/>
        <v>130.53043662664081</v>
      </c>
      <c r="Z40" s="3">
        <f t="shared" si="27"/>
        <v>131.44414968302729</v>
      </c>
      <c r="AA40" s="3">
        <f t="shared" si="27"/>
        <v>137.35913641876351</v>
      </c>
      <c r="AB40" s="3">
        <f t="shared" si="27"/>
        <v>137.49649555518226</v>
      </c>
      <c r="AC40" s="22">
        <f t="shared" si="27"/>
        <v>137.77148854629263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2:42" x14ac:dyDescent="0.3">
      <c r="B41" s="54"/>
      <c r="C41" s="61" t="s">
        <v>33</v>
      </c>
      <c r="D41" s="1">
        <f t="shared" ref="D41:N41" si="28">D$2</f>
        <v>2006</v>
      </c>
      <c r="E41" s="1">
        <f t="shared" si="28"/>
        <v>2007</v>
      </c>
      <c r="F41" s="1">
        <f t="shared" si="28"/>
        <v>2008</v>
      </c>
      <c r="G41" s="1">
        <f t="shared" si="28"/>
        <v>2009</v>
      </c>
      <c r="H41" s="1">
        <f t="shared" si="28"/>
        <v>2010</v>
      </c>
      <c r="I41" s="1">
        <f t="shared" si="28"/>
        <v>2011</v>
      </c>
      <c r="J41" s="1">
        <f t="shared" si="28"/>
        <v>2012</v>
      </c>
      <c r="K41" s="1">
        <f t="shared" si="28"/>
        <v>2013</v>
      </c>
      <c r="L41" s="1">
        <f t="shared" si="28"/>
        <v>2014</v>
      </c>
      <c r="M41" s="1">
        <f t="shared" si="28"/>
        <v>2015</v>
      </c>
      <c r="N41" s="1">
        <f t="shared" si="28"/>
        <v>2016</v>
      </c>
      <c r="O41" s="38"/>
      <c r="Q41" s="77" t="s">
        <v>3</v>
      </c>
      <c r="R41" s="3">
        <f>SUM(D21:D22)</f>
        <v>100</v>
      </c>
      <c r="S41" s="3">
        <f t="shared" ref="S41:AC41" si="29">D27</f>
        <v>104</v>
      </c>
      <c r="T41" s="3">
        <f t="shared" si="29"/>
        <v>104.4888</v>
      </c>
      <c r="U41" s="3">
        <f t="shared" si="29"/>
        <v>88.376627039999988</v>
      </c>
      <c r="V41" s="3">
        <f t="shared" si="29"/>
        <v>102.35780943772798</v>
      </c>
      <c r="W41" s="3">
        <f t="shared" si="29"/>
        <v>113.27380766361705</v>
      </c>
      <c r="X41" s="3">
        <f t="shared" si="29"/>
        <v>113.43068922822158</v>
      </c>
      <c r="Y41" s="3">
        <f t="shared" si="29"/>
        <v>124.40784563810868</v>
      </c>
      <c r="Z41" s="3">
        <f t="shared" si="29"/>
        <v>138.03884433650444</v>
      </c>
      <c r="AA41" s="3">
        <f t="shared" si="29"/>
        <v>154.79399153150752</v>
      </c>
      <c r="AB41" s="3">
        <f t="shared" si="29"/>
        <v>163.21723640499479</v>
      </c>
      <c r="AC41" s="22">
        <f t="shared" si="29"/>
        <v>171.99122844514523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2:42" x14ac:dyDescent="0.3">
      <c r="B42" s="64">
        <v>1</v>
      </c>
      <c r="C42" s="24" t="s">
        <v>8</v>
      </c>
      <c r="D42" s="69">
        <f>$D$3</f>
        <v>100</v>
      </c>
      <c r="E42" s="3">
        <f>D45+E$3</f>
        <v>100.69999999999999</v>
      </c>
      <c r="F42" s="3">
        <f t="shared" ref="F42:N42" si="30">E45+F$3</f>
        <v>103.41889999999998</v>
      </c>
      <c r="G42" s="3">
        <f t="shared" si="30"/>
        <v>110.55480409999997</v>
      </c>
      <c r="H42" s="3">
        <f t="shared" si="30"/>
        <v>116.96698273779998</v>
      </c>
      <c r="I42" s="3">
        <f t="shared" si="30"/>
        <v>120.00812428898278</v>
      </c>
      <c r="J42" s="3">
        <f t="shared" si="30"/>
        <v>123.60836801765227</v>
      </c>
      <c r="K42" s="3">
        <f t="shared" si="30"/>
        <v>130.53043662664081</v>
      </c>
      <c r="L42" s="3">
        <f t="shared" si="30"/>
        <v>131.44414968302729</v>
      </c>
      <c r="M42" s="3">
        <f t="shared" si="30"/>
        <v>137.35913641876351</v>
      </c>
      <c r="N42" s="3">
        <f t="shared" si="30"/>
        <v>137.49649555518226</v>
      </c>
      <c r="O42" s="5"/>
      <c r="Q42" s="77" t="s">
        <v>4</v>
      </c>
      <c r="R42" s="3">
        <f>SUM(D7:D8)</f>
        <v>100</v>
      </c>
      <c r="S42" s="3">
        <f t="shared" ref="S42:AC42" si="31">D13</f>
        <v>105.64999999999999</v>
      </c>
      <c r="T42" s="3">
        <f t="shared" si="31"/>
        <v>104.9685575</v>
      </c>
      <c r="U42" s="3">
        <f t="shared" si="31"/>
        <v>77.067914916500001</v>
      </c>
      <c r="V42" s="3">
        <f t="shared" si="31"/>
        <v>93.121161593606956</v>
      </c>
      <c r="W42" s="3">
        <f t="shared" si="31"/>
        <v>106.80701364875299</v>
      </c>
      <c r="X42" s="3">
        <f t="shared" si="31"/>
        <v>105.42679625406663</v>
      </c>
      <c r="Y42" s="3">
        <f t="shared" si="31"/>
        <v>117.77872588970598</v>
      </c>
      <c r="Z42" s="3">
        <f t="shared" si="31"/>
        <v>136.72349890975406</v>
      </c>
      <c r="AA42" s="3">
        <f t="shared" si="31"/>
        <v>158.54045614543531</v>
      </c>
      <c r="AB42" s="3">
        <f t="shared" si="31"/>
        <v>171.40185374873209</v>
      </c>
      <c r="AC42" s="22">
        <f t="shared" si="31"/>
        <v>185.05140487993771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2:42" ht="15" thickBot="1" x14ac:dyDescent="0.35">
      <c r="B43" s="2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  <c r="Q43" s="78" t="s">
        <v>18</v>
      </c>
      <c r="R43" s="25">
        <f>SUM(D49:D53)</f>
        <v>100</v>
      </c>
      <c r="S43" s="25">
        <f t="shared" ref="S43:AC43" si="32">D61</f>
        <v>113.30600000000001</v>
      </c>
      <c r="T43" s="25">
        <f t="shared" si="32"/>
        <v>111.74928420958906</v>
      </c>
      <c r="U43" s="25">
        <f t="shared" si="32"/>
        <v>93.024574147430314</v>
      </c>
      <c r="V43" s="25">
        <f t="shared" si="32"/>
        <v>113.08775112141615</v>
      </c>
      <c r="W43" s="25">
        <f t="shared" si="32"/>
        <v>131.76477619587874</v>
      </c>
      <c r="X43" s="25">
        <f t="shared" si="32"/>
        <v>131.434926776672</v>
      </c>
      <c r="Y43" s="25">
        <f t="shared" si="32"/>
        <v>145.63888407511166</v>
      </c>
      <c r="Z43" s="58">
        <f t="shared" si="32"/>
        <v>152.48534767982153</v>
      </c>
      <c r="AA43" s="25">
        <f t="shared" si="32"/>
        <v>173.7948277054096</v>
      </c>
      <c r="AB43" s="25">
        <f t="shared" si="32"/>
        <v>185.48770795346323</v>
      </c>
      <c r="AC43" s="26">
        <f t="shared" si="32"/>
        <v>198.3823074141404</v>
      </c>
    </row>
    <row r="44" spans="2:42" x14ac:dyDescent="0.3">
      <c r="B44" s="23"/>
      <c r="C44" s="55" t="s">
        <v>5</v>
      </c>
      <c r="D44" s="24">
        <f t="shared" ref="D44:N44" si="33">D$2</f>
        <v>2006</v>
      </c>
      <c r="E44" s="24">
        <f t="shared" si="33"/>
        <v>2007</v>
      </c>
      <c r="F44" s="24">
        <f t="shared" si="33"/>
        <v>2008</v>
      </c>
      <c r="G44" s="24">
        <f t="shared" si="33"/>
        <v>2009</v>
      </c>
      <c r="H44" s="24">
        <f t="shared" si="33"/>
        <v>2010</v>
      </c>
      <c r="I44" s="24">
        <f t="shared" si="33"/>
        <v>2011</v>
      </c>
      <c r="J44" s="24">
        <f t="shared" si="33"/>
        <v>2012</v>
      </c>
      <c r="K44" s="24">
        <f t="shared" si="33"/>
        <v>2013</v>
      </c>
      <c r="L44" s="24">
        <f t="shared" si="33"/>
        <v>2014</v>
      </c>
      <c r="M44" s="24">
        <f t="shared" si="33"/>
        <v>2015</v>
      </c>
      <c r="N44" s="24">
        <f t="shared" si="33"/>
        <v>2016</v>
      </c>
      <c r="O44" s="5"/>
    </row>
    <row r="45" spans="2:42" ht="15" thickBot="1" x14ac:dyDescent="0.35">
      <c r="B45" s="65">
        <f>B42</f>
        <v>1</v>
      </c>
      <c r="C45" s="59" t="s">
        <v>8</v>
      </c>
      <c r="D45" s="25">
        <f>D42*(1+S32)</f>
        <v>100.69999999999999</v>
      </c>
      <c r="E45" s="25">
        <f>E42*(1+T32)</f>
        <v>103.41889999999998</v>
      </c>
      <c r="F45" s="25">
        <f t="shared" ref="F45:N45" si="34">E45*(1+U32)</f>
        <v>110.55480409999997</v>
      </c>
      <c r="G45" s="25">
        <f t="shared" si="34"/>
        <v>116.96698273779998</v>
      </c>
      <c r="H45" s="25">
        <f t="shared" si="34"/>
        <v>120.00812428898278</v>
      </c>
      <c r="I45" s="25">
        <f t="shared" si="34"/>
        <v>123.60836801765227</v>
      </c>
      <c r="J45" s="25">
        <f t="shared" si="34"/>
        <v>130.53043662664081</v>
      </c>
      <c r="K45" s="25">
        <f t="shared" si="34"/>
        <v>131.44414968302729</v>
      </c>
      <c r="L45" s="25">
        <f t="shared" si="34"/>
        <v>137.35913641876351</v>
      </c>
      <c r="M45" s="25">
        <f t="shared" si="34"/>
        <v>137.49649555518226</v>
      </c>
      <c r="N45" s="25">
        <f t="shared" si="34"/>
        <v>137.77148854629263</v>
      </c>
      <c r="O45" s="7"/>
      <c r="T45" s="34"/>
    </row>
    <row r="46" spans="2:42" ht="15" thickBot="1" x14ac:dyDescent="0.3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20" t="s">
        <v>20</v>
      </c>
      <c r="R46" s="70" t="s">
        <v>21</v>
      </c>
      <c r="S46" s="27">
        <f>D$2</f>
        <v>2006</v>
      </c>
      <c r="T46" s="27">
        <f t="shared" ref="T46" si="35">E$2</f>
        <v>2007</v>
      </c>
      <c r="U46" s="27">
        <f t="shared" ref="U46" si="36">F$2</f>
        <v>2008</v>
      </c>
      <c r="V46" s="27">
        <f t="shared" ref="V46" si="37">G$2</f>
        <v>2009</v>
      </c>
      <c r="W46" s="27">
        <f t="shared" ref="W46" si="38">H$2</f>
        <v>2010</v>
      </c>
      <c r="X46" s="27">
        <f t="shared" ref="X46" si="39">I$2</f>
        <v>2011</v>
      </c>
      <c r="Y46" s="27">
        <f t="shared" ref="Y46" si="40">J$2</f>
        <v>2012</v>
      </c>
      <c r="Z46" s="27">
        <f t="shared" ref="Z46" si="41">K$2</f>
        <v>2013</v>
      </c>
      <c r="AA46" s="27">
        <f t="shared" ref="AA46" si="42">L$2</f>
        <v>2014</v>
      </c>
      <c r="AB46" s="27">
        <f t="shared" ref="AB46" si="43">M$2</f>
        <v>2015</v>
      </c>
      <c r="AC46" s="28">
        <f t="shared" ref="AC46" si="44">N$2</f>
        <v>2016</v>
      </c>
    </row>
    <row r="47" spans="2:42" ht="15" thickBot="1" x14ac:dyDescent="0.35">
      <c r="B47" s="66"/>
      <c r="C47" s="60" t="s">
        <v>18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77" t="s">
        <v>0</v>
      </c>
      <c r="R47" s="43">
        <f t="shared" ref="R47:R52" si="45">AVERAGE(S47:AC47)</f>
        <v>7.7931625167990085E-2</v>
      </c>
      <c r="S47" s="39">
        <f>SUMPRODUCT($B$35,S31)</f>
        <v>7.2999999999999995E-2</v>
      </c>
      <c r="T47" s="39">
        <f t="shared" ref="T47:AC47" si="46">SUMPRODUCT($B$35,T31)</f>
        <v>-1.7600000000000001E-2</v>
      </c>
      <c r="U47" s="39">
        <f t="shared" si="46"/>
        <v>-0.37740000000000001</v>
      </c>
      <c r="V47" s="39">
        <f t="shared" si="46"/>
        <v>0.25840000000000002</v>
      </c>
      <c r="W47" s="39">
        <f t="shared" si="46"/>
        <v>0.18729096989966551</v>
      </c>
      <c r="X47" s="39">
        <f t="shared" si="46"/>
        <v>-2.7230046948356894E-2</v>
      </c>
      <c r="Y47" s="39">
        <f t="shared" si="46"/>
        <v>0.13754826254826263</v>
      </c>
      <c r="Z47" s="39">
        <f t="shared" si="46"/>
        <v>0.21213406873143828</v>
      </c>
      <c r="AA47" s="39">
        <f t="shared" si="46"/>
        <v>0.19775988799439967</v>
      </c>
      <c r="AB47" s="39">
        <f t="shared" si="46"/>
        <v>0.1078316773816481</v>
      </c>
      <c r="AC47" s="40">
        <f t="shared" si="46"/>
        <v>0.10551305724083357</v>
      </c>
      <c r="AE47" s="53"/>
    </row>
    <row r="48" spans="2:42" x14ac:dyDescent="0.3">
      <c r="B48" s="54"/>
      <c r="C48" s="61" t="s">
        <v>33</v>
      </c>
      <c r="D48" s="1">
        <f t="shared" ref="D48:N48" si="47">D$2</f>
        <v>2006</v>
      </c>
      <c r="E48" s="1">
        <f t="shared" si="47"/>
        <v>2007</v>
      </c>
      <c r="F48" s="1">
        <f t="shared" si="47"/>
        <v>2008</v>
      </c>
      <c r="G48" s="1">
        <f t="shared" si="47"/>
        <v>2009</v>
      </c>
      <c r="H48" s="1">
        <f t="shared" si="47"/>
        <v>2010</v>
      </c>
      <c r="I48" s="1">
        <f t="shared" si="47"/>
        <v>2011</v>
      </c>
      <c r="J48" s="1">
        <f t="shared" si="47"/>
        <v>2012</v>
      </c>
      <c r="K48" s="1">
        <f t="shared" si="47"/>
        <v>2013</v>
      </c>
      <c r="L48" s="1">
        <f t="shared" si="47"/>
        <v>2014</v>
      </c>
      <c r="M48" s="1">
        <f t="shared" si="47"/>
        <v>2015</v>
      </c>
      <c r="N48" s="1">
        <f t="shared" si="47"/>
        <v>2016</v>
      </c>
      <c r="O48" s="38"/>
      <c r="Q48" s="77" t="s">
        <v>1</v>
      </c>
      <c r="R48" s="43">
        <f t="shared" si="45"/>
        <v>2.981818181818182E-2</v>
      </c>
      <c r="S48" s="39">
        <f>SUMPRODUCT($B$42,S32)</f>
        <v>7.0000000000000001E-3</v>
      </c>
      <c r="T48" s="39">
        <f t="shared" ref="T48:AC48" si="48">SUMPRODUCT($B$42,T32)</f>
        <v>2.7E-2</v>
      </c>
      <c r="U48" s="39">
        <f t="shared" si="48"/>
        <v>6.9000000000000006E-2</v>
      </c>
      <c r="V48" s="39">
        <f t="shared" si="48"/>
        <v>5.8000000000000003E-2</v>
      </c>
      <c r="W48" s="39">
        <f t="shared" si="48"/>
        <v>2.5999999999999999E-2</v>
      </c>
      <c r="X48" s="39">
        <f t="shared" si="48"/>
        <v>0.03</v>
      </c>
      <c r="Y48" s="39">
        <f t="shared" si="48"/>
        <v>5.6000000000000001E-2</v>
      </c>
      <c r="Z48" s="39">
        <f t="shared" si="48"/>
        <v>7.0000000000000001E-3</v>
      </c>
      <c r="AA48" s="39">
        <f t="shared" si="48"/>
        <v>4.4999999999999998E-2</v>
      </c>
      <c r="AB48" s="39">
        <f t="shared" si="48"/>
        <v>1E-3</v>
      </c>
      <c r="AC48" s="40">
        <f t="shared" si="48"/>
        <v>2E-3</v>
      </c>
      <c r="AE48" s="53"/>
    </row>
    <row r="49" spans="2:31" x14ac:dyDescent="0.3">
      <c r="B49" s="63">
        <f>B56</f>
        <v>0.4</v>
      </c>
      <c r="C49" s="24" t="s">
        <v>7</v>
      </c>
      <c r="D49" s="69">
        <f>$D$3*$B49</f>
        <v>40</v>
      </c>
      <c r="E49" s="3">
        <f>D64+E$3*$B49</f>
        <v>45.322400000000009</v>
      </c>
      <c r="F49" s="3">
        <f t="shared" ref="F49:N49" si="49">E64+F$3*$B49</f>
        <v>44.699713683835625</v>
      </c>
      <c r="G49" s="3">
        <f t="shared" si="49"/>
        <v>37.209829658972126</v>
      </c>
      <c r="H49" s="3">
        <f t="shared" si="49"/>
        <v>45.235100448566463</v>
      </c>
      <c r="I49" s="3">
        <f t="shared" si="49"/>
        <v>52.705910478351498</v>
      </c>
      <c r="J49" s="3">
        <f t="shared" si="49"/>
        <v>52.573970710668803</v>
      </c>
      <c r="K49" s="3">
        <f t="shared" si="49"/>
        <v>58.255553630044666</v>
      </c>
      <c r="L49" s="3">
        <f t="shared" si="49"/>
        <v>60.994139071928615</v>
      </c>
      <c r="M49" s="3">
        <f t="shared" si="49"/>
        <v>69.517931082163841</v>
      </c>
      <c r="N49" s="3">
        <f t="shared" si="49"/>
        <v>74.1950831813853</v>
      </c>
      <c r="O49" s="5"/>
      <c r="Q49" s="77" t="s">
        <v>3</v>
      </c>
      <c r="R49" s="43">
        <f t="shared" si="45"/>
        <v>5.3874903493085949E-2</v>
      </c>
      <c r="S49" s="39">
        <f>SUMPRODUCT($B$25:$B$26,S31:S32)</f>
        <v>0.04</v>
      </c>
      <c r="T49" s="39">
        <f t="shared" ref="T49:AC49" si="50">SUMPRODUCT($B$25:$B$26,T31:T32)</f>
        <v>4.6999999999999993E-3</v>
      </c>
      <c r="U49" s="39">
        <f t="shared" si="50"/>
        <v>-0.1542</v>
      </c>
      <c r="V49" s="39">
        <f t="shared" si="50"/>
        <v>0.15820000000000001</v>
      </c>
      <c r="W49" s="39">
        <f t="shared" si="50"/>
        <v>0.10664548494983275</v>
      </c>
      <c r="X49" s="39">
        <f t="shared" si="50"/>
        <v>1.3849765258215525E-3</v>
      </c>
      <c r="Y49" s="39">
        <f t="shared" si="50"/>
        <v>9.6774131274131314E-2</v>
      </c>
      <c r="Z49" s="39">
        <f t="shared" si="50"/>
        <v>0.10956703436571914</v>
      </c>
      <c r="AA49" s="39">
        <f t="shared" si="50"/>
        <v>0.12137994399719984</v>
      </c>
      <c r="AB49" s="39">
        <f t="shared" si="50"/>
        <v>5.4415838690824052E-2</v>
      </c>
      <c r="AC49" s="40">
        <f t="shared" si="50"/>
        <v>5.3756528620416785E-2</v>
      </c>
      <c r="AE49" s="53"/>
    </row>
    <row r="50" spans="2:31" x14ac:dyDescent="0.3">
      <c r="B50" s="63">
        <f t="shared" ref="B50:B53" si="51">B57</f>
        <v>0.15</v>
      </c>
      <c r="C50" s="24" t="s">
        <v>8</v>
      </c>
      <c r="D50" s="69">
        <f t="shared" ref="D50:D53" si="52">$D$3*$B50</f>
        <v>15</v>
      </c>
      <c r="E50" s="3">
        <f t="shared" ref="E50:N53" si="53">D65+E$3*$B50</f>
        <v>16.995900000000002</v>
      </c>
      <c r="F50" s="3">
        <f t="shared" si="53"/>
        <v>16.76239263143836</v>
      </c>
      <c r="G50" s="3">
        <f t="shared" si="53"/>
        <v>13.953686122114547</v>
      </c>
      <c r="H50" s="3">
        <f t="shared" si="53"/>
        <v>16.963162668212423</v>
      </c>
      <c r="I50" s="3">
        <f t="shared" si="53"/>
        <v>19.76471642938181</v>
      </c>
      <c r="J50" s="3">
        <f t="shared" si="53"/>
        <v>19.715239016500799</v>
      </c>
      <c r="K50" s="3">
        <f t="shared" si="53"/>
        <v>21.845832611266747</v>
      </c>
      <c r="L50" s="3">
        <f t="shared" si="53"/>
        <v>22.872802151973229</v>
      </c>
      <c r="M50" s="3">
        <f t="shared" si="53"/>
        <v>26.06922415581144</v>
      </c>
      <c r="N50" s="3">
        <f t="shared" si="53"/>
        <v>27.823156193019482</v>
      </c>
      <c r="O50" s="5"/>
      <c r="Q50" s="77" t="s">
        <v>4</v>
      </c>
      <c r="R50" s="43">
        <f t="shared" si="45"/>
        <v>6.5903264330538003E-2</v>
      </c>
      <c r="S50" s="39">
        <f>SUMPRODUCT($B$11:$B$12,S31:S32)</f>
        <v>5.6499999999999995E-2</v>
      </c>
      <c r="T50" s="39">
        <f t="shared" ref="T50:AC50" si="54">SUMPRODUCT($B$11:$B$12,T31:T32)</f>
        <v>-6.45E-3</v>
      </c>
      <c r="U50" s="39">
        <f t="shared" si="54"/>
        <v>-0.26580000000000004</v>
      </c>
      <c r="V50" s="39">
        <f t="shared" si="54"/>
        <v>0.20830000000000004</v>
      </c>
      <c r="W50" s="39">
        <f t="shared" si="54"/>
        <v>0.14696822742474913</v>
      </c>
      <c r="X50" s="39">
        <f t="shared" si="54"/>
        <v>-1.2922535211267669E-2</v>
      </c>
      <c r="Y50" s="39">
        <f t="shared" si="54"/>
        <v>0.11716119691119697</v>
      </c>
      <c r="Z50" s="39">
        <f t="shared" si="54"/>
        <v>0.16085055154857872</v>
      </c>
      <c r="AA50" s="39">
        <f t="shared" si="54"/>
        <v>0.15956991599579975</v>
      </c>
      <c r="AB50" s="39">
        <f t="shared" si="54"/>
        <v>8.1123758036236074E-2</v>
      </c>
      <c r="AC50" s="40">
        <f t="shared" si="54"/>
        <v>7.963479293062517E-2</v>
      </c>
      <c r="AE50" s="53"/>
    </row>
    <row r="51" spans="2:31" x14ac:dyDescent="0.3">
      <c r="B51" s="63">
        <f t="shared" si="51"/>
        <v>0.15</v>
      </c>
      <c r="C51" s="24" t="s">
        <v>10</v>
      </c>
      <c r="D51" s="69">
        <f t="shared" si="52"/>
        <v>15</v>
      </c>
      <c r="E51" s="3">
        <f t="shared" si="53"/>
        <v>16.995900000000002</v>
      </c>
      <c r="F51" s="3">
        <f t="shared" si="53"/>
        <v>16.76239263143836</v>
      </c>
      <c r="G51" s="3">
        <f t="shared" si="53"/>
        <v>13.953686122114547</v>
      </c>
      <c r="H51" s="3">
        <f t="shared" si="53"/>
        <v>16.963162668212423</v>
      </c>
      <c r="I51" s="3">
        <f t="shared" si="53"/>
        <v>19.76471642938181</v>
      </c>
      <c r="J51" s="3">
        <f t="shared" si="53"/>
        <v>19.715239016500799</v>
      </c>
      <c r="K51" s="3">
        <f t="shared" si="53"/>
        <v>21.845832611266747</v>
      </c>
      <c r="L51" s="3">
        <f t="shared" si="53"/>
        <v>22.872802151973229</v>
      </c>
      <c r="M51" s="3">
        <f t="shared" si="53"/>
        <v>26.06922415581144</v>
      </c>
      <c r="N51" s="3">
        <f t="shared" si="53"/>
        <v>27.823156193019482</v>
      </c>
      <c r="O51" s="5"/>
      <c r="Q51" s="77" t="s">
        <v>18</v>
      </c>
      <c r="R51" s="43">
        <f t="shared" si="45"/>
        <v>6.9246536466559067E-2</v>
      </c>
      <c r="S51" s="39">
        <f>SUMPRODUCT($B$56:$B$60,S31:S35)</f>
        <v>0.13306000000000001</v>
      </c>
      <c r="T51" s="39">
        <f t="shared" ref="T51:AC51" si="55">SUMPRODUCT($B$56:$B$60,T31:T35)</f>
        <v>-1.3739041095890416E-2</v>
      </c>
      <c r="U51" s="39">
        <f t="shared" si="55"/>
        <v>-0.16755999999999999</v>
      </c>
      <c r="V51" s="39">
        <f t="shared" si="55"/>
        <v>0.21567609589041092</v>
      </c>
      <c r="W51" s="39">
        <f t="shared" si="55"/>
        <v>0.16515515508315387</v>
      </c>
      <c r="X51" s="39">
        <f t="shared" si="55"/>
        <v>-2.50332014920577E-3</v>
      </c>
      <c r="Y51" s="39">
        <f t="shared" si="55"/>
        <v>0.10806836239635424</v>
      </c>
      <c r="Z51" s="39">
        <f t="shared" si="55"/>
        <v>4.7009860369287643E-2</v>
      </c>
      <c r="AA51" s="39">
        <f t="shared" si="55"/>
        <v>0.13974772232104751</v>
      </c>
      <c r="AB51" s="39">
        <f t="shared" si="55"/>
        <v>6.7279794240330482E-2</v>
      </c>
      <c r="AC51" s="40">
        <f t="shared" si="55"/>
        <v>6.9517272076661293E-2</v>
      </c>
      <c r="AE51" s="53"/>
    </row>
    <row r="52" spans="2:31" ht="15" thickBot="1" x14ac:dyDescent="0.35">
      <c r="B52" s="63">
        <f t="shared" si="51"/>
        <v>0.15</v>
      </c>
      <c r="C52" s="24" t="s">
        <v>11</v>
      </c>
      <c r="D52" s="69">
        <f t="shared" si="52"/>
        <v>15</v>
      </c>
      <c r="E52" s="3">
        <f t="shared" si="53"/>
        <v>16.995900000000002</v>
      </c>
      <c r="F52" s="3">
        <f t="shared" si="53"/>
        <v>16.76239263143836</v>
      </c>
      <c r="G52" s="3">
        <f t="shared" si="53"/>
        <v>13.953686122114547</v>
      </c>
      <c r="H52" s="3">
        <f t="shared" si="53"/>
        <v>16.963162668212423</v>
      </c>
      <c r="I52" s="3">
        <f t="shared" si="53"/>
        <v>19.76471642938181</v>
      </c>
      <c r="J52" s="3">
        <f t="shared" si="53"/>
        <v>19.715239016500799</v>
      </c>
      <c r="K52" s="3">
        <f t="shared" si="53"/>
        <v>21.845832611266747</v>
      </c>
      <c r="L52" s="3">
        <f t="shared" si="53"/>
        <v>22.872802151973229</v>
      </c>
      <c r="M52" s="3">
        <f t="shared" si="53"/>
        <v>26.06922415581144</v>
      </c>
      <c r="N52" s="3">
        <f t="shared" si="53"/>
        <v>27.823156193019482</v>
      </c>
      <c r="O52" s="5"/>
      <c r="Q52" s="78" t="s">
        <v>27</v>
      </c>
      <c r="R52" s="44">
        <f t="shared" si="45"/>
        <v>8.8571428571428565E-2</v>
      </c>
      <c r="S52" s="41"/>
      <c r="T52" s="41"/>
      <c r="U52" s="41"/>
      <c r="V52" s="41">
        <v>0.29699999999999999</v>
      </c>
      <c r="W52" s="41">
        <v>0.129</v>
      </c>
      <c r="X52" s="41">
        <v>-7.3999999999999996E-2</v>
      </c>
      <c r="Y52" s="41">
        <v>0.10100000000000001</v>
      </c>
      <c r="Z52" s="41">
        <v>4.3999999999999997E-2</v>
      </c>
      <c r="AA52" s="41">
        <v>0.11700000000000001</v>
      </c>
      <c r="AB52" s="41">
        <v>6.0000000000000001E-3</v>
      </c>
      <c r="AC52" s="42"/>
    </row>
    <row r="53" spans="2:31" x14ac:dyDescent="0.3">
      <c r="B53" s="63">
        <f t="shared" si="51"/>
        <v>0.15</v>
      </c>
      <c r="C53" s="24" t="s">
        <v>12</v>
      </c>
      <c r="D53" s="69">
        <f t="shared" si="52"/>
        <v>15</v>
      </c>
      <c r="E53" s="3">
        <f t="shared" si="53"/>
        <v>16.995900000000002</v>
      </c>
      <c r="F53" s="3">
        <f t="shared" si="53"/>
        <v>16.76239263143836</v>
      </c>
      <c r="G53" s="3">
        <f t="shared" si="53"/>
        <v>13.953686122114547</v>
      </c>
      <c r="H53" s="3">
        <f t="shared" si="53"/>
        <v>16.963162668212423</v>
      </c>
      <c r="I53" s="3">
        <f t="shared" si="53"/>
        <v>19.76471642938181</v>
      </c>
      <c r="J53" s="3">
        <f t="shared" si="53"/>
        <v>19.715239016500799</v>
      </c>
      <c r="K53" s="3">
        <f t="shared" si="53"/>
        <v>21.845832611266747</v>
      </c>
      <c r="L53" s="3">
        <f t="shared" si="53"/>
        <v>22.872802151973229</v>
      </c>
      <c r="M53" s="3">
        <f t="shared" si="53"/>
        <v>26.06922415581144</v>
      </c>
      <c r="N53" s="3">
        <f t="shared" si="53"/>
        <v>27.823156193019482</v>
      </c>
      <c r="O53" s="5"/>
    </row>
    <row r="54" spans="2:31" ht="15" thickBot="1" x14ac:dyDescent="0.35">
      <c r="B54" s="2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</row>
    <row r="55" spans="2:31" x14ac:dyDescent="0.3">
      <c r="B55" s="23"/>
      <c r="C55" s="55" t="s">
        <v>34</v>
      </c>
      <c r="D55" s="24">
        <f t="shared" ref="D55:N55" si="56">D$2</f>
        <v>2006</v>
      </c>
      <c r="E55" s="24">
        <f t="shared" si="56"/>
        <v>2007</v>
      </c>
      <c r="F55" s="24">
        <f t="shared" si="56"/>
        <v>2008</v>
      </c>
      <c r="G55" s="24">
        <f t="shared" si="56"/>
        <v>2009</v>
      </c>
      <c r="H55" s="24">
        <f t="shared" si="56"/>
        <v>2010</v>
      </c>
      <c r="I55" s="24">
        <f t="shared" si="56"/>
        <v>2011</v>
      </c>
      <c r="J55" s="24">
        <f t="shared" si="56"/>
        <v>2012</v>
      </c>
      <c r="K55" s="56">
        <f t="shared" si="56"/>
        <v>2013</v>
      </c>
      <c r="L55" s="24">
        <f t="shared" si="56"/>
        <v>2014</v>
      </c>
      <c r="M55" s="24">
        <f t="shared" si="56"/>
        <v>2015</v>
      </c>
      <c r="N55" s="24">
        <f t="shared" si="56"/>
        <v>2016</v>
      </c>
      <c r="O55" s="5"/>
      <c r="Q55" s="79" t="s">
        <v>40</v>
      </c>
      <c r="R55" s="80"/>
      <c r="S55" s="27">
        <f t="shared" ref="S55:AC55" si="57">D$2</f>
        <v>2006</v>
      </c>
      <c r="T55" s="27">
        <f t="shared" si="57"/>
        <v>2007</v>
      </c>
      <c r="U55" s="27">
        <f t="shared" si="57"/>
        <v>2008</v>
      </c>
      <c r="V55" s="27">
        <f t="shared" si="57"/>
        <v>2009</v>
      </c>
      <c r="W55" s="27">
        <f t="shared" si="57"/>
        <v>2010</v>
      </c>
      <c r="X55" s="27">
        <f t="shared" si="57"/>
        <v>2011</v>
      </c>
      <c r="Y55" s="27">
        <f t="shared" si="57"/>
        <v>2012</v>
      </c>
      <c r="Z55" s="27">
        <f t="shared" si="57"/>
        <v>2013</v>
      </c>
      <c r="AA55" s="27">
        <f t="shared" si="57"/>
        <v>2014</v>
      </c>
      <c r="AB55" s="27">
        <f t="shared" si="57"/>
        <v>2015</v>
      </c>
      <c r="AC55" s="28">
        <f t="shared" si="57"/>
        <v>2016</v>
      </c>
      <c r="AD55" s="34"/>
    </row>
    <row r="56" spans="2:31" x14ac:dyDescent="0.3">
      <c r="B56" s="64">
        <v>0.4</v>
      </c>
      <c r="C56" s="24" t="s">
        <v>7</v>
      </c>
      <c r="D56" s="3">
        <f t="shared" ref="D56:J60" si="58">D49*(1+S31)</f>
        <v>42.92</v>
      </c>
      <c r="E56" s="3">
        <f t="shared" si="58"/>
        <v>44.52472576000001</v>
      </c>
      <c r="F56" s="3">
        <f t="shared" si="58"/>
        <v>27.830041739556062</v>
      </c>
      <c r="G56" s="3">
        <f t="shared" si="58"/>
        <v>46.824849642850523</v>
      </c>
      <c r="H56" s="3">
        <f t="shared" si="58"/>
        <v>53.707226285087266</v>
      </c>
      <c r="I56" s="3">
        <f t="shared" si="58"/>
        <v>51.270726061570095</v>
      </c>
      <c r="J56" s="3">
        <f t="shared" si="58"/>
        <v>59.805429037184545</v>
      </c>
      <c r="K56" s="3">
        <f t="shared" ref="K56:K60" si="59">K49*(1+Z31)</f>
        <v>70.613541247788561</v>
      </c>
      <c r="L56" s="3">
        <f t="shared" ref="L56:L60" si="60">L49*(1+AA31)</f>
        <v>73.056333183108052</v>
      </c>
      <c r="M56" s="3">
        <f t="shared" ref="M56:M60" si="61">M49*(1+AB31)</f>
        <v>77.014166198855378</v>
      </c>
      <c r="N56" s="3">
        <f t="shared" ref="N56:N60" si="62">N49*(1+AC31)</f>
        <v>82.023633240091215</v>
      </c>
      <c r="O56" s="5"/>
      <c r="Q56" s="12" t="s">
        <v>0</v>
      </c>
      <c r="R56" s="13" t="b">
        <f>AC56=N38</f>
        <v>1</v>
      </c>
      <c r="S56" s="3">
        <f>R39*(1+S47)</f>
        <v>107.3</v>
      </c>
      <c r="T56" s="3">
        <f t="shared" ref="T56:AC56" si="63">S39*(1+T47)</f>
        <v>105.41152</v>
      </c>
      <c r="U56" s="3">
        <f t="shared" si="63"/>
        <v>65.629212351999996</v>
      </c>
      <c r="V56" s="3">
        <f t="shared" si="63"/>
        <v>82.587800823756794</v>
      </c>
      <c r="W56" s="3">
        <f t="shared" si="63"/>
        <v>98.055750141918594</v>
      </c>
      <c r="X56" s="3">
        <f t="shared" si="63"/>
        <v>95.385687461997804</v>
      </c>
      <c r="Y56" s="3">
        <f t="shared" si="63"/>
        <v>108.5058230443672</v>
      </c>
      <c r="Z56" s="3">
        <f t="shared" si="63"/>
        <v>131.52360476782229</v>
      </c>
      <c r="AA56" s="3">
        <f t="shared" si="63"/>
        <v>157.5336981153265</v>
      </c>
      <c r="AB56" s="3">
        <f t="shared" si="63"/>
        <v>174.52082102723634</v>
      </c>
      <c r="AC56" s="22">
        <f t="shared" si="63"/>
        <v>192.9350464060004</v>
      </c>
    </row>
    <row r="57" spans="2:31" x14ac:dyDescent="0.3">
      <c r="B57" s="64">
        <v>0.15</v>
      </c>
      <c r="C57" s="24" t="s">
        <v>8</v>
      </c>
      <c r="D57" s="3">
        <f t="shared" si="58"/>
        <v>15.104999999999999</v>
      </c>
      <c r="E57" s="3">
        <f t="shared" si="58"/>
        <v>17.454789300000002</v>
      </c>
      <c r="F57" s="3">
        <f t="shared" si="58"/>
        <v>17.918997723007607</v>
      </c>
      <c r="G57" s="3">
        <f t="shared" si="58"/>
        <v>14.762999917197192</v>
      </c>
      <c r="H57" s="3">
        <f t="shared" si="58"/>
        <v>17.404204897585945</v>
      </c>
      <c r="I57" s="3">
        <f t="shared" si="58"/>
        <v>20.357657922263265</v>
      </c>
      <c r="J57" s="3">
        <f t="shared" si="58"/>
        <v>20.819292401424846</v>
      </c>
      <c r="K57" s="3">
        <f t="shared" si="59"/>
        <v>21.998753439545613</v>
      </c>
      <c r="L57" s="3">
        <f t="shared" si="60"/>
        <v>23.902078248812021</v>
      </c>
      <c r="M57" s="3">
        <f t="shared" si="61"/>
        <v>26.095293379967249</v>
      </c>
      <c r="N57" s="3">
        <f t="shared" si="62"/>
        <v>27.87880250540552</v>
      </c>
      <c r="O57" s="5"/>
      <c r="Q57" s="12" t="s">
        <v>1</v>
      </c>
      <c r="R57" s="13" t="b">
        <f>AC57=N45</f>
        <v>1</v>
      </c>
      <c r="S57" s="3">
        <f t="shared" ref="S57:AC60" si="64">R40*(1+S48)</f>
        <v>100.69999999999999</v>
      </c>
      <c r="T57" s="3">
        <f t="shared" si="64"/>
        <v>103.41889999999998</v>
      </c>
      <c r="U57" s="3">
        <f t="shared" si="64"/>
        <v>110.55480409999997</v>
      </c>
      <c r="V57" s="3">
        <f t="shared" si="64"/>
        <v>116.96698273779998</v>
      </c>
      <c r="W57" s="3">
        <f t="shared" si="64"/>
        <v>120.00812428898278</v>
      </c>
      <c r="X57" s="3">
        <f t="shared" si="64"/>
        <v>123.60836801765227</v>
      </c>
      <c r="Y57" s="3">
        <f t="shared" si="64"/>
        <v>130.53043662664081</v>
      </c>
      <c r="Z57" s="3">
        <f t="shared" si="64"/>
        <v>131.44414968302729</v>
      </c>
      <c r="AA57" s="3">
        <f t="shared" si="64"/>
        <v>137.35913641876351</v>
      </c>
      <c r="AB57" s="3">
        <f t="shared" si="64"/>
        <v>137.49649555518226</v>
      </c>
      <c r="AC57" s="22">
        <f t="shared" si="64"/>
        <v>137.77148854629263</v>
      </c>
    </row>
    <row r="58" spans="2:31" x14ac:dyDescent="0.3">
      <c r="B58" s="64">
        <v>0.15</v>
      </c>
      <c r="C58" s="24" t="s">
        <v>10</v>
      </c>
      <c r="D58" s="3">
        <f t="shared" si="58"/>
        <v>17.120999999999999</v>
      </c>
      <c r="E58" s="3">
        <f t="shared" si="58"/>
        <v>18.671695740000004</v>
      </c>
      <c r="F58" s="3">
        <f t="shared" si="58"/>
        <v>19.293513918785553</v>
      </c>
      <c r="G58" s="3">
        <f t="shared" si="58"/>
        <v>17.916532980795079</v>
      </c>
      <c r="H58" s="3">
        <f t="shared" si="58"/>
        <v>22.723852710337361</v>
      </c>
      <c r="I58" s="3">
        <f t="shared" si="58"/>
        <v>22.423070789133664</v>
      </c>
      <c r="J58" s="3">
        <f t="shared" si="58"/>
        <v>20.665513537096139</v>
      </c>
      <c r="K58" s="3">
        <f t="shared" si="59"/>
        <v>15.038671169596029</v>
      </c>
      <c r="L58" s="3">
        <f t="shared" si="60"/>
        <v>26.03611068959113</v>
      </c>
      <c r="M58" s="3">
        <f t="shared" si="61"/>
        <v>25.667758103811945</v>
      </c>
      <c r="N58" s="3">
        <f t="shared" si="62"/>
        <v>31.353914713913653</v>
      </c>
      <c r="O58" s="5"/>
      <c r="Q58" s="12" t="s">
        <v>3</v>
      </c>
      <c r="R58" s="13" t="b">
        <f>AC58=N27</f>
        <v>1</v>
      </c>
      <c r="S58" s="3">
        <f t="shared" si="64"/>
        <v>104</v>
      </c>
      <c r="T58" s="3">
        <f t="shared" si="64"/>
        <v>104.4888</v>
      </c>
      <c r="U58" s="3">
        <f t="shared" si="64"/>
        <v>88.376627040000002</v>
      </c>
      <c r="V58" s="3">
        <f t="shared" si="64"/>
        <v>102.35780943772798</v>
      </c>
      <c r="W58" s="3">
        <f t="shared" si="64"/>
        <v>113.27380766361706</v>
      </c>
      <c r="X58" s="3">
        <f t="shared" si="64"/>
        <v>113.4306892282216</v>
      </c>
      <c r="Y58" s="3">
        <f t="shared" si="64"/>
        <v>124.40784563810868</v>
      </c>
      <c r="Z58" s="3">
        <f t="shared" si="64"/>
        <v>138.03884433650441</v>
      </c>
      <c r="AA58" s="3">
        <f t="shared" si="64"/>
        <v>154.79399153150754</v>
      </c>
      <c r="AB58" s="3">
        <f t="shared" si="64"/>
        <v>163.21723640499479</v>
      </c>
      <c r="AC58" s="22">
        <f t="shared" si="64"/>
        <v>171.99122844514523</v>
      </c>
    </row>
    <row r="59" spans="2:31" x14ac:dyDescent="0.3">
      <c r="B59" s="64">
        <v>0.15</v>
      </c>
      <c r="C59" s="24" t="s">
        <v>11</v>
      </c>
      <c r="D59" s="3">
        <f t="shared" si="58"/>
        <v>22.785000000000004</v>
      </c>
      <c r="E59" s="3">
        <f t="shared" si="58"/>
        <v>13.5797241</v>
      </c>
      <c r="F59" s="3">
        <f t="shared" si="58"/>
        <v>10.660881713594797</v>
      </c>
      <c r="G59" s="3">
        <f t="shared" si="58"/>
        <v>19.381670023617104</v>
      </c>
      <c r="H59" s="3">
        <f t="shared" si="58"/>
        <v>20.728984780555582</v>
      </c>
      <c r="I59" s="3">
        <f t="shared" si="58"/>
        <v>17.313891592138464</v>
      </c>
      <c r="J59" s="3">
        <f t="shared" si="58"/>
        <v>24.348320185378483</v>
      </c>
      <c r="K59" s="3">
        <f t="shared" si="59"/>
        <v>22.763357580939953</v>
      </c>
      <c r="L59" s="3">
        <f t="shared" si="60"/>
        <v>27.721836208191551</v>
      </c>
      <c r="M59" s="3">
        <f t="shared" si="61"/>
        <v>30.474923038143576</v>
      </c>
      <c r="N59" s="3">
        <f t="shared" si="62"/>
        <v>29.186490846477437</v>
      </c>
      <c r="O59" s="5"/>
      <c r="Q59" s="12" t="s">
        <v>4</v>
      </c>
      <c r="R59" s="13" t="b">
        <f>AC59=N13</f>
        <v>1</v>
      </c>
      <c r="S59" s="3">
        <f t="shared" si="64"/>
        <v>105.65</v>
      </c>
      <c r="T59" s="3">
        <f t="shared" si="64"/>
        <v>104.9685575</v>
      </c>
      <c r="U59" s="3">
        <f t="shared" si="64"/>
        <v>77.067914916500001</v>
      </c>
      <c r="V59" s="3">
        <f t="shared" si="64"/>
        <v>93.121161593606942</v>
      </c>
      <c r="W59" s="3">
        <f t="shared" si="64"/>
        <v>106.80701364875299</v>
      </c>
      <c r="X59" s="3">
        <f t="shared" si="64"/>
        <v>105.42679625406663</v>
      </c>
      <c r="Y59" s="3">
        <f t="shared" si="64"/>
        <v>117.77872588970598</v>
      </c>
      <c r="Z59" s="3">
        <f t="shared" si="64"/>
        <v>136.72349890975406</v>
      </c>
      <c r="AA59" s="3">
        <f t="shared" si="64"/>
        <v>158.54045614543531</v>
      </c>
      <c r="AB59" s="3">
        <f t="shared" si="64"/>
        <v>171.40185374873209</v>
      </c>
      <c r="AC59" s="22">
        <f t="shared" si="64"/>
        <v>185.05140487993768</v>
      </c>
    </row>
    <row r="60" spans="2:31" ht="15" thickBot="1" x14ac:dyDescent="0.35">
      <c r="B60" s="64">
        <v>0.15</v>
      </c>
      <c r="C60" s="24" t="s">
        <v>12</v>
      </c>
      <c r="D60" s="3">
        <f t="shared" si="58"/>
        <v>15.374999999999998</v>
      </c>
      <c r="E60" s="3">
        <f t="shared" si="58"/>
        <v>17.518349309589041</v>
      </c>
      <c r="F60" s="3">
        <f t="shared" si="58"/>
        <v>17.321139052486306</v>
      </c>
      <c r="G60" s="3">
        <f t="shared" si="58"/>
        <v>14.20169855695624</v>
      </c>
      <c r="H60" s="3">
        <f t="shared" si="58"/>
        <v>17.200507522312591</v>
      </c>
      <c r="I60" s="3">
        <f t="shared" si="58"/>
        <v>20.06958041156652</v>
      </c>
      <c r="J60" s="3">
        <f t="shared" si="58"/>
        <v>20.000328914027655</v>
      </c>
      <c r="K60" s="3">
        <f t="shared" si="59"/>
        <v>22.071024241951378</v>
      </c>
      <c r="L60" s="3">
        <f t="shared" si="60"/>
        <v>23.07846937570686</v>
      </c>
      <c r="M60" s="3">
        <f t="shared" si="61"/>
        <v>26.235567232685099</v>
      </c>
      <c r="N60" s="3">
        <f t="shared" si="62"/>
        <v>27.939466108252592</v>
      </c>
      <c r="O60" s="5"/>
      <c r="Q60" s="17" t="s">
        <v>18</v>
      </c>
      <c r="R60" s="74" t="b">
        <f>AC60=N61</f>
        <v>1</v>
      </c>
      <c r="S60" s="25">
        <f t="shared" si="64"/>
        <v>113.306</v>
      </c>
      <c r="T60" s="25">
        <f t="shared" si="64"/>
        <v>111.74928420958905</v>
      </c>
      <c r="U60" s="25">
        <f t="shared" si="64"/>
        <v>93.024574147430329</v>
      </c>
      <c r="V60" s="25">
        <f t="shared" si="64"/>
        <v>113.08775112141613</v>
      </c>
      <c r="W60" s="25">
        <f t="shared" si="64"/>
        <v>131.76477619587874</v>
      </c>
      <c r="X60" s="25">
        <f t="shared" si="64"/>
        <v>131.434926776672</v>
      </c>
      <c r="Y60" s="25">
        <f t="shared" si="64"/>
        <v>145.63888407511169</v>
      </c>
      <c r="Z60" s="25">
        <f t="shared" si="64"/>
        <v>152.48534767982153</v>
      </c>
      <c r="AA60" s="25">
        <f t="shared" si="64"/>
        <v>173.7948277054096</v>
      </c>
      <c r="AB60" s="25">
        <f t="shared" si="64"/>
        <v>185.48770795346326</v>
      </c>
      <c r="AC60" s="26">
        <f t="shared" si="64"/>
        <v>198.38230741414043</v>
      </c>
    </row>
    <row r="61" spans="2:31" ht="15" thickTop="1" x14ac:dyDescent="0.3">
      <c r="B61" s="67">
        <f>SUM(B56:B60)</f>
        <v>1</v>
      </c>
      <c r="C61" s="24" t="s">
        <v>9</v>
      </c>
      <c r="D61" s="32">
        <f>SUM(D56:D60)</f>
        <v>113.30600000000001</v>
      </c>
      <c r="E61" s="32">
        <f t="shared" ref="E61:L61" si="65">SUM(E56:E60)</f>
        <v>111.74928420958906</v>
      </c>
      <c r="F61" s="32">
        <f t="shared" si="65"/>
        <v>93.024574147430314</v>
      </c>
      <c r="G61" s="32">
        <f t="shared" si="65"/>
        <v>113.08775112141615</v>
      </c>
      <c r="H61" s="32">
        <f t="shared" si="65"/>
        <v>131.76477619587874</v>
      </c>
      <c r="I61" s="32">
        <f t="shared" si="65"/>
        <v>131.434926776672</v>
      </c>
      <c r="J61" s="32">
        <f t="shared" si="65"/>
        <v>145.63888407511166</v>
      </c>
      <c r="K61" s="57">
        <f t="shared" si="65"/>
        <v>152.48534767982153</v>
      </c>
      <c r="L61" s="32">
        <f t="shared" si="65"/>
        <v>173.7948277054096</v>
      </c>
      <c r="M61" s="32">
        <f>SUM(M56:M60)</f>
        <v>185.48770795346323</v>
      </c>
      <c r="N61" s="32">
        <f>SUM(N56:N60)</f>
        <v>198.3823074141404</v>
      </c>
      <c r="O61" s="5"/>
    </row>
    <row r="62" spans="2:31" ht="15" thickBot="1" x14ac:dyDescent="0.35">
      <c r="B62" s="2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2:31" x14ac:dyDescent="0.3">
      <c r="B63" s="23"/>
      <c r="C63" s="55" t="s">
        <v>35</v>
      </c>
      <c r="D63" s="24">
        <f t="shared" ref="D63:N63" si="66">D$2</f>
        <v>2006</v>
      </c>
      <c r="E63" s="24">
        <f t="shared" si="66"/>
        <v>2007</v>
      </c>
      <c r="F63" s="24">
        <f t="shared" si="66"/>
        <v>2008</v>
      </c>
      <c r="G63" s="24">
        <f t="shared" si="66"/>
        <v>2009</v>
      </c>
      <c r="H63" s="24">
        <f t="shared" si="66"/>
        <v>2010</v>
      </c>
      <c r="I63" s="24">
        <f t="shared" si="66"/>
        <v>2011</v>
      </c>
      <c r="J63" s="24">
        <f t="shared" si="66"/>
        <v>2012</v>
      </c>
      <c r="K63" s="24">
        <f t="shared" si="66"/>
        <v>2013</v>
      </c>
      <c r="L63" s="24">
        <f t="shared" si="66"/>
        <v>2014</v>
      </c>
      <c r="M63" s="24">
        <f t="shared" si="66"/>
        <v>2015</v>
      </c>
      <c r="N63" s="24">
        <f t="shared" si="66"/>
        <v>2016</v>
      </c>
      <c r="O63" s="5"/>
      <c r="Q63" s="8"/>
      <c r="R63" s="9" t="s">
        <v>2</v>
      </c>
      <c r="S63" s="10"/>
      <c r="T63" s="9" t="s">
        <v>29</v>
      </c>
      <c r="U63" s="10"/>
      <c r="V63" s="9" t="s">
        <v>28</v>
      </c>
      <c r="W63" s="51"/>
      <c r="X63" s="9" t="s">
        <v>30</v>
      </c>
      <c r="Y63" s="10"/>
      <c r="Z63" s="9" t="s">
        <v>6</v>
      </c>
      <c r="AA63" s="10"/>
      <c r="AB63" s="10"/>
      <c r="AC63" s="11"/>
    </row>
    <row r="64" spans="2:31" x14ac:dyDescent="0.3">
      <c r="B64" s="63">
        <f>B56</f>
        <v>0.4</v>
      </c>
      <c r="C64" s="24" t="s">
        <v>7</v>
      </c>
      <c r="D64" s="3">
        <f>D$61*$B64</f>
        <v>45.322400000000009</v>
      </c>
      <c r="E64" s="3">
        <f>E$61*$B64</f>
        <v>44.699713683835625</v>
      </c>
      <c r="F64" s="3">
        <f>F$61*$B64</f>
        <v>37.209829658972126</v>
      </c>
      <c r="G64" s="3">
        <f>G$61*$B64</f>
        <v>45.235100448566463</v>
      </c>
      <c r="H64" s="3">
        <f t="shared" ref="H64:N64" si="67">H$61*0.4</f>
        <v>52.705910478351498</v>
      </c>
      <c r="I64" s="3">
        <f t="shared" si="67"/>
        <v>52.573970710668803</v>
      </c>
      <c r="J64" s="3">
        <f t="shared" si="67"/>
        <v>58.255553630044666</v>
      </c>
      <c r="K64" s="3">
        <f t="shared" si="67"/>
        <v>60.994139071928615</v>
      </c>
      <c r="L64" s="3">
        <f t="shared" si="67"/>
        <v>69.517931082163841</v>
      </c>
      <c r="M64" s="3">
        <f t="shared" si="67"/>
        <v>74.1950831813853</v>
      </c>
      <c r="N64" s="3">
        <f t="shared" si="67"/>
        <v>79.352922965656163</v>
      </c>
      <c r="O64" s="5"/>
      <c r="Q64" s="12" t="s">
        <v>0</v>
      </c>
      <c r="R64" s="13">
        <f>AC56</f>
        <v>192.9350464060004</v>
      </c>
      <c r="S64" s="14"/>
      <c r="T64" s="15">
        <f>R47</f>
        <v>7.7931625167990085E-2</v>
      </c>
      <c r="U64" s="14"/>
      <c r="V64" s="15">
        <f>POWER(AC39/R39,1/COUNT(R39:AB39))-1</f>
        <v>6.1564693195457876E-2</v>
      </c>
      <c r="W64" s="15"/>
      <c r="X64" s="13">
        <f>_xlfn.STDEV.S(S47:AC47)</f>
        <v>0.17596669556754402</v>
      </c>
      <c r="Y64" s="14"/>
      <c r="Z64" s="13">
        <f>T64/X64</f>
        <v>0.44287713033786202</v>
      </c>
      <c r="AA64" s="14"/>
      <c r="AB64" s="14"/>
      <c r="AC64" s="16"/>
    </row>
    <row r="65" spans="2:30" x14ac:dyDescent="0.3">
      <c r="B65" s="63">
        <f t="shared" ref="B65:B68" si="68">B57</f>
        <v>0.15</v>
      </c>
      <c r="C65" s="24" t="s">
        <v>8</v>
      </c>
      <c r="D65" s="3">
        <f t="shared" ref="D65:G68" si="69">D$61*$B65</f>
        <v>16.995900000000002</v>
      </c>
      <c r="E65" s="3">
        <f t="shared" si="69"/>
        <v>16.76239263143836</v>
      </c>
      <c r="F65" s="3">
        <f t="shared" si="69"/>
        <v>13.953686122114547</v>
      </c>
      <c r="G65" s="3">
        <f t="shared" si="69"/>
        <v>16.963162668212423</v>
      </c>
      <c r="H65" s="3">
        <f t="shared" ref="H65:N68" si="70">H$61*0.15</f>
        <v>19.76471642938181</v>
      </c>
      <c r="I65" s="3">
        <f t="shared" si="70"/>
        <v>19.715239016500799</v>
      </c>
      <c r="J65" s="3">
        <f t="shared" si="70"/>
        <v>21.845832611266747</v>
      </c>
      <c r="K65" s="3">
        <f t="shared" si="70"/>
        <v>22.872802151973229</v>
      </c>
      <c r="L65" s="3">
        <f t="shared" si="70"/>
        <v>26.06922415581144</v>
      </c>
      <c r="M65" s="3">
        <f t="shared" si="70"/>
        <v>27.823156193019482</v>
      </c>
      <c r="N65" s="3">
        <f t="shared" si="70"/>
        <v>29.757346112121059</v>
      </c>
      <c r="O65" s="5"/>
      <c r="Q65" s="12" t="s">
        <v>1</v>
      </c>
      <c r="R65" s="13">
        <f t="shared" ref="R65:R68" si="71">AC57</f>
        <v>137.77148854629263</v>
      </c>
      <c r="S65" s="14"/>
      <c r="T65" s="15">
        <f>R48</f>
        <v>2.981818181818182E-2</v>
      </c>
      <c r="U65" s="14"/>
      <c r="V65" s="15">
        <f>POWER(AC40/R40,1/COUNT(R40:AB40))-1</f>
        <v>2.9558077066029309E-2</v>
      </c>
      <c r="W65" s="15"/>
      <c r="X65" s="13">
        <f>_xlfn.STDEV.S(S48:AC48)</f>
        <v>2.4317969412836191E-2</v>
      </c>
      <c r="Y65" s="14"/>
      <c r="Z65" s="13">
        <f>T65/X65</f>
        <v>1.2261789342675278</v>
      </c>
      <c r="AA65" s="14"/>
      <c r="AB65" s="14"/>
      <c r="AC65" s="16"/>
    </row>
    <row r="66" spans="2:30" x14ac:dyDescent="0.3">
      <c r="B66" s="63">
        <f t="shared" si="68"/>
        <v>0.15</v>
      </c>
      <c r="C66" s="24" t="s">
        <v>10</v>
      </c>
      <c r="D66" s="3">
        <f t="shared" si="69"/>
        <v>16.995900000000002</v>
      </c>
      <c r="E66" s="3">
        <f t="shared" si="69"/>
        <v>16.76239263143836</v>
      </c>
      <c r="F66" s="3">
        <f t="shared" si="69"/>
        <v>13.953686122114547</v>
      </c>
      <c r="G66" s="3">
        <f t="shared" si="69"/>
        <v>16.963162668212423</v>
      </c>
      <c r="H66" s="3">
        <f t="shared" si="70"/>
        <v>19.76471642938181</v>
      </c>
      <c r="I66" s="3">
        <f t="shared" si="70"/>
        <v>19.715239016500799</v>
      </c>
      <c r="J66" s="3">
        <f t="shared" si="70"/>
        <v>21.845832611266747</v>
      </c>
      <c r="K66" s="3">
        <f t="shared" si="70"/>
        <v>22.872802151973229</v>
      </c>
      <c r="L66" s="3">
        <f t="shared" si="70"/>
        <v>26.06922415581144</v>
      </c>
      <c r="M66" s="3">
        <f t="shared" si="70"/>
        <v>27.823156193019482</v>
      </c>
      <c r="N66" s="3">
        <f t="shared" si="70"/>
        <v>29.757346112121059</v>
      </c>
      <c r="O66" s="5"/>
      <c r="Q66" s="12" t="s">
        <v>3</v>
      </c>
      <c r="R66" s="13">
        <f t="shared" si="71"/>
        <v>171.99122844514523</v>
      </c>
      <c r="S66" s="14"/>
      <c r="T66" s="15">
        <f>R49</f>
        <v>5.3874903493085949E-2</v>
      </c>
      <c r="U66" s="14"/>
      <c r="V66" s="15">
        <f>POWER(AC41/R41,1/COUNT(R41:AB41))-1</f>
        <v>5.0532913423674053E-2</v>
      </c>
      <c r="W66" s="15"/>
      <c r="X66" s="13">
        <f>_xlfn.STDEV.S(S49:AC49)</f>
        <v>8.4751811961720228E-2</v>
      </c>
      <c r="Y66" s="14"/>
      <c r="Z66" s="13">
        <f>T66/X66</f>
        <v>0.635678485758152</v>
      </c>
      <c r="AA66" s="14"/>
      <c r="AB66" s="14"/>
      <c r="AC66" s="16"/>
    </row>
    <row r="67" spans="2:30" x14ac:dyDescent="0.3">
      <c r="B67" s="63">
        <f t="shared" si="68"/>
        <v>0.15</v>
      </c>
      <c r="C67" s="24" t="s">
        <v>11</v>
      </c>
      <c r="D67" s="3">
        <f t="shared" si="69"/>
        <v>16.995900000000002</v>
      </c>
      <c r="E67" s="3">
        <f t="shared" si="69"/>
        <v>16.76239263143836</v>
      </c>
      <c r="F67" s="3">
        <f t="shared" si="69"/>
        <v>13.953686122114547</v>
      </c>
      <c r="G67" s="3">
        <f t="shared" si="69"/>
        <v>16.963162668212423</v>
      </c>
      <c r="H67" s="3">
        <f t="shared" si="70"/>
        <v>19.76471642938181</v>
      </c>
      <c r="I67" s="3">
        <f t="shared" si="70"/>
        <v>19.715239016500799</v>
      </c>
      <c r="J67" s="3">
        <f t="shared" si="70"/>
        <v>21.845832611266747</v>
      </c>
      <c r="K67" s="3">
        <f t="shared" si="70"/>
        <v>22.872802151973229</v>
      </c>
      <c r="L67" s="3">
        <f t="shared" si="70"/>
        <v>26.06922415581144</v>
      </c>
      <c r="M67" s="3">
        <f t="shared" si="70"/>
        <v>27.823156193019482</v>
      </c>
      <c r="N67" s="3">
        <f t="shared" si="70"/>
        <v>29.757346112121059</v>
      </c>
      <c r="O67" s="5"/>
      <c r="Q67" s="12" t="s">
        <v>4</v>
      </c>
      <c r="R67" s="13">
        <f t="shared" si="71"/>
        <v>185.05140487993768</v>
      </c>
      <c r="S67" s="14"/>
      <c r="T67" s="15">
        <f>R50</f>
        <v>6.5903264330538003E-2</v>
      </c>
      <c r="U67" s="14"/>
      <c r="V67" s="15">
        <f>POWER(AC42/R42,1/COUNT(R42:AB42))-1</f>
        <v>5.7546099678196905E-2</v>
      </c>
      <c r="W67" s="15"/>
      <c r="X67" s="13">
        <f>_xlfn.STDEV.S(S50:AC50)</f>
        <v>0.13009548800558343</v>
      </c>
      <c r="Y67" s="14"/>
      <c r="Z67" s="13">
        <f>T67/X67</f>
        <v>0.50657609530400904</v>
      </c>
      <c r="AA67" s="14"/>
      <c r="AB67" s="14"/>
      <c r="AC67" s="16"/>
    </row>
    <row r="68" spans="2:30" ht="15" thickBot="1" x14ac:dyDescent="0.35">
      <c r="B68" s="65">
        <f t="shared" si="68"/>
        <v>0.15</v>
      </c>
      <c r="C68" s="59" t="s">
        <v>12</v>
      </c>
      <c r="D68" s="25">
        <f t="shared" si="69"/>
        <v>16.995900000000002</v>
      </c>
      <c r="E68" s="25">
        <f t="shared" si="69"/>
        <v>16.76239263143836</v>
      </c>
      <c r="F68" s="25">
        <f t="shared" si="69"/>
        <v>13.953686122114547</v>
      </c>
      <c r="G68" s="25">
        <f t="shared" si="69"/>
        <v>16.963162668212423</v>
      </c>
      <c r="H68" s="25">
        <f t="shared" si="70"/>
        <v>19.76471642938181</v>
      </c>
      <c r="I68" s="25">
        <f t="shared" si="70"/>
        <v>19.715239016500799</v>
      </c>
      <c r="J68" s="25">
        <f t="shared" si="70"/>
        <v>21.845832611266747</v>
      </c>
      <c r="K68" s="25">
        <f t="shared" si="70"/>
        <v>22.872802151973229</v>
      </c>
      <c r="L68" s="25">
        <f t="shared" si="70"/>
        <v>26.06922415581144</v>
      </c>
      <c r="M68" s="25">
        <f t="shared" si="70"/>
        <v>27.823156193019482</v>
      </c>
      <c r="N68" s="25">
        <f t="shared" si="70"/>
        <v>29.757346112121059</v>
      </c>
      <c r="O68" s="7"/>
      <c r="Q68" s="17" t="s">
        <v>18</v>
      </c>
      <c r="R68" s="74">
        <f t="shared" si="71"/>
        <v>198.38230741414043</v>
      </c>
      <c r="S68" s="18"/>
      <c r="T68" s="73">
        <f>R51</f>
        <v>6.9246536466559067E-2</v>
      </c>
      <c r="U68" s="18"/>
      <c r="V68" s="73">
        <f>POWER(AC43/R43,1/COUNT(R43:AB43))-1</f>
        <v>6.4255054769822406E-2</v>
      </c>
      <c r="W68" s="73"/>
      <c r="X68" s="74">
        <f>_xlfn.STDEV.S(S51:AC51)</f>
        <v>0.10478558267204841</v>
      </c>
      <c r="Y68" s="18"/>
      <c r="Z68" s="74">
        <f>T68/X68</f>
        <v>0.66084030551495521</v>
      </c>
      <c r="AA68" s="18"/>
      <c r="AB68" s="18"/>
      <c r="AC68" s="19"/>
    </row>
    <row r="69" spans="2:30" x14ac:dyDescent="0.3">
      <c r="C69" s="2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30" x14ac:dyDescent="0.3">
      <c r="C70" s="24"/>
    </row>
    <row r="75" spans="2:30" x14ac:dyDescent="0.3">
      <c r="AD75">
        <f t="shared" ref="AD75:AD76" si="72">Q36</f>
        <v>0</v>
      </c>
    </row>
    <row r="76" spans="2:30" x14ac:dyDescent="0.3">
      <c r="AD76">
        <f t="shared" si="72"/>
        <v>0</v>
      </c>
    </row>
    <row r="79" spans="2:30" x14ac:dyDescent="0.3"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</row>
    <row r="80" spans="2:30" x14ac:dyDescent="0.3"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</row>
    <row r="81" spans="18:28" x14ac:dyDescent="0.3"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</row>
    <row r="82" spans="18:28" x14ac:dyDescent="0.3"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18:28" x14ac:dyDescent="0.3"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8:28" x14ac:dyDescent="0.3"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</row>
    <row r="85" spans="18:28" x14ac:dyDescent="0.3"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8:28" x14ac:dyDescent="0.3"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</row>
    <row r="87" spans="18:28" x14ac:dyDescent="0.3"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</row>
    <row r="96" spans="18:28" x14ac:dyDescent="0.3"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</row>
    <row r="97" spans="18:28" x14ac:dyDescent="0.3"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18:28" x14ac:dyDescent="0.3"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</row>
    <row r="99" spans="18:28" x14ac:dyDescent="0.3"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</row>
    <row r="100" spans="18:28" x14ac:dyDescent="0.3"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8:28" x14ac:dyDescent="0.3"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</row>
    <row r="102" spans="18:28" x14ac:dyDescent="0.3"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8:28" x14ac:dyDescent="0.3"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18:28" x14ac:dyDescent="0.3"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</row>
    <row r="105" spans="18:28" x14ac:dyDescent="0.3"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</row>
    <row r="106" spans="18:28" x14ac:dyDescent="0.3"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18:28" x14ac:dyDescent="0.3"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</row>
    <row r="108" spans="18:28" x14ac:dyDescent="0.3"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</row>
    <row r="109" spans="18:28" x14ac:dyDescent="0.3"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workbookViewId="0">
      <selection activeCell="E24" sqref="E24"/>
    </sheetView>
  </sheetViews>
  <sheetFormatPr baseColWidth="10" defaultRowHeight="14.4" x14ac:dyDescent="0.3"/>
  <cols>
    <col min="1" max="1" width="2.44140625" customWidth="1"/>
    <col min="2" max="2" width="16.88671875" customWidth="1"/>
  </cols>
  <sheetData>
    <row r="1" spans="2:16" ht="15" thickBot="1" x14ac:dyDescent="0.35"/>
    <row r="2" spans="2:16" x14ac:dyDescent="0.3">
      <c r="B2" s="20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8"/>
    </row>
    <row r="3" spans="2:16" x14ac:dyDescent="0.3">
      <c r="B3" s="23"/>
      <c r="C3" s="75">
        <f>Backtest!AC30</f>
        <v>2016</v>
      </c>
      <c r="D3" s="75">
        <f>Backtest!AB30</f>
        <v>2015</v>
      </c>
      <c r="E3" s="75">
        <f>Backtest!AA30</f>
        <v>2014</v>
      </c>
      <c r="F3" s="75">
        <f>Backtest!Z30</f>
        <v>2013</v>
      </c>
      <c r="G3" s="75">
        <f>Backtest!Y30</f>
        <v>2012</v>
      </c>
      <c r="H3" s="75">
        <f>Backtest!X30</f>
        <v>2011</v>
      </c>
      <c r="I3" s="75">
        <f>Backtest!W30</f>
        <v>2010</v>
      </c>
      <c r="J3" s="75">
        <f>Backtest!V30</f>
        <v>2009</v>
      </c>
      <c r="K3" s="75">
        <f>Backtest!U30</f>
        <v>2008</v>
      </c>
      <c r="L3" s="75">
        <f>Backtest!T30</f>
        <v>2007</v>
      </c>
      <c r="M3" s="75">
        <f>Backtest!S30</f>
        <v>2006</v>
      </c>
      <c r="N3" s="76" t="str">
        <f>Backtest!R30</f>
        <v>Ø</v>
      </c>
      <c r="O3" s="24" t="str">
        <f>Backtest!Q30</f>
        <v>Renditen Einzelteile</v>
      </c>
      <c r="P3" s="5"/>
    </row>
    <row r="4" spans="2:16" x14ac:dyDescent="0.3">
      <c r="B4" s="23"/>
      <c r="C4" s="39">
        <f>Backtest!AC31</f>
        <v>0.10551305724083357</v>
      </c>
      <c r="D4" s="39">
        <f>Backtest!AB31</f>
        <v>0.1078316773816481</v>
      </c>
      <c r="E4" s="39">
        <f>Backtest!AA31</f>
        <v>0.19775988799439967</v>
      </c>
      <c r="F4" s="39">
        <f>Backtest!Z31</f>
        <v>0.21213406873143828</v>
      </c>
      <c r="G4" s="39">
        <f>Backtest!Y31</f>
        <v>0.13754826254826263</v>
      </c>
      <c r="H4" s="39">
        <f>Backtest!X31</f>
        <v>-2.7230046948356894E-2</v>
      </c>
      <c r="I4" s="39">
        <f>Backtest!W31</f>
        <v>0.18729096989966551</v>
      </c>
      <c r="J4" s="39">
        <f>Backtest!V31</f>
        <v>0.25840000000000002</v>
      </c>
      <c r="K4" s="39">
        <f>Backtest!U31</f>
        <v>-0.37740000000000001</v>
      </c>
      <c r="L4" s="39">
        <f>Backtest!T31</f>
        <v>-1.7600000000000001E-2</v>
      </c>
      <c r="M4" s="39">
        <f>Backtest!S31</f>
        <v>7.2999999999999995E-2</v>
      </c>
      <c r="N4" s="39">
        <f>Backtest!R31</f>
        <v>7.7931625167990085E-2</v>
      </c>
      <c r="O4" s="24" t="str">
        <f>Backtest!Q31</f>
        <v>Aktien (MSCI World EUR)</v>
      </c>
      <c r="P4" s="5"/>
    </row>
    <row r="5" spans="2:16" x14ac:dyDescent="0.3">
      <c r="B5" s="23"/>
      <c r="C5" s="39">
        <f>Backtest!AC32</f>
        <v>2E-3</v>
      </c>
      <c r="D5" s="39">
        <f>Backtest!AB32</f>
        <v>1E-3</v>
      </c>
      <c r="E5" s="39">
        <f>Backtest!AA32</f>
        <v>4.4999999999999998E-2</v>
      </c>
      <c r="F5" s="39">
        <f>Backtest!Z32</f>
        <v>7.0000000000000001E-3</v>
      </c>
      <c r="G5" s="39">
        <f>Backtest!Y32</f>
        <v>5.6000000000000001E-2</v>
      </c>
      <c r="H5" s="39">
        <f>Backtest!X32</f>
        <v>0.03</v>
      </c>
      <c r="I5" s="39">
        <f>Backtest!W32</f>
        <v>2.5999999999999999E-2</v>
      </c>
      <c r="J5" s="39">
        <f>Backtest!V32</f>
        <v>5.8000000000000003E-2</v>
      </c>
      <c r="K5" s="39">
        <f>Backtest!U32</f>
        <v>6.9000000000000006E-2</v>
      </c>
      <c r="L5" s="39">
        <f>Backtest!T32</f>
        <v>2.7E-2</v>
      </c>
      <c r="M5" s="39">
        <f>Backtest!S32</f>
        <v>7.0000000000000001E-3</v>
      </c>
      <c r="N5" s="39">
        <f>Backtest!R32</f>
        <v>2.981818181818182E-2</v>
      </c>
      <c r="O5" s="24" t="str">
        <f>Backtest!Q32</f>
        <v>Anleihen (Dt. Pfandbriefe)</v>
      </c>
      <c r="P5" s="5"/>
    </row>
    <row r="6" spans="2:16" x14ac:dyDescent="0.3">
      <c r="B6" s="23"/>
      <c r="C6" s="39">
        <f>Backtest!AC33</f>
        <v>0.12690000000000001</v>
      </c>
      <c r="D6" s="39">
        <f>Backtest!AB33</f>
        <v>-1.54E-2</v>
      </c>
      <c r="E6" s="39">
        <f>Backtest!AA33</f>
        <v>0.13830000000000001</v>
      </c>
      <c r="F6" s="39">
        <f>Backtest!Z33</f>
        <v>-0.31159999999999999</v>
      </c>
      <c r="G6" s="39">
        <f>Backtest!Y33</f>
        <v>4.82E-2</v>
      </c>
      <c r="H6" s="39">
        <f>Backtest!X33</f>
        <v>0.13450000000000001</v>
      </c>
      <c r="I6" s="39">
        <f>Backtest!W33</f>
        <v>0.33960000000000001</v>
      </c>
      <c r="J6" s="39">
        <f>Backtest!V33</f>
        <v>0.28399999999999997</v>
      </c>
      <c r="K6" s="39">
        <f>Backtest!U33</f>
        <v>0.151</v>
      </c>
      <c r="L6" s="39">
        <f>Backtest!T33</f>
        <v>9.8599999999999993E-2</v>
      </c>
      <c r="M6" s="39">
        <f>Backtest!S33</f>
        <v>0.1414</v>
      </c>
      <c r="N6" s="39">
        <f>Backtest!R33</f>
        <v>0.10322727272727274</v>
      </c>
      <c r="O6" s="24" t="str">
        <f>Backtest!Q33</f>
        <v>Gold in EUR</v>
      </c>
      <c r="P6" s="5"/>
    </row>
    <row r="7" spans="2:16" x14ac:dyDescent="0.3">
      <c r="B7" s="23"/>
      <c r="C7" s="39">
        <f>Backtest!AC34</f>
        <v>4.9000000000000002E-2</v>
      </c>
      <c r="D7" s="39">
        <f>Backtest!AB34</f>
        <v>0.16900000000000001</v>
      </c>
      <c r="E7" s="39">
        <f>Backtest!AA34</f>
        <v>0.21199999999999999</v>
      </c>
      <c r="F7" s="39">
        <f>Backtest!Z34</f>
        <v>4.2000000000000003E-2</v>
      </c>
      <c r="G7" s="39">
        <f>Backtest!Y34</f>
        <v>0.23499999999999999</v>
      </c>
      <c r="H7" s="39">
        <f>Backtest!X34</f>
        <v>-0.124</v>
      </c>
      <c r="I7" s="39">
        <f>Backtest!W34</f>
        <v>0.222</v>
      </c>
      <c r="J7" s="39">
        <f>Backtest!V34</f>
        <v>0.38900000000000001</v>
      </c>
      <c r="K7" s="39">
        <f>Backtest!U34</f>
        <v>-0.36399999999999999</v>
      </c>
      <c r="L7" s="39">
        <f>Backtest!T34</f>
        <v>-0.20100000000000001</v>
      </c>
      <c r="M7" s="39">
        <f>Backtest!S34</f>
        <v>0.51900000000000002</v>
      </c>
      <c r="N7" s="39">
        <f>Backtest!R34</f>
        <v>0.10436363636363635</v>
      </c>
      <c r="O7" s="24" t="str">
        <f>Backtest!Q34</f>
        <v>Europäische Immobilien</v>
      </c>
      <c r="P7" s="5"/>
    </row>
    <row r="8" spans="2:16" ht="15" thickBot="1" x14ac:dyDescent="0.35">
      <c r="B8" s="68"/>
      <c r="C8" s="41">
        <f>Backtest!AC35</f>
        <v>4.1803278688524598E-3</v>
      </c>
      <c r="D8" s="41">
        <f>Backtest!AB35</f>
        <v>6.3808219178082184E-3</v>
      </c>
      <c r="E8" s="41">
        <f>Backtest!AA35</f>
        <v>8.9917808219178077E-3</v>
      </c>
      <c r="F8" s="41">
        <f>Backtest!Z35</f>
        <v>1.0308219178082192E-2</v>
      </c>
      <c r="G8" s="41">
        <f>Backtest!Y35</f>
        <v>1.4460382513661203E-2</v>
      </c>
      <c r="H8" s="41">
        <f>Backtest!X35</f>
        <v>1.5424657534246575E-2</v>
      </c>
      <c r="I8" s="41">
        <f>Backtest!W35</f>
        <v>1.3991780821917807E-2</v>
      </c>
      <c r="J8" s="41">
        <f>Backtest!V35</f>
        <v>1.7773972602739722E-2</v>
      </c>
      <c r="K8" s="41">
        <f>Backtest!U35</f>
        <v>3.3333333333333333E-2</v>
      </c>
      <c r="L8" s="41">
        <f>Backtest!T35</f>
        <v>3.0739726027397263E-2</v>
      </c>
      <c r="M8" s="41">
        <f>Backtest!S35</f>
        <v>2.5000000000000001E-2</v>
      </c>
      <c r="N8" s="41">
        <f>Backtest!R35</f>
        <v>1.6416818419996052E-2</v>
      </c>
      <c r="O8" s="59" t="str">
        <f>Backtest!Q35</f>
        <v>Tagesgeld (ING-DiBa)</v>
      </c>
      <c r="P8" s="7"/>
    </row>
    <row r="9" spans="2:16" ht="15" thickBot="1" x14ac:dyDescent="0.35"/>
    <row r="10" spans="2:16" x14ac:dyDescent="0.3">
      <c r="B10" s="20" t="s">
        <v>26</v>
      </c>
      <c r="C10" s="45"/>
      <c r="D10" s="1">
        <f>Backtest!D2</f>
        <v>2006</v>
      </c>
      <c r="E10" s="1">
        <f>Backtest!E2</f>
        <v>2007</v>
      </c>
      <c r="F10" s="1">
        <f>Backtest!F2</f>
        <v>2008</v>
      </c>
      <c r="G10" s="1">
        <f>Backtest!G2</f>
        <v>2009</v>
      </c>
      <c r="H10" s="1">
        <f>Backtest!H2</f>
        <v>2010</v>
      </c>
      <c r="I10" s="1">
        <f>Backtest!I2</f>
        <v>2011</v>
      </c>
      <c r="J10" s="1">
        <f>Backtest!J2</f>
        <v>2012</v>
      </c>
      <c r="K10" s="1">
        <f>Backtest!K2</f>
        <v>2013</v>
      </c>
      <c r="L10" s="1">
        <f>Backtest!L2</f>
        <v>2014</v>
      </c>
      <c r="M10" s="1">
        <f>Backtest!M2</f>
        <v>2015</v>
      </c>
      <c r="N10" s="21">
        <f>Backtest!N2</f>
        <v>2016</v>
      </c>
    </row>
    <row r="11" spans="2:16" x14ac:dyDescent="0.3">
      <c r="B11" s="2" t="s">
        <v>24</v>
      </c>
      <c r="C11" s="4"/>
      <c r="D11" s="48">
        <v>0.19700000000000001</v>
      </c>
      <c r="E11" s="48">
        <v>9.2999999999999999E-2</v>
      </c>
      <c r="F11" s="48">
        <v>-0.39800000000000002</v>
      </c>
      <c r="G11" s="49">
        <v>0.29099999999999998</v>
      </c>
      <c r="H11" s="48">
        <v>0.104</v>
      </c>
      <c r="I11" s="48">
        <v>-5.8999999999999997E-2</v>
      </c>
      <c r="J11" s="48">
        <v>0.154</v>
      </c>
      <c r="K11" s="49">
        <v>0.26600000000000001</v>
      </c>
      <c r="L11" s="48">
        <v>4.8000000000000001E-2</v>
      </c>
      <c r="M11" s="48">
        <v>-0.01</v>
      </c>
      <c r="N11" s="50">
        <v>7.4999999999999997E-2</v>
      </c>
    </row>
    <row r="12" spans="2:16" ht="15" thickBot="1" x14ac:dyDescent="0.35">
      <c r="B12" s="6" t="s">
        <v>23</v>
      </c>
      <c r="C12" s="46"/>
      <c r="D12" s="44">
        <v>7.2999999999999995E-2</v>
      </c>
      <c r="E12" s="44">
        <v>-1.7600000000000001E-2</v>
      </c>
      <c r="F12" s="44">
        <v>-0.37740000000000001</v>
      </c>
      <c r="G12" s="44">
        <v>0.25840000000000002</v>
      </c>
      <c r="H12" s="44">
        <v>0.18729096989966551</v>
      </c>
      <c r="I12" s="44">
        <v>-2.7230046948356894E-2</v>
      </c>
      <c r="J12" s="44">
        <v>0.13754826254826263</v>
      </c>
      <c r="K12" s="44">
        <v>0.21213406873143828</v>
      </c>
      <c r="L12" s="44">
        <v>0.19775988799439967</v>
      </c>
      <c r="M12" s="44">
        <v>0.1078316773816481</v>
      </c>
      <c r="N12" s="47">
        <v>0.10551305724083357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Backtest</vt:lpstr>
      <vt:lpstr>Bonus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2016-12-21T11:34:36Z</dcterms:created>
  <dcterms:modified xsi:type="dcterms:W3CDTF">2017-01-30T14:06:23Z</dcterms:modified>
</cp:coreProperties>
</file>