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_rels/drawing1.xml.rels" ContentType="application/vnd.openxmlformats-package.relationship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charts/chart5.xml" ContentType="application/vnd.openxmlformats-officedocument.drawingml.chart+xml"/>
  <Override PartName="/xl/charts/chart4.xml" ContentType="application/vnd.openxmlformats-officedocument.drawingml.char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RuP_v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ref="A2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b val="true"/>
            <sz val="9"/>
            <color rgb="FF000000"/>
            <rFont val="Tahoma"/>
            <family val="2"/>
            <charset val="1"/>
          </rPr>
          <t xml:space="preserve">NACH Steuern und KV/PV</t>
        </r>
      </text>
    </comment>
  </commentList>
</comments>
</file>

<file path=xl/sharedStrings.xml><?xml version="1.0" encoding="utf-8"?>
<sst xmlns="http://schemas.openxmlformats.org/spreadsheetml/2006/main" count="67" uniqueCount="37">
  <si>
    <t xml:space="preserve">Variante 1</t>
  </si>
  <si>
    <t xml:space="preserve">Variante 2</t>
  </si>
  <si>
    <t xml:space="preserve">Kapitalstock zu Beginn Ruhestand</t>
  </si>
  <si>
    <t xml:space="preserve">Rendite</t>
  </si>
  <si>
    <t xml:space="preserve">RV1 zu Beginn Rentenzahlung p.a. </t>
  </si>
  <si>
    <t xml:space="preserve">Rentenzahlung ab Jahr</t>
  </si>
  <si>
    <t xml:space="preserve">Erhöhung p.a.</t>
  </si>
  <si>
    <t xml:space="preserve">Steuerpflichtig</t>
  </si>
  <si>
    <t xml:space="preserve">RV2 zu Beginn Rentenzahlung p.a. </t>
  </si>
  <si>
    <t xml:space="preserve">RV3 zu Beginn Rentenzahlung p.a. </t>
  </si>
  <si>
    <t xml:space="preserve">RV4 zu Beginn Rentenzahlung p.a. </t>
  </si>
  <si>
    <t xml:space="preserve">PKV+PPV zu Beginn Ruhestand p.a. </t>
  </si>
  <si>
    <t xml:space="preserve">GKV + GPV p.a.</t>
  </si>
  <si>
    <t xml:space="preserve">BBG p.a.</t>
  </si>
  <si>
    <t xml:space="preserve">Kirchensteuer</t>
  </si>
  <si>
    <t xml:space="preserve">Splitting-Verfahren (2 = Ja; 1 = Nein)</t>
  </si>
  <si>
    <t xml:space="preserve">anfängliche Entnahme mtl. Netto</t>
  </si>
  <si>
    <t xml:space="preserve">Dynamik</t>
  </si>
  <si>
    <t xml:space="preserve">Jahr</t>
  </si>
  <si>
    <t xml:space="preserve">Guthaben JA</t>
  </si>
  <si>
    <t xml:space="preserve">Kapitalertrag</t>
  </si>
  <si>
    <t xml:space="preserve">RV1</t>
  </si>
  <si>
    <t xml:space="preserve">RV2</t>
  </si>
  <si>
    <t xml:space="preserve">RV3</t>
  </si>
  <si>
    <t xml:space="preserve">RV4</t>
  </si>
  <si>
    <t xml:space="preserve">PKV + PPV</t>
  </si>
  <si>
    <t xml:space="preserve">GKV + GPV</t>
  </si>
  <si>
    <t xml:space="preserve">zvE</t>
  </si>
  <si>
    <t xml:space="preserve">ESt. 1</t>
  </si>
  <si>
    <t xml:space="preserve">ESt. 2</t>
  </si>
  <si>
    <t xml:space="preserve">ESt.</t>
  </si>
  <si>
    <t xml:space="preserve">SolZ</t>
  </si>
  <si>
    <t xml:space="preserve">KiSt</t>
  </si>
  <si>
    <t xml:space="preserve">Entnahme</t>
  </si>
  <si>
    <t xml:space="preserve">Guthaben JE</t>
  </si>
  <si>
    <t xml:space="preserve">Guthaben am Jahresende</t>
  </si>
  <si>
    <t xml:space="preserve">Delta Guthaben gg. VJ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</si>
</sst>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&quot; €&quot;_-;\-* #,##0.00&quot; €&quot;_-;_-* \-??&quot; €&quot;_-;_-@_-"/>
    <numFmt numFmtId="166" formatCode="#,##0.00&quot; €&quot;"/>
    <numFmt numFmtId="167" formatCode="#,##0&quot; €&quot;"/>
    <numFmt numFmtId="168" formatCode="0%"/>
    <numFmt numFmtId="169" formatCode="0.00%"/>
    <numFmt numFmtId="170" formatCode="0"/>
    <numFmt numFmtId="171" formatCode="#,##0.000&quot; €&quot;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"/>
      <family val="2"/>
    </font>
    <font>
      <b val="true"/>
      <sz val="10"/>
      <name val="Arial"/>
      <family val="2"/>
    </font>
    <font>
      <u val="single"/>
      <sz val="10"/>
      <color rgb="FF0000FF"/>
      <name val="Arial"/>
      <family val="2"/>
      <charset val="1"/>
    </font>
    <font>
      <b val="true"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 val="true"/>
      <sz val="9"/>
      <color rgb="FFFF0000"/>
      <name val="Tahoma"/>
      <family val="2"/>
      <charset val="1"/>
    </font>
    <font>
      <b val="true"/>
      <sz val="10"/>
      <color rgb="FF000000"/>
      <name val="Arial"/>
      <family val="2"/>
    </font>
    <font>
      <sz val="8"/>
      <color rgb="FF000000"/>
      <name val="Arial"/>
      <family val="2"/>
    </font>
    <font>
      <b val="true"/>
      <sz val="9.7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B3B3B3"/>
      </patternFill>
    </fill>
  </fills>
  <borders count="1">
    <border diagonalUp="false" diagonalDown="false">
      <left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8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uro" xfId="21" builtinId="53" customBuiltin="true"/>
    <cellStyle name="Standard_RuP" xfId="22" builtinId="53" customBuiltin="tru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343664488747"/>
          <c:y val="0.03923884514435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6937510470766"/>
          <c:y val="0.203937007874016"/>
          <c:w val="0.862735243200983"/>
          <c:h val="0.661942257217848"/>
        </c:manualLayout>
      </c:layout>
      <c:lineChart>
        <c:grouping val="standard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RuP_v2!$B$138:$B$182</c:f>
              <c:numCache>
                <c:formatCode>General</c:formatCode>
                <c:ptCount val="45"/>
                <c:pt idx="0">
                  <c:v>992131.1255</c:v>
                </c:pt>
                <c:pt idx="1">
                  <c:v>983205.44674025</c:v>
                </c:pt>
                <c:pt idx="2">
                  <c:v>972781.922378709</c:v>
                </c:pt>
                <c:pt idx="3">
                  <c:v>960787.869652711</c:v>
                </c:pt>
                <c:pt idx="4">
                  <c:v>947135.282974483</c:v>
                </c:pt>
                <c:pt idx="5">
                  <c:v>931729.112691436</c:v>
                </c:pt>
                <c:pt idx="6">
                  <c:v>914470.27726267</c:v>
                </c:pt>
                <c:pt idx="7">
                  <c:v>895253.116517065</c:v>
                </c:pt>
                <c:pt idx="8">
                  <c:v>873964.992432218</c:v>
                </c:pt>
                <c:pt idx="9">
                  <c:v>850501.357432847</c:v>
                </c:pt>
                <c:pt idx="10">
                  <c:v>827444.653490167</c:v>
                </c:pt>
                <c:pt idx="11">
                  <c:v>802133.212390208</c:v>
                </c:pt>
                <c:pt idx="12">
                  <c:v>774386.513415758</c:v>
                </c:pt>
                <c:pt idx="13">
                  <c:v>744235.958831847</c:v>
                </c:pt>
                <c:pt idx="14">
                  <c:v>711585.130114124</c:v>
                </c:pt>
                <c:pt idx="15">
                  <c:v>676306.984774106</c:v>
                </c:pt>
                <c:pt idx="16">
                  <c:v>638266.070890129</c:v>
                </c:pt>
                <c:pt idx="17">
                  <c:v>597320.474231251</c:v>
                </c:pt>
                <c:pt idx="18">
                  <c:v>553318.131052979</c:v>
                </c:pt>
                <c:pt idx="19">
                  <c:v>506097.562617141</c:v>
                </c:pt>
                <c:pt idx="20">
                  <c:v>455487.502970086</c:v>
                </c:pt>
                <c:pt idx="21">
                  <c:v>404458.86500393</c:v>
                </c:pt>
                <c:pt idx="22">
                  <c:v>349866.880502634</c:v>
                </c:pt>
                <c:pt idx="23">
                  <c:v>291470.160797381</c:v>
                </c:pt>
                <c:pt idx="24">
                  <c:v>228839.637195302</c:v>
                </c:pt>
                <c:pt idx="25">
                  <c:v>161232.456389164</c:v>
                </c:pt>
                <c:pt idx="26">
                  <c:v>88383.6473400558</c:v>
                </c:pt>
                <c:pt idx="27">
                  <c:v>10016.8916501248</c:v>
                </c:pt>
                <c:pt idx="28">
                  <c:v>-72873.1520180741</c:v>
                </c:pt>
                <c:pt idx="29">
                  <c:v>-158231.15233111</c:v>
                </c:pt>
                <c:pt idx="30">
                  <c:v>-246130.141165752</c:v>
                </c:pt>
                <c:pt idx="31">
                  <c:v>-336645.447629381</c:v>
                </c:pt>
                <c:pt idx="32">
                  <c:v>-429854.776369037</c:v>
                </c:pt>
                <c:pt idx="33">
                  <c:v>-525838.288775344</c:v>
                </c:pt>
                <c:pt idx="34">
                  <c:v>-624678.687195855</c:v>
                </c:pt>
                <c:pt idx="35">
                  <c:v>-726461.302277108</c:v>
                </c:pt>
                <c:pt idx="36">
                  <c:v>-831274.183559672</c:v>
                </c:pt>
                <c:pt idx="37">
                  <c:v>-939208.193455623</c:v>
                </c:pt>
                <c:pt idx="38">
                  <c:v>-1050357.1047433</c:v>
                </c:pt>
                <c:pt idx="39">
                  <c:v>-1164817.70171983</c:v>
                </c:pt>
                <c:pt idx="40">
                  <c:v>-1282689.88515776</c:v>
                </c:pt>
                <c:pt idx="41">
                  <c:v>-1404076.78121832</c:v>
                </c:pt>
                <c:pt idx="42">
                  <c:v>-1529084.85448019</c:v>
                </c:pt>
                <c:pt idx="43">
                  <c:v>-1657824.0252493</c:v>
                </c:pt>
                <c:pt idx="44">
                  <c:v>-1790407.79132222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RuP_v2!$C$138:$C$182</c:f>
              <c:numCache>
                <c:formatCode>General</c:formatCode>
                <c:ptCount val="45"/>
                <c:pt idx="0">
                  <c:v>997376.8624</c:v>
                </c:pt>
                <c:pt idx="1">
                  <c:v>993321.30917856</c:v>
                </c:pt>
                <c:pt idx="2">
                  <c:v>987740.621162168</c:v>
                </c:pt>
                <c:pt idx="3">
                  <c:v>980540.097761311</c:v>
                </c:pt>
                <c:pt idx="4">
                  <c:v>972135.093661808</c:v>
                </c:pt>
                <c:pt idx="5">
                  <c:v>961920.116095886</c:v>
                </c:pt>
                <c:pt idx="6">
                  <c:v>949784.26164819</c:v>
                </c:pt>
                <c:pt idx="7">
                  <c:v>935609.284931753</c:v>
                </c:pt>
                <c:pt idx="8">
                  <c:v>919272.342842656</c:v>
                </c:pt>
                <c:pt idx="9">
                  <c:v>902143.96183647</c:v>
                </c:pt>
                <c:pt idx="10">
                  <c:v>882637.275969531</c:v>
                </c:pt>
                <c:pt idx="11">
                  <c:v>860606.236961042</c:v>
                </c:pt>
                <c:pt idx="12">
                  <c:v>835898.545460601</c:v>
                </c:pt>
                <c:pt idx="13">
                  <c:v>808349.982962157</c:v>
                </c:pt>
                <c:pt idx="14">
                  <c:v>777786.927364709</c:v>
                </c:pt>
                <c:pt idx="15">
                  <c:v>744023.700337229</c:v>
                </c:pt>
                <c:pt idx="16">
                  <c:v>706861.901814914</c:v>
                </c:pt>
                <c:pt idx="17">
                  <c:v>666089.709641598</c:v>
                </c:pt>
                <c:pt idx="18">
                  <c:v>621479.032587676</c:v>
                </c:pt>
                <c:pt idx="19">
                  <c:v>572784.641200661</c:v>
                </c:pt>
                <c:pt idx="20">
                  <c:v>519744.309061225</c:v>
                </c:pt>
                <c:pt idx="21">
                  <c:v>462117.384053292</c:v>
                </c:pt>
                <c:pt idx="22">
                  <c:v>399408.6556763</c:v>
                </c:pt>
                <c:pt idx="23">
                  <c:v>330831.23026789</c:v>
                </c:pt>
                <c:pt idx="24">
                  <c:v>255803.600800168</c:v>
                </c:pt>
                <c:pt idx="25">
                  <c:v>173909.579187942</c:v>
                </c:pt>
                <c:pt idx="26">
                  <c:v>84709.4418906667</c:v>
                </c:pt>
                <c:pt idx="27">
                  <c:v>-12261.3176492493</c:v>
                </c:pt>
                <c:pt idx="28">
                  <c:v>-114933.033945088</c:v>
                </c:pt>
                <c:pt idx="29">
                  <c:v>-221641.191627832</c:v>
                </c:pt>
                <c:pt idx="30">
                  <c:v>-332540.515188982</c:v>
                </c:pt>
                <c:pt idx="31">
                  <c:v>-447791.799683026</c:v>
                </c:pt>
                <c:pt idx="32">
                  <c:v>-566451.155871199</c:v>
                </c:pt>
                <c:pt idx="33">
                  <c:v>-689797.71057855</c:v>
                </c:pt>
                <c:pt idx="34">
                  <c:v>-818011.954928435</c:v>
                </c:pt>
                <c:pt idx="35">
                  <c:v>-951281.494099153</c:v>
                </c:pt>
                <c:pt idx="36">
                  <c:v>-1089801.33603368</c:v>
                </c:pt>
                <c:pt idx="37">
                  <c:v>-1233774.1922395</c:v>
                </c:pt>
                <c:pt idx="38">
                  <c:v>-1383410.79120101</c:v>
                </c:pt>
                <c:pt idx="39">
                  <c:v>-1538930.20495</c:v>
                </c:pt>
                <c:pt idx="40">
                  <c:v>-1700560.18936436</c:v>
                </c:pt>
                <c:pt idx="41">
                  <c:v>-1868537.53879036</c:v>
                </c:pt>
                <c:pt idx="42">
                  <c:v>-2043108.45561033</c:v>
                </c:pt>
                <c:pt idx="43">
                  <c:v>-2224528.93540571</c:v>
                </c:pt>
                <c:pt idx="44">
                  <c:v>-2413065.16839427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97093992"/>
        <c:axId val="31386701"/>
      </c:lineChart>
      <c:catAx>
        <c:axId val="97093992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p>
            <a:pPr>
              <a:defRPr b="0" sz="8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</a:defRPr>
            </a:pPr>
          </a:p>
        </c:txPr>
        <c:crossAx val="31386701"/>
        <c:crosses val="autoZero"/>
        <c:auto val="1"/>
        <c:lblAlgn val="ctr"/>
        <c:lblOffset val="100"/>
      </c:catAx>
      <c:valAx>
        <c:axId val="31386701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p>
            <a:pPr>
              <a:defRPr b="0" sz="8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</a:defRPr>
            </a:pPr>
          </a:p>
        </c:txPr>
        <c:crossAx val="9709399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30270992154"/>
          <c:y val="0.040769020998091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817428078571"/>
          <c:y val="0.205754022361603"/>
          <c:w val="0.871515218963886"/>
          <c:h val="0.655031360785383"/>
        </c:manualLayout>
      </c:layout>
      <c:lineChart>
        <c:grouping val="standard"/>
        <c:ser>
          <c:idx val="0"/>
          <c:order val="0"/>
          <c:tx>
            <c:strRef>
              <c:f>RuP_v2!$D$137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RuP_v2!$D$138:$D$182</c:f>
              <c:numCache>
                <c:formatCode>General</c:formatCode>
                <c:ptCount val="45"/>
                <c:pt idx="0">
                  <c:v>-7867.87450000004</c:v>
                </c:pt>
                <c:pt idx="1">
                  <c:v>-8925.6787597501</c:v>
                </c:pt>
                <c:pt idx="2">
                  <c:v>-10423.5243615411</c:v>
                </c:pt>
                <c:pt idx="3">
                  <c:v>-11994.0527259973</c:v>
                </c:pt>
                <c:pt idx="4">
                  <c:v>-13652.5866782282</c:v>
                </c:pt>
                <c:pt idx="5">
                  <c:v>-15406.1702830473</c:v>
                </c:pt>
                <c:pt idx="6">
                  <c:v>-17258.8354287661</c:v>
                </c:pt>
                <c:pt idx="7">
                  <c:v>-19217.1607456044</c:v>
                </c:pt>
                <c:pt idx="8">
                  <c:v>-21288.1240848477</c:v>
                </c:pt>
                <c:pt idx="9">
                  <c:v>-23463.6349993704</c:v>
                </c:pt>
                <c:pt idx="10">
                  <c:v>-23056.7039426805</c:v>
                </c:pt>
                <c:pt idx="11">
                  <c:v>-25311.441099959</c:v>
                </c:pt>
                <c:pt idx="12">
                  <c:v>-27746.6989744501</c:v>
                </c:pt>
                <c:pt idx="13">
                  <c:v>-30150.5545839107</c:v>
                </c:pt>
                <c:pt idx="14">
                  <c:v>-32650.8287177235</c:v>
                </c:pt>
                <c:pt idx="15">
                  <c:v>-35278.1453400174</c:v>
                </c:pt>
                <c:pt idx="16">
                  <c:v>-38040.9138839775</c:v>
                </c:pt>
                <c:pt idx="17">
                  <c:v>-40945.5966588776</c:v>
                </c:pt>
                <c:pt idx="18">
                  <c:v>-44002.3431782717</c:v>
                </c:pt>
                <c:pt idx="19">
                  <c:v>-47220.5684358384</c:v>
                </c:pt>
                <c:pt idx="20">
                  <c:v>-50610.0596470553</c:v>
                </c:pt>
                <c:pt idx="21">
                  <c:v>-51028.6379661558</c:v>
                </c:pt>
                <c:pt idx="22">
                  <c:v>-54591.9845012961</c:v>
                </c:pt>
                <c:pt idx="23">
                  <c:v>-58396.7197052531</c:v>
                </c:pt>
                <c:pt idx="24">
                  <c:v>-62630.5236020784</c:v>
                </c:pt>
                <c:pt idx="25">
                  <c:v>-67607.1808061385</c:v>
                </c:pt>
                <c:pt idx="26">
                  <c:v>-72848.809049108</c:v>
                </c:pt>
                <c:pt idx="27">
                  <c:v>-78366.755689931</c:v>
                </c:pt>
                <c:pt idx="28">
                  <c:v>-82890.0436681989</c:v>
                </c:pt>
                <c:pt idx="29">
                  <c:v>-85358.0003130361</c:v>
                </c:pt>
                <c:pt idx="30">
                  <c:v>-87898.9888346422</c:v>
                </c:pt>
                <c:pt idx="31">
                  <c:v>-90515.3064636287</c:v>
                </c:pt>
                <c:pt idx="32">
                  <c:v>-93209.3287396555</c:v>
                </c:pt>
                <c:pt idx="33">
                  <c:v>-95983.5124063073</c:v>
                </c:pt>
                <c:pt idx="34">
                  <c:v>-98840.3984205113</c:v>
                </c:pt>
                <c:pt idx="35">
                  <c:v>-101782.615081253</c:v>
                </c:pt>
                <c:pt idx="36">
                  <c:v>-104812.881282564</c:v>
                </c:pt>
                <c:pt idx="37">
                  <c:v>-107934.009895951</c:v>
                </c:pt>
                <c:pt idx="38">
                  <c:v>-111148.911287678</c:v>
                </c:pt>
                <c:pt idx="39">
                  <c:v>-114460.596976529</c:v>
                </c:pt>
                <c:pt idx="40">
                  <c:v>-117872.183437929</c:v>
                </c:pt>
                <c:pt idx="41">
                  <c:v>-121386.896060562</c:v>
                </c:pt>
                <c:pt idx="42">
                  <c:v>-125008.073261869</c:v>
                </c:pt>
                <c:pt idx="43">
                  <c:v>-128739.170769108</c:v>
                </c:pt>
                <c:pt idx="44">
                  <c:v>-132583.766072926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RuP_v2!$E$138:$E$182</c:f>
              <c:numCache>
                <c:formatCode>General</c:formatCode>
                <c:ptCount val="45"/>
                <c:pt idx="0">
                  <c:v>-2622.13760000002</c:v>
                </c:pt>
                <c:pt idx="1">
                  <c:v>-4055.55322143994</c:v>
                </c:pt>
                <c:pt idx="2">
                  <c:v>-5580.68801639194</c:v>
                </c:pt>
                <c:pt idx="3">
                  <c:v>-7200.523400857</c:v>
                </c:pt>
                <c:pt idx="4">
                  <c:v>-8405.00409950339</c:v>
                </c:pt>
                <c:pt idx="5">
                  <c:v>-10214.9775659218</c:v>
                </c:pt>
                <c:pt idx="6">
                  <c:v>-12135.8544476962</c:v>
                </c:pt>
                <c:pt idx="7">
                  <c:v>-14174.9767164366</c:v>
                </c:pt>
                <c:pt idx="8">
                  <c:v>-16336.9420890971</c:v>
                </c:pt>
                <c:pt idx="9">
                  <c:v>-17128.3810061865</c:v>
                </c:pt>
                <c:pt idx="10">
                  <c:v>-19506.6858669382</c:v>
                </c:pt>
                <c:pt idx="11">
                  <c:v>-22031.0390084897</c:v>
                </c:pt>
                <c:pt idx="12">
                  <c:v>-24707.6915004404</c:v>
                </c:pt>
                <c:pt idx="13">
                  <c:v>-27548.5624984443</c:v>
                </c:pt>
                <c:pt idx="14">
                  <c:v>-30563.0555974474</c:v>
                </c:pt>
                <c:pt idx="15">
                  <c:v>-33763.2270274808</c:v>
                </c:pt>
                <c:pt idx="16">
                  <c:v>-37161.7985223146</c:v>
                </c:pt>
                <c:pt idx="17">
                  <c:v>-40772.1921733163</c:v>
                </c:pt>
                <c:pt idx="18">
                  <c:v>-44610.6770539214</c:v>
                </c:pt>
                <c:pt idx="19">
                  <c:v>-48694.3913870151</c:v>
                </c:pt>
                <c:pt idx="20">
                  <c:v>-53040.3321394363</c:v>
                </c:pt>
                <c:pt idx="21">
                  <c:v>-57626.9250079335</c:v>
                </c:pt>
                <c:pt idx="22">
                  <c:v>-62708.7283769919</c:v>
                </c:pt>
                <c:pt idx="23">
                  <c:v>-68577.4254084093</c:v>
                </c:pt>
                <c:pt idx="24">
                  <c:v>-75027.6294677224</c:v>
                </c:pt>
                <c:pt idx="25">
                  <c:v>-81894.0216122257</c:v>
                </c:pt>
                <c:pt idx="26">
                  <c:v>-89200.1372972755</c:v>
                </c:pt>
                <c:pt idx="27">
                  <c:v>-96970.759539916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>
              <a:noFill/>
            </a:ln>
          </c:spPr>
        </c:hiLowLines>
        <c:marker val="1"/>
        <c:axId val="95476480"/>
        <c:axId val="96057159"/>
      </c:lineChart>
      <c:catAx>
        <c:axId val="95476480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1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p>
            <a:pPr>
              <a:defRPr b="0" sz="8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</a:defRPr>
            </a:pPr>
          </a:p>
        </c:txPr>
        <c:crossAx val="96057159"/>
        <c:crosses val="autoZero"/>
        <c:auto val="1"/>
        <c:lblAlgn val="ctr"/>
        <c:lblOffset val="100"/>
      </c:catAx>
      <c:valAx>
        <c:axId val="96057159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p>
            <a:pPr>
              <a:defRPr b="0" sz="8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</a:defRPr>
            </a:pPr>
          </a:p>
        </c:txPr>
        <c:crossAx val="95476480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23040</xdr:colOff>
      <xdr:row>0</xdr:row>
      <xdr:rowOff>23040</xdr:rowOff>
    </xdr:from>
    <xdr:to>
      <xdr:col>13</xdr:col>
      <xdr:colOff>68400</xdr:colOff>
      <xdr:row>17</xdr:row>
      <xdr:rowOff>8280</xdr:rowOff>
    </xdr:to>
    <xdr:graphicFrame>
      <xdr:nvGraphicFramePr>
        <xdr:cNvPr id="0" name="Chart 1"/>
        <xdr:cNvGraphicFramePr/>
      </xdr:nvGraphicFramePr>
      <xdr:xfrm>
        <a:off x="5709240" y="23040"/>
        <a:ext cx="6446160" cy="27428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30600</xdr:colOff>
      <xdr:row>17</xdr:row>
      <xdr:rowOff>77040</xdr:rowOff>
    </xdr:from>
    <xdr:to>
      <xdr:col>13</xdr:col>
      <xdr:colOff>99000</xdr:colOff>
      <xdr:row>34</xdr:row>
      <xdr:rowOff>69480</xdr:rowOff>
    </xdr:to>
    <xdr:graphicFrame>
      <xdr:nvGraphicFramePr>
        <xdr:cNvPr id="1" name="Chart 2"/>
        <xdr:cNvGraphicFramePr/>
      </xdr:nvGraphicFramePr>
      <xdr:xfrm>
        <a:off x="5716800" y="2834640"/>
        <a:ext cx="6469200" cy="2639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X18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2"/>
  <cols>
    <col collapsed="false" hidden="false" max="1" min="1" style="0" width="32.530612244898"/>
    <col collapsed="false" hidden="false" max="2" min="2" style="1" width="12.6887755102041"/>
    <col collapsed="false" hidden="false" max="3" min="3" style="0" width="12.6887755102041"/>
    <col collapsed="false" hidden="false" max="16" min="4" style="0" width="11.3418367346939"/>
    <col collapsed="false" hidden="false" max="17" min="17" style="0" width="11.4744897959184"/>
    <col collapsed="false" hidden="false" max="18" min="18" style="0" width="12.4183673469388"/>
    <col collapsed="false" hidden="false" max="1025" min="19" style="0" width="11.3418367346939"/>
  </cols>
  <sheetData>
    <row r="1" customFormat="false" ht="13.2" hidden="false" customHeight="false" outlineLevel="0" collapsed="false">
      <c r="B1" s="2" t="s">
        <v>0</v>
      </c>
      <c r="C1" s="2" t="s">
        <v>1</v>
      </c>
    </row>
    <row r="2" customFormat="false" ht="14.65" hidden="false" customHeight="false" outlineLevel="0" collapsed="false">
      <c r="A2" s="0" t="s">
        <v>2</v>
      </c>
      <c r="B2" s="3" t="n">
        <v>999999</v>
      </c>
      <c r="C2" s="3" t="n">
        <v>999999</v>
      </c>
    </row>
    <row r="3" customFormat="false" ht="14.65" hidden="false" customHeight="false" outlineLevel="0" collapsed="false">
      <c r="A3" s="0" t="s">
        <v>3</v>
      </c>
      <c r="B3" s="4" t="n">
        <v>0.0555</v>
      </c>
      <c r="C3" s="4" t="n">
        <v>0.0444</v>
      </c>
    </row>
    <row r="4" customFormat="false" ht="4.5" hidden="false" customHeight="true" outlineLevel="0" collapsed="false">
      <c r="B4" s="5"/>
      <c r="C4" s="5"/>
    </row>
    <row r="5" customFormat="false" ht="14.65" hidden="false" customHeight="false" outlineLevel="0" collapsed="false">
      <c r="A5" s="0" t="s">
        <v>4</v>
      </c>
      <c r="B5" s="3" t="n">
        <v>3333</v>
      </c>
      <c r="C5" s="3" t="n">
        <v>2222</v>
      </c>
    </row>
    <row r="6" customFormat="false" ht="14.65" hidden="false" customHeight="false" outlineLevel="0" collapsed="false">
      <c r="A6" s="0" t="s">
        <v>5</v>
      </c>
      <c r="B6" s="6" t="n">
        <v>11</v>
      </c>
      <c r="C6" s="6" t="n">
        <v>1</v>
      </c>
    </row>
    <row r="7" customFormat="false" ht="14.65" hidden="false" customHeight="false" outlineLevel="0" collapsed="false">
      <c r="A7" s="0" t="s">
        <v>6</v>
      </c>
      <c r="B7" s="4" t="n">
        <v>0.01</v>
      </c>
      <c r="C7" s="4" t="n">
        <v>0.005</v>
      </c>
    </row>
    <row r="8" customFormat="false" ht="14.65" hidden="false" customHeight="false" outlineLevel="0" collapsed="false">
      <c r="A8" s="0" t="s">
        <v>7</v>
      </c>
      <c r="B8" s="4" t="n">
        <v>1</v>
      </c>
      <c r="C8" s="4" t="n">
        <v>1</v>
      </c>
    </row>
    <row r="9" customFormat="false" ht="4.5" hidden="false" customHeight="true" outlineLevel="0" collapsed="false">
      <c r="B9" s="5"/>
      <c r="C9" s="5"/>
    </row>
    <row r="10" customFormat="false" ht="14.65" hidden="false" customHeight="false" outlineLevel="0" collapsed="false">
      <c r="A10" s="0" t="s">
        <v>8</v>
      </c>
      <c r="B10" s="3" t="n">
        <v>4444</v>
      </c>
      <c r="C10" s="3" t="n">
        <v>1111</v>
      </c>
    </row>
    <row r="11" customFormat="false" ht="14.65" hidden="false" customHeight="false" outlineLevel="0" collapsed="false">
      <c r="A11" s="0" t="s">
        <v>5</v>
      </c>
      <c r="B11" s="6" t="n">
        <v>22</v>
      </c>
      <c r="C11" s="6" t="n">
        <v>33</v>
      </c>
    </row>
    <row r="12" customFormat="false" ht="14.65" hidden="false" customHeight="false" outlineLevel="0" collapsed="false">
      <c r="A12" s="0" t="s">
        <v>6</v>
      </c>
      <c r="B12" s="4" t="n">
        <v>0.01</v>
      </c>
      <c r="C12" s="4" t="n">
        <v>0.005</v>
      </c>
    </row>
    <row r="13" customFormat="false" ht="14.65" hidden="false" customHeight="false" outlineLevel="0" collapsed="false">
      <c r="A13" s="0" t="s">
        <v>7</v>
      </c>
      <c r="B13" s="4" t="n">
        <v>1</v>
      </c>
      <c r="C13" s="4" t="n">
        <v>1</v>
      </c>
    </row>
    <row r="14" customFormat="false" ht="4.5" hidden="false" customHeight="true" outlineLevel="0" collapsed="false">
      <c r="B14" s="5"/>
      <c r="C14" s="5"/>
    </row>
    <row r="15" customFormat="false" ht="14.65" hidden="false" customHeight="false" outlineLevel="0" collapsed="false">
      <c r="A15" s="0" t="s">
        <v>9</v>
      </c>
      <c r="B15" s="7" t="n">
        <v>1111</v>
      </c>
      <c r="C15" s="7" t="n">
        <v>777</v>
      </c>
    </row>
    <row r="16" customFormat="false" ht="14.65" hidden="false" customHeight="false" outlineLevel="0" collapsed="false">
      <c r="A16" s="0" t="s">
        <v>5</v>
      </c>
      <c r="B16" s="6" t="n">
        <v>22</v>
      </c>
      <c r="C16" s="6" t="n">
        <v>5</v>
      </c>
    </row>
    <row r="17" customFormat="false" ht="14.65" hidden="false" customHeight="false" outlineLevel="0" collapsed="false">
      <c r="A17" s="8" t="s">
        <v>6</v>
      </c>
      <c r="B17" s="4" t="n">
        <v>0</v>
      </c>
      <c r="C17" s="4" t="n">
        <v>0</v>
      </c>
    </row>
    <row r="18" customFormat="false" ht="14.65" hidden="false" customHeight="false" outlineLevel="0" collapsed="false">
      <c r="A18" s="8" t="s">
        <v>7</v>
      </c>
      <c r="B18" s="4" t="n">
        <v>1</v>
      </c>
      <c r="C18" s="4" t="n">
        <v>0.91</v>
      </c>
    </row>
    <row r="19" customFormat="false" ht="4.5" hidden="false" customHeight="true" outlineLevel="0" collapsed="false">
      <c r="B19" s="5"/>
      <c r="C19" s="5"/>
    </row>
    <row r="20" customFormat="false" ht="14.65" hidden="false" customHeight="false" outlineLevel="0" collapsed="false">
      <c r="A20" s="0" t="s">
        <v>10</v>
      </c>
      <c r="B20" s="7" t="n">
        <v>999</v>
      </c>
      <c r="C20" s="7" t="n">
        <v>2222</v>
      </c>
    </row>
    <row r="21" customFormat="false" ht="14.65" hidden="false" customHeight="false" outlineLevel="0" collapsed="false">
      <c r="A21" s="0" t="s">
        <v>5</v>
      </c>
      <c r="B21" s="6" t="n">
        <v>11</v>
      </c>
      <c r="C21" s="6" t="n">
        <v>10</v>
      </c>
    </row>
    <row r="22" customFormat="false" ht="14.65" hidden="false" customHeight="false" outlineLevel="0" collapsed="false">
      <c r="A22" s="8" t="s">
        <v>6</v>
      </c>
      <c r="B22" s="4" t="n">
        <v>0</v>
      </c>
      <c r="C22" s="4" t="n">
        <v>0</v>
      </c>
    </row>
    <row r="23" customFormat="false" ht="14.65" hidden="false" customHeight="false" outlineLevel="0" collapsed="false">
      <c r="A23" s="8" t="s">
        <v>7</v>
      </c>
      <c r="B23" s="4" t="n">
        <v>1</v>
      </c>
      <c r="C23" s="4" t="n">
        <v>0.91</v>
      </c>
    </row>
    <row r="24" customFormat="false" ht="4.5" hidden="false" customHeight="true" outlineLevel="0" collapsed="false">
      <c r="B24" s="5"/>
      <c r="C24" s="5"/>
    </row>
    <row r="25" customFormat="false" ht="14.65" hidden="false" customHeight="false" outlineLevel="0" collapsed="false">
      <c r="A25" s="0" t="s">
        <v>11</v>
      </c>
      <c r="B25" s="3" t="n">
        <v>3333</v>
      </c>
      <c r="C25" s="3" t="n">
        <v>4444</v>
      </c>
    </row>
    <row r="26" customFormat="false" ht="14.65" hidden="false" customHeight="false" outlineLevel="0" collapsed="false">
      <c r="A26" s="0" t="s">
        <v>6</v>
      </c>
      <c r="B26" s="4" t="n">
        <v>0.045</v>
      </c>
      <c r="C26" s="4" t="n">
        <v>0.05</v>
      </c>
    </row>
    <row r="27" customFormat="false" ht="4.5" hidden="false" customHeight="true" outlineLevel="0" collapsed="false">
      <c r="B27" s="5"/>
      <c r="C27" s="5"/>
    </row>
    <row r="28" customFormat="false" ht="14.65" hidden="false" customHeight="false" outlineLevel="0" collapsed="false">
      <c r="A28" s="0" t="s">
        <v>12</v>
      </c>
      <c r="B28" s="4" t="n">
        <v>0.172</v>
      </c>
      <c r="C28" s="4" t="n">
        <v>0</v>
      </c>
      <c r="D28" s="9"/>
      <c r="E28" s="9"/>
      <c r="F28" s="9"/>
      <c r="G28" s="9"/>
    </row>
    <row r="29" customFormat="false" ht="14.65" hidden="false" customHeight="false" outlineLevel="0" collapsed="false">
      <c r="A29" s="0" t="s">
        <v>6</v>
      </c>
      <c r="B29" s="4" t="n">
        <v>0.01</v>
      </c>
      <c r="C29" s="4" t="n">
        <v>0</v>
      </c>
    </row>
    <row r="30" customFormat="false" ht="14.65" hidden="false" customHeight="false" outlineLevel="0" collapsed="false">
      <c r="A30" s="0" t="s">
        <v>13</v>
      </c>
      <c r="B30" s="3" t="n">
        <v>3937.5</v>
      </c>
      <c r="C30" s="3" t="n">
        <v>3937.5</v>
      </c>
    </row>
    <row r="31" customFormat="false" ht="14.65" hidden="false" customHeight="false" outlineLevel="0" collapsed="false">
      <c r="A31" s="0" t="s">
        <v>6</v>
      </c>
      <c r="B31" s="4" t="n">
        <v>0.01</v>
      </c>
      <c r="C31" s="4" t="n">
        <v>0.01</v>
      </c>
    </row>
    <row r="32" customFormat="false" ht="4.5" hidden="false" customHeight="true" outlineLevel="0" collapsed="false">
      <c r="B32" s="5"/>
      <c r="C32" s="5"/>
    </row>
    <row r="33" customFormat="false" ht="14.65" hidden="false" customHeight="false" outlineLevel="0" collapsed="false">
      <c r="A33" s="8" t="s">
        <v>14</v>
      </c>
      <c r="B33" s="4" t="n">
        <v>0.09</v>
      </c>
      <c r="C33" s="4" t="n">
        <v>0</v>
      </c>
    </row>
    <row r="34" customFormat="false" ht="14.65" hidden="false" customHeight="false" outlineLevel="0" collapsed="false">
      <c r="A34" s="8" t="s">
        <v>15</v>
      </c>
      <c r="B34" s="6" t="n">
        <v>1</v>
      </c>
      <c r="C34" s="6" t="n">
        <v>1</v>
      </c>
    </row>
    <row r="35" customFormat="false" ht="14.65" hidden="false" customHeight="false" outlineLevel="0" collapsed="false">
      <c r="B35" s="5"/>
      <c r="C35" s="5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0" t="s">
        <v>17</v>
      </c>
      <c r="B37" s="4" t="n">
        <v>0.025</v>
      </c>
      <c r="C37" s="4" t="n">
        <v>0.035</v>
      </c>
    </row>
    <row r="38" customFormat="false" ht="13.2" hidden="false" customHeight="false" outlineLevel="0" collapsed="false">
      <c r="B38" s="9"/>
      <c r="C38" s="9"/>
    </row>
    <row r="39" customFormat="false" ht="13.2" hidden="false" customHeight="false" outlineLevel="0" collapsed="false">
      <c r="B39" s="9"/>
      <c r="C39" s="9"/>
      <c r="D39" s="13"/>
      <c r="E39" s="14"/>
    </row>
    <row r="40" customFormat="false" ht="13.2" hidden="false" customHeight="false" outlineLevel="0" collapsed="false">
      <c r="A40" s="1"/>
      <c r="B40" s="15"/>
      <c r="C40" s="15"/>
      <c r="D40" s="15"/>
      <c r="E40" s="15"/>
      <c r="F40" s="15"/>
      <c r="G40" s="15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3.2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8127</v>
      </c>
      <c r="J42" s="18" t="n">
        <f aca="false">MAX((MAX((C42-(801*$B$34)),0))+(D42*$B$8)+(E42*$B$13)+(F42*$B$18)+(G42*$B$23)-H42-I42,0)</f>
        <v>42129.0555</v>
      </c>
      <c r="K42" s="19" t="n">
        <f aca="false">IF($B$34=1,MAX(ROUNDDOWN(IF($J42&lt;=13996,(((($J42-9000)/10000)*997.8)+1400)*(($J42-9000)/10000),IF($J42&lt;=54949,(((($J42-13996)/10000)*220.13)+2397)*(($J42-13996)/10000)+948.49,IF($J42&lt;=260532,$J42*0.42-8621.75,$J42*0.45-16437.7))),0),0),0)</f>
        <v>9434</v>
      </c>
      <c r="L42" s="19" t="n">
        <f aca="false">IF($B$34=2,MAX(ROUNDDOWN(IF(($J42/2)&lt;=13996,((((($J42/2)-9000)/10000)*997.8)+1400)*((($J42/2)-9000)/10000),IF(($J42/2)&lt;=54949,((((($J42/2)-13996)/10000)*220.13)+2397)*((($J42/2)-13996)/10000)+948.49,IF(($J42/2)&lt;=260532,($J42/2)*0.42-8621.75,($J42/2)*0.45-16437.7))),0),0),0)*$B$34</f>
        <v>0</v>
      </c>
      <c r="M42" s="13" t="n">
        <f aca="false">K42+L42</f>
        <v>9434</v>
      </c>
      <c r="N42" s="13" t="n">
        <f aca="false">IF($B$34=2,IF(M42&gt;1944,M42*0.055,0),IF(M42&gt;972,M42*0.055,0))</f>
        <v>518.87</v>
      </c>
      <c r="O42" s="13" t="n">
        <f aca="false">M42*$B$33</f>
        <v>849.06</v>
      </c>
      <c r="P42" s="13" t="n">
        <f aca="false">B36*12</f>
        <v>39996</v>
      </c>
      <c r="Q42" s="13" t="n">
        <f aca="false">B42+C42+D42+E42+F42+G42-H42-I42-M42-N42-O42-P42</f>
        <v>992131.1255</v>
      </c>
      <c r="R42" s="16"/>
      <c r="S42" s="16"/>
      <c r="T42" s="13"/>
      <c r="U42" s="13"/>
      <c r="V42" s="13"/>
      <c r="W42" s="13"/>
    </row>
    <row r="43" customFormat="false" ht="13.2" hidden="false" customHeight="false" outlineLevel="0" collapsed="false">
      <c r="A43" s="17" t="n">
        <v>2</v>
      </c>
      <c r="B43" s="13" t="n">
        <f aca="false">Q42</f>
        <v>992131.1255</v>
      </c>
      <c r="C43" s="13" t="n">
        <f aca="false">IF((B43-(P43/2))*$B$3&gt;0,(B43-(P43/2))*$B$3,0)</f>
        <v>53925.64124025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8208.27</v>
      </c>
      <c r="J43" s="18" t="n">
        <f aca="false">MAX((MAX((C43-(801*$B$34)),0))+(D43*$B$8)+(E43*$B$13)+(F43*$B$18)+(G43*$B$23)-H43-I43-O42,0)</f>
        <v>40584.32624025</v>
      </c>
      <c r="K43" s="19" t="n">
        <f aca="false">IF($B$34=1,MAX(ROUNDDOWN(IF($J43&lt;=13996,(((($J43-9000)/10000)*997.8)+1400)*(($J43-9000)/10000),IF($J43&lt;=54949,(((($J43-13996)/10000)*220.13)+2397)*(($J43-13996)/10000)+948.49,IF($J43&lt;=260532,$J43*0.42-8621.75,$J43*0.45-16437.7))),0),0),0)</f>
        <v>8877</v>
      </c>
      <c r="L43" s="19" t="n">
        <f aca="false">IF($B$34=2,MAX(ROUNDDOWN(IF(($J43/2)&lt;=13996,((((($J43/2)-9000)/10000)*997.8)+1400)*((($J43/2)-9000)/10000),IF(($J43/2)&lt;=54949,((((($J43/2)-13996)/10000)*220.13)+2397)*((($J43/2)-13996)/10000)+948.49,IF(($J43/2)&lt;=260532,($J43/2)*0.42-8621.75,($J43/2)*0.45-16437.7))),0),0),0)*$B$34</f>
        <v>0</v>
      </c>
      <c r="M43" s="13" t="n">
        <f aca="false">K43+L43</f>
        <v>8877</v>
      </c>
      <c r="N43" s="13" t="n">
        <f aca="false">IF($B$34=2,IF(M43&gt;1944,M43*0.055,0),IF(M43&gt;972,M43*0.055,0))</f>
        <v>488.235</v>
      </c>
      <c r="O43" s="13" t="n">
        <f aca="false">M43*$B$33</f>
        <v>798.93</v>
      </c>
      <c r="P43" s="13" t="n">
        <f aca="false">P42*(1+$B$37)</f>
        <v>40995.9</v>
      </c>
      <c r="Q43" s="13" t="n">
        <f aca="false">B43+C43+D43+E43+F43+G43-H43-I43-M43-N43-O43-P43</f>
        <v>983205.44674025</v>
      </c>
      <c r="R43" s="16"/>
      <c r="S43" s="16"/>
      <c r="T43" s="13"/>
      <c r="U43" s="13"/>
      <c r="V43" s="13"/>
      <c r="W43" s="13"/>
    </row>
    <row r="44" customFormat="false" ht="13.2" hidden="false" customHeight="false" outlineLevel="0" collapsed="false">
      <c r="A44" s="17" t="n">
        <v>3</v>
      </c>
      <c r="B44" s="13" t="n">
        <f aca="false">Q43</f>
        <v>983205.44674025</v>
      </c>
      <c r="C44" s="13" t="n">
        <f aca="false">IF((B44-(P44/2))*$B$3&gt;0,(B44-(P44/2))*$B$3,0)</f>
        <v>53401.8251634589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8290.3527</v>
      </c>
      <c r="J44" s="18" t="n">
        <f aca="false">MAX((MAX((C44-(801*$B$34)),0))+(D44*$B$8)+(E44*$B$13)+(F44*$B$18)+(G44*$B$23)-H44-I44-O43,0)</f>
        <v>39871.8231384589</v>
      </c>
      <c r="K44" s="19" t="n">
        <f aca="false">IF($B$34=1,MAX(ROUNDDOWN(IF($J44&lt;=13996,(((($J44-9000)/10000)*997.8)+1400)*(($J44-9000)/10000),IF($J44&lt;=54949,(((($J44-13996)/10000)*220.13)+2397)*(($J44-13996)/10000)+948.49,IF($J44&lt;=260532,$J44*0.42-8621.75,$J44*0.45-16437.7))),0),0),0)</f>
        <v>8624</v>
      </c>
      <c r="L44" s="19" t="n">
        <f aca="false">IF($B$34=2,MAX(ROUNDDOWN(IF(($J44/2)&lt;=13996,((((($J44/2)-9000)/10000)*997.8)+1400)*((($J44/2)-9000)/10000),IF(($J44/2)&lt;=54949,((((($J44/2)-13996)/10000)*220.13)+2397)*((($J44/2)-13996)/10000)+948.49,IF(($J44/2)&lt;=260532,($J44/2)*0.42-8621.75,($J44/2)*0.45-16437.7))),0),0),0)*$B$34</f>
        <v>0</v>
      </c>
      <c r="M44" s="13" t="n">
        <f aca="false">K44+L44</f>
        <v>8624</v>
      </c>
      <c r="N44" s="13" t="n">
        <f aca="false">IF($B$34=2,IF(M44&gt;1944,M44*0.055,0),IF(M44&gt;972,M44*0.055,0))</f>
        <v>474.32</v>
      </c>
      <c r="O44" s="13" t="n">
        <f aca="false">M44*$B$33</f>
        <v>776.16</v>
      </c>
      <c r="P44" s="13" t="n">
        <f aca="false">P43*(1+$B$37)</f>
        <v>42020.7975</v>
      </c>
      <c r="Q44" s="13" t="n">
        <f aca="false">B44+C44+D44+E44+F44+G44-H44-I44-M44-N44-O44-P44</f>
        <v>972781.922378709</v>
      </c>
      <c r="R44" s="16"/>
      <c r="S44" s="16"/>
      <c r="T44" s="13"/>
      <c r="U44" s="13"/>
      <c r="V44" s="13"/>
      <c r="W44" s="13"/>
    </row>
    <row r="45" customFormat="false" ht="13.2" hidden="false" customHeight="false" outlineLevel="0" collapsed="false">
      <c r="A45" s="17" t="n">
        <v>4</v>
      </c>
      <c r="B45" s="13" t="n">
        <f aca="false">Q44</f>
        <v>972781.922378709</v>
      </c>
      <c r="C45" s="13" t="n">
        <f aca="false">IF((B45-(P45/2))*$B$3&gt;0,(B45-(P45/2))*$B$3,0)</f>
        <v>52794.1676331277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8373.256227</v>
      </c>
      <c r="J45" s="18" t="n">
        <f aca="false">MAX((MAX((C45-(801*$B$34)),0))+(D45*$B$8)+(E45*$B$13)+(F45*$B$18)+(G45*$B$23)-H45-I45-O44,0)</f>
        <v>39040.2447115027</v>
      </c>
      <c r="K45" s="19" t="n">
        <f aca="false">IF($B$34=1,MAX(ROUNDDOWN(IF($J45&lt;=13996,(((($J45-9000)/10000)*997.8)+1400)*(($J45-9000)/10000),IF($J45&lt;=54949,(((($J45-13996)/10000)*220.13)+2397)*(($J45-13996)/10000)+948.49,IF($J45&lt;=260532,$J45*0.42-8621.75,$J45*0.45-16437.7))),0),0),0)</f>
        <v>8332</v>
      </c>
      <c r="L45" s="19" t="n">
        <f aca="false">IF($B$34=2,MAX(ROUNDDOWN(IF(($J45/2)&lt;=13996,((((($J45/2)-9000)/10000)*997.8)+1400)*((($J45/2)-9000)/10000),IF(($J45/2)&lt;=54949,((((($J45/2)-13996)/10000)*220.13)+2397)*((($J45/2)-13996)/10000)+948.49,IF(($J45/2)&lt;=260532,($J45/2)*0.42-8621.75,($J45/2)*0.45-16437.7))),0),0),0)*$B$34</f>
        <v>0</v>
      </c>
      <c r="M45" s="13" t="n">
        <f aca="false">K45+L45</f>
        <v>8332</v>
      </c>
      <c r="N45" s="13" t="n">
        <f aca="false">IF($B$34=2,IF(M45&gt;1944,M45*0.055,0),IF(M45&gt;972,M45*0.055,0))</f>
        <v>458.26</v>
      </c>
      <c r="O45" s="13" t="n">
        <f aca="false">M45*$B$33</f>
        <v>749.88</v>
      </c>
      <c r="P45" s="13" t="n">
        <f aca="false">P44*(1+$B$37)</f>
        <v>43071.3174375</v>
      </c>
      <c r="Q45" s="13" t="n">
        <f aca="false">B45+C45+D45+E45+F45+G45-H45-I45-M45-N45-O45-P45</f>
        <v>960787.869652711</v>
      </c>
      <c r="R45" s="16"/>
      <c r="S45" s="16"/>
      <c r="T45" s="13"/>
      <c r="U45" s="13"/>
      <c r="V45" s="13"/>
      <c r="W45" s="13"/>
    </row>
    <row r="46" customFormat="false" ht="13.2" hidden="false" customHeight="false" outlineLevel="0" collapsed="false">
      <c r="A46" s="17" t="n">
        <v>5</v>
      </c>
      <c r="B46" s="13" t="n">
        <f aca="false">Q45</f>
        <v>960787.869652711</v>
      </c>
      <c r="C46" s="13" t="n">
        <f aca="false">IF((B46-(P46/2))*$B$3&gt;0,(B46-(P46/2))*$B$3,0)</f>
        <v>52098.6169803626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8456.98878927</v>
      </c>
      <c r="J46" s="18" t="n">
        <f aca="false">MAX((MAX((C46-(801*$B$34)),0))+(D46*$B$8)+(E46*$B$13)+(F46*$B$18)+(G46*$B$23)-H46-I46-O45,0)</f>
        <v>38116.0836952095</v>
      </c>
      <c r="K46" s="19" t="n">
        <f aca="false">IF($B$34=1,MAX(ROUNDDOWN(IF($J46&lt;=13996,(((($J46-9000)/10000)*997.8)+1400)*(($J46-9000)/10000),IF($J46&lt;=54949,(((($J46-13996)/10000)*220.13)+2397)*(($J46-13996)/10000)+948.49,IF($J46&lt;=260532,$J46*0.42-8621.75,$J46*0.45-16437.7))),0),0),0)</f>
        <v>8010</v>
      </c>
      <c r="L46" s="19" t="n">
        <f aca="false">IF($B$34=2,MAX(ROUNDDOWN(IF(($J46/2)&lt;=13996,((((($J46/2)-9000)/10000)*997.8)+1400)*((($J46/2)-9000)/10000),IF(($J46/2)&lt;=54949,((((($J46/2)-13996)/10000)*220.13)+2397)*((($J46/2)-13996)/10000)+948.49,IF(($J46/2)&lt;=260532,($J46/2)*0.42-8621.75,($J46/2)*0.45-16437.7))),0),0),0)*$B$34</f>
        <v>0</v>
      </c>
      <c r="M46" s="13" t="n">
        <f aca="false">K46+L46</f>
        <v>8010</v>
      </c>
      <c r="N46" s="13" t="n">
        <f aca="false">IF($B$34=2,IF(M46&gt;1944,M46*0.055,0),IF(M46&gt;972,M46*0.055,0))</f>
        <v>440.55</v>
      </c>
      <c r="O46" s="13" t="n">
        <f aca="false">M46*$B$33</f>
        <v>720.9</v>
      </c>
      <c r="P46" s="13" t="n">
        <f aca="false">P45*(1+$B$37)</f>
        <v>44148.1003734375</v>
      </c>
      <c r="Q46" s="13" t="n">
        <f aca="false">B46+C46+D46+E46+F46+G46-H46-I46-M46-N46-O46-P46</f>
        <v>947135.282974483</v>
      </c>
      <c r="R46" s="16"/>
      <c r="S46" s="16"/>
      <c r="T46" s="13"/>
      <c r="U46" s="13"/>
      <c r="V46" s="13"/>
      <c r="W46" s="13"/>
    </row>
    <row r="47" customFormat="false" ht="13.2" hidden="false" customHeight="false" outlineLevel="0" collapsed="false">
      <c r="A47" s="17" t="n">
        <v>6</v>
      </c>
      <c r="B47" s="13" t="n">
        <f aca="false">Q46</f>
        <v>947135.282974483</v>
      </c>
      <c r="C47" s="13" t="n">
        <f aca="false">IF((B47-(P47/2))*$B$3&gt;0,(B47-(P47/2))*$B$3,0)</f>
        <v>51310.2706750869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8541.5586771627</v>
      </c>
      <c r="J47" s="18" t="n">
        <f aca="false">MAX((MAX((C47-(801*$B$34)),0))+(D47*$B$8)+(E47*$B$13)+(F47*$B$18)+(G47*$B$23)-H47-I47-O46,0)</f>
        <v>37093.2875997263</v>
      </c>
      <c r="K47" s="19" t="n">
        <f aca="false">IF($B$34=1,MAX(ROUNDDOWN(IF($J47&lt;=13996,(((($J47-9000)/10000)*997.8)+1400)*(($J47-9000)/10000),IF($J47&lt;=54949,(((($J47-13996)/10000)*220.13)+2397)*(($J47-13996)/10000)+948.49,IF($J47&lt;=260532,$J47*0.42-8621.75,$J47*0.45-16437.7))),0),0),0)</f>
        <v>7659</v>
      </c>
      <c r="L47" s="19" t="n">
        <f aca="false">IF($B$34=2,MAX(ROUNDDOWN(IF(($J47/2)&lt;=13996,((((($J47/2)-9000)/10000)*997.8)+1400)*((($J47/2)-9000)/10000),IF(($J47/2)&lt;=54949,((((($J47/2)-13996)/10000)*220.13)+2397)*((($J47/2)-13996)/10000)+948.49,IF(($J47/2)&lt;=260532,($J47/2)*0.42-8621.75,($J47/2)*0.45-16437.7))),0),0),0)*$B$34</f>
        <v>0</v>
      </c>
      <c r="M47" s="13" t="n">
        <f aca="false">K47+L47</f>
        <v>7659</v>
      </c>
      <c r="N47" s="13" t="n">
        <f aca="false">IF($B$34=2,IF(M47&gt;1944,M47*0.055,0),IF(M47&gt;972,M47*0.055,0))</f>
        <v>421.245</v>
      </c>
      <c r="O47" s="13" t="n">
        <f aca="false">M47*$B$33</f>
        <v>689.31</v>
      </c>
      <c r="P47" s="13" t="n">
        <f aca="false">P46*(1+$B$37)</f>
        <v>45251.8028827734</v>
      </c>
      <c r="Q47" s="13" t="n">
        <f aca="false">B47+C47+D47+E47+F47+G47-H47-I47-M47-N47-O47-P47</f>
        <v>931729.112691436</v>
      </c>
      <c r="R47" s="16"/>
      <c r="S47" s="16"/>
      <c r="T47" s="13"/>
      <c r="U47" s="13"/>
      <c r="V47" s="13"/>
      <c r="W47" s="13"/>
    </row>
    <row r="48" customFormat="false" ht="13.2" hidden="false" customHeight="false" outlineLevel="0" collapsed="false">
      <c r="A48" s="17" t="n">
        <v>7</v>
      </c>
      <c r="B48" s="13" t="n">
        <f aca="false">Q47</f>
        <v>931729.112691436</v>
      </c>
      <c r="C48" s="13" t="n">
        <f aca="false">IF((B48-(P48/2))*$B$3&gt;0,(B48-(P48/2))*$B$3,0)</f>
        <v>50423.8347861278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8626.97426393433</v>
      </c>
      <c r="J48" s="18" t="n">
        <f aca="false">MAX((MAX((C48-(801*$B$34)),0))+(D48*$B$8)+(E48*$B$13)+(F48*$B$18)+(G48*$B$23)-H48-I48-O47,0)</f>
        <v>35966.1175260767</v>
      </c>
      <c r="K48" s="19" t="n">
        <f aca="false">IF($B$34=1,MAX(ROUNDDOWN(IF($J48&lt;=13996,(((($J48-9000)/10000)*997.8)+1400)*(($J48-9000)/10000),IF($J48&lt;=54949,(((($J48-13996)/10000)*220.13)+2397)*(($J48-13996)/10000)+948.49,IF($J48&lt;=260532,$J48*0.42-8621.75,$J48*0.45-16437.7))),0),0),0)</f>
        <v>7277</v>
      </c>
      <c r="L48" s="19" t="n">
        <f aca="false">IF($B$34=2,MAX(ROUNDDOWN(IF(($J48/2)&lt;=13996,((((($J48/2)-9000)/10000)*997.8)+1400)*((($J48/2)-9000)/10000),IF(($J48/2)&lt;=54949,((((($J48/2)-13996)/10000)*220.13)+2397)*((($J48/2)-13996)/10000)+948.49,IF(($J48/2)&lt;=260532,($J48/2)*0.42-8621.75,($J48/2)*0.45-16437.7))),0),0),0)*$B$34</f>
        <v>0</v>
      </c>
      <c r="M48" s="13" t="n">
        <f aca="false">K48+L48</f>
        <v>7277</v>
      </c>
      <c r="N48" s="13" t="n">
        <f aca="false">IF($B$34=2,IF(M48&gt;1944,M48*0.055,0),IF(M48&gt;972,M48*0.055,0))</f>
        <v>400.235</v>
      </c>
      <c r="O48" s="13" t="n">
        <f aca="false">M48*$B$33</f>
        <v>654.93</v>
      </c>
      <c r="P48" s="13" t="n">
        <f aca="false">P47*(1+$B$37)</f>
        <v>46383.0979548428</v>
      </c>
      <c r="Q48" s="13" t="n">
        <f aca="false">B48+C48+D48+E48+F48+G48-H48-I48-M48-N48-O48-P48</f>
        <v>914470.27726267</v>
      </c>
      <c r="R48" s="16"/>
      <c r="S48" s="16"/>
      <c r="T48" s="13"/>
      <c r="U48" s="13"/>
      <c r="V48" s="13"/>
      <c r="W48" s="13"/>
    </row>
    <row r="49" customFormat="false" ht="13.2" hidden="false" customHeight="false" outlineLevel="0" collapsed="false">
      <c r="A49" s="17" t="n">
        <v>8</v>
      </c>
      <c r="B49" s="13" t="n">
        <f aca="false">Q48</f>
        <v>914470.27726267</v>
      </c>
      <c r="C49" s="13" t="n">
        <f aca="false">IF((B49-(P49/2))*$B$3&gt;0,(B49-(P49/2))*$B$3,0)</f>
        <v>49433.7911456251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8713.24400657367</v>
      </c>
      <c r="J49" s="18" t="n">
        <f aca="false">MAX((MAX((C49-(801*$B$34)),0))+(D49*$B$8)+(E49*$B$13)+(F49*$B$18)+(G49*$B$23)-H49-I49-O48,0)</f>
        <v>34728.8646581094</v>
      </c>
      <c r="K49" s="19" t="n">
        <f aca="false">IF($B$34=1,MAX(ROUNDDOWN(IF($J49&lt;=13996,(((($J49-9000)/10000)*997.8)+1400)*(($J49-9000)/10000),IF($J49&lt;=54949,(((($J49-13996)/10000)*220.13)+2397)*(($J49-13996)/10000)+948.49,IF($J49&lt;=260532,$J49*0.42-8621.75,$J49*0.45-16437.7))),0),0),0)</f>
        <v>6864</v>
      </c>
      <c r="L49" s="19" t="n">
        <f aca="false">IF($B$34=2,MAX(ROUNDDOWN(IF(($J49/2)&lt;=13996,((((($J49/2)-9000)/10000)*997.8)+1400)*((($J49/2)-9000)/10000),IF(($J49/2)&lt;=54949,((((($J49/2)-13996)/10000)*220.13)+2397)*((($J49/2)-13996)/10000)+948.49,IF(($J49/2)&lt;=260532,($J49/2)*0.42-8621.75,($J49/2)*0.45-16437.7))),0),0),0)*$B$34</f>
        <v>0</v>
      </c>
      <c r="M49" s="13" t="n">
        <f aca="false">K49+L49</f>
        <v>6864</v>
      </c>
      <c r="N49" s="13" t="n">
        <f aca="false">IF($B$34=2,IF(M49&gt;1944,M49*0.055,0),IF(M49&gt;972,M49*0.055,0))</f>
        <v>377.52</v>
      </c>
      <c r="O49" s="13" t="n">
        <f aca="false">M49*$B$33</f>
        <v>617.76</v>
      </c>
      <c r="P49" s="13" t="n">
        <f aca="false">P48*(1+$B$37)</f>
        <v>47542.6754037138</v>
      </c>
      <c r="Q49" s="13" t="n">
        <f aca="false">B49+C49+D49+E49+F49+G49-H49-I49-M49-N49-O49-P49</f>
        <v>895253.116517065</v>
      </c>
      <c r="R49" s="16"/>
      <c r="S49" s="16"/>
      <c r="T49" s="13"/>
      <c r="U49" s="13"/>
      <c r="V49" s="13"/>
      <c r="W49" s="13"/>
    </row>
    <row r="50" customFormat="false" ht="13.2" hidden="false" customHeight="false" outlineLevel="0" collapsed="false">
      <c r="A50" s="17" t="n">
        <v>9</v>
      </c>
      <c r="B50" s="13" t="n">
        <f aca="false">Q49</f>
        <v>895253.116517065</v>
      </c>
      <c r="C50" s="13" t="n">
        <f aca="false">IF((B50-(P50/2))*$B$3&gt;0,(B50-(P50/2))*$B$3,0)</f>
        <v>48334.2559931828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8800.37644663941</v>
      </c>
      <c r="J50" s="18" t="n">
        <f aca="false">MAX((MAX((C50-(801*$B$34)),0))+(D50*$B$8)+(E50*$B$13)+(F50*$B$18)+(G50*$B$23)-H50-I50-O49,0)</f>
        <v>33375.2582039589</v>
      </c>
      <c r="K50" s="19" t="n">
        <f aca="false">IF($B$34=1,MAX(ROUNDDOWN(IF($J50&lt;=13996,(((($J50-9000)/10000)*997.8)+1400)*(($J50-9000)/10000),IF($J50&lt;=54949,(((($J50-13996)/10000)*220.13)+2397)*(($J50-13996)/10000)+948.49,IF($J50&lt;=260532,$J50*0.42-8621.75,$J50*0.45-16437.7))),0),0),0)</f>
        <v>6420</v>
      </c>
      <c r="L50" s="19" t="n">
        <f aca="false">IF($B$34=2,MAX(ROUNDDOWN(IF(($J50/2)&lt;=13996,((((($J50/2)-9000)/10000)*997.8)+1400)*((($J50/2)-9000)/10000),IF(($J50/2)&lt;=54949,((((($J50/2)-13996)/10000)*220.13)+2397)*((($J50/2)-13996)/10000)+948.49,IF(($J50/2)&lt;=260532,($J50/2)*0.42-8621.75,($J50/2)*0.45-16437.7))),0),0),0)*$B$34</f>
        <v>0</v>
      </c>
      <c r="M50" s="13" t="n">
        <f aca="false">K50+L50</f>
        <v>6420</v>
      </c>
      <c r="N50" s="13" t="n">
        <f aca="false">IF($B$34=2,IF(M50&gt;1944,M50*0.055,0),IF(M50&gt;972,M50*0.055,0))</f>
        <v>353.1</v>
      </c>
      <c r="O50" s="13" t="n">
        <f aca="false">M50*$B$33</f>
        <v>577.8</v>
      </c>
      <c r="P50" s="13" t="n">
        <f aca="false">P49*(1+$B$37)</f>
        <v>48731.2422888067</v>
      </c>
      <c r="Q50" s="13" t="n">
        <f aca="false">B50+C50+D50+E50+F50+G50-H50-I50-M50-N50-O50-P50</f>
        <v>873964.992432218</v>
      </c>
      <c r="R50" s="16"/>
      <c r="S50" s="16"/>
      <c r="T50" s="13"/>
      <c r="U50" s="13"/>
      <c r="V50" s="13"/>
      <c r="W50" s="13"/>
    </row>
    <row r="51" customFormat="false" ht="13.2" hidden="false" customHeight="false" outlineLevel="0" collapsed="false">
      <c r="A51" s="17" t="n">
        <v>10</v>
      </c>
      <c r="B51" s="13" t="n">
        <f aca="false">Q50</f>
        <v>873964.992432218</v>
      </c>
      <c r="C51" s="13" t="n">
        <f aca="false">IF((B51-(P51/2))*$B$3&gt;0,(B51-(P51/2))*$B$3,0)</f>
        <v>47118.9578071358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8863.72935747884</v>
      </c>
      <c r="J51" s="18" t="n">
        <f aca="false">MAX((MAX((C51-(801*$B$34)),0))+(D51*$B$8)+(E51*$B$13)+(F51*$B$18)+(G51*$B$23)-H51-I51-O50,0)</f>
        <v>31923.2733466563</v>
      </c>
      <c r="K51" s="19" t="n">
        <f aca="false">IF($B$34=1,MAX(ROUNDDOWN(IF($J51&lt;=13996,(((($J51-9000)/10000)*997.8)+1400)*(($J51-9000)/10000),IF($J51&lt;=54949,(((($J51-13996)/10000)*220.13)+2397)*(($J51-13996)/10000)+948.49,IF($J51&lt;=260532,$J51*0.42-8621.75,$J51*0.45-16437.7))),0),0),0)</f>
        <v>5953</v>
      </c>
      <c r="L51" s="19" t="n">
        <f aca="false">IF($B$34=2,MAX(ROUNDDOWN(IF(($J51/2)&lt;=13996,((((($J51/2)-9000)/10000)*997.8)+1400)*((($J51/2)-9000)/10000),IF(($J51/2)&lt;=54949,((((($J51/2)-13996)/10000)*220.13)+2397)*((($J51/2)-13996)/10000)+948.49,IF(($J51/2)&lt;=260532,($J51/2)*0.42-8621.75,($J51/2)*0.45-16437.7))),0),0),0)*$B$34</f>
        <v>0</v>
      </c>
      <c r="M51" s="13" t="n">
        <f aca="false">K51+L51</f>
        <v>5953</v>
      </c>
      <c r="N51" s="13" t="n">
        <f aca="false">IF($B$34=2,IF(M51&gt;1944,M51*0.055,0),IF(M51&gt;972,M51*0.055,0))</f>
        <v>327.415</v>
      </c>
      <c r="O51" s="13" t="n">
        <f aca="false">M51*$B$33</f>
        <v>535.77</v>
      </c>
      <c r="P51" s="13" t="n">
        <f aca="false">P50*(1+$B$37)</f>
        <v>49949.5233460268</v>
      </c>
      <c r="Q51" s="13" t="n">
        <f aca="false">B51+C51+D51+E51+F51+G51-H51-I51-M51-N51-O51-P51</f>
        <v>850501.357432847</v>
      </c>
      <c r="R51" s="16"/>
      <c r="S51" s="16"/>
      <c r="T51" s="13"/>
      <c r="U51" s="13"/>
      <c r="V51" s="13"/>
      <c r="W51" s="13"/>
    </row>
    <row r="52" customFormat="false" ht="13.2" hidden="false" customHeight="false" outlineLevel="0" collapsed="false">
      <c r="A52" s="17" t="n">
        <v>11</v>
      </c>
      <c r="B52" s="13" t="n">
        <f aca="false">Q51</f>
        <v>850501.357432847</v>
      </c>
      <c r="C52" s="13" t="n">
        <f aca="false">IF((B52-(P52/2))*$B$3&gt;0,(B52-(P52/2))*$B$3,0)</f>
        <v>45782.0735828495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8977.26401321686</v>
      </c>
      <c r="J52" s="18" t="n">
        <f aca="false">MAX((MAX((C52-(801*$B$34)),0))+(D52*$B$8)+(E52*$B$13)+(F52*$B$18)+(G52*$B$23)-H52-I52-O51,0)</f>
        <v>34623.9924869969</v>
      </c>
      <c r="K52" s="19" t="n">
        <f aca="false">IF($B$34=1,MAX(ROUNDDOWN(IF($J52&lt;=13996,(((($J52-9000)/10000)*997.8)+1400)*(($J52-9000)/10000),IF($J52&lt;=54949,(((($J52-13996)/10000)*220.13)+2397)*(($J52-13996)/10000)+948.49,IF($J52&lt;=260532,$J52*0.42-8621.75,$J52*0.45-16437.7))),0),0),0)</f>
        <v>6829</v>
      </c>
      <c r="L52" s="19" t="n">
        <f aca="false">IF($B$34=2,MAX(ROUNDDOWN(IF(($J52/2)&lt;=13996,((((($J52/2)-9000)/10000)*997.8)+1400)*((($J52/2)-9000)/10000),IF(($J52/2)&lt;=54949,((((($J52/2)-13996)/10000)*220.13)+2397)*((($J52/2)-13996)/10000)+948.49,IF(($J52/2)&lt;=260532,($J52/2)*0.42-8621.75,($J52/2)*0.45-16437.7))),0),0),0)*$B$34</f>
        <v>0</v>
      </c>
      <c r="M52" s="13" t="n">
        <f aca="false">K52+L52</f>
        <v>6829</v>
      </c>
      <c r="N52" s="13" t="n">
        <f aca="false">IF($B$34=2,IF(M52&gt;1944,M52*0.055,0),IF(M52&gt;972,M52*0.055,0))</f>
        <v>375.595</v>
      </c>
      <c r="O52" s="13" t="n">
        <f aca="false">M52*$B$33</f>
        <v>614.61</v>
      </c>
      <c r="P52" s="13" t="n">
        <f aca="false">P51*(1+$B$37)</f>
        <v>51198.2614296775</v>
      </c>
      <c r="Q52" s="13" t="n">
        <f aca="false">B52+C52+D52+E52+F52+G52-H52-I52-M52-N52-O52-P52</f>
        <v>827444.653490167</v>
      </c>
      <c r="R52" s="16"/>
      <c r="S52" s="16"/>
      <c r="T52" s="13"/>
      <c r="U52" s="13"/>
      <c r="V52" s="13"/>
      <c r="W52" s="13"/>
    </row>
    <row r="53" customFormat="false" ht="13.2" hidden="false" customHeight="false" outlineLevel="0" collapsed="false">
      <c r="A53" s="17" t="n">
        <v>12</v>
      </c>
      <c r="B53" s="13" t="n">
        <f aca="false">Q52</f>
        <v>827444.653490167</v>
      </c>
      <c r="C53" s="13" t="n">
        <f aca="false">IF((B53-(P53/2))*$B$3&gt;0,(B53-(P53/2))*$B$3,0)</f>
        <v>44466.9077201639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9067.03665334903</v>
      </c>
      <c r="J53" s="18" t="n">
        <f aca="false">MAX((MAX((C53-(801*$B$34)),0))+(D53*$B$8)+(E53*$B$13)+(F53*$B$18)+(G53*$B$23)-H53-I53-O52,0)</f>
        <v>32940.6218654605</v>
      </c>
      <c r="K53" s="19" t="n">
        <f aca="false">IF($B$34=1,MAX(ROUNDDOWN(IF($J53&lt;=13996,(((($J53-9000)/10000)*997.8)+1400)*(($J53-9000)/10000),IF($J53&lt;=54949,(((($J53-13996)/10000)*220.13)+2397)*(($J53-13996)/10000)+948.49,IF($J53&lt;=260532,$J53*0.42-8621.75,$J53*0.45-16437.7))),0),0),0)</f>
        <v>6279</v>
      </c>
      <c r="L53" s="19" t="n">
        <f aca="false">IF($B$34=2,MAX(ROUNDDOWN(IF(($J53/2)&lt;=13996,((((($J53/2)-9000)/10000)*997.8)+1400)*((($J53/2)-9000)/10000),IF(($J53/2)&lt;=54949,((((($J53/2)-13996)/10000)*220.13)+2397)*((($J53/2)-13996)/10000)+948.49,IF(($J53/2)&lt;=260532,($J53/2)*0.42-8621.75,($J53/2)*0.45-16437.7))),0),0),0)*$B$34</f>
        <v>0</v>
      </c>
      <c r="M53" s="13" t="n">
        <f aca="false">K53+L53</f>
        <v>6279</v>
      </c>
      <c r="N53" s="13" t="n">
        <f aca="false">IF($B$34=2,IF(M53&gt;1944,M53*0.055,0),IF(M53&gt;972,M53*0.055,0))</f>
        <v>345.345</v>
      </c>
      <c r="O53" s="13" t="n">
        <f aca="false">M53*$B$33</f>
        <v>565.11</v>
      </c>
      <c r="P53" s="13" t="n">
        <f aca="false">P52*(1+$B$37)</f>
        <v>52478.2179654194</v>
      </c>
      <c r="Q53" s="13" t="n">
        <f aca="false">B53+C53+D53+E53+F53+G53-H53-I53-M53-N53-O53-P53</f>
        <v>802133.212390208</v>
      </c>
      <c r="R53" s="16"/>
      <c r="S53" s="16"/>
      <c r="T53" s="13"/>
      <c r="U53" s="13"/>
      <c r="V53" s="13"/>
      <c r="W53" s="13"/>
    </row>
    <row r="54" customFormat="false" ht="13.2" hidden="false" customHeight="false" outlineLevel="0" collapsed="false">
      <c r="A54" s="17" t="n">
        <v>13</v>
      </c>
      <c r="B54" s="13" t="n">
        <f aca="false">Q53</f>
        <v>802133.212390208</v>
      </c>
      <c r="C54" s="13" t="n">
        <f aca="false">IF((B54-(P54/2))*$B$3&gt;0,(B54-(P54/2))*$B$3,0)</f>
        <v>43025.7159754026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9157.70701988252</v>
      </c>
      <c r="J54" s="18" t="n">
        <f aca="false">MAX((MAX((C54-(801*$B$34)),0))+(D54*$B$8)+(E54*$B$13)+(F54*$B$18)+(G54*$B$23)-H54-I54-O53,0)</f>
        <v>31248.5194401048</v>
      </c>
      <c r="K54" s="19" t="n">
        <f aca="false">IF($B$34=1,MAX(ROUNDDOWN(IF($J54&lt;=13996,(((($J54-9000)/10000)*997.8)+1400)*(($J54-9000)/10000),IF($J54&lt;=54949,(((($J54-13996)/10000)*220.13)+2397)*(($J54-13996)/10000)+948.49,IF($J54&lt;=260532,$J54*0.42-8621.75,$J54*0.45-16437.7))),0),0),0)</f>
        <v>5739</v>
      </c>
      <c r="L54" s="19" t="n">
        <f aca="false">IF($B$34=2,MAX(ROUNDDOWN(IF(($J54/2)&lt;=13996,((((($J54/2)-9000)/10000)*997.8)+1400)*((($J54/2)-9000)/10000),IF(($J54/2)&lt;=54949,((((($J54/2)-13996)/10000)*220.13)+2397)*((($J54/2)-13996)/10000)+948.49,IF(($J54/2)&lt;=260532,($J54/2)*0.42-8621.75,($J54/2)*0.45-16437.7))),0),0),0)*$B$34</f>
        <v>0</v>
      </c>
      <c r="M54" s="13" t="n">
        <f aca="false">K54+L54</f>
        <v>5739</v>
      </c>
      <c r="N54" s="13" t="n">
        <f aca="false">IF($B$34=2,IF(M54&gt;1944,M54*0.055,0),IF(M54&gt;972,M54*0.055,0))</f>
        <v>315.645</v>
      </c>
      <c r="O54" s="13" t="n">
        <f aca="false">M54*$B$33</f>
        <v>516.51</v>
      </c>
      <c r="P54" s="13" t="n">
        <f aca="false">P53*(1+$B$37)</f>
        <v>53790.1734145549</v>
      </c>
      <c r="Q54" s="13" t="n">
        <f aca="false">B54+C54+D54+E54+F54+G54-H54-I54-M54-N54-O54-P54</f>
        <v>774386.513415758</v>
      </c>
      <c r="R54" s="16"/>
      <c r="S54" s="16"/>
      <c r="T54" s="13"/>
      <c r="U54" s="13"/>
      <c r="V54" s="13"/>
      <c r="W54" s="13"/>
    </row>
    <row r="55" customFormat="false" ht="13.2" hidden="false" customHeight="false" outlineLevel="0" collapsed="false">
      <c r="A55" s="17" t="n">
        <v>14</v>
      </c>
      <c r="B55" s="13" t="n">
        <f aca="false">Q54</f>
        <v>774386.513415758</v>
      </c>
      <c r="C55" s="13" t="n">
        <f aca="false">IF((B55-(P55/2))*$B$3&gt;0,(B55-(P55/2))*$B$3,0)</f>
        <v>41448.4572495143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8981.38772439735</v>
      </c>
      <c r="J55" s="18" t="n">
        <f aca="false">MAX((MAX((C55-(801*$B$34)),0))+(D55*$B$8)+(E55*$B$13)+(F55*$B$18)+(G55*$B$23)-H55-I55-O54,0)</f>
        <v>29675.823166008</v>
      </c>
      <c r="K55" s="19" t="n">
        <f aca="false">IF($B$34=1,MAX(ROUNDDOWN(IF($J55&lt;=13996,(((($J55-9000)/10000)*997.8)+1400)*(($J55-9000)/10000),IF($J55&lt;=54949,(((($J55-13996)/10000)*220.13)+2397)*(($J55-13996)/10000)+948.49,IF($J55&lt;=260532,$J55*0.42-8621.75,$J55*0.45-16437.7))),0),0),0)</f>
        <v>5248</v>
      </c>
      <c r="L55" s="19" t="n">
        <f aca="false">IF($B$34=2,MAX(ROUNDDOWN(IF(($J55/2)&lt;=13996,((((($J55/2)-9000)/10000)*997.8)+1400)*((($J55/2)-9000)/10000),IF(($J55/2)&lt;=54949,((((($J55/2)-13996)/10000)*220.13)+2397)*((($J55/2)-13996)/10000)+948.49,IF(($J55/2)&lt;=260532,($J55/2)*0.42-8621.75,($J55/2)*0.45-16437.7))),0),0),0)*$B$34</f>
        <v>0</v>
      </c>
      <c r="M55" s="13" t="n">
        <f aca="false">K55+L55</f>
        <v>5248</v>
      </c>
      <c r="N55" s="13" t="n">
        <f aca="false">IF($B$34=2,IF(M55&gt;1944,M55*0.055,0),IF(M55&gt;972,M55*0.055,0))</f>
        <v>288.64</v>
      </c>
      <c r="O55" s="13" t="n">
        <f aca="false">M55*$B$33</f>
        <v>472.32</v>
      </c>
      <c r="P55" s="13" t="n">
        <f aca="false">P54*(1+$B$37)</f>
        <v>55134.9277499188</v>
      </c>
      <c r="Q55" s="13" t="n">
        <f aca="false">B55+C55+D55+E55+F55+G55-H55-I55-M55-N55-O55-P55</f>
        <v>744235.958831847</v>
      </c>
      <c r="R55" s="16"/>
      <c r="S55" s="16"/>
      <c r="T55" s="13"/>
      <c r="U55" s="13"/>
      <c r="V55" s="13"/>
      <c r="W55" s="13"/>
    </row>
    <row r="56" customFormat="false" ht="13.2" hidden="false" customHeight="false" outlineLevel="0" collapsed="false">
      <c r="A56" s="17" t="n">
        <v>15</v>
      </c>
      <c r="B56" s="13" t="n">
        <f aca="false">Q55</f>
        <v>744235.958831847</v>
      </c>
      <c r="C56" s="13" t="n">
        <f aca="false">IF((B56-(P56/2))*$B$3&gt;0,(B56-(P56/2))*$B$3,0)</f>
        <v>39736.8516139808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8739.5901296135</v>
      </c>
      <c r="J56" s="18" t="n">
        <f aca="false">MAX((MAX((C56-(801*$B$34)),0))+(D56*$B$8)+(E56*$B$13)+(F56*$B$18)+(G56*$B$23)-H56-I56-O55,0)</f>
        <v>28018.7422259434</v>
      </c>
      <c r="K56" s="19" t="n">
        <f aca="false">IF($B$34=1,MAX(ROUNDDOWN(IF($J56&lt;=13996,(((($J56-9000)/10000)*997.8)+1400)*(($J56-9000)/10000),IF($J56&lt;=54949,(((($J56-13996)/10000)*220.13)+2397)*(($J56-13996)/10000)+948.49,IF($J56&lt;=260532,$J56*0.42-8621.75,$J56*0.45-16437.7))),0),0),0)</f>
        <v>4742</v>
      </c>
      <c r="L56" s="19" t="n">
        <f aca="false">IF($B$34=2,MAX(ROUNDDOWN(IF(($J56/2)&lt;=13996,((((($J56/2)-9000)/10000)*997.8)+1400)*((($J56/2)-9000)/10000),IF(($J56/2)&lt;=54949,((((($J56/2)-13996)/10000)*220.13)+2397)*((($J56/2)-13996)/10000)+948.49,IF(($J56/2)&lt;=260532,($J56/2)*0.42-8621.75,($J56/2)*0.45-16437.7))),0),0),0)*$B$34</f>
        <v>0</v>
      </c>
      <c r="M56" s="13" t="n">
        <f aca="false">K56+L56</f>
        <v>4742</v>
      </c>
      <c r="N56" s="13" t="n">
        <f aca="false">IF($B$34=2,IF(M56&gt;1944,M56*0.055,0),IF(M56&gt;972,M56*0.055,0))</f>
        <v>260.81</v>
      </c>
      <c r="O56" s="13" t="n">
        <f aca="false">M56*$B$33</f>
        <v>426.78</v>
      </c>
      <c r="P56" s="13" t="n">
        <f aca="false">P55*(1+$B$37)</f>
        <v>56513.3009436667</v>
      </c>
      <c r="Q56" s="13" t="n">
        <f aca="false">B56+C56+D56+E56+F56+G56-H56-I56-M56-N56-O56-P56</f>
        <v>711585.130114124</v>
      </c>
      <c r="R56" s="16"/>
      <c r="S56" s="16"/>
      <c r="T56" s="13"/>
      <c r="U56" s="13"/>
      <c r="V56" s="13"/>
      <c r="W56" s="13"/>
    </row>
    <row r="57" customFormat="false" ht="13.2" hidden="false" customHeight="false" outlineLevel="0" collapsed="false">
      <c r="A57" s="17" t="n">
        <v>16</v>
      </c>
      <c r="B57" s="13" t="n">
        <f aca="false">Q56</f>
        <v>711585.130114124</v>
      </c>
      <c r="C57" s="13" t="n">
        <f aca="false">IF((B57-(P57/2))*$B$3&gt;0,(B57-(P57/2))*$B$3,0)</f>
        <v>37885.5245176174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8464.22650453692</v>
      </c>
      <c r="J57" s="18" t="n">
        <f aca="false">MAX((MAX((C57-(801*$B$34)),0))+(D57*$B$8)+(E57*$B$13)+(F57*$B$18)+(G57*$B$23)-H57-I57-O56,0)</f>
        <v>26245.238127241</v>
      </c>
      <c r="K57" s="19" t="n">
        <f aca="false">IF($B$34=1,MAX(ROUNDDOWN(IF($J57&lt;=13996,(((($J57-9000)/10000)*997.8)+1400)*(($J57-9000)/10000),IF($J57&lt;=54949,(((($J57-13996)/10000)*220.13)+2397)*(($J57-13996)/10000)+948.49,IF($J57&lt;=260532,$J57*0.42-8621.75,$J57*0.45-16437.7))),0),0),0)</f>
        <v>4214</v>
      </c>
      <c r="L57" s="19" t="n">
        <f aca="false">IF($B$34=2,MAX(ROUNDDOWN(IF(($J57/2)&lt;=13996,((((($J57/2)-9000)/10000)*997.8)+1400)*((($J57/2)-9000)/10000),IF(($J57/2)&lt;=54949,((((($J57/2)-13996)/10000)*220.13)+2397)*((($J57/2)-13996)/10000)+948.49,IF(($J57/2)&lt;=260532,($J57/2)*0.42-8621.75,($J57/2)*0.45-16437.7))),0),0),0)*$B$34</f>
        <v>0</v>
      </c>
      <c r="M57" s="13" t="n">
        <f aca="false">K57+L57</f>
        <v>4214</v>
      </c>
      <c r="N57" s="13" t="n">
        <f aca="false">IF($B$34=2,IF(M57&gt;1944,M57*0.055,0),IF(M57&gt;972,M57*0.055,0))</f>
        <v>231.77</v>
      </c>
      <c r="O57" s="13" t="n">
        <f aca="false">M57*$B$33</f>
        <v>379.26</v>
      </c>
      <c r="P57" s="13" t="n">
        <f aca="false">P56*(1+$B$37)</f>
        <v>57926.1334672584</v>
      </c>
      <c r="Q57" s="13" t="n">
        <f aca="false">B57+C57+D57+E57+F57+G57-H57-I57-M57-N57-O57-P57</f>
        <v>676306.984774106</v>
      </c>
      <c r="R57" s="16"/>
      <c r="S57" s="16"/>
      <c r="T57" s="13"/>
      <c r="U57" s="13"/>
      <c r="V57" s="13"/>
      <c r="W57" s="13"/>
    </row>
    <row r="58" customFormat="false" ht="13.2" hidden="false" customHeight="false" outlineLevel="0" collapsed="false">
      <c r="A58" s="17" t="n">
        <v>17</v>
      </c>
      <c r="B58" s="13" t="n">
        <f aca="false">Q57</f>
        <v>676306.984774106</v>
      </c>
      <c r="C58" s="13" t="n">
        <f aca="false">IF((B58-(P58/2))*$B$3&gt;0,(B58-(P58/2))*$B$3,0)</f>
        <v>35887.4011961536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8152.94521809456</v>
      </c>
      <c r="J58" s="18" t="n">
        <f aca="false">MAX((MAX((C58-(801*$B$34)),0))+(D58*$B$8)+(E58*$B$13)+(F58*$B$18)+(G58*$B$23)-H58-I58-O57,0)</f>
        <v>24350.6829199623</v>
      </c>
      <c r="K58" s="19" t="n">
        <f aca="false">IF($B$34=1,MAX(ROUNDDOWN(IF($J58&lt;=13996,(((($J58-9000)/10000)*997.8)+1400)*(($J58-9000)/10000),IF($J58&lt;=54949,(((($J58-13996)/10000)*220.13)+2397)*(($J58-13996)/10000)+948.49,IF($J58&lt;=260532,$J58*0.42-8621.75,$J58*0.45-16437.7))),0),0),0)</f>
        <v>3666</v>
      </c>
      <c r="L58" s="19" t="n">
        <f aca="false">IF($B$34=2,MAX(ROUNDDOWN(IF(($J58/2)&lt;=13996,((((($J58/2)-9000)/10000)*997.8)+1400)*((($J58/2)-9000)/10000),IF(($J58/2)&lt;=54949,((((($J58/2)-13996)/10000)*220.13)+2397)*((($J58/2)-13996)/10000)+948.49,IF(($J58/2)&lt;=260532,($J58/2)*0.42-8621.75,($J58/2)*0.45-16437.7))),0),0),0)*$B$34</f>
        <v>0</v>
      </c>
      <c r="M58" s="13" t="n">
        <f aca="false">K58+L58</f>
        <v>3666</v>
      </c>
      <c r="N58" s="13" t="n">
        <f aca="false">IF($B$34=2,IF(M58&gt;1944,M58*0.055,0),IF(M58&gt;972,M58*0.055,0))</f>
        <v>201.63</v>
      </c>
      <c r="O58" s="13" t="n">
        <f aca="false">M58*$B$33</f>
        <v>329.94</v>
      </c>
      <c r="P58" s="13" t="n">
        <f aca="false">P57*(1+$B$37)</f>
        <v>59374.2868039399</v>
      </c>
      <c r="Q58" s="13" t="n">
        <f aca="false">B58+C58+D58+E58+F58+G58-H58-I58-M58-N58-O58-P58</f>
        <v>638266.070890129</v>
      </c>
      <c r="R58" s="16"/>
      <c r="S58" s="16"/>
      <c r="T58" s="13"/>
      <c r="U58" s="13"/>
      <c r="V58" s="13"/>
      <c r="W58" s="13"/>
    </row>
    <row r="59" customFormat="false" ht="13.2" hidden="false" customHeight="false" outlineLevel="0" collapsed="false">
      <c r="A59" s="17" t="n">
        <v>18</v>
      </c>
      <c r="B59" s="13" t="n">
        <f aca="false">Q58</f>
        <v>638266.070890129</v>
      </c>
      <c r="C59" s="13" t="n">
        <f aca="false">IF((B59-(P59/2))*$B$3&gt;0,(B59-(P59/2))*$B$3,0)</f>
        <v>33734.9395641226</v>
      </c>
      <c r="D59" s="13" t="n">
        <f aca="false">IF(D58&gt;0,D58*(1+$B$7),IF(A59=$B$6,$B$5,0))</f>
        <v>3573.42712857266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7803.22447008256</v>
      </c>
      <c r="J59" s="18" t="n">
        <f aca="false">MAX((MAX((C59-(801*$B$34)),0))+(D59*$B$8)+(E59*$B$13)+(F59*$B$18)+(G59*$B$23)-H59-I59-O58,0)</f>
        <v>22329.3173151606</v>
      </c>
      <c r="K59" s="19" t="n">
        <f aca="false">IF($B$34=1,MAX(ROUNDDOWN(IF($J59&lt;=13996,(((($J59-9000)/10000)*997.8)+1400)*(($J59-9000)/10000),IF($J59&lt;=54949,(((($J59-13996)/10000)*220.13)+2397)*(($J59-13996)/10000)+948.49,IF($J59&lt;=260532,$J59*0.42-8621.75,$J59*0.45-16437.7))),0),0),0)</f>
        <v>3098</v>
      </c>
      <c r="L59" s="19" t="n">
        <f aca="false">IF($B$34=2,MAX(ROUNDDOWN(IF(($J59/2)&lt;=13996,((((($J59/2)-9000)/10000)*997.8)+1400)*((($J59/2)-9000)/10000),IF(($J59/2)&lt;=54949,((((($J59/2)-13996)/10000)*220.13)+2397)*((($J59/2)-13996)/10000)+948.49,IF(($J59/2)&lt;=260532,($J59/2)*0.42-8621.75,($J59/2)*0.45-16437.7))),0),0),0)*$B$34</f>
        <v>0</v>
      </c>
      <c r="M59" s="13" t="n">
        <f aca="false">K59+L59</f>
        <v>3098</v>
      </c>
      <c r="N59" s="13" t="n">
        <f aca="false">IF($B$34=2,IF(M59&gt;1944,M59*0.055,0),IF(M59&gt;972,M59*0.055,0))</f>
        <v>170.39</v>
      </c>
      <c r="O59" s="13" t="n">
        <f aca="false">M59*$B$33</f>
        <v>278.82</v>
      </c>
      <c r="P59" s="13" t="n">
        <f aca="false">P58*(1+$B$37)</f>
        <v>60858.6439740383</v>
      </c>
      <c r="Q59" s="13" t="n">
        <f aca="false">B59+C59+D59+E59+F59+G59-H59-I59-M59-N59-O59-P59</f>
        <v>597320.474231251</v>
      </c>
      <c r="R59" s="16"/>
      <c r="S59" s="16"/>
      <c r="T59" s="13"/>
      <c r="U59" s="13"/>
      <c r="V59" s="13"/>
      <c r="W59" s="13"/>
    </row>
    <row r="60" customFormat="false" ht="13.2" hidden="false" customHeight="false" outlineLevel="0" collapsed="false">
      <c r="A60" s="17" t="n">
        <v>19</v>
      </c>
      <c r="B60" s="13" t="n">
        <f aca="false">Q59</f>
        <v>597320.474231251</v>
      </c>
      <c r="C60" s="13" t="n">
        <f aca="false">IF((B60-(P60/2))*$B$3&gt;0,(B60-(P60/2))*$B$3,0)</f>
        <v>31420.2382652979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7412.3880417512</v>
      </c>
      <c r="J60" s="18" t="n">
        <f aca="false">MAX((MAX((C60-(801*$B$34)),0))+(D60*$B$8)+(E60*$B$13)+(F60*$B$18)+(G60*$B$23)-H60-I60-O59,0)</f>
        <v>20175.3318951177</v>
      </c>
      <c r="K60" s="19" t="n">
        <f aca="false">IF($B$34=1,MAX(ROUNDDOWN(IF($J60&lt;=13996,(((($J60-9000)/10000)*997.8)+1400)*(($J60-9000)/10000),IF($J60&lt;=54949,(((($J60-13996)/10000)*220.13)+2397)*(($J60-13996)/10000)+948.49,IF($J60&lt;=260532,$J60*0.42-8621.75,$J60*0.45-16437.7))),0),0),0)</f>
        <v>2513</v>
      </c>
      <c r="L60" s="19" t="n">
        <f aca="false">IF($B$34=2,MAX(ROUNDDOWN(IF(($J60/2)&lt;=13996,((((($J60/2)-9000)/10000)*997.8)+1400)*((($J60/2)-9000)/10000),IF(($J60/2)&lt;=54949,((((($J60/2)-13996)/10000)*220.13)+2397)*((($J60/2)-13996)/10000)+948.49,IF(($J60/2)&lt;=260532,($J60/2)*0.42-8621.75,($J60/2)*0.45-16437.7))),0),0),0)*$B$34</f>
        <v>0</v>
      </c>
      <c r="M60" s="13" t="n">
        <f aca="false">K60+L60</f>
        <v>2513</v>
      </c>
      <c r="N60" s="13" t="n">
        <f aca="false">IF($B$34=2,IF(M60&gt;1944,M60*0.055,0),IF(M60&gt;972,M60*0.055,0))</f>
        <v>138.215</v>
      </c>
      <c r="O60" s="13" t="n">
        <f aca="false">M60*$B$33</f>
        <v>226.17</v>
      </c>
      <c r="P60" s="13" t="n">
        <f aca="false">P59*(1+$B$37)</f>
        <v>62380.1100733893</v>
      </c>
      <c r="Q60" s="13" t="n">
        <f aca="false">B60+C60+D60+E60+F60+G60-H60-I60-M60-N60-O60-P60</f>
        <v>553318.131052979</v>
      </c>
      <c r="R60" s="16"/>
      <c r="S60" s="16"/>
      <c r="T60" s="13"/>
      <c r="U60" s="13"/>
      <c r="V60" s="13"/>
      <c r="W60" s="13"/>
    </row>
    <row r="61" customFormat="false" ht="13.2" hidden="false" customHeight="false" outlineLevel="0" collapsed="false">
      <c r="A61" s="17" t="n">
        <v>20</v>
      </c>
      <c r="B61" s="13" t="n">
        <f aca="false">Q60</f>
        <v>553318.131052979</v>
      </c>
      <c r="C61" s="13" t="n">
        <f aca="false">IF((B61-(P61/2))*$B$3&gt;0,(B61-(P61/2))*$B$3,0)</f>
        <v>28934.8320175404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6977.55722595132</v>
      </c>
      <c r="J61" s="18" t="n">
        <f aca="false">MAX((MAX((C61-(801*$B$34)),0))+(D61*$B$8)+(E61*$B$13)+(F61*$B$18)+(G61*$B$23)-H61-I61-O60,0)</f>
        <v>17882.2593893857</v>
      </c>
      <c r="K61" s="19" t="n">
        <f aca="false">IF($B$34=1,MAX(ROUNDDOWN(IF($J61&lt;=13996,(((($J61-9000)/10000)*997.8)+1400)*(($J61-9000)/10000),IF($J61&lt;=54949,(((($J61-13996)/10000)*220.13)+2397)*(($J61-13996)/10000)+948.49,IF($J61&lt;=260532,$J61*0.42-8621.75,$J61*0.45-16437.7))),0),0),0)</f>
        <v>1913</v>
      </c>
      <c r="L61" s="19" t="n">
        <f aca="false">IF($B$34=2,MAX(ROUNDDOWN(IF(($J61/2)&lt;=13996,((((($J61/2)-9000)/10000)*997.8)+1400)*((($J61/2)-9000)/10000),IF(($J61/2)&lt;=54949,((((($J61/2)-13996)/10000)*220.13)+2397)*((($J61/2)-13996)/10000)+948.49,IF(($J61/2)&lt;=260532,($J61/2)*0.42-8621.75,($J61/2)*0.45-16437.7))),0),0),0)*$B$34</f>
        <v>0</v>
      </c>
      <c r="M61" s="13" t="n">
        <f aca="false">K61+L61</f>
        <v>1913</v>
      </c>
      <c r="N61" s="13" t="n">
        <f aca="false">IF($B$34=2,IF(M61&gt;1944,M61*0.055,0),IF(M61&gt;972,M61*0.055,0))</f>
        <v>105.215</v>
      </c>
      <c r="O61" s="13" t="n">
        <f aca="false">M61*$B$33</f>
        <v>172.17</v>
      </c>
      <c r="P61" s="13" t="n">
        <f aca="false">P60*(1+$B$37)</f>
        <v>63939.612825224</v>
      </c>
      <c r="Q61" s="13" t="n">
        <f aca="false">B61+C61+D61+E61+F61+G61-H61-I61-M61-N61-O61-P61</f>
        <v>506097.562617141</v>
      </c>
      <c r="R61" s="16"/>
      <c r="S61" s="16"/>
      <c r="T61" s="13"/>
      <c r="U61" s="13"/>
      <c r="V61" s="13"/>
      <c r="W61" s="13"/>
    </row>
    <row r="62" customFormat="false" ht="13.2" hidden="false" customHeight="false" outlineLevel="0" collapsed="false">
      <c r="A62" s="17" t="n">
        <v>21</v>
      </c>
      <c r="B62" s="13" t="n">
        <f aca="false">Q61</f>
        <v>506097.562617141</v>
      </c>
      <c r="C62" s="13" t="n">
        <f aca="false">IF((B62-(P62/2))*$B$3&gt;0,(B62-(P62/2))*$B$3,0)</f>
        <v>26269.7323629539</v>
      </c>
      <c r="D62" s="13" t="n">
        <f aca="false">IF(D61&gt;0,D61*(1+$B$7),IF(A62=$B$6,$B$5,0))</f>
        <v>3681.70554399554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6495.65156336708</v>
      </c>
      <c r="J62" s="18" t="n">
        <f aca="false">MAX((MAX((C62-(801*$B$34)),0))+(D62*$B$8)+(E62*$B$13)+(F62*$B$18)+(G62*$B$23)-H62-I62-O61,0)</f>
        <v>15443.3734987993</v>
      </c>
      <c r="K62" s="19" t="n">
        <f aca="false">IF($B$34=1,MAX(ROUNDDOWN(IF($J62&lt;=13996,(((($J62-9000)/10000)*997.8)+1400)*(($J62-9000)/10000),IF($J62&lt;=54949,(((($J62-13996)/10000)*220.13)+2397)*(($J62-13996)/10000)+948.49,IF($J62&lt;=260532,$J62*0.42-8621.75,$J62*0.45-16437.7))),0),0),0)</f>
        <v>1300</v>
      </c>
      <c r="L62" s="19" t="n">
        <f aca="false">IF($B$34=2,MAX(ROUNDDOWN(IF(($J62/2)&lt;=13996,((((($J62/2)-9000)/10000)*997.8)+1400)*((($J62/2)-9000)/10000),IF(($J62/2)&lt;=54949,((((($J62/2)-13996)/10000)*220.13)+2397)*((($J62/2)-13996)/10000)+948.49,IF(($J62/2)&lt;=260532,($J62/2)*0.42-8621.75,($J62/2)*0.45-16437.7))),0),0),0)*$B$34</f>
        <v>0</v>
      </c>
      <c r="M62" s="13" t="n">
        <f aca="false">K62+L62</f>
        <v>1300</v>
      </c>
      <c r="N62" s="13" t="n">
        <f aca="false">IF($B$34=2,IF(M62&gt;1944,M62*0.055,0),IF(M62&gt;972,M62*0.055,0))</f>
        <v>71.5</v>
      </c>
      <c r="O62" s="13" t="n">
        <f aca="false">M62*$B$33</f>
        <v>117</v>
      </c>
      <c r="P62" s="13" t="n">
        <f aca="false">P61*(1+$B$37)</f>
        <v>65538.1031458546</v>
      </c>
      <c r="Q62" s="13" t="n">
        <f aca="false">B62+C62+D62+E62+F62+G62-H62-I62-M62-N62-O62-P62</f>
        <v>455487.502970086</v>
      </c>
      <c r="R62" s="16"/>
      <c r="S62" s="16"/>
      <c r="T62" s="13"/>
      <c r="U62" s="13"/>
      <c r="V62" s="13"/>
      <c r="W62" s="13"/>
    </row>
    <row r="63" customFormat="false" ht="13.2" hidden="false" customHeight="false" outlineLevel="0" collapsed="false">
      <c r="A63" s="17" t="n">
        <v>22</v>
      </c>
      <c r="B63" s="13" t="n">
        <f aca="false">Q62</f>
        <v>455487.502970086</v>
      </c>
      <c r="C63" s="13" t="n">
        <f aca="false">IF((B63-(P63/2))*$B$3&gt;0,(B63-(P63/2))*$B$3,0)</f>
        <v>23415.4069934848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7140.87806177685</v>
      </c>
      <c r="J63" s="18" t="n">
        <f aca="false">MAX((MAX((C63-(801*$B$34)),0))+(D63*$B$8)+(E63*$B$13)+(F63*$B$18)+(G63*$B$23)-H63-I63-O62,0)</f>
        <v>17229.0877583452</v>
      </c>
      <c r="K63" s="19" t="n">
        <f aca="false">IF($B$34=1,MAX(ROUNDDOWN(IF($J63&lt;=13996,(((($J63-9000)/10000)*997.8)+1400)*(($J63-9000)/10000),IF($J63&lt;=54949,(((($J63-13996)/10000)*220.13)+2397)*(($J63-13996)/10000)+948.49,IF($J63&lt;=260532,$J63*0.42-8621.75,$J63*0.45-16437.7))),0),0),0)</f>
        <v>1746</v>
      </c>
      <c r="L63" s="19" t="n">
        <f aca="false">IF($B$34=2,MAX(ROUNDDOWN(IF(($J63/2)&lt;=13996,((((($J63/2)-9000)/10000)*997.8)+1400)*((($J63/2)-9000)/10000),IF(($J63/2)&lt;=54949,((((($J63/2)-13996)/10000)*220.13)+2397)*((($J63/2)-13996)/10000)+948.49,IF(($J63/2)&lt;=260532,($J63/2)*0.42-8621.75,($J63/2)*0.45-16437.7))),0),0),0)*$B$34</f>
        <v>0</v>
      </c>
      <c r="M63" s="13" t="n">
        <f aca="false">K63+L63</f>
        <v>1746</v>
      </c>
      <c r="N63" s="13" t="n">
        <f aca="false">IF($B$34=2,IF(M63&gt;1944,M63*0.055,0),IF(M63&gt;972,M63*0.055,0))</f>
        <v>96.03</v>
      </c>
      <c r="O63" s="13" t="n">
        <f aca="false">M63*$B$33</f>
        <v>157.14</v>
      </c>
      <c r="P63" s="13" t="n">
        <f aca="false">P62*(1+$B$37)</f>
        <v>67176.555724501</v>
      </c>
      <c r="Q63" s="13" t="n">
        <f aca="false">B63+C63+D63+E63+F63+G63-H63-I63-M63-N63-O63-P63</f>
        <v>404458.86500393</v>
      </c>
      <c r="R63" s="16"/>
      <c r="S63" s="16"/>
      <c r="T63" s="13"/>
      <c r="U63" s="13"/>
      <c r="V63" s="13"/>
      <c r="W63" s="13"/>
    </row>
    <row r="64" customFormat="false" ht="13.2" hidden="false" customHeight="false" outlineLevel="0" collapsed="false">
      <c r="A64" s="17" t="n">
        <v>23</v>
      </c>
      <c r="B64" s="13" t="n">
        <f aca="false">Q63</f>
        <v>404458.86500393</v>
      </c>
      <c r="C64" s="13" t="n">
        <f aca="false">IF((B64-(P64/2))*$B$3&gt;0,(B64-(P64/2))*$B$3,0)</f>
        <v>20536.7138508293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6613.45941736762</v>
      </c>
      <c r="J64" s="18" t="n">
        <f aca="false">MAX((MAX((C64-(801*$B$34)),0))+(D64*$B$8)+(E64*$B$13)+(F64*$B$18)+(G64*$B$23)-H64-I64-O63,0)</f>
        <v>14541.3001163173</v>
      </c>
      <c r="K64" s="19" t="n">
        <f aca="false">IF($B$34=1,MAX(ROUNDDOWN(IF($J64&lt;=13996,(((($J64-9000)/10000)*997.8)+1400)*(($J64-9000)/10000),IF($J64&lt;=54949,(((($J64-13996)/10000)*220.13)+2397)*(($J64-13996)/10000)+948.49,IF($J64&lt;=260532,$J64*0.42-8621.75,$J64*0.45-16437.7))),0),0),0)</f>
        <v>1079</v>
      </c>
      <c r="L64" s="19" t="n">
        <f aca="false">IF($B$34=2,MAX(ROUNDDOWN(IF(($J64/2)&lt;=13996,((((($J64/2)-9000)/10000)*997.8)+1400)*((($J64/2)-9000)/10000),IF(($J64/2)&lt;=54949,((((($J64/2)-13996)/10000)*220.13)+2397)*((($J64/2)-13996)/10000)+948.49,IF(($J64/2)&lt;=260532,($J64/2)*0.42-8621.75,($J64/2)*0.45-16437.7))),0),0),0)*$B$34</f>
        <v>0</v>
      </c>
      <c r="M64" s="13" t="n">
        <f aca="false">K64+L64</f>
        <v>1079</v>
      </c>
      <c r="N64" s="13" t="n">
        <f aca="false">IF($B$34=2,IF(M64&gt;1944,M64*0.055,0),IF(M64&gt;972,M64*0.055,0))</f>
        <v>59.345</v>
      </c>
      <c r="O64" s="13" t="n">
        <f aca="false">M64*$B$33</f>
        <v>97.11</v>
      </c>
      <c r="P64" s="13" t="n">
        <f aca="false">P63*(1+$B$37)</f>
        <v>68855.9696176135</v>
      </c>
      <c r="Q64" s="13" t="n">
        <f aca="false">B64+C64+D64+E64+F64+G64-H64-I64-M64-N64-O64-P64</f>
        <v>349866.880502634</v>
      </c>
      <c r="R64" s="16"/>
      <c r="S64" s="16"/>
      <c r="T64" s="13"/>
      <c r="U64" s="13"/>
      <c r="V64" s="13"/>
      <c r="W64" s="13"/>
    </row>
    <row r="65" customFormat="false" ht="13.2" hidden="false" customHeight="false" outlineLevel="0" collapsed="false">
      <c r="A65" s="17" t="n">
        <v>24</v>
      </c>
      <c r="B65" s="13" t="n">
        <f aca="false">Q64</f>
        <v>349866.880502634</v>
      </c>
      <c r="C65" s="13" t="n">
        <f aca="false">IF((B65-(P65/2))*$B$3&gt;0,(B65-(P65/2))*$B$3,0)</f>
        <v>17459.0898820852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6031.93959397854</v>
      </c>
      <c r="J65" s="18" t="n">
        <f aca="false">MAX((MAX((C65-(801*$B$34)),0))+(D65*$B$8)+(E65*$B$13)+(F65*$B$18)+(G65*$B$23)-H65-I65-O64,0)</f>
        <v>11792.6591528007</v>
      </c>
      <c r="K65" s="19" t="n">
        <f aca="false">IF($B$34=1,MAX(ROUNDDOWN(IF($J65&lt;=13996,(((($J65-9000)/10000)*997.8)+1400)*(($J65-9000)/10000),IF($J65&lt;=54949,(((($J65-13996)/10000)*220.13)+2397)*(($J65-13996)/10000)+948.49,IF($J65&lt;=260532,$J65*0.42-8621.75,$J65*0.45-16437.7))),0),0),0)</f>
        <v>468</v>
      </c>
      <c r="L65" s="19" t="n">
        <f aca="false">IF($B$34=2,MAX(ROUNDDOWN(IF(($J65/2)&lt;=13996,((((($J65/2)-9000)/10000)*997.8)+1400)*((($J65/2)-9000)/10000),IF(($J65/2)&lt;=54949,((((($J65/2)-13996)/10000)*220.13)+2397)*((($J65/2)-13996)/10000)+948.49,IF(($J65/2)&lt;=260532,($J65/2)*0.42-8621.75,($J65/2)*0.45-16437.7))),0),0),0)*$B$34</f>
        <v>0</v>
      </c>
      <c r="M65" s="13" t="n">
        <f aca="false">K65+L65</f>
        <v>468</v>
      </c>
      <c r="N65" s="13" t="n">
        <f aca="false">IF($B$34=2,IF(M65&gt;1944,M65*0.055,0),IF(M65&gt;972,M65*0.055,0))</f>
        <v>0</v>
      </c>
      <c r="O65" s="13" t="n">
        <f aca="false">M65*$B$33</f>
        <v>42.12</v>
      </c>
      <c r="P65" s="13" t="n">
        <f aca="false">P64*(1+$B$37)</f>
        <v>70577.3688580538</v>
      </c>
      <c r="Q65" s="13" t="n">
        <f aca="false">B65+C65+D65+E65+F65+G65-H65-I65-M65-N65-O65-P65</f>
        <v>291470.160797381</v>
      </c>
      <c r="R65" s="16"/>
      <c r="S65" s="16"/>
      <c r="T65" s="13"/>
      <c r="U65" s="13"/>
      <c r="V65" s="13"/>
      <c r="W65" s="13"/>
    </row>
    <row r="66" customFormat="false" ht="13.2" hidden="false" customHeight="false" outlineLevel="0" collapsed="false">
      <c r="A66" s="17" t="n">
        <v>25</v>
      </c>
      <c r="B66" s="13" t="n">
        <f aca="false">Q65</f>
        <v>291470.160797381</v>
      </c>
      <c r="C66" s="13" t="n">
        <f aca="false">IF((B66-(P66/2))*$B$3&gt;0,(B66-(P66/2))*$B$3,0)</f>
        <v>14169.1088887984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5391.93049934796</v>
      </c>
      <c r="J66" s="18" t="n">
        <f aca="false">MAX((MAX((C66-(801*$B$34)),0))+(D66*$B$8)+(E66*$B$13)+(F66*$B$18)+(G66*$B$23)-H66-I66-O65,0)</f>
        <v>8868.15947742677</v>
      </c>
      <c r="K66" s="19" t="n">
        <f aca="false">IF($B$34=1,MAX(ROUNDDOWN(IF($J66&lt;=13996,(((($J66-9000)/10000)*997.8)+1400)*(($J66-9000)/10000),IF($J66&lt;=54949,(((($J66-13996)/10000)*220.13)+2397)*(($J66-13996)/10000)+948.49,IF($J66&lt;=260532,$J66*0.42-8621.75,$J66*0.45-16437.7))),0),0),0)</f>
        <v>0</v>
      </c>
      <c r="L66" s="19" t="n">
        <f aca="false">IF($B$34=2,MAX(ROUNDDOWN(IF(($J66/2)&lt;=13996,((((($J66/2)-9000)/10000)*997.8)+1400)*((($J66/2)-9000)/10000),IF(($J66/2)&lt;=54949,((((($J66/2)-13996)/10000)*220.13)+2397)*((($J66/2)-13996)/10000)+948.49,IF(($J66/2)&lt;=260532,($J66/2)*0.42-8621.75,($J66/2)*0.45-16437.7)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228839.637195302</v>
      </c>
      <c r="R66" s="16"/>
      <c r="S66" s="16"/>
      <c r="T66" s="13"/>
      <c r="U66" s="13"/>
      <c r="V66" s="13"/>
      <c r="W66" s="13"/>
    </row>
    <row r="67" customFormat="false" ht="13.2" hidden="false" customHeight="false" outlineLevel="0" collapsed="false">
      <c r="A67" s="17" t="n">
        <v>26</v>
      </c>
      <c r="B67" s="13" t="n">
        <f aca="false">Q66</f>
        <v>228839.637195302</v>
      </c>
      <c r="C67" s="13" t="n">
        <f aca="false">IF((B67-(P67/2))*$B$3&gt;0,(B67-(P67/2))*$B$3,0)</f>
        <v>10642.9277029966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4686.60105769235</v>
      </c>
      <c r="J67" s="18" t="n">
        <f aca="false">MAX((MAX((C67-(801*$B$34)),0))+(D67*$B$8)+(E67*$B$13)+(F67*$B$18)+(G67*$B$23)-H67-I67-O66,0)</f>
        <v>5742.16735035432</v>
      </c>
      <c r="K67" s="19" t="n">
        <f aca="false">IF($B$34=1,MAX(ROUNDDOWN(IF($J67&lt;=13996,(((($J67-9000)/10000)*997.8)+1400)*(($J67-9000)/10000),IF($J67&lt;=54949,(((($J67-13996)/10000)*220.13)+2397)*(($J67-13996)/10000)+948.49,IF($J67&lt;=260532,$J67*0.42-8621.75,$J67*0.45-16437.7))),0),0),0)</f>
        <v>0</v>
      </c>
      <c r="L67" s="19" t="n">
        <f aca="false">IF($B$34=2,MAX(ROUNDDOWN(IF(($J67/2)&lt;=13996,((((($J67/2)-9000)/10000)*997.8)+1400)*((($J67/2)-9000)/10000),IF(($J67/2)&lt;=54949,((((($J67/2)-13996)/10000)*220.13)+2397)*((($J67/2)-13996)/10000)+948.49,IF(($J67/2)&lt;=260532,($J67/2)*0.42-8621.75,($J67/2)*0.45-16437.7)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161232.456389164</v>
      </c>
      <c r="R67" s="16"/>
      <c r="S67" s="16"/>
      <c r="T67" s="13"/>
      <c r="U67" s="13"/>
      <c r="V67" s="13"/>
      <c r="W67" s="13"/>
    </row>
    <row r="68" customFormat="false" ht="13.2" hidden="false" customHeight="false" outlineLevel="0" collapsed="false">
      <c r="A68" s="17" t="n">
        <v>27</v>
      </c>
      <c r="B68" s="13" t="n">
        <f aca="false">Q67</f>
        <v>161232.456389164</v>
      </c>
      <c r="C68" s="13" t="n">
        <f aca="false">IF((B68-(P68/2))*$B$3&gt;0,(B68-(P68/2))*$B$3,0)</f>
        <v>6839.28736422235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3904.99970849849</v>
      </c>
      <c r="J68" s="18" t="n">
        <f aca="false">MAX((MAX((C68-(801*$B$34)),0))+(D68*$B$8)+(E68*$B$13)+(F68*$B$18)+(G68*$B$23)-H68-I68-O67,0)</f>
        <v>2354.29781129711</v>
      </c>
      <c r="K68" s="19" t="n">
        <f aca="false">IF($B$34=1,MAX(ROUNDDOWN(IF($J68&lt;=13996,(((($J68-9000)/10000)*997.8)+1400)*(($J68-9000)/10000),IF($J68&lt;=54949,(((($J68-13996)/10000)*220.13)+2397)*(($J68-13996)/10000)+948.49,IF($J68&lt;=260532,$J68*0.42-8621.75,$J68*0.45-16437.7))),0),0),0)</f>
        <v>0</v>
      </c>
      <c r="L68" s="19" t="n">
        <f aca="false">IF($B$34=2,MAX(ROUNDDOWN(IF(($J68/2)&lt;=13996,((((($J68/2)-9000)/10000)*997.8)+1400)*((($J68/2)-9000)/10000),IF(($J68/2)&lt;=54949,((((($J68/2)-13996)/10000)*220.13)+2397)*((($J68/2)-13996)/10000)+948.49,IF(($J68/2)&lt;=260532,($J68/2)*0.42-8621.75,($J68/2)*0.45-16437.7)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88383.6473400558</v>
      </c>
      <c r="R68" s="16"/>
      <c r="S68" s="16"/>
      <c r="T68" s="13"/>
      <c r="U68" s="13"/>
      <c r="V68" s="13"/>
      <c r="W68" s="13"/>
    </row>
    <row r="69" customFormat="false" ht="13.2" hidden="false" customHeight="false" outlineLevel="0" collapsed="false">
      <c r="A69" s="17" t="n">
        <v>28</v>
      </c>
      <c r="B69" s="13" t="n">
        <f aca="false">Q68</f>
        <v>88383.6473400558</v>
      </c>
      <c r="C69" s="13" t="n">
        <f aca="false">IF((B69-(P69/2))*$B$3&gt;0,(B69-(P69/2))*$B$3,0)</f>
        <v>2743.45061286245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4717.39554927084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3041.74111843614</v>
      </c>
      <c r="J69" s="18" t="n">
        <f aca="false">MAX((MAX((C69-(801*$B$34)),0))+(D69*$B$8)+(E69*$B$13)+(F69*$B$18)+(G69*$B$23)-H69-I69-O68,0)</f>
        <v>0</v>
      </c>
      <c r="K69" s="19" t="n">
        <f aca="false">IF($B$34=1,MAX(ROUNDDOWN(IF($J69&lt;=13996,(((($J69-9000)/10000)*997.8)+1400)*(($J69-9000)/10000),IF($J69&lt;=54949,(((($J69-13996)/10000)*220.13)+2397)*(($J69-13996)/10000)+948.49,IF($J69&lt;=260532,$J69*0.42-8621.75,$J69*0.45-16437.7))),0),0),0)</f>
        <v>0</v>
      </c>
      <c r="L69" s="19" t="n">
        <f aca="false">IF($B$34=2,MAX(ROUNDDOWN(IF(($J69/2)&lt;=13996,((((($J69/2)-9000)/10000)*997.8)+1400)*((($J69/2)-9000)/10000),IF(($J69/2)&lt;=54949,((((($J69/2)-13996)/10000)*220.13)+2397)*((($J69/2)-13996)/10000)+948.49,IF(($J69/2)&lt;=260532,($J69/2)*0.42-8621.75,($J69/2)*0.45-16437.7)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10016.8916501248</v>
      </c>
      <c r="R69" s="16"/>
      <c r="S69" s="16"/>
      <c r="T69" s="13"/>
      <c r="U69" s="13"/>
      <c r="V69" s="13"/>
      <c r="W69" s="13"/>
    </row>
    <row r="70" customFormat="false" ht="13.2" hidden="false" customHeight="false" outlineLevel="0" collapsed="false">
      <c r="A70" s="17" t="n">
        <v>29</v>
      </c>
      <c r="B70" s="13" t="n">
        <f aca="false">Q69</f>
        <v>10016.8916501248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2468.3678635175</v>
      </c>
      <c r="J70" s="18" t="n">
        <f aca="false">MAX((MAX((C70-(801*$B$34)),0))+(D70*$B$8)+(E70*$B$13)+(F70*$B$18)+(G70*$B$23)-H70-I70-O69,0)</f>
        <v>0</v>
      </c>
      <c r="K70" s="19" t="n">
        <f aca="false">IF($B$34=1,MAX(ROUNDDOWN(IF($J70&lt;=13996,(((($J70-9000)/10000)*997.8)+1400)*(($J70-9000)/10000),IF($J70&lt;=54949,(((($J70-13996)/10000)*220.13)+2397)*(($J70-13996)/10000)+948.49,IF($J70&lt;=260532,$J70*0.42-8621.75,$J70*0.45-16437.7))),0),0),0)</f>
        <v>0</v>
      </c>
      <c r="L70" s="19" t="n">
        <f aca="false">IF($B$34=2,MAX(ROUNDDOWN(IF(($J70/2)&lt;=13996,((((($J70/2)-9000)/10000)*997.8)+1400)*((($J70/2)-9000)/10000),IF(($J70/2)&lt;=54949,((((($J70/2)-13996)/10000)*220.13)+2397)*((($J70/2)-13996)/10000)+948.49,IF(($J70/2)&lt;=260532,($J70/2)*0.42-8621.75,($J70/2)*0.45-16437.7)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-72873.1520180741</v>
      </c>
      <c r="R70" s="16"/>
      <c r="S70" s="16"/>
      <c r="T70" s="13"/>
      <c r="U70" s="13"/>
      <c r="V70" s="13"/>
      <c r="W70" s="13"/>
    </row>
    <row r="71" customFormat="false" ht="13.2" hidden="false" customHeight="false" outlineLevel="0" collapsed="false">
      <c r="A71" s="17" t="n">
        <v>30</v>
      </c>
      <c r="B71" s="13" t="n">
        <f aca="false">Q70</f>
        <v>-72873.1520180741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2513.13887610537</v>
      </c>
      <c r="J71" s="18" t="n">
        <f aca="false">MAX((MAX((C71-(801*$B$34)),0))+(D71*$B$8)+(E71*$B$13)+(F71*$B$18)+(G71*$B$23)-H71-I71-O70,0)</f>
        <v>0</v>
      </c>
      <c r="K71" s="19" t="n">
        <f aca="false">IF($B$34=1,MAX(ROUNDDOWN(IF($J71&lt;=13996,(((($J71-9000)/10000)*997.8)+1400)*(($J71-9000)/10000),IF($J71&lt;=54949,(((($J71-13996)/10000)*220.13)+2397)*(($J71-13996)/10000)+948.49,IF($J71&lt;=260532,$J71*0.42-8621.75,$J71*0.45-16437.7))),0),0),0)</f>
        <v>0</v>
      </c>
      <c r="L71" s="19" t="n">
        <f aca="false">IF($B$34=2,MAX(ROUNDDOWN(IF(($J71/2)&lt;=13996,((((($J71/2)-9000)/10000)*997.8)+1400)*((($J71/2)-9000)/10000),IF(($J71/2)&lt;=54949,((((($J71/2)-13996)/10000)*220.13)+2397)*((($J71/2)-13996)/10000)+948.49,IF(($J71/2)&lt;=260532,($J71/2)*0.42-8621.75,($J71/2)*0.45-16437.7)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-158231.15233111</v>
      </c>
      <c r="R71" s="16"/>
      <c r="S71" s="16"/>
      <c r="T71" s="13"/>
      <c r="U71" s="13"/>
      <c r="V71" s="13"/>
      <c r="W71" s="13"/>
    </row>
    <row r="72" customFormat="false" ht="13.2" hidden="false" customHeight="false" outlineLevel="0" collapsed="false">
      <c r="A72" s="17" t="n">
        <v>31</v>
      </c>
      <c r="B72" s="13" t="n">
        <f aca="false">Q71</f>
        <v>-158231.15233111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2558.76135423156</v>
      </c>
      <c r="J72" s="18" t="n">
        <f aca="false">MAX((MAX((C72-(801*$B$34)),0))+(D72*$B$8)+(E72*$B$13)+(F72*$B$18)+(G72*$B$23)-H72-I72-O71,0)</f>
        <v>0</v>
      </c>
      <c r="K72" s="19" t="n">
        <f aca="false">IF($B$34=1,MAX(ROUNDDOWN(IF($J72&lt;=13996,(((($J72-9000)/10000)*997.8)+1400)*(($J72-9000)/10000),IF($J72&lt;=54949,(((($J72-13996)/10000)*220.13)+2397)*(($J72-13996)/10000)+948.49,IF($J72&lt;=260532,$J72*0.42-8621.75,$J72*0.45-16437.7))),0),0),0)</f>
        <v>0</v>
      </c>
      <c r="L72" s="19" t="n">
        <f aca="false">IF($B$34=2,MAX(ROUNDDOWN(IF(($J72/2)&lt;=13996,((((($J72/2)-9000)/10000)*997.8)+1400)*((($J72/2)-9000)/10000),IF(($J72/2)&lt;=54949,((((($J72/2)-13996)/10000)*220.13)+2397)*((($J72/2)-13996)/10000)+948.49,IF(($J72/2)&lt;=260532,($J72/2)*0.42-8621.75,($J72/2)*0.45-16437.7)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-246130.141165752</v>
      </c>
      <c r="R72" s="16"/>
      <c r="S72" s="16"/>
      <c r="T72" s="13"/>
      <c r="U72" s="13"/>
      <c r="V72" s="13"/>
      <c r="W72" s="13"/>
    </row>
    <row r="73" customFormat="false" ht="13.2" hidden="false" customHeight="false" outlineLevel="0" collapsed="false">
      <c r="A73" s="17" t="n">
        <v>32</v>
      </c>
      <c r="B73" s="13" t="n">
        <f aca="false">Q72</f>
        <v>-246130.141165752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2605.25192803525</v>
      </c>
      <c r="J73" s="18" t="n">
        <f aca="false">MAX((MAX((C73-(801*$B$34)),0))+(D73*$B$8)+(E73*$B$13)+(F73*$B$18)+(G73*$B$23)-H73-I73-O72,0)</f>
        <v>0</v>
      </c>
      <c r="K73" s="19" t="n">
        <f aca="false">IF($B$34=1,MAX(ROUNDDOWN(IF($J73&lt;=13996,(((($J73-9000)/10000)*997.8)+1400)*(($J73-9000)/10000),IF($J73&lt;=54949,(((($J73-13996)/10000)*220.13)+2397)*(($J73-13996)/10000)+948.49,IF($J73&lt;=260532,$J73*0.42-8621.75,$J73*0.45-16437.7))),0),0),0)</f>
        <v>0</v>
      </c>
      <c r="L73" s="19" t="n">
        <f aca="false">IF($B$34=2,MAX(ROUNDDOWN(IF(($J73/2)&lt;=13996,((((($J73/2)-9000)/10000)*997.8)+1400)*((($J73/2)-9000)/10000),IF(($J73/2)&lt;=54949,((((($J73/2)-13996)/10000)*220.13)+2397)*((($J73/2)-13996)/10000)+948.49,IF(($J73/2)&lt;=260532,($J73/2)*0.42-8621.75,($J73/2)*0.45-16437.7)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-336645.447629381</v>
      </c>
      <c r="R73" s="16"/>
      <c r="S73" s="16"/>
      <c r="T73" s="13"/>
      <c r="U73" s="13"/>
      <c r="V73" s="13"/>
      <c r="W73" s="13"/>
    </row>
    <row r="74" customFormat="false" ht="13.2" hidden="false" customHeight="false" outlineLevel="0" collapsed="false">
      <c r="A74" s="17" t="n">
        <v>33</v>
      </c>
      <c r="B74" s="13" t="n">
        <f aca="false">Q73</f>
        <v>-336645.447629381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2652.62755707823</v>
      </c>
      <c r="J74" s="18" t="n">
        <f aca="false">MAX((MAX((C74-(801*$B$34)),0))+(D74*$B$8)+(E74*$B$13)+(F74*$B$18)+(G74*$B$23)-H74-I74-O73,0)</f>
        <v>0</v>
      </c>
      <c r="K74" s="19" t="n">
        <f aca="false">IF($B$34=1,MAX(ROUNDDOWN(IF($J74&lt;=13996,(((($J74-9000)/10000)*997.8)+1400)*(($J74-9000)/10000),IF($J74&lt;=54949,(((($J74-13996)/10000)*220.13)+2397)*(($J74-13996)/10000)+948.49,IF($J74&lt;=260532,$J74*0.42-8621.75,$J74*0.45-16437.7))),0),0),0)</f>
        <v>0</v>
      </c>
      <c r="L74" s="19" t="n">
        <f aca="false">IF($B$34=2,MAX(ROUNDDOWN(IF(($J74/2)&lt;=13996,((((($J74/2)-9000)/10000)*997.8)+1400)*((($J74/2)-9000)/10000),IF(($J74/2)&lt;=54949,((((($J74/2)-13996)/10000)*220.13)+2397)*((($J74/2)-13996)/10000)+948.49,IF(($J74/2)&lt;=260532,($J74/2)*0.42-8621.75,($J74/2)*0.45-16437.7)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-429854.776369037</v>
      </c>
      <c r="R74" s="16"/>
      <c r="S74" s="16"/>
      <c r="T74" s="13"/>
      <c r="U74" s="13"/>
      <c r="V74" s="13"/>
      <c r="W74" s="13"/>
    </row>
    <row r="75" customFormat="false" ht="13.2" hidden="false" customHeight="false" outlineLevel="0" collapsed="false">
      <c r="A75" s="17" t="n">
        <v>34</v>
      </c>
      <c r="B75" s="13" t="n">
        <f aca="false">Q74</f>
        <v>-429854.776369037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2700.90553691788</v>
      </c>
      <c r="J75" s="18" t="n">
        <f aca="false">MAX((MAX((C75-(801*$B$34)),0))+(D75*$B$8)+(E75*$B$13)+(F75*$B$18)+(G75*$B$23)-H75-I75-O74,0)</f>
        <v>0</v>
      </c>
      <c r="K75" s="19" t="n">
        <f aca="false">IF($B$34=1,MAX(ROUNDDOWN(IF($J75&lt;=13996,(((($J75-9000)/10000)*997.8)+1400)*(($J75-9000)/10000),IF($J75&lt;=54949,(((($J75-13996)/10000)*220.13)+2397)*(($J75-13996)/10000)+948.49,IF($J75&lt;=260532,$J75*0.42-8621.75,$J75*0.45-16437.7))),0),0),0)</f>
        <v>0</v>
      </c>
      <c r="L75" s="19" t="n">
        <f aca="false">IF($B$34=2,MAX(ROUNDDOWN(IF(($J75/2)&lt;=13996,((((($J75/2)-9000)/10000)*997.8)+1400)*((($J75/2)-9000)/10000),IF(($J75/2)&lt;=54949,((((($J75/2)-13996)/10000)*220.13)+2397)*((($J75/2)-13996)/10000)+948.49,IF(($J75/2)&lt;=260532,($J75/2)*0.42-8621.75,($J75/2)*0.45-16437.7)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-525838.288775344</v>
      </c>
      <c r="R75" s="16"/>
      <c r="S75" s="16"/>
      <c r="T75" s="13"/>
      <c r="U75" s="13"/>
      <c r="V75" s="13"/>
      <c r="W75" s="13"/>
    </row>
    <row r="76" customFormat="false" ht="13.2" hidden="false" customHeight="false" outlineLevel="0" collapsed="false">
      <c r="A76" s="17" t="n">
        <v>35</v>
      </c>
      <c r="B76" s="13" t="n">
        <f aca="false">Q75</f>
        <v>-525838.288775344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2750.10350581172</v>
      </c>
      <c r="J76" s="18" t="n">
        <f aca="false">MAX((MAX((C76-(801*$B$34)),0))+(D76*$B$8)+(E76*$B$13)+(F76*$B$18)+(G76*$B$23)-H76-I76-O75,0)</f>
        <v>0</v>
      </c>
      <c r="K76" s="19" t="n">
        <f aca="false">IF($B$34=1,MAX(ROUNDDOWN(IF($J76&lt;=13996,(((($J76-9000)/10000)*997.8)+1400)*(($J76-9000)/10000),IF($J76&lt;=54949,(((($J76-13996)/10000)*220.13)+2397)*(($J76-13996)/10000)+948.49,IF($J76&lt;=260532,$J76*0.42-8621.75,$J76*0.45-16437.7))),0),0),0)</f>
        <v>0</v>
      </c>
      <c r="L76" s="19" t="n">
        <f aca="false">IF($B$34=2,MAX(ROUNDDOWN(IF(($J76/2)&lt;=13996,((((($J76/2)-9000)/10000)*997.8)+1400)*((($J76/2)-9000)/10000),IF(($J76/2)&lt;=54949,((((($J76/2)-13996)/10000)*220.13)+2397)*((($J76/2)-13996)/10000)+948.49,IF(($J76/2)&lt;=260532,($J76/2)*0.42-8621.75,($J76/2)*0.45-16437.7)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-624678.687195855</v>
      </c>
      <c r="R76" s="16"/>
      <c r="S76" s="16"/>
      <c r="T76" s="13"/>
      <c r="U76" s="13"/>
      <c r="V76" s="13"/>
      <c r="W76" s="13"/>
    </row>
    <row r="77" customFormat="false" ht="13.2" hidden="false" customHeight="false" outlineLevel="0" collapsed="false">
      <c r="A77" s="17" t="n">
        <v>36</v>
      </c>
      <c r="B77" s="13" t="n">
        <f aca="false">Q76</f>
        <v>-624678.687195855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2800.23945155635</v>
      </c>
      <c r="J77" s="18" t="n">
        <f aca="false">MAX((MAX((C77-(801*$B$34)),0))+(D77*$B$8)+(E77*$B$13)+(F77*$B$18)+(G77*$B$23)-H77-I77-O76,0)</f>
        <v>0</v>
      </c>
      <c r="K77" s="19" t="n">
        <f aca="false">IF($B$34=1,MAX(ROUNDDOWN(IF($J77&lt;=13996,(((($J77-9000)/10000)*997.8)+1400)*(($J77-9000)/10000),IF($J77&lt;=54949,(((($J77-13996)/10000)*220.13)+2397)*(($J77-13996)/10000)+948.49,IF($J77&lt;=260532,$J77*0.42-8621.75,$J77*0.45-16437.7))),0),0),0)</f>
        <v>0</v>
      </c>
      <c r="L77" s="19" t="n">
        <f aca="false">IF($B$34=2,MAX(ROUNDDOWN(IF(($J77/2)&lt;=13996,((((($J77/2)-9000)/10000)*997.8)+1400)*((($J77/2)-9000)/10000),IF(($J77/2)&lt;=54949,((((($J77/2)-13996)/10000)*220.13)+2397)*((($J77/2)-13996)/10000)+948.49,IF(($J77/2)&lt;=260532,($J77/2)*0.42-8621.75,($J77/2)*0.45-16437.7)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-726461.302277108</v>
      </c>
      <c r="R77" s="16"/>
      <c r="S77" s="16"/>
      <c r="T77" s="13"/>
      <c r="U77" s="13"/>
      <c r="V77" s="13"/>
      <c r="W77" s="13"/>
    </row>
    <row r="78" customFormat="false" ht="13.2" hidden="false" customHeight="false" outlineLevel="0" collapsed="false">
      <c r="A78" s="17" t="n">
        <v>37</v>
      </c>
      <c r="B78" s="13" t="n">
        <f aca="false">Q77</f>
        <v>-726461.302277108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4317.08929778636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2851.33171846322</v>
      </c>
      <c r="J78" s="18" t="n">
        <f aca="false">MAX((MAX((C78-(801*$B$34)),0))+(D78*$B$8)+(E78*$B$13)+(F78*$B$18)+(G78*$B$23)-H78-I78-O77,0)</f>
        <v>0</v>
      </c>
      <c r="K78" s="19" t="n">
        <f aca="false">IF($B$34=1,MAX(ROUNDDOWN(IF($J78&lt;=13996,(((($J78-9000)/10000)*997.8)+1400)*(($J78-9000)/10000),IF($J78&lt;=54949,(((($J78-13996)/10000)*220.13)+2397)*(($J78-13996)/10000)+948.49,IF($J78&lt;=260532,$J78*0.42-8621.75,$J78*0.45-16437.7))),0),0),0)</f>
        <v>0</v>
      </c>
      <c r="L78" s="19" t="n">
        <f aca="false">IF($B$34=2,MAX(ROUNDDOWN(IF(($J78/2)&lt;=13996,((((($J78/2)-9000)/10000)*997.8)+1400)*((($J78/2)-9000)/10000),IF(($J78/2)&lt;=54949,((((($J78/2)-13996)/10000)*220.13)+2397)*((($J78/2)-13996)/10000)+948.49,IF(($J78/2)&lt;=260532,($J78/2)*0.42-8621.75,($J78/2)*0.45-16437.7)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-831274.183559672</v>
      </c>
      <c r="R78" s="16"/>
      <c r="S78" s="16"/>
      <c r="T78" s="13"/>
      <c r="U78" s="13"/>
      <c r="V78" s="13"/>
      <c r="W78" s="13"/>
    </row>
    <row r="79" customFormat="false" ht="13.2" hidden="false" customHeight="false" outlineLevel="0" collapsed="false">
      <c r="A79" s="17" t="n">
        <v>38</v>
      </c>
      <c r="B79" s="13" t="n">
        <f aca="false">Q78</f>
        <v>-831274.183559672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2903.39901447422</v>
      </c>
      <c r="J79" s="18" t="n">
        <f aca="false">MAX((MAX((C79-(801*$B$34)),0))+(D79*$B$8)+(E79*$B$13)+(F79*$B$18)+(G79*$B$23)-H79-I79-O78,0)</f>
        <v>0</v>
      </c>
      <c r="K79" s="19" t="n">
        <f aca="false">IF($B$34=1,MAX(ROUNDDOWN(IF($J79&lt;=13996,(((($J79-9000)/10000)*997.8)+1400)*(($J79-9000)/10000),IF($J79&lt;=54949,(((($J79-13996)/10000)*220.13)+2397)*(($J79-13996)/10000)+948.49,IF($J79&lt;=260532,$J79*0.42-8621.75,$J79*0.45-16437.7))),0),0),0)</f>
        <v>0</v>
      </c>
      <c r="L79" s="19" t="n">
        <f aca="false">IF($B$34=2,MAX(ROUNDDOWN(IF(($J79/2)&lt;=13996,((((($J79/2)-9000)/10000)*997.8)+1400)*((($J79/2)-9000)/10000),IF(($J79/2)&lt;=54949,((((($J79/2)-13996)/10000)*220.13)+2397)*((($J79/2)-13996)/10000)+948.49,IF(($J79/2)&lt;=260532,($J79/2)*0.42-8621.75,($J79/2)*0.45-16437.7)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-939208.193455623</v>
      </c>
      <c r="R79" s="16"/>
      <c r="S79" s="16"/>
      <c r="T79" s="13"/>
      <c r="U79" s="13"/>
      <c r="V79" s="13"/>
      <c r="W79" s="13"/>
    </row>
    <row r="80" customFormat="false" ht="13.2" hidden="false" customHeight="false" outlineLevel="0" collapsed="false">
      <c r="A80" s="17" t="n">
        <v>39</v>
      </c>
      <c r="B80" s="13" t="n">
        <f aca="false">Q79</f>
        <v>-939208.193455623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2956.46041841975</v>
      </c>
      <c r="J80" s="18" t="n">
        <f aca="false">MAX((MAX((C80-(801*$B$34)),0))+(D80*$B$8)+(E80*$B$13)+(F80*$B$18)+(G80*$B$23)-H80-I80-O79,0)</f>
        <v>0</v>
      </c>
      <c r="K80" s="19" t="n">
        <f aca="false">IF($B$34=1,MAX(ROUNDDOWN(IF($J80&lt;=13996,(((($J80-9000)/10000)*997.8)+1400)*(($J80-9000)/10000),IF($J80&lt;=54949,(((($J80-13996)/10000)*220.13)+2397)*(($J80-13996)/10000)+948.49,IF($J80&lt;=260532,$J80*0.42-8621.75,$J80*0.45-16437.7))),0),0),0)</f>
        <v>0</v>
      </c>
      <c r="L80" s="19" t="n">
        <f aca="false">IF($B$34=2,MAX(ROUNDDOWN(IF(($J80/2)&lt;=13996,((((($J80/2)-9000)/10000)*997.8)+1400)*((($J80/2)-9000)/10000),IF(($J80/2)&lt;=54949,((((($J80/2)-13996)/10000)*220.13)+2397)*((($J80/2)-13996)/10000)+948.49,IF(($J80/2)&lt;=260532,($J80/2)*0.42-8621.75,($J80/2)*0.45-16437.7)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-1050357.1047433</v>
      </c>
      <c r="R80" s="16"/>
      <c r="S80" s="16"/>
      <c r="T80" s="13"/>
      <c r="U80" s="13"/>
      <c r="V80" s="13"/>
      <c r="W80" s="13"/>
    </row>
    <row r="81" customFormat="false" ht="13.2" hidden="false" customHeight="false" outlineLevel="0" collapsed="false">
      <c r="A81" s="17" t="n">
        <v>40</v>
      </c>
      <c r="B81" s="13" t="n">
        <f aca="false">Q80</f>
        <v>-1050357.1047433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3010.53538742213</v>
      </c>
      <c r="J81" s="18" t="n">
        <f aca="false">MAX((MAX((C81-(801*$B$34)),0))+(D81*$B$8)+(E81*$B$13)+(F81*$B$18)+(G81*$B$23)-H81-I81-O80,0)</f>
        <v>0</v>
      </c>
      <c r="K81" s="19" t="n">
        <f aca="false">IF($B$34=1,MAX(ROUNDDOWN(IF($J81&lt;=13996,(((($J81-9000)/10000)*997.8)+1400)*(($J81-9000)/10000),IF($J81&lt;=54949,(((($J81-13996)/10000)*220.13)+2397)*(($J81-13996)/10000)+948.49,IF($J81&lt;=260532,$J81*0.42-8621.75,$J81*0.45-16437.7))),0),0),0)</f>
        <v>0</v>
      </c>
      <c r="L81" s="19" t="n">
        <f aca="false">IF($B$34=2,MAX(ROUNDDOWN(IF(($J81/2)&lt;=13996,((((($J81/2)-9000)/10000)*997.8)+1400)*((($J81/2)-9000)/10000),IF(($J81/2)&lt;=54949,((((($J81/2)-13996)/10000)*220.13)+2397)*((($J81/2)-13996)/10000)+948.49,IF(($J81/2)&lt;=260532,($J81/2)*0.42-8621.75,($J81/2)*0.45-16437.7)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-1164817.70171983</v>
      </c>
      <c r="R81" s="16"/>
      <c r="S81" s="16"/>
      <c r="T81" s="13"/>
      <c r="U81" s="13"/>
      <c r="V81" s="13"/>
      <c r="W81" s="13"/>
    </row>
    <row r="82" customFormat="false" ht="13.2" hidden="false" customHeight="false" outlineLevel="0" collapsed="false">
      <c r="A82" s="17" t="n">
        <v>41</v>
      </c>
      <c r="B82" s="13" t="n">
        <f aca="false">Q81</f>
        <v>-1164817.70171983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3065.64376444737</v>
      </c>
      <c r="J82" s="18" t="n">
        <f aca="false">MAX((MAX((C82-(801*$B$34)),0))+(D82*$B$8)+(E82*$B$13)+(F82*$B$18)+(G82*$B$23)-H82-I82-O81,0)</f>
        <v>0</v>
      </c>
      <c r="K82" s="19" t="n">
        <f aca="false">IF($B$34=1,MAX(ROUNDDOWN(IF($J82&lt;=13996,(((($J82-9000)/10000)*997.8)+1400)*(($J82-9000)/10000),IF($J82&lt;=54949,(((($J82-13996)/10000)*220.13)+2397)*(($J82-13996)/10000)+948.49,IF($J82&lt;=260532,$J82*0.42-8621.75,$J82*0.45-16437.7))),0),0),0)</f>
        <v>0</v>
      </c>
      <c r="L82" s="19" t="n">
        <f aca="false">IF($B$34=2,MAX(ROUNDDOWN(IF(($J82/2)&lt;=13996,((((($J82/2)-9000)/10000)*997.8)+1400)*((($J82/2)-9000)/10000),IF(($J82/2)&lt;=54949,((((($J82/2)-13996)/10000)*220.13)+2397)*((($J82/2)-13996)/10000)+948.49,IF(($J82/2)&lt;=260532,($J82/2)*0.42-8621.75,($J82/2)*0.45-16437.7)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-1282689.88515776</v>
      </c>
      <c r="R82" s="16"/>
      <c r="S82" s="16"/>
      <c r="T82" s="13"/>
      <c r="U82" s="13"/>
      <c r="V82" s="13"/>
      <c r="W82" s="13"/>
    </row>
    <row r="83" customFormat="false" ht="13.2" hidden="false" customHeight="false" outlineLevel="0" collapsed="false">
      <c r="A83" s="17" t="n">
        <v>42</v>
      </c>
      <c r="B83" s="13" t="n">
        <f aca="false">Q82</f>
        <v>-1282689.88515776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3121.80578600821</v>
      </c>
      <c r="J83" s="18" t="n">
        <f aca="false">MAX((MAX((C83-(801*$B$34)),0))+(D83*$B$8)+(E83*$B$13)+(F83*$B$18)+(G83*$B$23)-H83-I83-O82,0)</f>
        <v>0</v>
      </c>
      <c r="K83" s="19" t="n">
        <f aca="false">IF($B$34=1,MAX(ROUNDDOWN(IF($J83&lt;=13996,(((($J83-9000)/10000)*997.8)+1400)*(($J83-9000)/10000),IF($J83&lt;=54949,(((($J83-13996)/10000)*220.13)+2397)*(($J83-13996)/10000)+948.49,IF($J83&lt;=260532,$J83*0.42-8621.75,$J83*0.45-16437.7))),0),0),0)</f>
        <v>0</v>
      </c>
      <c r="L83" s="19" t="n">
        <f aca="false">IF($B$34=2,MAX(ROUNDDOWN(IF(($J83/2)&lt;=13996,((((($J83/2)-9000)/10000)*997.8)+1400)*((($J83/2)-9000)/10000),IF(($J83/2)&lt;=54949,((((($J83/2)-13996)/10000)*220.13)+2397)*((($J83/2)-13996)/10000)+948.49,IF(($J83/2)&lt;=260532,($J83/2)*0.42-8621.75,($J83/2)*0.45-16437.7)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-1404076.78121832</v>
      </c>
      <c r="R83" s="16"/>
      <c r="S83" s="16"/>
      <c r="T83" s="13"/>
      <c r="U83" s="13"/>
      <c r="V83" s="13"/>
      <c r="W83" s="13"/>
    </row>
    <row r="84" customFormat="false" ht="13.2" hidden="false" customHeight="false" outlineLevel="0" collapsed="false">
      <c r="A84" s="17" t="n">
        <v>43</v>
      </c>
      <c r="B84" s="13" t="n">
        <f aca="false">Q83</f>
        <v>-1404076.78121832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3179.04209002137</v>
      </c>
      <c r="J84" s="18" t="n">
        <f aca="false">MAX((MAX((C84-(801*$B$34)),0))+(D84*$B$8)+(E84*$B$13)+(F84*$B$18)+(G84*$B$23)-H84-I84-O83,0)</f>
        <v>0</v>
      </c>
      <c r="K84" s="19" t="n">
        <f aca="false">IF($B$34=1,MAX(ROUNDDOWN(IF($J84&lt;=13996,(((($J84-9000)/10000)*997.8)+1400)*(($J84-9000)/10000),IF($J84&lt;=54949,(((($J84-13996)/10000)*220.13)+2397)*(($J84-13996)/10000)+948.49,IF($J84&lt;=260532,$J84*0.42-8621.75,$J84*0.45-16437.7))),0),0),0)</f>
        <v>0</v>
      </c>
      <c r="L84" s="19" t="n">
        <f aca="false">IF($B$34=2,MAX(ROUNDDOWN(IF(($J84/2)&lt;=13996,((((($J84/2)-9000)/10000)*997.8)+1400)*((($J84/2)-9000)/10000),IF(($J84/2)&lt;=54949,((((($J84/2)-13996)/10000)*220.13)+2397)*((($J84/2)-13996)/10000)+948.49,IF(($J84/2)&lt;=260532,($J84/2)*0.42-8621.75,($J84/2)*0.45-16437.7)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-1529084.85448019</v>
      </c>
      <c r="R84" s="16"/>
      <c r="S84" s="16"/>
      <c r="T84" s="13"/>
      <c r="U84" s="13"/>
      <c r="V84" s="13"/>
      <c r="W84" s="13"/>
    </row>
    <row r="85" customFormat="false" ht="13.2" hidden="false" customHeight="false" outlineLevel="0" collapsed="false">
      <c r="A85" s="17" t="n">
        <v>44</v>
      </c>
      <c r="B85" s="13" t="n">
        <f aca="false">Q84</f>
        <v>-1529084.85448019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3237.37372382234</v>
      </c>
      <c r="J85" s="18" t="n">
        <f aca="false">MAX((MAX((C85-(801*$B$34)),0))+(D85*$B$8)+(E85*$B$13)+(F85*$B$18)+(G85*$B$23)-H85-I85-O84,0)</f>
        <v>0</v>
      </c>
      <c r="K85" s="19" t="n">
        <f aca="false">IF($B$34=1,MAX(ROUNDDOWN(IF($J85&lt;=13996,(((($J85-9000)/10000)*997.8)+1400)*(($J85-9000)/10000),IF($J85&lt;=54949,(((($J85-13996)/10000)*220.13)+2397)*(($J85-13996)/10000)+948.49,IF($J85&lt;=260532,$J85*0.42-8621.75,$J85*0.45-16437.7))),0),0),0)</f>
        <v>0</v>
      </c>
      <c r="L85" s="19" t="n">
        <f aca="false">IF($B$34=2,MAX(ROUNDDOWN(IF(($J85/2)&lt;=13996,((((($J85/2)-9000)/10000)*997.8)+1400)*((($J85/2)-9000)/10000),IF(($J85/2)&lt;=54949,((((($J85/2)-13996)/10000)*220.13)+2397)*((($J85/2)-13996)/10000)+948.49,IF(($J85/2)&lt;=260532,($J85/2)*0.42-8621.75,($J85/2)*0.45-16437.7)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-1657824.0252493</v>
      </c>
      <c r="R85" s="16"/>
      <c r="S85" s="16"/>
      <c r="T85" s="13"/>
      <c r="U85" s="13"/>
      <c r="V85" s="13"/>
      <c r="W85" s="13"/>
    </row>
    <row r="86" customFormat="false" ht="13.2" hidden="false" customHeight="false" outlineLevel="0" collapsed="false">
      <c r="A86" s="17" t="n">
        <v>45</v>
      </c>
      <c r="B86" s="13" t="n">
        <f aca="false">Q85</f>
        <v>-1657824.0252493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3296.82215234062</v>
      </c>
      <c r="J86" s="18" t="n">
        <f aca="false">MAX((MAX((C86-(801*$B$34)),0))+(D86*$B$8)+(E86*$B$13)+(F86*$B$18)+(G86*$B$23)-H86-I86-O85,0)</f>
        <v>0</v>
      </c>
      <c r="K86" s="19" t="n">
        <f aca="false">IF($B$34=1,MAX(ROUNDDOWN(IF($J86&lt;=13996,(((($J86-9000)/10000)*997.8)+1400)*(($J86-9000)/10000),IF($J86&lt;=54949,(((($J86-13996)/10000)*220.13)+2397)*(($J86-13996)/10000)+948.49,IF($J86&lt;=260532,$J86*0.42-8621.75,$J86*0.45-16437.7))),0),0),0)</f>
        <v>0</v>
      </c>
      <c r="L86" s="19" t="n">
        <f aca="false">IF($B$34=2,MAX(ROUNDDOWN(IF(($J86/2)&lt;=13996,((((($J86/2)-9000)/10000)*997.8)+1400)*((($J86/2)-9000)/10000),IF(($J86/2)&lt;=54949,((((($J86/2)-13996)/10000)*220.13)+2397)*((($J86/2)-13996)/10000)+948.49,IF(($J86/2)&lt;=260532,($J86/2)*0.42-8621.75,($J86/2)*0.45-16437.7)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-1790407.79132222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3.2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19" t="n">
        <f aca="false">IF($C$34=1,MAX(ROUNDDOWN(IF($J90&lt;=13996,(((($J90-9000)/10000)*997.8)+1400)*(($J90-9000)/10000),IF($J90&lt;=54949,(((($J90-13996)/10000)*220.13)+2397)*(($J90-13996)/10000)+948.49,IF($J90&lt;=260532,$J90*0.42-8621.75,$J90*0.45-16437.7))),0),0),0)</f>
        <v>8886</v>
      </c>
      <c r="L90" s="19" t="n">
        <f aca="false">IF($C$34=2,MAX(ROUNDDOWN(IF(($J90/2)&lt;=13996,((((($J90/2)-9000)/10000)*997.8)+1400)*((($J90/2)-9000)/10000),IF(($J90/2)&lt;=54949,((((($J90/2)-13996)/10000)*220.13)+2397)*((($J90/2)-13996)/10000)+948.49,IF(($J90/2)&lt;=260532,($J90/2)*0.42-8621.75,($J90/2)*0.45-16437.7))),0),0),0)*$C$34</f>
        <v>0</v>
      </c>
      <c r="M90" s="13" t="n">
        <f aca="false">K90+L90</f>
        <v>8886</v>
      </c>
      <c r="N90" s="13" t="n">
        <f aca="false">IF($B$34=2,IF(M90&gt;1944,M90*0.055,0),IF(M90&gt;972,M90*0.055,0))</f>
        <v>488.73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997376.8624</v>
      </c>
      <c r="R90" s="13"/>
      <c r="S90" s="13"/>
      <c r="T90" s="13"/>
      <c r="U90" s="13"/>
      <c r="V90" s="13"/>
      <c r="W90" s="13"/>
      <c r="X90" s="13"/>
    </row>
    <row r="91" customFormat="false" ht="13.2" hidden="false" customHeight="false" outlineLevel="0" collapsed="false">
      <c r="A91" s="17" t="n">
        <v>2</v>
      </c>
      <c r="B91" s="13" t="n">
        <f aca="false">Q90</f>
        <v>997376.8624</v>
      </c>
      <c r="C91" s="13" t="n">
        <f aca="false">IF((B91-(P91/2))*$C$3&gt;0,(B91-(P91/2))*$C$3,0)</f>
        <v>43487.24177856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40253.15177856</v>
      </c>
      <c r="K91" s="19" t="n">
        <f aca="false">IF($C$34=1,MAX(ROUNDDOWN(IF($J91&lt;=13996,(((($J91-9000)/10000)*997.8)+1400)*(($J91-9000)/10000),IF($J91&lt;=54949,(((($J91-13996)/10000)*220.13)+2397)*(($J91-13996)/10000)+948.49,IF($J91&lt;=260532,$J91*0.42-8621.75,$J91*0.45-16437.7))),0),0),0)</f>
        <v>8759</v>
      </c>
      <c r="L91" s="19" t="n">
        <f aca="false">IF($C$34=2,MAX(ROUNDDOWN(IF(($J91/2)&lt;=13996,((((($J91/2)-9000)/10000)*997.8)+1400)*((($J91/2)-9000)/10000),IF(($J91/2)&lt;=54949,((((($J91/2)-13996)/10000)*220.13)+2397)*((($J91/2)-13996)/10000)+948.49,IF(($J91/2)&lt;=260532,($J91/2)*0.42-8621.75,($J91/2)*0.45-16437.7))),0),0),0)*$C$34</f>
        <v>0</v>
      </c>
      <c r="M91" s="13" t="n">
        <f aca="false">K91+L91</f>
        <v>8759</v>
      </c>
      <c r="N91" s="13" t="n">
        <f aca="false">IF($B$34=2,IF(M91&gt;1944,M91*0.055,0),IF(M91&gt;972,M91*0.055,0))</f>
        <v>481.745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993321.30917856</v>
      </c>
      <c r="R91" s="13"/>
      <c r="S91" s="13"/>
      <c r="T91" s="13"/>
      <c r="U91" s="13"/>
      <c r="V91" s="13"/>
      <c r="W91" s="13"/>
      <c r="X91" s="13"/>
    </row>
    <row r="92" customFormat="false" ht="13.2" hidden="false" customHeight="false" outlineLevel="0" collapsed="false">
      <c r="A92" s="17" t="n">
        <v>3</v>
      </c>
      <c r="B92" s="13" t="n">
        <f aca="false">Q91</f>
        <v>993321.30917856</v>
      </c>
      <c r="C92" s="13" t="n">
        <f aca="false">IF((B92-(P92/2))*$C$3&gt;0,(B92-(P92/2))*$C$3,0)</f>
        <v>43279.3050336081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39823.0705836081</v>
      </c>
      <c r="K92" s="19" t="n">
        <f aca="false">IF($C$34=1,MAX(ROUNDDOWN(IF($J92&lt;=13996,(((($J92-9000)/10000)*997.8)+1400)*(($J92-9000)/10000),IF($J92&lt;=54949,(((($J92-13996)/10000)*220.13)+2397)*(($J92-13996)/10000)+948.49,IF($J92&lt;=260532,$J92*0.42-8621.75,$J92*0.45-16437.7))),0),0),0)</f>
        <v>8607</v>
      </c>
      <c r="L92" s="19" t="n">
        <f aca="false">IF($C$34=2,MAX(ROUNDDOWN(IF(($J92/2)&lt;=13996,((((($J92/2)-9000)/10000)*997.8)+1400)*((($J92/2)-9000)/10000),IF(($J92/2)&lt;=54949,((((($J92/2)-13996)/10000)*220.13)+2397)*((($J92/2)-13996)/10000)+948.49,IF(($J92/2)&lt;=260532,($J92/2)*0.42-8621.75,($J92/2)*0.45-16437.7))),0),0),0)*$C$34</f>
        <v>0</v>
      </c>
      <c r="M92" s="13" t="n">
        <f aca="false">K92+L92</f>
        <v>8607</v>
      </c>
      <c r="N92" s="13" t="n">
        <f aca="false">IF($B$34=2,IF(M92&gt;1944,M92*0.055,0),IF(M92&gt;972,M92*0.055,0))</f>
        <v>473.385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987740.621162168</v>
      </c>
      <c r="R92" s="13"/>
      <c r="S92" s="13"/>
      <c r="T92" s="13"/>
      <c r="U92" s="13"/>
      <c r="V92" s="13"/>
      <c r="W92" s="13"/>
      <c r="X92" s="13"/>
    </row>
    <row r="93" customFormat="false" ht="13.2" hidden="false" customHeight="false" outlineLevel="0" collapsed="false">
      <c r="A93" s="17" t="n">
        <v>4</v>
      </c>
      <c r="B93" s="13" t="n">
        <f aca="false">Q92</f>
        <v>987740.621162168</v>
      </c>
      <c r="C93" s="13" t="n">
        <f aca="false">IF((B93-(P93/2))*$C$3&gt;0,(B93-(P93/2))*$C$3,0)</f>
        <v>43002.6768473931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39312.6882751431</v>
      </c>
      <c r="K93" s="19" t="n">
        <f aca="false">IF($C$34=1,MAX(ROUNDDOWN(IF($J93&lt;=13996,(((($J93-9000)/10000)*997.8)+1400)*(($J93-9000)/10000),IF($J93&lt;=54949,(((($J93-13996)/10000)*220.13)+2397)*(($J93-13996)/10000)+948.49,IF($J93&lt;=260532,$J93*0.42-8621.75,$J93*0.45-16437.7))),0),0),0)</f>
        <v>8427</v>
      </c>
      <c r="L93" s="19" t="n">
        <f aca="false">IF($C$34=2,MAX(ROUNDDOWN(IF(($J93/2)&lt;=13996,((((($J93/2)-9000)/10000)*997.8)+1400)*((($J93/2)-9000)/10000),IF(($J93/2)&lt;=54949,((((($J93/2)-13996)/10000)*220.13)+2397)*((($J93/2)-13996)/10000)+948.49,IF(($J93/2)&lt;=260532,($J93/2)*0.42-8621.75,($J93/2)*0.45-16437.7))),0),0),0)*$C$34</f>
        <v>0</v>
      </c>
      <c r="M93" s="13" t="n">
        <f aca="false">K93+L93</f>
        <v>8427</v>
      </c>
      <c r="N93" s="13" t="n">
        <f aca="false">IF($B$34=2,IF(M93&gt;1944,M93*0.055,0),IF(M93&gt;972,M93*0.055,0))</f>
        <v>463.485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980540.097761311</v>
      </c>
      <c r="R93" s="13"/>
      <c r="S93" s="13"/>
      <c r="T93" s="13"/>
      <c r="U93" s="13"/>
      <c r="V93" s="13"/>
      <c r="W93" s="13"/>
      <c r="X93" s="13"/>
    </row>
    <row r="94" customFormat="false" ht="13.2" hidden="false" customHeight="false" outlineLevel="0" collapsed="false">
      <c r="A94" s="17" t="n">
        <v>5</v>
      </c>
      <c r="B94" s="13" t="n">
        <f aca="false">Q93</f>
        <v>980540.097761311</v>
      </c>
      <c r="C94" s="13" t="n">
        <f aca="false">IF((B94-(P94/2))*$C$3&gt;0,(B94-(P94/2))*$C$3,0)</f>
        <v>42653.1183727678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39424.2530101565</v>
      </c>
      <c r="K94" s="19" t="n">
        <f aca="false">IF($C$34=1,MAX(ROUNDDOWN(IF($J94&lt;=13996,(((($J94-9000)/10000)*997.8)+1400)*(($J94-9000)/10000),IF($J94&lt;=54949,(((($J94-13996)/10000)*220.13)+2397)*(($J94-13996)/10000)+948.49,IF($J94&lt;=260532,$J94*0.42-8621.75,$J94*0.45-16437.7))),0),0),0)</f>
        <v>8466</v>
      </c>
      <c r="L94" s="19" t="n">
        <f aca="false">IF($C$34=2,MAX(ROUNDDOWN(IF(($J94/2)&lt;=13996,((((($J94/2)-9000)/10000)*997.8)+1400)*((($J94/2)-9000)/10000),IF(($J94/2)&lt;=54949,((((($J94/2)-13996)/10000)*220.13)+2397)*((($J94/2)-13996)/10000)+948.49,IF(($J94/2)&lt;=260532,($J94/2)*0.42-8621.75,($J94/2)*0.45-16437.7))),0),0),0)*$C$34</f>
        <v>0</v>
      </c>
      <c r="M94" s="13" t="n">
        <f aca="false">K94+L94</f>
        <v>8466</v>
      </c>
      <c r="N94" s="13" t="n">
        <f aca="false">IF($B$34=2,IF(M94&gt;1944,M94*0.055,0),IF(M94&gt;972,M94*0.055,0))</f>
        <v>465.63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972135.093661808</v>
      </c>
      <c r="R94" s="13"/>
      <c r="S94" s="13"/>
      <c r="T94" s="13"/>
      <c r="U94" s="13"/>
      <c r="V94" s="13"/>
      <c r="W94" s="13"/>
      <c r="X94" s="13"/>
    </row>
    <row r="95" customFormat="false" ht="13.2" hidden="false" customHeight="false" outlineLevel="0" collapsed="false">
      <c r="A95" s="17" t="n">
        <v>6</v>
      </c>
      <c r="B95" s="13" t="n">
        <f aca="false">Q94</f>
        <v>972135.093661808</v>
      </c>
      <c r="C95" s="13" t="n">
        <f aca="false">IF((B95-(P95/2))*$C$3&gt;0,(B95-(P95/2))*$C$3,0)</f>
        <v>42249.0360218756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38761.4190425763</v>
      </c>
      <c r="K95" s="19" t="n">
        <f aca="false">IF($C$34=1,MAX(ROUNDDOWN(IF($J95&lt;=13996,(((($J95-9000)/10000)*997.8)+1400)*(($J95-9000)/10000),IF($J95&lt;=54949,(((($J95-13996)/10000)*220.13)+2397)*(($J95-13996)/10000)+948.49,IF($J95&lt;=260532,$J95*0.42-8621.75,$J95*0.45-16437.7))),0),0),0)</f>
        <v>8234</v>
      </c>
      <c r="L95" s="19" t="n">
        <f aca="false">IF($C$34=2,MAX(ROUNDDOWN(IF(($J95/2)&lt;=13996,((((($J95/2)-9000)/10000)*997.8)+1400)*((($J95/2)-9000)/10000),IF(($J95/2)&lt;=54949,((((($J95/2)-13996)/10000)*220.13)+2397)*((($J95/2)-13996)/10000)+948.49,IF(($J95/2)&lt;=260532,($J95/2)*0.42-8621.75,($J95/2)*0.45-16437.7))),0),0),0)*$C$34</f>
        <v>0</v>
      </c>
      <c r="M95" s="13" t="n">
        <f aca="false">K95+L95</f>
        <v>8234</v>
      </c>
      <c r="N95" s="13" t="n">
        <f aca="false">IF($B$34=2,IF(M95&gt;1944,M95*0.055,0),IF(M95&gt;972,M95*0.055,0))</f>
        <v>452.87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961920.116095886</v>
      </c>
      <c r="R95" s="13"/>
      <c r="S95" s="13"/>
      <c r="T95" s="13"/>
      <c r="U95" s="13"/>
      <c r="V95" s="13"/>
      <c r="W95" s="13"/>
      <c r="X95" s="13"/>
    </row>
    <row r="96" customFormat="false" ht="13.2" hidden="false" customHeight="false" outlineLevel="0" collapsed="false">
      <c r="A96" s="17" t="n">
        <v>7</v>
      </c>
      <c r="B96" s="13" t="n">
        <f aca="false">Q95</f>
        <v>961920.116095886</v>
      </c>
      <c r="C96" s="13" t="n">
        <f aca="false">IF((B96-(P96/2))*$C$3&gt;0,(B96-(P96/2))*$C$3,0)</f>
        <v>41763.5093431639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38003.6931420993</v>
      </c>
      <c r="K96" s="19" t="n">
        <f aca="false">IF($C$34=1,MAX(ROUNDDOWN(IF($J96&lt;=13996,(((($J96-9000)/10000)*997.8)+1400)*(($J96-9000)/10000),IF($J96&lt;=54949,(((($J96-13996)/10000)*220.13)+2397)*(($J96-13996)/10000)+948.49,IF($J96&lt;=260532,$J96*0.42-8621.75,$J96*0.45-16437.7))),0),0),0)</f>
        <v>7971</v>
      </c>
      <c r="L96" s="19" t="n">
        <f aca="false">IF($C$34=2,MAX(ROUNDDOWN(IF(($J96/2)&lt;=13996,((((($J96/2)-9000)/10000)*997.8)+1400)*((($J96/2)-9000)/10000),IF(($J96/2)&lt;=54949,((((($J96/2)-13996)/10000)*220.13)+2397)*((($J96/2)-13996)/10000)+948.49,IF(($J96/2)&lt;=260532,($J96/2)*0.42-8621.75,($J96/2)*0.45-16437.7))),0),0),0)*$C$34</f>
        <v>0</v>
      </c>
      <c r="M96" s="13" t="n">
        <f aca="false">K96+L96</f>
        <v>7971</v>
      </c>
      <c r="N96" s="13" t="n">
        <f aca="false">IF($B$34=2,IF(M96&gt;1944,M96*0.055,0),IF(M96&gt;972,M96*0.055,0))</f>
        <v>438.405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949784.26164819</v>
      </c>
      <c r="R96" s="13"/>
      <c r="S96" s="13"/>
      <c r="T96" s="13"/>
      <c r="U96" s="13"/>
      <c r="V96" s="13"/>
      <c r="W96" s="13"/>
      <c r="X96" s="13"/>
    </row>
    <row r="97" customFormat="false" ht="13.2" hidden="false" customHeight="false" outlineLevel="0" collapsed="false">
      <c r="A97" s="17" t="n">
        <v>8</v>
      </c>
      <c r="B97" s="13" t="n">
        <f aca="false">Q96</f>
        <v>949784.26164819</v>
      </c>
      <c r="C97" s="13" t="n">
        <f aca="false">IF((B97-(P97/2))*$C$3&gt;0,(B97-(P97/2))*$C$3,0)</f>
        <v>41191.5763722839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37145.4384140018</v>
      </c>
      <c r="K97" s="19" t="n">
        <f aca="false">IF($C$34=1,MAX(ROUNDDOWN(IF($J97&lt;=13996,(((($J97-9000)/10000)*997.8)+1400)*(($J97-9000)/10000),IF($J97&lt;=54949,(((($J97-13996)/10000)*220.13)+2397)*(($J97-13996)/10000)+948.49,IF($J97&lt;=260532,$J97*0.42-8621.75,$J97*0.45-16437.7))),0),0),0)</f>
        <v>7677</v>
      </c>
      <c r="L97" s="19" t="n">
        <f aca="false">IF($C$34=2,MAX(ROUNDDOWN(IF(($J97/2)&lt;=13996,((((($J97/2)-9000)/10000)*997.8)+1400)*((($J97/2)-9000)/10000),IF(($J97/2)&lt;=54949,((((($J97/2)-13996)/10000)*220.13)+2397)*((($J97/2)-13996)/10000)+948.49,IF(($J97/2)&lt;=260532,($J97/2)*0.42-8621.75,($J97/2)*0.45-16437.7))),0),0),0)*$C$34</f>
        <v>0</v>
      </c>
      <c r="M97" s="13" t="n">
        <f aca="false">K97+L97</f>
        <v>7677</v>
      </c>
      <c r="N97" s="13" t="n">
        <f aca="false">IF($B$34=2,IF(M97&gt;1944,M97*0.055,0),IF(M97&gt;972,M97*0.055,0))</f>
        <v>422.235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935609.284931753</v>
      </c>
      <c r="R97" s="13"/>
      <c r="S97" s="13"/>
      <c r="T97" s="13"/>
      <c r="U97" s="13"/>
      <c r="V97" s="13"/>
      <c r="W97" s="13"/>
      <c r="X97" s="13"/>
    </row>
    <row r="98" customFormat="false" ht="13.2" hidden="false" customHeight="false" outlineLevel="0" collapsed="false">
      <c r="A98" s="17" t="n">
        <v>9</v>
      </c>
      <c r="B98" s="13" t="n">
        <f aca="false">Q97</f>
        <v>935609.284931753</v>
      </c>
      <c r="C98" s="13" t="n">
        <f aca="false">IF((B98-(P98/2))*$C$3&gt;0,(B98-(P98/2))*$C$3,0)</f>
        <v>40527.9478365028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36180.6568959065</v>
      </c>
      <c r="K98" s="19" t="n">
        <f aca="false">IF($C$34=1,MAX(ROUNDDOWN(IF($J98&lt;=13996,(((($J98-9000)/10000)*997.8)+1400)*(($J98-9000)/10000),IF($J98&lt;=54949,(((($J98-13996)/10000)*220.13)+2397)*(($J98-13996)/10000)+948.49,IF($J98&lt;=260532,$J98*0.42-8621.75,$J98*0.45-16437.7))),0),0),0)</f>
        <v>7349</v>
      </c>
      <c r="L98" s="19" t="n">
        <f aca="false">IF($C$34=2,MAX(ROUNDDOWN(IF(($J98/2)&lt;=13996,((((($J98/2)-9000)/10000)*997.8)+1400)*((($J98/2)-9000)/10000),IF(($J98/2)&lt;=54949,((((($J98/2)-13996)/10000)*220.13)+2397)*((($J98/2)-13996)/10000)+948.49,IF(($J98/2)&lt;=260532,($J98/2)*0.42-8621.75,($J98/2)*0.45-16437.7))),0),0),0)*$C$34</f>
        <v>0</v>
      </c>
      <c r="M98" s="13" t="n">
        <f aca="false">K98+L98</f>
        <v>7349</v>
      </c>
      <c r="N98" s="13" t="n">
        <f aca="false">IF($B$34=2,IF(M98&gt;1944,M98*0.055,0),IF(M98&gt;972,M98*0.055,0))</f>
        <v>404.195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919272.342842656</v>
      </c>
      <c r="R98" s="13"/>
      <c r="S98" s="13"/>
      <c r="T98" s="13"/>
      <c r="U98" s="13"/>
      <c r="V98" s="13"/>
      <c r="W98" s="13"/>
      <c r="X98" s="13"/>
    </row>
    <row r="99" customFormat="false" ht="13.2" hidden="false" customHeight="false" outlineLevel="0" collapsed="false">
      <c r="A99" s="17" t="n">
        <v>10</v>
      </c>
      <c r="B99" s="13" t="n">
        <f aca="false">Q98</f>
        <v>919272.342842656</v>
      </c>
      <c r="C99" s="13" t="n">
        <f aca="false">IF((B99-(P99/2))*$C$3&gt;0,(B99-(P99/2))*$C$3,0)</f>
        <v>39767.1289532405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37125.1296682923</v>
      </c>
      <c r="K99" s="19" t="n">
        <f aca="false">IF($C$34=1,MAX(ROUNDDOWN(IF($J99&lt;=13996,(((($J99-9000)/10000)*997.8)+1400)*(($J99-9000)/10000),IF($J99&lt;=54949,(((($J99-13996)/10000)*220.13)+2397)*(($J99-13996)/10000)+948.49,IF($J99&lt;=260532,$J99*0.42-8621.75,$J99*0.45-16437.7))),0),0),0)</f>
        <v>7670</v>
      </c>
      <c r="L99" s="19" t="n">
        <f aca="false">IF($C$34=2,MAX(ROUNDDOWN(IF(($J99/2)&lt;=13996,((((($J99/2)-9000)/10000)*997.8)+1400)*((($J99/2)-9000)/10000),IF(($J99/2)&lt;=54949,((((($J99/2)-13996)/10000)*220.13)+2397)*((($J99/2)-13996)/10000)+948.49,IF(($J99/2)&lt;=260532,($J99/2)*0.42-8621.75,($J99/2)*0.45-16437.7))),0),0),0)*$C$34</f>
        <v>0</v>
      </c>
      <c r="M99" s="13" t="n">
        <f aca="false">K99+L99</f>
        <v>7670</v>
      </c>
      <c r="N99" s="13" t="n">
        <f aca="false">IF($B$34=2,IF(M99&gt;1944,M99*0.055,0),IF(M99&gt;972,M99*0.055,0))</f>
        <v>421.85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902143.96183647</v>
      </c>
      <c r="R99" s="13"/>
      <c r="S99" s="13"/>
      <c r="T99" s="13"/>
      <c r="U99" s="13"/>
      <c r="V99" s="13"/>
      <c r="W99" s="13"/>
      <c r="X99" s="13"/>
    </row>
    <row r="100" customFormat="false" ht="13.2" hidden="false" customHeight="false" outlineLevel="0" collapsed="false">
      <c r="A100" s="17" t="n">
        <v>11</v>
      </c>
      <c r="B100" s="13" t="n">
        <f aca="false">Q99</f>
        <v>902143.96183647</v>
      </c>
      <c r="C100" s="13" t="n">
        <f aca="false">IF((B100-(P100/2))*$C$3&gt;0,(B100-(P100/2))*$C$3,0)</f>
        <v>38969.9291291517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35994.8447811474</v>
      </c>
      <c r="K100" s="19" t="n">
        <f aca="false">IF($C$34=1,MAX(ROUNDDOWN(IF($J100&lt;=13996,(((($J100-9000)/10000)*997.8)+1400)*(($J100-9000)/10000),IF($J100&lt;=54949,(((($J100-13996)/10000)*220.13)+2397)*(($J100-13996)/10000)+948.49,IF($J100&lt;=260532,$J100*0.42-8621.75,$J100*0.45-16437.7))),0),0),0)</f>
        <v>7286</v>
      </c>
      <c r="L100" s="19" t="n">
        <f aca="false">IF($C$34=2,MAX(ROUNDDOWN(IF(($J100/2)&lt;=13996,((((($J100/2)-9000)/10000)*997.8)+1400)*((($J100/2)-9000)/10000),IF(($J100/2)&lt;=54949,((((($J100/2)-13996)/10000)*220.13)+2397)*((($J100/2)-13996)/10000)+948.49,IF(($J100/2)&lt;=260532,($J100/2)*0.42-8621.75,($J100/2)*0.45-16437.7))),0),0),0)*$C$34</f>
        <v>0</v>
      </c>
      <c r="M100" s="13" t="n">
        <f aca="false">K100+L100</f>
        <v>7286</v>
      </c>
      <c r="N100" s="13" t="n">
        <f aca="false">IF($B$34=2,IF(M100&gt;1944,M100*0.055,0),IF(M100&gt;972,M100*0.055,0))</f>
        <v>400.73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882637.275969531</v>
      </c>
      <c r="R100" s="13"/>
      <c r="S100" s="13"/>
      <c r="T100" s="13"/>
      <c r="U100" s="13"/>
      <c r="V100" s="13"/>
      <c r="W100" s="13"/>
      <c r="X100" s="13"/>
    </row>
    <row r="101" customFormat="false" ht="13.2" hidden="false" customHeight="false" outlineLevel="0" collapsed="false">
      <c r="A101" s="17" t="n">
        <v>12</v>
      </c>
      <c r="B101" s="13" t="n">
        <f aca="false">Q100</f>
        <v>882637.275969531</v>
      </c>
      <c r="C101" s="13" t="n">
        <f aca="false">IF((B101-(P101/2))*$C$3&gt;0,(B101-(P101/2))*$C$3,0)</f>
        <v>38065.8480794861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34740.5015122788</v>
      </c>
      <c r="K101" s="19" t="n">
        <f aca="false">IF($C$34=1,MAX(ROUNDDOWN(IF($J101&lt;=13996,(((($J101-9000)/10000)*997.8)+1400)*(($J101-9000)/10000),IF($J101&lt;=54949,(((($J101-13996)/10000)*220.13)+2397)*(($J101-13996)/10000)+948.49,IF($J101&lt;=260532,$J101*0.42-8621.75,$J101*0.45-16437.7))),0),0),0)</f>
        <v>6868</v>
      </c>
      <c r="L101" s="19" t="n">
        <f aca="false">IF($C$34=2,MAX(ROUNDDOWN(IF(($J101/2)&lt;=13996,((((($J101/2)-9000)/10000)*997.8)+1400)*((($J101/2)-9000)/10000),IF(($J101/2)&lt;=54949,((((($J101/2)-13996)/10000)*220.13)+2397)*((($J101/2)-13996)/10000)+948.49,IF(($J101/2)&lt;=260532,($J101/2)*0.42-8621.75,($J101/2)*0.45-16437.7))),0),0),0)*$C$34</f>
        <v>0</v>
      </c>
      <c r="M101" s="13" t="n">
        <f aca="false">K101+L101</f>
        <v>6868</v>
      </c>
      <c r="N101" s="13" t="n">
        <f aca="false">IF($B$34=2,IF(M101&gt;1944,M101*0.055,0),IF(M101&gt;972,M101*0.055,0))</f>
        <v>377.74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860606.236961042</v>
      </c>
      <c r="R101" s="13"/>
      <c r="S101" s="13"/>
      <c r="T101" s="13"/>
      <c r="U101" s="13"/>
      <c r="V101" s="13"/>
      <c r="W101" s="13"/>
      <c r="X101" s="13"/>
    </row>
    <row r="102" customFormat="false" ht="13.2" hidden="false" customHeight="false" outlineLevel="0" collapsed="false">
      <c r="A102" s="17" t="n">
        <v>13</v>
      </c>
      <c r="B102" s="13" t="n">
        <f aca="false">Q101</f>
        <v>860606.236961042</v>
      </c>
      <c r="C102" s="13" t="n">
        <f aca="false">IF((B102-(P102/2))*$C$3&gt;0,(B102-(P102/2))*$C$3,0)</f>
        <v>37048.3563034345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33354.7088885551</v>
      </c>
      <c r="K102" s="19" t="n">
        <f aca="false">IF($C$34=1,MAX(ROUNDDOWN(IF($J102&lt;=13996,(((($J102-9000)/10000)*997.8)+1400)*(($J102-9000)/10000),IF($J102&lt;=54949,(((($J102-13996)/10000)*220.13)+2397)*(($J102-13996)/10000)+948.49,IF($J102&lt;=260532,$J102*0.42-8621.75,$J102*0.45-16437.7))),0),0),0)</f>
        <v>6413</v>
      </c>
      <c r="L102" s="19" t="n">
        <f aca="false">IF($C$34=2,MAX(ROUNDDOWN(IF(($J102/2)&lt;=13996,((((($J102/2)-9000)/10000)*997.8)+1400)*((($J102/2)-9000)/10000),IF(($J102/2)&lt;=54949,((((($J102/2)-13996)/10000)*220.13)+2397)*((($J102/2)-13996)/10000)+948.49,IF(($J102/2)&lt;=260532,($J102/2)*0.42-8621.75,($J102/2)*0.45-16437.7))),0),0),0)*$C$34</f>
        <v>0</v>
      </c>
      <c r="M102" s="13" t="n">
        <f aca="false">K102+L102</f>
        <v>6413</v>
      </c>
      <c r="N102" s="13" t="n">
        <f aca="false">IF($B$34=2,IF(M102&gt;1944,M102*0.055,0),IF(M102&gt;972,M102*0.055,0))</f>
        <v>352.715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835898.545460601</v>
      </c>
      <c r="R102" s="13"/>
      <c r="S102" s="13"/>
      <c r="T102" s="13"/>
      <c r="U102" s="13"/>
      <c r="V102" s="13"/>
      <c r="W102" s="13"/>
      <c r="X102" s="13"/>
    </row>
    <row r="103" customFormat="false" ht="13.2" hidden="false" customHeight="false" outlineLevel="0" collapsed="false">
      <c r="A103" s="17" t="n">
        <v>14</v>
      </c>
      <c r="B103" s="13" t="n">
        <f aca="false">Q102</f>
        <v>835898.545460601</v>
      </c>
      <c r="C103" s="13" t="n">
        <f aca="false">IF((B103-(P103/2))*$C$3&gt;0,(B103-(P103/2))*$C$3,0)</f>
        <v>35910.6451791977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31829.753729166</v>
      </c>
      <c r="K103" s="19" t="n">
        <f aca="false">IF($C$34=1,MAX(ROUNDDOWN(IF($J103&lt;=13996,(((($J103-9000)/10000)*997.8)+1400)*(($J103-9000)/10000),IF($J103&lt;=54949,(((($J103-13996)/10000)*220.13)+2397)*(($J103-13996)/10000)+948.49,IF($J103&lt;=260532,$J103*0.42-8621.75,$J103*0.45-16437.7))),0),0),0)</f>
        <v>5923</v>
      </c>
      <c r="L103" s="19" t="n">
        <f aca="false">IF($C$34=2,MAX(ROUNDDOWN(IF(($J103/2)&lt;=13996,((((($J103/2)-9000)/10000)*997.8)+1400)*((($J103/2)-9000)/10000),IF(($J103/2)&lt;=54949,((((($J103/2)-13996)/10000)*220.13)+2397)*((($J103/2)-13996)/10000)+948.49,IF(($J103/2)&lt;=260532,($J103/2)*0.42-8621.75,($J103/2)*0.45-16437.7))),0),0),0)*$C$34</f>
        <v>0</v>
      </c>
      <c r="M103" s="13" t="n">
        <f aca="false">K103+L103</f>
        <v>5923</v>
      </c>
      <c r="N103" s="13" t="n">
        <f aca="false">IF($B$34=2,IF(M103&gt;1944,M103*0.055,0),IF(M103&gt;972,M103*0.055,0))</f>
        <v>325.765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808349.982962157</v>
      </c>
      <c r="R103" s="13"/>
      <c r="S103" s="13"/>
      <c r="T103" s="13"/>
      <c r="U103" s="13"/>
      <c r="V103" s="13"/>
      <c r="W103" s="13"/>
      <c r="X103" s="13"/>
    </row>
    <row r="104" customFormat="false" ht="13.2" hidden="false" customHeight="false" outlineLevel="0" collapsed="false">
      <c r="A104" s="17" t="n">
        <v>15</v>
      </c>
      <c r="B104" s="13" t="n">
        <f aca="false">Q103</f>
        <v>808349.982962157</v>
      </c>
      <c r="C104" s="13" t="n">
        <f aca="false">IF((B104-(P104/2))*$C$3&gt;0,(B104-(P104/2))*$C$3,0)</f>
        <v>34645.375245893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30157.3467731293</v>
      </c>
      <c r="K104" s="19" t="n">
        <f aca="false">IF($C$34=1,MAX(ROUNDDOWN(IF($J104&lt;=13996,(((($J104-9000)/10000)*997.8)+1400)*(($J104-9000)/10000),IF($J104&lt;=54949,(((($J104-13996)/10000)*220.13)+2397)*(($J104-13996)/10000)+948.49,IF($J104&lt;=260532,$J104*0.42-8621.75,$J104*0.45-16437.7))),0),0),0)</f>
        <v>5397</v>
      </c>
      <c r="L104" s="19" t="n">
        <f aca="false">IF($C$34=2,MAX(ROUNDDOWN(IF(($J104/2)&lt;=13996,((((($J104/2)-9000)/10000)*997.8)+1400)*((($J104/2)-9000)/10000),IF(($J104/2)&lt;=54949,((((($J104/2)-13996)/10000)*220.13)+2397)*((($J104/2)-13996)/10000)+948.49,IF(($J104/2)&lt;=260532,($J104/2)*0.42-8621.75,($J104/2)*0.45-16437.7))),0),0),0)*$C$34</f>
        <v>0</v>
      </c>
      <c r="M104" s="13" t="n">
        <f aca="false">K104+L104</f>
        <v>5397</v>
      </c>
      <c r="N104" s="13" t="n">
        <f aca="false">IF($B$34=2,IF(M104&gt;1944,M104*0.055,0),IF(M104&gt;972,M104*0.055,0))</f>
        <v>296.835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777786.927364709</v>
      </c>
      <c r="R104" s="13"/>
      <c r="S104" s="13"/>
      <c r="T104" s="13"/>
      <c r="U104" s="13"/>
      <c r="V104" s="13"/>
      <c r="W104" s="13"/>
      <c r="X104" s="13"/>
    </row>
    <row r="105" customFormat="false" ht="13.2" hidden="false" customHeight="false" outlineLevel="0" collapsed="false">
      <c r="A105" s="17" t="n">
        <v>16</v>
      </c>
      <c r="B105" s="13" t="n">
        <f aca="false">Q104</f>
        <v>777786.927364709</v>
      </c>
      <c r="C105" s="13" t="n">
        <f aca="false">IF((B105-(P105/2))*$C$3&gt;0,(B105-(P105/2))*$C$3,0)</f>
        <v>33244.7878374494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28328.732051066</v>
      </c>
      <c r="K105" s="19" t="n">
        <f aca="false">IF($C$34=1,MAX(ROUNDDOWN(IF($J105&lt;=13996,(((($J105-9000)/10000)*997.8)+1400)*(($J105-9000)/10000),IF($J105&lt;=54949,(((($J105-13996)/10000)*220.13)+2397)*(($J105-13996)/10000)+948.49,IF($J105&lt;=260532,$J105*0.42-8621.75,$J105*0.45-16437.7))),0),0),0)</f>
        <v>4836</v>
      </c>
      <c r="L105" s="19" t="n">
        <f aca="false">IF($C$34=2,MAX(ROUNDDOWN(IF(($J105/2)&lt;=13996,((((($J105/2)-9000)/10000)*997.8)+1400)*((($J105/2)-9000)/10000),IF(($J105/2)&lt;=54949,((((($J105/2)-13996)/10000)*220.13)+2397)*((($J105/2)-13996)/10000)+948.49,IF(($J105/2)&lt;=260532,($J105/2)*0.42-8621.75,($J105/2)*0.45-16437.7))),0),0),0)*$C$34</f>
        <v>0</v>
      </c>
      <c r="M105" s="13" t="n">
        <f aca="false">K105+L105</f>
        <v>4836</v>
      </c>
      <c r="N105" s="13" t="n">
        <f aca="false">IF($B$34=2,IF(M105&gt;1944,M105*0.055,0),IF(M105&gt;972,M105*0.055,0))</f>
        <v>265.98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744023.700337229</v>
      </c>
      <c r="R105" s="13"/>
      <c r="S105" s="13"/>
      <c r="T105" s="13"/>
      <c r="U105" s="13"/>
      <c r="V105" s="13"/>
      <c r="W105" s="13"/>
      <c r="X105" s="13"/>
    </row>
    <row r="106" customFormat="false" ht="13.2" hidden="false" customHeight="false" outlineLevel="0" collapsed="false">
      <c r="A106" s="17" t="n">
        <v>17</v>
      </c>
      <c r="B106" s="13" t="n">
        <f aca="false">Q105</f>
        <v>744023.700337229</v>
      </c>
      <c r="C106" s="13" t="n">
        <f aca="false">IF((B106-(P106/2))*$C$3&gt;0,(B106-(P106/2))*$C$3,0)</f>
        <v>31700.5872466152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26334.5666739812</v>
      </c>
      <c r="K106" s="19" t="n">
        <f aca="false">IF($C$34=1,MAX(ROUNDDOWN(IF($J106&lt;=13996,(((($J106-9000)/10000)*997.8)+1400)*(($J106-9000)/10000),IF($J106&lt;=54949,(((($J106-13996)/10000)*220.13)+2397)*(($J106-13996)/10000)+948.49,IF($J106&lt;=260532,$J106*0.42-8621.75,$J106*0.45-16437.7))),0),0),0)</f>
        <v>4241</v>
      </c>
      <c r="L106" s="19" t="n">
        <f aca="false">IF($C$34=2,MAX(ROUNDDOWN(IF(($J106/2)&lt;=13996,((((($J106/2)-9000)/10000)*997.8)+1400)*((($J106/2)-9000)/10000),IF(($J106/2)&lt;=54949,((((($J106/2)-13996)/10000)*220.13)+2397)*((($J106/2)-13996)/10000)+948.49,IF(($J106/2)&lt;=260532,($J106/2)*0.42-8621.75,($J106/2)*0.45-16437.7))),0),0),0)*$C$34</f>
        <v>0</v>
      </c>
      <c r="M106" s="13" t="n">
        <f aca="false">K106+L106</f>
        <v>4241</v>
      </c>
      <c r="N106" s="13" t="n">
        <f aca="false">IF($B$34=2,IF(M106&gt;1944,M106*0.055,0),IF(M106&gt;972,M106*0.055,0))</f>
        <v>233.255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706861.901814914</v>
      </c>
      <c r="R106" s="13"/>
      <c r="S106" s="13"/>
      <c r="T106" s="13"/>
      <c r="U106" s="13"/>
      <c r="V106" s="13"/>
      <c r="W106" s="13"/>
      <c r="X106" s="13"/>
    </row>
    <row r="107" customFormat="false" ht="13.2" hidden="false" customHeight="false" outlineLevel="0" collapsed="false">
      <c r="A107" s="17" t="n">
        <v>18</v>
      </c>
      <c r="B107" s="13" t="n">
        <f aca="false">Q106</f>
        <v>706861.901814914</v>
      </c>
      <c r="C107" s="13" t="n">
        <f aca="false">IF((B107-(P107/2))*$C$3&gt;0,(B107-(P107/2))*$C$3,0)</f>
        <v>30003.9111155319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24164.8887298501</v>
      </c>
      <c r="K107" s="19" t="n">
        <f aca="false">IF($C$34=1,MAX(ROUNDDOWN(IF($J107&lt;=13996,(((($J107-9000)/10000)*997.8)+1400)*(($J107-9000)/10000),IF($J107&lt;=54949,(((($J107-13996)/10000)*220.13)+2397)*(($J107-13996)/10000)+948.49,IF($J107&lt;=260532,$J107*0.42-8621.75,$J107*0.45-16437.7))),0),0),0)</f>
        <v>3613</v>
      </c>
      <c r="L107" s="19" t="n">
        <f aca="false">IF($C$34=2,MAX(ROUNDDOWN(IF(($J107/2)&lt;=13996,((((($J107/2)-9000)/10000)*997.8)+1400)*((($J107/2)-9000)/10000),IF(($J107/2)&lt;=54949,((((($J107/2)-13996)/10000)*220.13)+2397)*((($J107/2)-13996)/10000)+948.49,IF(($J107/2)&lt;=260532,($J107/2)*0.42-8621.75,($J107/2)*0.45-16437.7))),0),0),0)*$C$34</f>
        <v>0</v>
      </c>
      <c r="M107" s="13" t="n">
        <f aca="false">K107+L107</f>
        <v>3613</v>
      </c>
      <c r="N107" s="13" t="n">
        <f aca="false">IF($B$34=2,IF(M107&gt;1944,M107*0.055,0),IF(M107&gt;972,M107*0.055,0))</f>
        <v>198.715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666089.709641598</v>
      </c>
      <c r="R107" s="13"/>
      <c r="S107" s="13"/>
      <c r="T107" s="13"/>
      <c r="U107" s="13"/>
      <c r="V107" s="13"/>
      <c r="W107" s="13"/>
      <c r="X107" s="13"/>
    </row>
    <row r="108" customFormat="false" ht="13.2" hidden="false" customHeight="false" outlineLevel="0" collapsed="false">
      <c r="A108" s="17" t="n">
        <v>19</v>
      </c>
      <c r="B108" s="13" t="n">
        <f aca="false">Q107</f>
        <v>666089.709641598</v>
      </c>
      <c r="C108" s="13" t="n">
        <f aca="false">IF((B108-(P108/2))*$C$3&gt;0,(B108-(P108/2))*$C$3,0)</f>
        <v>28145.2992766599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21809.0835058558</v>
      </c>
      <c r="K108" s="19" t="n">
        <f aca="false">IF($C$34=1,MAX(ROUNDDOWN(IF($J108&lt;=13996,(((($J108-9000)/10000)*997.8)+1400)*(($J108-9000)/10000),IF($J108&lt;=54949,(((($J108-13996)/10000)*220.13)+2397)*(($J108-13996)/10000)+948.49,IF($J108&lt;=260532,$J108*0.42-8621.75,$J108*0.45-16437.7))),0),0),0)</f>
        <v>2955</v>
      </c>
      <c r="L108" s="19" t="n">
        <f aca="false">IF($C$34=2,MAX(ROUNDDOWN(IF(($J108/2)&lt;=13996,((((($J108/2)-9000)/10000)*997.8)+1400)*((($J108/2)-9000)/10000),IF(($J108/2)&lt;=54949,((((($J108/2)-13996)/10000)*220.13)+2397)*((($J108/2)-13996)/10000)+948.49,IF(($J108/2)&lt;=260532,($J108/2)*0.42-8621.75,($J108/2)*0.45-16437.7))),0),0),0)*$C$34</f>
        <v>0</v>
      </c>
      <c r="M108" s="13" t="n">
        <f aca="false">K108+L108</f>
        <v>2955</v>
      </c>
      <c r="N108" s="13" t="n">
        <f aca="false">IF($B$34=2,IF(M108&gt;1944,M108*0.055,0),IF(M108&gt;972,M108*0.055,0))</f>
        <v>162.525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621479.032587676</v>
      </c>
      <c r="R108" s="13"/>
      <c r="S108" s="13"/>
      <c r="T108" s="13"/>
      <c r="U108" s="13"/>
      <c r="V108" s="13"/>
      <c r="W108" s="13"/>
      <c r="X108" s="13"/>
    </row>
    <row r="109" customFormat="false" ht="13.2" hidden="false" customHeight="false" outlineLevel="0" collapsed="false">
      <c r="A109" s="17" t="n">
        <v>20</v>
      </c>
      <c r="B109" s="13" t="n">
        <f aca="false">Q108</f>
        <v>621479.032587676</v>
      </c>
      <c r="C109" s="13" t="n">
        <f aca="false">IF((B109-(P109/2))*$C$3&gt;0,(B109-(P109/2))*$C$3,0)</f>
        <v>26114.5672813658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19255.7542673542</v>
      </c>
      <c r="K109" s="19" t="n">
        <f aca="false">IF($C$34=1,MAX(ROUNDDOWN(IF($J109&lt;=13996,(((($J109-9000)/10000)*997.8)+1400)*(($J109-9000)/10000),IF($J109&lt;=54949,(((($J109-13996)/10000)*220.13)+2397)*(($J109-13996)/10000)+948.49,IF($J109&lt;=260532,$J109*0.42-8621.75,$J109*0.45-16437.7))),0),0),0)</f>
        <v>2270</v>
      </c>
      <c r="L109" s="19" t="n">
        <f aca="false">IF($C$34=2,MAX(ROUNDDOWN(IF(($J109/2)&lt;=13996,((((($J109/2)-9000)/10000)*997.8)+1400)*((($J109/2)-9000)/10000),IF(($J109/2)&lt;=54949,((((($J109/2)-13996)/10000)*220.13)+2397)*((($J109/2)-13996)/10000)+948.49,IF(($J109/2)&lt;=260532,($J109/2)*0.42-8621.75,($J109/2)*0.45-16437.7))),0),0),0)*$C$34</f>
        <v>0</v>
      </c>
      <c r="M109" s="13" t="n">
        <f aca="false">K109+L109</f>
        <v>2270</v>
      </c>
      <c r="N109" s="13" t="n">
        <f aca="false">IF($B$34=2,IF(M109&gt;1944,M109*0.055,0),IF(M109&gt;972,M109*0.055,0))</f>
        <v>124.85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572784.641200661</v>
      </c>
      <c r="R109" s="13"/>
      <c r="S109" s="13"/>
      <c r="T109" s="13"/>
      <c r="U109" s="13"/>
      <c r="V109" s="13"/>
      <c r="W109" s="13"/>
      <c r="X109" s="13"/>
    </row>
    <row r="110" customFormat="false" ht="13.2" hidden="false" customHeight="false" outlineLevel="0" collapsed="false">
      <c r="A110" s="17" t="n">
        <v>21</v>
      </c>
      <c r="B110" s="13" t="n">
        <f aca="false">Q109</f>
        <v>572784.641200661</v>
      </c>
      <c r="C110" s="13" t="n">
        <f aca="false">IF((B110-(P110/2))*$C$3&gt;0,(B110-(P110/2))*$C$3,0)</f>
        <v>23900.7677419889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16492.680712836</v>
      </c>
      <c r="K110" s="19" t="n">
        <f aca="false">IF($C$34=1,MAX(ROUNDDOWN(IF($J110&lt;=13996,(((($J110-9000)/10000)*997.8)+1400)*(($J110-9000)/10000),IF($J110&lt;=54949,(((($J110-13996)/10000)*220.13)+2397)*(($J110-13996)/10000)+948.49,IF($J110&lt;=260532,$J110*0.42-8621.75,$J110*0.45-16437.7))),0),0),0)</f>
        <v>1560</v>
      </c>
      <c r="L110" s="19" t="n">
        <f aca="false">IF($C$34=2,MAX(ROUNDDOWN(IF(($J110/2)&lt;=13996,((((($J110/2)-9000)/10000)*997.8)+1400)*((($J110/2)-9000)/10000),IF(($J110/2)&lt;=54949,((((($J110/2)-13996)/10000)*220.13)+2397)*((($J110/2)-13996)/10000)+948.49,IF(($J110/2)&lt;=260532,($J110/2)*0.42-8621.75,($J110/2)*0.45-16437.7))),0),0),0)*$C$34</f>
        <v>0</v>
      </c>
      <c r="M110" s="13" t="n">
        <f aca="false">K110+L110</f>
        <v>1560</v>
      </c>
      <c r="N110" s="13" t="n">
        <f aca="false">IF($B$34=2,IF(M110&gt;1944,M110*0.055,0),IF(M110&gt;972,M110*0.055,0))</f>
        <v>85.8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519744.309061225</v>
      </c>
      <c r="R110" s="13"/>
      <c r="S110" s="13"/>
      <c r="T110" s="13"/>
      <c r="U110" s="13"/>
      <c r="V110" s="13"/>
      <c r="W110" s="13"/>
      <c r="X110" s="13"/>
    </row>
    <row r="111" customFormat="false" ht="13.2" hidden="false" customHeight="false" outlineLevel="0" collapsed="false">
      <c r="A111" s="17" t="n">
        <v>22</v>
      </c>
      <c r="B111" s="13" t="n">
        <f aca="false">Q110</f>
        <v>519744.309061225</v>
      </c>
      <c r="C111" s="13" t="n">
        <f aca="false">IF((B111-(P111/2))*$C$3&gt;0,(B111-(P111/2))*$C$3,0)</f>
        <v>21492.1965335417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13506.8221441683</v>
      </c>
      <c r="K111" s="19" t="n">
        <f aca="false">IF($C$34=1,MAX(ROUNDDOWN(IF($J111&lt;=13996,(((($J111-9000)/10000)*997.8)+1400)*(($J111-9000)/10000),IF($J111&lt;=54949,(((($J111-13996)/10000)*220.13)+2397)*(($J111-13996)/10000)+948.49,IF($J111&lt;=260532,$J111*0.42-8621.75,$J111*0.45-16437.7))),0),0),0)</f>
        <v>833</v>
      </c>
      <c r="L111" s="19" t="n">
        <f aca="false">IF($C$34=2,MAX(ROUNDDOWN(IF(($J111/2)&lt;=13996,((((($J111/2)-9000)/10000)*997.8)+1400)*((($J111/2)-9000)/10000),IF(($J111/2)&lt;=54949,((((($J111/2)-13996)/10000)*220.13)+2397)*((($J111/2)-13996)/10000)+948.49,IF(($J111/2)&lt;=260532,($J111/2)*0.42-8621.75,($J111/2)*0.45-16437.7))),0),0),0)*$C$34</f>
        <v>0</v>
      </c>
      <c r="M111" s="13" t="n">
        <f aca="false">K111+L111</f>
        <v>833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462117.384053292</v>
      </c>
      <c r="R111" s="13"/>
      <c r="S111" s="13"/>
      <c r="T111" s="13"/>
      <c r="U111" s="13"/>
      <c r="V111" s="13"/>
      <c r="W111" s="13"/>
      <c r="X111" s="13"/>
    </row>
    <row r="112" customFormat="false" ht="13.2" hidden="false" customHeight="false" outlineLevel="0" collapsed="false">
      <c r="A112" s="17" t="n">
        <v>23</v>
      </c>
      <c r="B112" s="13" t="n">
        <f aca="false">Q111</f>
        <v>462117.384053292</v>
      </c>
      <c r="C112" s="13" t="n">
        <f aca="false">IF((B112-(P112/2))*$C$3&gt;0,(B112-(P112/2))*$C$3,0)</f>
        <v>18878.1052855823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10286.0267754335</v>
      </c>
      <c r="K112" s="19" t="n">
        <f aca="false">IF($C$34=1,MAX(ROUNDDOWN(IF($J112&lt;=13996,(((($J112-9000)/10000)*997.8)+1400)*(($J112-9000)/10000),IF($J112&lt;=54949,(((($J112-13996)/10000)*220.13)+2397)*(($J112-13996)/10000)+948.49,IF($J112&lt;=260532,$J112*0.42-8621.75,$J112*0.45-16437.7))),0),0),0)</f>
        <v>196</v>
      </c>
      <c r="L112" s="19" t="n">
        <f aca="false">IF($C$34=2,MAX(ROUNDDOWN(IF(($J112/2)&lt;=13996,((((($J112/2)-9000)/10000)*997.8)+1400)*((($J112/2)-9000)/10000),IF(($J112/2)&lt;=54949,((((($J112/2)-13996)/10000)*220.13)+2397)*((($J112/2)-13996)/10000)+948.49,IF(($J112/2)&lt;=260532,($J112/2)*0.42-8621.75,($J112/2)*0.45-16437.7))),0),0),0)*$C$34</f>
        <v>0</v>
      </c>
      <c r="M112" s="13" t="n">
        <f aca="false">K112+L112</f>
        <v>196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399408.6556763</v>
      </c>
      <c r="R112" s="13"/>
      <c r="S112" s="13"/>
      <c r="T112" s="13"/>
      <c r="U112" s="13"/>
      <c r="V112" s="13"/>
      <c r="W112" s="13"/>
      <c r="X112" s="13"/>
    </row>
    <row r="113" customFormat="false" ht="13.2" hidden="false" customHeight="false" outlineLevel="0" collapsed="false">
      <c r="A113" s="17" t="n">
        <v>24</v>
      </c>
      <c r="B113" s="13" t="n">
        <f aca="false">Q112</f>
        <v>399408.6556763</v>
      </c>
      <c r="C113" s="13" t="n">
        <f aca="false">IF((B113-(P113/2))*$C$3&gt;0,(B113-(P113/2))*$C$3,0)</f>
        <v>16036.4410158204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6806.76802435089</v>
      </c>
      <c r="K113" s="19" t="n">
        <f aca="false">IF($C$34=1,MAX(ROUNDDOWN(IF($J113&lt;=13996,(((($J113-9000)/10000)*997.8)+1400)*(($J113-9000)/10000),IF($J113&lt;=54949,(((($J113-13996)/10000)*220.13)+2397)*(($J113-13996)/10000)+948.49,IF($J113&lt;=260532,$J113*0.42-8621.75,$J113*0.45-16437.7))),0),0),0)</f>
        <v>0</v>
      </c>
      <c r="L113" s="19" t="n">
        <f aca="false">IF($C$34=2,MAX(ROUNDDOWN(IF(($J113/2)&lt;=13996,((((($J113/2)-9000)/10000)*997.8)+1400)*((($J113/2)-9000)/10000),IF(($J113/2)&lt;=54949,((((($J113/2)-13996)/10000)*220.13)+2397)*((($J113/2)-13996)/10000)+948.49,IF(($J113/2)&lt;=260532,($J113/2)*0.42-8621.75,($J113/2)*0.45-16437.7)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330831.23026789</v>
      </c>
      <c r="R113" s="13"/>
      <c r="S113" s="13"/>
      <c r="T113" s="13"/>
      <c r="U113" s="13"/>
      <c r="V113" s="13"/>
      <c r="W113" s="13"/>
      <c r="X113" s="13"/>
    </row>
    <row r="114" customFormat="false" ht="13.2" hidden="false" customHeight="false" outlineLevel="0" collapsed="false">
      <c r="A114" s="17" t="n">
        <v>25</v>
      </c>
      <c r="B114" s="13" t="n">
        <f aca="false">Q113</f>
        <v>330831.23026789</v>
      </c>
      <c r="C114" s="13" t="n">
        <f aca="false">IF((B114-(P114/2))*$C$3&gt;0,(B114-(P114/2))*$C$3,0)</f>
        <v>12932.1977123198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3032.49258518448</v>
      </c>
      <c r="K114" s="19" t="n">
        <f aca="false">IF($C$34=1,MAX(ROUNDDOWN(IF($J114&lt;=13996,(((($J114-9000)/10000)*997.8)+1400)*(($J114-9000)/10000),IF($J114&lt;=54949,(((($J114-13996)/10000)*220.13)+2397)*(($J114-13996)/10000)+948.49,IF($J114&lt;=260532,$J114*0.42-8621.75,$J114*0.45-16437.7))),0),0),0)</f>
        <v>0</v>
      </c>
      <c r="L114" s="19" t="n">
        <f aca="false">IF($C$34=2,MAX(ROUNDDOWN(IF(($J114/2)&lt;=13996,((((($J114/2)-9000)/10000)*997.8)+1400)*((($J114/2)-9000)/10000),IF(($J114/2)&lt;=54949,((((($J114/2)-13996)/10000)*220.13)+2397)*((($J114/2)-13996)/10000)+948.49,IF(($J114/2)&lt;=260532,($J114/2)*0.42-8621.75,($J114/2)*0.45-16437.7)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255803.600800168</v>
      </c>
      <c r="R114" s="13"/>
      <c r="S114" s="13"/>
      <c r="T114" s="13"/>
      <c r="U114" s="13"/>
      <c r="V114" s="13"/>
      <c r="W114" s="13"/>
      <c r="X114" s="13"/>
    </row>
    <row r="115" customFormat="false" ht="13.2" hidden="false" customHeight="false" outlineLevel="0" collapsed="false">
      <c r="A115" s="17" t="n">
        <v>26</v>
      </c>
      <c r="B115" s="13" t="n">
        <f aca="false">Q114</f>
        <v>255803.600800168</v>
      </c>
      <c r="C115" s="13" t="n">
        <f aca="false">IF((B115-(P115/2))*$C$3&gt;0,(B115-(P115/2))*$C$3,0)</f>
        <v>9539.48615204781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19" t="n">
        <f aca="false">IF($C$34=1,MAX(ROUNDDOWN(IF($J115&lt;=13996,(((($J115-9000)/10000)*997.8)+1400)*(($J115-9000)/10000),IF($J115&lt;=54949,(((($J115-13996)/10000)*220.13)+2397)*(($J115-13996)/10000)+948.49,IF($J115&lt;=260532,$J115*0.42-8621.75,$J115*0.45-16437.7))),0),0),0)</f>
        <v>0</v>
      </c>
      <c r="L115" s="19" t="n">
        <f aca="false">IF($C$34=2,MAX(ROUNDDOWN(IF(($J115/2)&lt;=13996,((((($J115/2)-9000)/10000)*997.8)+1400)*((($J115/2)-9000)/10000),IF(($J115/2)&lt;=54949,((((($J115/2)-13996)/10000)*220.13)+2397)*((($J115/2)-13996)/10000)+948.49,IF(($J115/2)&lt;=260532,($J115/2)*0.42-8621.75,($J115/2)*0.45-16437.7)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173909.579187942</v>
      </c>
      <c r="R115" s="13"/>
      <c r="S115" s="13"/>
      <c r="T115" s="13"/>
      <c r="U115" s="13"/>
      <c r="V115" s="13"/>
      <c r="W115" s="13"/>
      <c r="X115" s="13"/>
    </row>
    <row r="116" customFormat="false" ht="13.2" hidden="false" customHeight="false" outlineLevel="0" collapsed="false">
      <c r="A116" s="17" t="n">
        <v>27</v>
      </c>
      <c r="B116" s="13" t="n">
        <f aca="false">Q115</f>
        <v>173909.579187942</v>
      </c>
      <c r="C116" s="13" t="n">
        <f aca="false">IF((B116-(P116/2))*$C$3&gt;0,(B116-(P116/2))*$C$3,0)</f>
        <v>5839.7548121432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19" t="n">
        <f aca="false">IF($C$34=1,MAX(ROUNDDOWN(IF($J116&lt;=13996,(((($J116-9000)/10000)*997.8)+1400)*(($J116-9000)/10000),IF($J116&lt;=54949,(((($J116-13996)/10000)*220.13)+2397)*(($J116-13996)/10000)+948.49,IF($J116&lt;=260532,$J116*0.42-8621.75,$J116*0.45-16437.7))),0),0),0)</f>
        <v>0</v>
      </c>
      <c r="L116" s="19" t="n">
        <f aca="false">IF($C$34=2,MAX(ROUNDDOWN(IF(($J116/2)&lt;=13996,((((($J116/2)-9000)/10000)*997.8)+1400)*((($J116/2)-9000)/10000),IF(($J116/2)&lt;=54949,((((($J116/2)-13996)/10000)*220.13)+2397)*((($J116/2)-13996)/10000)+948.49,IF(($J116/2)&lt;=260532,($J116/2)*0.42-8621.75,($J116/2)*0.45-16437.7)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84709.4418906667</v>
      </c>
      <c r="R116" s="13"/>
      <c r="S116" s="13"/>
      <c r="T116" s="13"/>
      <c r="U116" s="13"/>
      <c r="V116" s="13"/>
      <c r="W116" s="13"/>
      <c r="X116" s="13"/>
    </row>
    <row r="117" customFormat="false" ht="13.2" hidden="false" customHeight="false" outlineLevel="0" collapsed="false">
      <c r="A117" s="17" t="n">
        <v>28</v>
      </c>
      <c r="B117" s="13" t="n">
        <f aca="false">Q116</f>
        <v>84709.4418906667</v>
      </c>
      <c r="C117" s="13" t="n">
        <f aca="false">IF((B117-(P117/2))*$C$3&gt;0,(B117-(P117/2))*$C$3,0)</f>
        <v>1813.40464851112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19" t="n">
        <f aca="false">IF($C$34=1,MAX(ROUNDDOWN(IF($J117&lt;=13996,(((($J117-9000)/10000)*997.8)+1400)*(($J117-9000)/10000),IF($J117&lt;=54949,(((($J117-13996)/10000)*220.13)+2397)*(($J117-13996)/10000)+948.49,IF($J117&lt;=260532,$J117*0.42-8621.75,$J117*0.45-16437.7))),0),0),0)</f>
        <v>0</v>
      </c>
      <c r="L117" s="19" t="n">
        <f aca="false">IF($C$34=2,MAX(ROUNDDOWN(IF(($J117/2)&lt;=13996,((((($J117/2)-9000)/10000)*997.8)+1400)*((($J117/2)-9000)/10000),IF(($J117/2)&lt;=54949,((((($J117/2)-13996)/10000)*220.13)+2397)*((($J117/2)-13996)/10000)+948.49,IF(($J117/2)&lt;=260532,($J117/2)*0.42-8621.75,($J117/2)*0.45-16437.7)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87733.9897042558</v>
      </c>
      <c r="Q117" s="13" t="n">
        <f aca="false">B117+C117+D117+E117+F117+G117-H117-I117-M117-N117-O117-P117</f>
        <v>-12261.3176492493</v>
      </c>
      <c r="R117" s="13"/>
      <c r="S117" s="13"/>
      <c r="T117" s="13"/>
      <c r="U117" s="13"/>
      <c r="V117" s="13"/>
      <c r="W117" s="13"/>
      <c r="X117" s="13"/>
    </row>
    <row r="118" customFormat="false" ht="13.2" hidden="false" customHeight="false" outlineLevel="0" collapsed="false">
      <c r="A118" s="17" t="n">
        <v>29</v>
      </c>
      <c r="B118" s="13" t="n">
        <f aca="false">Q117</f>
        <v>-12261.3176492493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19" t="n">
        <f aca="false">IF($C$34=1,MAX(ROUNDDOWN(IF($J118&lt;=13996,(((($J118-9000)/10000)*997.8)+1400)*(($J118-9000)/10000),IF($J118&lt;=54949,(((($J118-13996)/10000)*220.13)+2397)*(($J118-13996)/10000)+948.49,IF($J118&lt;=260532,$J118*0.42-8621.75,$J118*0.45-16437.7))),0),0),0)</f>
        <v>0</v>
      </c>
      <c r="L118" s="19" t="n">
        <f aca="false">IF($C$34=2,MAX(ROUNDDOWN(IF(($J118/2)&lt;=13996,((((($J118/2)-9000)/10000)*997.8)+1400)*((($J118/2)-9000)/10000),IF(($J118/2)&lt;=54949,((((($J118/2)-13996)/10000)*220.13)+2397)*((($J118/2)-13996)/10000)+948.49,IF(($J118/2)&lt;=260532,($J118/2)*0.42-8621.75,($J118/2)*0.45-16437.7)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-114933.033945088</v>
      </c>
      <c r="R118" s="13"/>
      <c r="S118" s="13"/>
      <c r="T118" s="13"/>
      <c r="U118" s="13"/>
      <c r="V118" s="13"/>
      <c r="W118" s="13"/>
      <c r="X118" s="13"/>
    </row>
    <row r="119" customFormat="false" ht="13.2" hidden="false" customHeight="false" outlineLevel="0" collapsed="false">
      <c r="A119" s="17" t="n">
        <v>30</v>
      </c>
      <c r="B119" s="13" t="n">
        <f aca="false">Q118</f>
        <v>-114933.033945088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19" t="n">
        <f aca="false">IF($C$34=1,MAX(ROUNDDOWN(IF($J119&lt;=13996,(((($J119-9000)/10000)*997.8)+1400)*(($J119-9000)/10000),IF($J119&lt;=54949,(((($J119-13996)/10000)*220.13)+2397)*(($J119-13996)/10000)+948.49,IF($J119&lt;=260532,$J119*0.42-8621.75,$J119*0.45-16437.7))),0),0),0)</f>
        <v>0</v>
      </c>
      <c r="L119" s="19" t="n">
        <f aca="false">IF($C$34=2,MAX(ROUNDDOWN(IF(($J119/2)&lt;=13996,((((($J119/2)-9000)/10000)*997.8)+1400)*((($J119/2)-9000)/10000),IF(($J119/2)&lt;=54949,((((($J119/2)-13996)/10000)*220.13)+2397)*((($J119/2)-13996)/10000)+948.49,IF(($J119/2)&lt;=260532,($J119/2)*0.42-8621.75,($J119/2)*0.45-16437.7)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-221641.191627832</v>
      </c>
      <c r="R119" s="13"/>
      <c r="S119" s="13"/>
      <c r="T119" s="13"/>
      <c r="U119" s="13"/>
      <c r="V119" s="13"/>
      <c r="W119" s="13"/>
      <c r="X119" s="13"/>
    </row>
    <row r="120" customFormat="false" ht="13.2" hidden="false" customHeight="false" outlineLevel="0" collapsed="false">
      <c r="A120" s="17" t="n">
        <v>31</v>
      </c>
      <c r="B120" s="13" t="n">
        <f aca="false">Q119</f>
        <v>-221641.191627832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19" t="n">
        <f aca="false">IF($C$34=1,MAX(ROUNDDOWN(IF($J120&lt;=13996,(((($J120-9000)/10000)*997.8)+1400)*(($J120-9000)/10000),IF($J120&lt;=54949,(((($J120-13996)/10000)*220.13)+2397)*(($J120-13996)/10000)+948.49,IF($J120&lt;=260532,$J120*0.42-8621.75,$J120*0.45-16437.7))),0),0),0)</f>
        <v>0</v>
      </c>
      <c r="L120" s="19" t="n">
        <f aca="false">IF($C$34=2,MAX(ROUNDDOWN(IF(($J120/2)&lt;=13996,((((($J120/2)-9000)/10000)*997.8)+1400)*((($J120/2)-9000)/10000),IF(($J120/2)&lt;=54949,((((($J120/2)-13996)/10000)*220.13)+2397)*((($J120/2)-13996)/10000)+948.49,IF(($J120/2)&lt;=260532,($J120/2)*0.42-8621.75,($J120/2)*0.45-16437.7)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-332540.515188982</v>
      </c>
      <c r="R120" s="13"/>
      <c r="S120" s="13"/>
      <c r="T120" s="13"/>
      <c r="U120" s="13"/>
      <c r="V120" s="13"/>
      <c r="W120" s="13"/>
      <c r="X120" s="13"/>
    </row>
    <row r="121" customFormat="false" ht="13.2" hidden="false" customHeight="false" outlineLevel="0" collapsed="false">
      <c r="A121" s="17" t="n">
        <v>32</v>
      </c>
      <c r="B121" s="13" t="n">
        <f aca="false">Q120</f>
        <v>-332540.515188982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19" t="n">
        <f aca="false">IF($C$34=1,MAX(ROUNDDOWN(IF($J121&lt;=13996,(((($J121-9000)/10000)*997.8)+1400)*(($J121-9000)/10000),IF($J121&lt;=54949,(((($J121-13996)/10000)*220.13)+2397)*(($J121-13996)/10000)+948.49,IF($J121&lt;=260532,$J121*0.42-8621.75,$J121*0.45-16437.7))),0),0),0)</f>
        <v>0</v>
      </c>
      <c r="L121" s="19" t="n">
        <f aca="false">IF($C$34=2,MAX(ROUNDDOWN(IF(($J121/2)&lt;=13996,((((($J121/2)-9000)/10000)*997.8)+1400)*((($J121/2)-9000)/10000),IF(($J121/2)&lt;=54949,((((($J121/2)-13996)/10000)*220.13)+2397)*((($J121/2)-13996)/10000)+948.49,IF(($J121/2)&lt;=260532,($J121/2)*0.42-8621.75,($J121/2)*0.45-16437.7)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-447791.799683026</v>
      </c>
      <c r="R121" s="13"/>
      <c r="S121" s="13"/>
      <c r="T121" s="13"/>
      <c r="U121" s="13"/>
      <c r="V121" s="13"/>
      <c r="W121" s="13"/>
      <c r="X121" s="13"/>
    </row>
    <row r="122" customFormat="false" ht="13.2" hidden="false" customHeight="false" outlineLevel="0" collapsed="false">
      <c r="A122" s="17" t="n">
        <v>33</v>
      </c>
      <c r="B122" s="13" t="n">
        <f aca="false">Q121</f>
        <v>-447791.799683026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19" t="n">
        <f aca="false">IF($C$34=1,MAX(ROUNDDOWN(IF($J122&lt;=13996,(((($J122-9000)/10000)*997.8)+1400)*(($J122-9000)/10000),IF($J122&lt;=54949,(((($J122-13996)/10000)*220.13)+2397)*(($J122-13996)/10000)+948.49,IF($J122&lt;=260532,$J122*0.42-8621.75,$J122*0.45-16437.7))),0),0),0)</f>
        <v>0</v>
      </c>
      <c r="L122" s="19" t="n">
        <f aca="false">IF($C$34=2,MAX(ROUNDDOWN(IF(($J122/2)&lt;=13996,((((($J122/2)-9000)/10000)*997.8)+1400)*((($J122/2)-9000)/10000),IF(($J122/2)&lt;=54949,((((($J122/2)-13996)/10000)*220.13)+2397)*((($J122/2)-13996)/10000)+948.49,IF(($J122/2)&lt;=260532,($J122/2)*0.42-8621.75,($J122/2)*0.45-16437.7)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-566451.155871199</v>
      </c>
      <c r="R122" s="13"/>
      <c r="S122" s="13"/>
      <c r="T122" s="13"/>
      <c r="U122" s="13"/>
      <c r="V122" s="13"/>
      <c r="W122" s="13"/>
      <c r="X122" s="13"/>
    </row>
    <row r="123" customFormat="false" ht="13.2" hidden="false" customHeight="false" outlineLevel="0" collapsed="false">
      <c r="A123" s="17" t="n">
        <v>34</v>
      </c>
      <c r="B123" s="13" t="n">
        <f aca="false">Q122</f>
        <v>-566451.155871199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19" t="n">
        <f aca="false">IF($C$34=1,MAX(ROUNDDOWN(IF($J123&lt;=13996,(((($J123-9000)/10000)*997.8)+1400)*(($J123-9000)/10000),IF($J123&lt;=54949,(((($J123-13996)/10000)*220.13)+2397)*(($J123-13996)/10000)+948.49,IF($J123&lt;=260532,$J123*0.42-8621.75,$J123*0.45-16437.7))),0),0),0)</f>
        <v>0</v>
      </c>
      <c r="L123" s="19" t="n">
        <f aca="false">IF($C$34=2,MAX(ROUNDDOWN(IF(($J123/2)&lt;=13996,((((($J123/2)-9000)/10000)*997.8)+1400)*((($J123/2)-9000)/10000),IF(($J123/2)&lt;=54949,((((($J123/2)-13996)/10000)*220.13)+2397)*((($J123/2)-13996)/10000)+948.49,IF(($J123/2)&lt;=260532,($J123/2)*0.42-8621.75,($J123/2)*0.45-16437.7)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-689797.71057855</v>
      </c>
      <c r="R123" s="13"/>
      <c r="S123" s="13"/>
      <c r="T123" s="13"/>
      <c r="U123" s="13"/>
      <c r="V123" s="13"/>
      <c r="W123" s="13"/>
      <c r="X123" s="13"/>
    </row>
    <row r="124" customFormat="false" ht="13.2" hidden="false" customHeight="false" outlineLevel="0" collapsed="false">
      <c r="A124" s="17" t="n">
        <v>35</v>
      </c>
      <c r="B124" s="13" t="n">
        <f aca="false">Q123</f>
        <v>-689797.71057855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19" t="n">
        <f aca="false">IF($C$34=1,MAX(ROUNDDOWN(IF($J124&lt;=13996,(((($J124-9000)/10000)*997.8)+1400)*(($J124-9000)/10000),IF($J124&lt;=54949,(((($J124-13996)/10000)*220.13)+2397)*(($J124-13996)/10000)+948.49,IF($J124&lt;=260532,$J124*0.42-8621.75,$J124*0.45-16437.7))),0),0),0)</f>
        <v>0</v>
      </c>
      <c r="L124" s="19" t="n">
        <f aca="false">IF($C$34=2,MAX(ROUNDDOWN(IF(($J124/2)&lt;=13996,((((($J124/2)-9000)/10000)*997.8)+1400)*((($J124/2)-9000)/10000),IF(($J124/2)&lt;=54949,((((($J124/2)-13996)/10000)*220.13)+2397)*((($J124/2)-13996)/10000)+948.49,IF(($J124/2)&lt;=260532,($J124/2)*0.42-8621.75,($J124/2)*0.45-16437.7)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-818011.954928435</v>
      </c>
      <c r="R124" s="13"/>
      <c r="S124" s="13"/>
      <c r="T124" s="13"/>
      <c r="U124" s="13"/>
      <c r="V124" s="13"/>
      <c r="W124" s="13"/>
      <c r="X124" s="13"/>
    </row>
    <row r="125" customFormat="false" ht="13.2" hidden="false" customHeight="false" outlineLevel="0" collapsed="false">
      <c r="A125" s="17" t="n">
        <v>36</v>
      </c>
      <c r="B125" s="13" t="n">
        <f aca="false">Q124</f>
        <v>-818011.954928435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19" t="n">
        <f aca="false">IF($C$34=1,MAX(ROUNDDOWN(IF($J125&lt;=13996,(((($J125-9000)/10000)*997.8)+1400)*(($J125-9000)/10000),IF($J125&lt;=54949,(((($J125-13996)/10000)*220.13)+2397)*(($J125-13996)/10000)+948.49,IF($J125&lt;=260532,$J125*0.42-8621.75,$J125*0.45-16437.7))),0),0),0)</f>
        <v>0</v>
      </c>
      <c r="L125" s="19" t="n">
        <f aca="false">IF($C$34=2,MAX(ROUNDDOWN(IF(($J125/2)&lt;=13996,((((($J125/2)-9000)/10000)*997.8)+1400)*((($J125/2)-9000)/10000),IF(($J125/2)&lt;=54949,((((($J125/2)-13996)/10000)*220.13)+2397)*((($J125/2)-13996)/10000)+948.49,IF(($J125/2)&lt;=260532,($J125/2)*0.42-8621.75,($J125/2)*0.45-16437.7)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-951281.494099153</v>
      </c>
      <c r="R125" s="13"/>
      <c r="S125" s="13"/>
      <c r="T125" s="13"/>
      <c r="U125" s="13"/>
      <c r="V125" s="13"/>
      <c r="W125" s="13"/>
      <c r="X125" s="13"/>
    </row>
    <row r="126" customFormat="false" ht="13.2" hidden="false" customHeight="false" outlineLevel="0" collapsed="false">
      <c r="A126" s="17" t="n">
        <v>37</v>
      </c>
      <c r="B126" s="13" t="n">
        <f aca="false">Q125</f>
        <v>-951281.494099153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19" t="n">
        <f aca="false">IF($C$34=1,MAX(ROUNDDOWN(IF($J126&lt;=13996,(((($J126-9000)/10000)*997.8)+1400)*(($J126-9000)/10000),IF($J126&lt;=54949,(((($J126-13996)/10000)*220.13)+2397)*(($J126-13996)/10000)+948.49,IF($J126&lt;=260532,$J126*0.42-8621.75,$J126*0.45-16437.7))),0),0),0)</f>
        <v>0</v>
      </c>
      <c r="L126" s="19" t="n">
        <f aca="false">IF($C$34=2,MAX(ROUNDDOWN(IF(($J126/2)&lt;=13996,((((($J126/2)-9000)/10000)*997.8)+1400)*((($J126/2)-9000)/10000),IF(($J126/2)&lt;=54949,((((($J126/2)-13996)/10000)*220.13)+2397)*((($J126/2)-13996)/10000)+948.49,IF(($J126/2)&lt;=260532,($J126/2)*0.42-8621.75,($J126/2)*0.45-16437.7)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-1089801.33603368</v>
      </c>
      <c r="R126" s="13"/>
      <c r="S126" s="13"/>
      <c r="T126" s="13"/>
      <c r="U126" s="13"/>
      <c r="V126" s="13"/>
      <c r="W126" s="13"/>
      <c r="X126" s="13"/>
    </row>
    <row r="127" customFormat="false" ht="13.2" hidden="false" customHeight="false" outlineLevel="0" collapsed="false">
      <c r="A127" s="17" t="n">
        <v>38</v>
      </c>
      <c r="B127" s="13" t="n">
        <f aca="false">Q126</f>
        <v>-1089801.33603368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19" t="n">
        <f aca="false">IF($C$34=1,MAX(ROUNDDOWN(IF($J127&lt;=13996,(((($J127-9000)/10000)*997.8)+1400)*(($J127-9000)/10000),IF($J127&lt;=54949,(((($J127-13996)/10000)*220.13)+2397)*(($J127-13996)/10000)+948.49,IF($J127&lt;=260532,$J127*0.42-8621.75,$J127*0.45-16437.7))),0),0),0)</f>
        <v>0</v>
      </c>
      <c r="L127" s="19" t="n">
        <f aca="false">IF($C$34=2,MAX(ROUNDDOWN(IF(($J127/2)&lt;=13996,((((($J127/2)-9000)/10000)*997.8)+1400)*((($J127/2)-9000)/10000),IF(($J127/2)&lt;=54949,((((($J127/2)-13996)/10000)*220.13)+2397)*((($J127/2)-13996)/10000)+948.49,IF(($J127/2)&lt;=260532,($J127/2)*0.42-8621.75,($J127/2)*0.45-16437.7)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-1233774.1922395</v>
      </c>
      <c r="R127" s="13"/>
      <c r="S127" s="13"/>
      <c r="T127" s="13"/>
      <c r="U127" s="13"/>
      <c r="V127" s="13"/>
      <c r="W127" s="13"/>
      <c r="X127" s="13"/>
    </row>
    <row r="128" customFormat="false" ht="13.2" hidden="false" customHeight="false" outlineLevel="0" collapsed="false">
      <c r="A128" s="17" t="n">
        <v>39</v>
      </c>
      <c r="B128" s="13" t="n">
        <f aca="false">Q127</f>
        <v>-1233774.1922395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19" t="n">
        <f aca="false">IF($C$34=1,MAX(ROUNDDOWN(IF($J128&lt;=13996,(((($J128-9000)/10000)*997.8)+1400)*(($J128-9000)/10000),IF($J128&lt;=54949,(((($J128-13996)/10000)*220.13)+2397)*(($J128-13996)/10000)+948.49,IF($J128&lt;=260532,$J128*0.42-8621.75,$J128*0.45-16437.7))),0),0),0)</f>
        <v>0</v>
      </c>
      <c r="L128" s="19" t="n">
        <f aca="false">IF($C$34=2,MAX(ROUNDDOWN(IF(($J128/2)&lt;=13996,((((($J128/2)-9000)/10000)*997.8)+1400)*((($J128/2)-9000)/10000),IF(($J128/2)&lt;=54949,((((($J128/2)-13996)/10000)*220.13)+2397)*((($J128/2)-13996)/10000)+948.49,IF(($J128/2)&lt;=260532,($J128/2)*0.42-8621.75,($J128/2)*0.45-16437.7)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-1383410.79120101</v>
      </c>
      <c r="R128" s="13"/>
      <c r="S128" s="13"/>
      <c r="T128" s="13"/>
      <c r="U128" s="13"/>
      <c r="V128" s="13"/>
      <c r="W128" s="13"/>
      <c r="X128" s="13"/>
    </row>
    <row r="129" customFormat="false" ht="13.2" hidden="false" customHeight="false" outlineLevel="0" collapsed="false">
      <c r="A129" s="17" t="n">
        <v>40</v>
      </c>
      <c r="B129" s="13" t="n">
        <f aca="false">Q128</f>
        <v>-1383410.79120101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19" t="n">
        <f aca="false">IF($C$34=1,MAX(ROUNDDOWN(IF($J129&lt;=13996,(((($J129-9000)/10000)*997.8)+1400)*(($J129-9000)/10000),IF($J129&lt;=54949,(((($J129-13996)/10000)*220.13)+2397)*(($J129-13996)/10000)+948.49,IF($J129&lt;=260532,$J129*0.42-8621.75,$J129*0.45-16437.7))),0),0),0)</f>
        <v>0</v>
      </c>
      <c r="L129" s="19" t="n">
        <f aca="false">IF($C$34=2,MAX(ROUNDDOWN(IF(($J129/2)&lt;=13996,((((($J129/2)-9000)/10000)*997.8)+1400)*((($J129/2)-9000)/10000),IF(($J129/2)&lt;=54949,((((($J129/2)-13996)/10000)*220.13)+2397)*((($J129/2)-13996)/10000)+948.49,IF(($J129/2)&lt;=260532,($J129/2)*0.42-8621.75,($J129/2)*0.45-16437.7)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-1538930.20495</v>
      </c>
      <c r="R129" s="13"/>
      <c r="S129" s="13"/>
      <c r="T129" s="13"/>
      <c r="U129" s="13"/>
      <c r="V129" s="13"/>
      <c r="W129" s="13"/>
      <c r="X129" s="13"/>
    </row>
    <row r="130" customFormat="false" ht="13.2" hidden="false" customHeight="false" outlineLevel="0" collapsed="false">
      <c r="A130" s="17" t="n">
        <v>41</v>
      </c>
      <c r="B130" s="13" t="n">
        <f aca="false">Q129</f>
        <v>-1538930.20495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19" t="n">
        <f aca="false">IF($C$34=1,MAX(ROUNDDOWN(IF($J130&lt;=13996,(((($J130-9000)/10000)*997.8)+1400)*(($J130-9000)/10000),IF($J130&lt;=54949,(((($J130-13996)/10000)*220.13)+2397)*(($J130-13996)/10000)+948.49,IF($J130&lt;=260532,$J130*0.42-8621.75,$J130*0.45-16437.7))),0),0),0)</f>
        <v>0</v>
      </c>
      <c r="L130" s="19" t="n">
        <f aca="false">IF($C$34=2,MAX(ROUNDDOWN(IF(($J130/2)&lt;=13996,((((($J130/2)-9000)/10000)*997.8)+1400)*((($J130/2)-9000)/10000),IF(($J130/2)&lt;=54949,((((($J130/2)-13996)/10000)*220.13)+2397)*((($J130/2)-13996)/10000)+948.49,IF(($J130/2)&lt;=260532,($J130/2)*0.42-8621.75,($J130/2)*0.45-16437.7)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-1700560.18936436</v>
      </c>
      <c r="R130" s="13"/>
      <c r="S130" s="13"/>
      <c r="T130" s="13"/>
      <c r="U130" s="13"/>
      <c r="V130" s="13"/>
      <c r="W130" s="13"/>
      <c r="X130" s="13"/>
    </row>
    <row r="131" customFormat="false" ht="13.2" hidden="false" customHeight="false" outlineLevel="0" collapsed="false">
      <c r="A131" s="17" t="n">
        <v>42</v>
      </c>
      <c r="B131" s="13" t="n">
        <f aca="false">Q130</f>
        <v>-1700560.18936436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19" t="n">
        <f aca="false">IF($C$34=1,MAX(ROUNDDOWN(IF($J131&lt;=13996,(((($J131-9000)/10000)*997.8)+1400)*(($J131-9000)/10000),IF($J131&lt;=54949,(((($J131-13996)/10000)*220.13)+2397)*(($J131-13996)/10000)+948.49,IF($J131&lt;=260532,$J131*0.42-8621.75,$J131*0.45-16437.7))),0),0),0)</f>
        <v>0</v>
      </c>
      <c r="L131" s="19" t="n">
        <f aca="false">IF($C$34=2,MAX(ROUNDDOWN(IF(($J131/2)&lt;=13996,((((($J131/2)-9000)/10000)*997.8)+1400)*((($J131/2)-9000)/10000),IF(($J131/2)&lt;=54949,((((($J131/2)-13996)/10000)*220.13)+2397)*((($J131/2)-13996)/10000)+948.49,IF(($J131/2)&lt;=260532,($J131/2)*0.42-8621.75,($J131/2)*0.45-16437.7)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-1868537.53879036</v>
      </c>
      <c r="R131" s="13"/>
      <c r="S131" s="13"/>
      <c r="T131" s="13"/>
      <c r="U131" s="13"/>
      <c r="V131" s="13"/>
      <c r="W131" s="13"/>
      <c r="X131" s="13"/>
    </row>
    <row r="132" customFormat="false" ht="13.2" hidden="false" customHeight="false" outlineLevel="0" collapsed="false">
      <c r="A132" s="17" t="n">
        <v>43</v>
      </c>
      <c r="B132" s="13" t="n">
        <f aca="false">Q131</f>
        <v>-1868537.53879036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19" t="n">
        <f aca="false">IF($C$34=1,MAX(ROUNDDOWN(IF($J132&lt;=13996,(((($J132-9000)/10000)*997.8)+1400)*(($J132-9000)/10000),IF($J132&lt;=54949,(((($J132-13996)/10000)*220.13)+2397)*(($J132-13996)/10000)+948.49,IF($J132&lt;=260532,$J132*0.42-8621.75,$J132*0.45-16437.7))),0),0),0)</f>
        <v>0</v>
      </c>
      <c r="L132" s="19" t="n">
        <f aca="false">IF($C$34=2,MAX(ROUNDDOWN(IF(($J132/2)&lt;=13996,((((($J132/2)-9000)/10000)*997.8)+1400)*((($J132/2)-9000)/10000),IF(($J132/2)&lt;=54949,((((($J132/2)-13996)/10000)*220.13)+2397)*((($J132/2)-13996)/10000)+948.49,IF(($J132/2)&lt;=260532,($J132/2)*0.42-8621.75,($J132/2)*0.45-16437.7)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-2043108.45561033</v>
      </c>
      <c r="R132" s="13"/>
      <c r="S132" s="13"/>
      <c r="T132" s="13"/>
      <c r="U132" s="13"/>
      <c r="V132" s="13"/>
      <c r="W132" s="13"/>
      <c r="X132" s="13"/>
    </row>
    <row r="133" customFormat="false" ht="13.2" hidden="false" customHeight="false" outlineLevel="0" collapsed="false">
      <c r="A133" s="17" t="n">
        <v>44</v>
      </c>
      <c r="B133" s="13" t="n">
        <f aca="false">Q132</f>
        <v>-2043108.45561033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19" t="n">
        <f aca="false">IF($C$34=1,MAX(ROUNDDOWN(IF($J133&lt;=13996,(((($J133-9000)/10000)*997.8)+1400)*(($J133-9000)/10000),IF($J133&lt;=54949,(((($J133-13996)/10000)*220.13)+2397)*(($J133-13996)/10000)+948.49,IF($J133&lt;=260532,$J133*0.42-8621.75,$J133*0.45-16437.7))),0),0),0)</f>
        <v>0</v>
      </c>
      <c r="L133" s="19" t="n">
        <f aca="false">IF($C$34=2,MAX(ROUNDDOWN(IF(($J133/2)&lt;=13996,((((($J133/2)-9000)/10000)*997.8)+1400)*((($J133/2)-9000)/10000),IF(($J133/2)&lt;=54949,((((($J133/2)-13996)/10000)*220.13)+2397)*((($J133/2)-13996)/10000)+948.49,IF(($J133/2)&lt;=260532,($J133/2)*0.42-8621.75,($J133/2)*0.45-16437.7)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-2224528.93540571</v>
      </c>
      <c r="R133" s="13"/>
      <c r="S133" s="13"/>
      <c r="T133" s="13"/>
      <c r="U133" s="13"/>
      <c r="V133" s="13"/>
      <c r="W133" s="13"/>
      <c r="X133" s="13"/>
    </row>
    <row r="134" customFormat="false" ht="13.2" hidden="false" customHeight="false" outlineLevel="0" collapsed="false">
      <c r="A134" s="17" t="n">
        <v>45</v>
      </c>
      <c r="B134" s="13" t="n">
        <f aca="false">Q133</f>
        <v>-2224528.93540571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19" t="n">
        <f aca="false">IF($C$34=1,MAX(ROUNDDOWN(IF($J134&lt;=13996,(((($J134-9000)/10000)*997.8)+1400)*(($J134-9000)/10000),IF($J134&lt;=54949,(((($J134-13996)/10000)*220.13)+2397)*(($J134-13996)/10000)+948.49,IF($J134&lt;=260532,$J134*0.42-8621.75,$J134*0.45-16437.7))),0),0),0)</f>
        <v>0</v>
      </c>
      <c r="L134" s="19" t="n">
        <f aca="false">IF($C$34=2,MAX(ROUNDDOWN(IF(($J134/2)&lt;=13996,((((($J134/2)-9000)/10000)*997.8)+1400)*((($J134/2)-9000)/10000),IF(($J134/2)&lt;=54949,((((($J134/2)-13996)/10000)*220.13)+2397)*((($J134/2)-13996)/10000)+948.49,IF(($J134/2)&lt;=260532,($J134/2)*0.42-8621.75,($J134/2)*0.45-16437.7)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-2413065.16839427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22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992131.1255</v>
      </c>
      <c r="C138" s="13" t="n">
        <f aca="false">Q90</f>
        <v>997376.8624</v>
      </c>
      <c r="D138" s="13" t="n">
        <f aca="false">B138-B2</f>
        <v>-7867.87450000004</v>
      </c>
      <c r="E138" s="13" t="n">
        <f aca="false">C138-C2</f>
        <v>-2622.13760000002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983205.44674025</v>
      </c>
      <c r="C139" s="13" t="n">
        <f aca="false">Q91</f>
        <v>993321.30917856</v>
      </c>
      <c r="D139" s="13" t="n">
        <f aca="false">B139-B138</f>
        <v>-8925.6787597501</v>
      </c>
      <c r="E139" s="13" t="n">
        <f aca="false">C139-C138</f>
        <v>-4055.55322143994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972781.922378709</v>
      </c>
      <c r="C140" s="13" t="n">
        <f aca="false">Q92</f>
        <v>987740.621162168</v>
      </c>
      <c r="D140" s="13" t="n">
        <f aca="false">B140-B139</f>
        <v>-10423.5243615411</v>
      </c>
      <c r="E140" s="13" t="n">
        <f aca="false">C140-C139</f>
        <v>-5580.68801639194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960787.869652711</v>
      </c>
      <c r="C141" s="13" t="n">
        <f aca="false">Q93</f>
        <v>980540.097761311</v>
      </c>
      <c r="D141" s="13" t="n">
        <f aca="false">B141-B140</f>
        <v>-11994.0527259973</v>
      </c>
      <c r="E141" s="13" t="n">
        <f aca="false">C141-C140</f>
        <v>-7200.523400857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947135.282974483</v>
      </c>
      <c r="C142" s="13" t="n">
        <f aca="false">Q94</f>
        <v>972135.093661808</v>
      </c>
      <c r="D142" s="13" t="n">
        <f aca="false">B142-B141</f>
        <v>-13652.5866782282</v>
      </c>
      <c r="E142" s="13" t="n">
        <f aca="false">C142-C141</f>
        <v>-8405.00409950339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931729.112691436</v>
      </c>
      <c r="C143" s="13" t="n">
        <f aca="false">Q95</f>
        <v>961920.116095886</v>
      </c>
      <c r="D143" s="13" t="n">
        <f aca="false">B143-B142</f>
        <v>-15406.1702830473</v>
      </c>
      <c r="E143" s="13" t="n">
        <f aca="false">C143-C142</f>
        <v>-10214.9775659218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914470.27726267</v>
      </c>
      <c r="C144" s="13" t="n">
        <f aca="false">Q96</f>
        <v>949784.26164819</v>
      </c>
      <c r="D144" s="13" t="n">
        <f aca="false">B144-B143</f>
        <v>-17258.8354287661</v>
      </c>
      <c r="E144" s="13" t="n">
        <f aca="false">C144-C143</f>
        <v>-12135.8544476962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895253.116517065</v>
      </c>
      <c r="C145" s="13" t="n">
        <f aca="false">Q97</f>
        <v>935609.284931753</v>
      </c>
      <c r="D145" s="13" t="n">
        <f aca="false">B145-B144</f>
        <v>-19217.1607456044</v>
      </c>
      <c r="E145" s="13" t="n">
        <f aca="false">C145-C144</f>
        <v>-14174.9767164366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873964.992432218</v>
      </c>
      <c r="C146" s="13" t="n">
        <f aca="false">Q98</f>
        <v>919272.342842656</v>
      </c>
      <c r="D146" s="13" t="n">
        <f aca="false">B146-B145</f>
        <v>-21288.1240848477</v>
      </c>
      <c r="E146" s="13" t="n">
        <f aca="false">C146-C145</f>
        <v>-16336.9420890971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850501.357432847</v>
      </c>
      <c r="C147" s="13" t="n">
        <f aca="false">Q99</f>
        <v>902143.96183647</v>
      </c>
      <c r="D147" s="13" t="n">
        <f aca="false">B147-B146</f>
        <v>-23463.6349993704</v>
      </c>
      <c r="E147" s="13" t="n">
        <f aca="false">C147-C146</f>
        <v>-17128.3810061865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827444.653490167</v>
      </c>
      <c r="C148" s="13" t="n">
        <f aca="false">Q100</f>
        <v>882637.275969531</v>
      </c>
      <c r="D148" s="13" t="n">
        <f aca="false">B148-B147</f>
        <v>-23056.7039426805</v>
      </c>
      <c r="E148" s="13" t="n">
        <f aca="false">C148-C147</f>
        <v>-19506.6858669382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802133.212390208</v>
      </c>
      <c r="C149" s="13" t="n">
        <f aca="false">Q101</f>
        <v>860606.236961042</v>
      </c>
      <c r="D149" s="13" t="n">
        <f aca="false">B149-B148</f>
        <v>-25311.441099959</v>
      </c>
      <c r="E149" s="13" t="n">
        <f aca="false">C149-C148</f>
        <v>-22031.0390084897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774386.513415758</v>
      </c>
      <c r="C150" s="13" t="n">
        <f aca="false">Q102</f>
        <v>835898.545460601</v>
      </c>
      <c r="D150" s="13" t="n">
        <f aca="false">B150-B149</f>
        <v>-27746.6989744501</v>
      </c>
      <c r="E150" s="13" t="n">
        <f aca="false">C150-C149</f>
        <v>-24707.6915004404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744235.958831847</v>
      </c>
      <c r="C151" s="13" t="n">
        <f aca="false">Q103</f>
        <v>808349.982962157</v>
      </c>
      <c r="D151" s="13" t="n">
        <f aca="false">B151-B150</f>
        <v>-30150.5545839107</v>
      </c>
      <c r="E151" s="13" t="n">
        <f aca="false">C151-C150</f>
        <v>-27548.5624984443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711585.130114124</v>
      </c>
      <c r="C152" s="13" t="n">
        <f aca="false">Q104</f>
        <v>777786.927364709</v>
      </c>
      <c r="D152" s="13" t="n">
        <f aca="false">B152-B151</f>
        <v>-32650.8287177235</v>
      </c>
      <c r="E152" s="13" t="n">
        <f aca="false">C152-C151</f>
        <v>-30563.0555974474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676306.984774106</v>
      </c>
      <c r="C153" s="13" t="n">
        <f aca="false">Q105</f>
        <v>744023.700337229</v>
      </c>
      <c r="D153" s="13" t="n">
        <f aca="false">B153-B152</f>
        <v>-35278.1453400174</v>
      </c>
      <c r="E153" s="13" t="n">
        <f aca="false">C153-C152</f>
        <v>-33763.2270274808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638266.070890129</v>
      </c>
      <c r="C154" s="13" t="n">
        <f aca="false">Q106</f>
        <v>706861.901814914</v>
      </c>
      <c r="D154" s="13" t="n">
        <f aca="false">B154-B153</f>
        <v>-38040.9138839775</v>
      </c>
      <c r="E154" s="13" t="n">
        <f aca="false">C154-C153</f>
        <v>-37161.7985223146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597320.474231251</v>
      </c>
      <c r="C155" s="13" t="n">
        <f aca="false">Q107</f>
        <v>666089.709641598</v>
      </c>
      <c r="D155" s="13" t="n">
        <f aca="false">B155-B154</f>
        <v>-40945.5966588776</v>
      </c>
      <c r="E155" s="13" t="n">
        <f aca="false">C155-C154</f>
        <v>-40772.1921733163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553318.131052979</v>
      </c>
      <c r="C156" s="13" t="n">
        <f aca="false">Q108</f>
        <v>621479.032587676</v>
      </c>
      <c r="D156" s="13" t="n">
        <f aca="false">B156-B155</f>
        <v>-44002.3431782717</v>
      </c>
      <c r="E156" s="13" t="n">
        <f aca="false">C156-C155</f>
        <v>-44610.6770539214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506097.562617141</v>
      </c>
      <c r="C157" s="13" t="n">
        <f aca="false">Q109</f>
        <v>572784.641200661</v>
      </c>
      <c r="D157" s="13" t="n">
        <f aca="false">B157-B156</f>
        <v>-47220.5684358384</v>
      </c>
      <c r="E157" s="13" t="n">
        <f aca="false">C157-C156</f>
        <v>-48694.3913870151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455487.502970086</v>
      </c>
      <c r="C158" s="13" t="n">
        <f aca="false">Q110</f>
        <v>519744.309061225</v>
      </c>
      <c r="D158" s="13" t="n">
        <f aca="false">B158-B157</f>
        <v>-50610.0596470553</v>
      </c>
      <c r="E158" s="13" t="n">
        <f aca="false">C158-C157</f>
        <v>-53040.3321394363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404458.86500393</v>
      </c>
      <c r="C159" s="13" t="n">
        <f aca="false">Q111</f>
        <v>462117.384053292</v>
      </c>
      <c r="D159" s="13" t="n">
        <f aca="false">B159-B158</f>
        <v>-51028.6379661558</v>
      </c>
      <c r="E159" s="13" t="n">
        <f aca="false">C159-C158</f>
        <v>-57626.9250079335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349866.880502634</v>
      </c>
      <c r="C160" s="13" t="n">
        <f aca="false">Q112</f>
        <v>399408.6556763</v>
      </c>
      <c r="D160" s="13" t="n">
        <f aca="false">B160-B159</f>
        <v>-54591.9845012961</v>
      </c>
      <c r="E160" s="13" t="n">
        <f aca="false">C160-C159</f>
        <v>-62708.7283769919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291470.160797381</v>
      </c>
      <c r="C161" s="13" t="n">
        <f aca="false">Q113</f>
        <v>330831.23026789</v>
      </c>
      <c r="D161" s="13" t="n">
        <f aca="false">B161-B160</f>
        <v>-58396.7197052531</v>
      </c>
      <c r="E161" s="13" t="n">
        <f aca="false">C161-C160</f>
        <v>-68577.4254084093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228839.637195302</v>
      </c>
      <c r="C162" s="13" t="n">
        <f aca="false">Q114</f>
        <v>255803.600800168</v>
      </c>
      <c r="D162" s="13" t="n">
        <f aca="false">B162-B161</f>
        <v>-62630.5236020784</v>
      </c>
      <c r="E162" s="13" t="n">
        <f aca="false">C162-C161</f>
        <v>-75027.6294677224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161232.456389164</v>
      </c>
      <c r="C163" s="13" t="n">
        <f aca="false">Q115</f>
        <v>173909.579187942</v>
      </c>
      <c r="D163" s="13" t="n">
        <f aca="false">B163-B162</f>
        <v>-67607.1808061385</v>
      </c>
      <c r="E163" s="13" t="n">
        <f aca="false">C163-C162</f>
        <v>-81894.0216122257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88383.6473400558</v>
      </c>
      <c r="C164" s="13" t="n">
        <f aca="false">Q116</f>
        <v>84709.4418906667</v>
      </c>
      <c r="D164" s="13" t="n">
        <f aca="false">B164-B163</f>
        <v>-72848.809049108</v>
      </c>
      <c r="E164" s="13" t="n">
        <f aca="false">C164-C163</f>
        <v>-89200.1372972755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10016.8916501248</v>
      </c>
      <c r="C165" s="13" t="n">
        <f aca="false">Q117</f>
        <v>-12261.3176492493</v>
      </c>
      <c r="D165" s="13" t="n">
        <f aca="false">B165-B164</f>
        <v>-78366.755689931</v>
      </c>
      <c r="E165" s="13" t="n">
        <f aca="false">C165-C164</f>
        <v>-96970.759539916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-72873.1520180741</v>
      </c>
      <c r="C166" s="13" t="n">
        <f aca="false">Q118</f>
        <v>-114933.033945088</v>
      </c>
      <c r="D166" s="13" t="n">
        <f aca="false">B166-B165</f>
        <v>-82890.0436681989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-158231.15233111</v>
      </c>
      <c r="C167" s="13" t="n">
        <f aca="false">Q119</f>
        <v>-221641.191627832</v>
      </c>
      <c r="D167" s="13" t="n">
        <f aca="false">B167-B166</f>
        <v>-85358.0003130361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-246130.141165752</v>
      </c>
      <c r="C168" s="13" t="n">
        <f aca="false">Q120</f>
        <v>-332540.515188982</v>
      </c>
      <c r="D168" s="13" t="n">
        <f aca="false">B168-B167</f>
        <v>-87898.9888346422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-336645.447629381</v>
      </c>
      <c r="C169" s="13" t="n">
        <f aca="false">Q121</f>
        <v>-447791.799683026</v>
      </c>
      <c r="D169" s="13" t="n">
        <f aca="false">B169-B168</f>
        <v>-90515.3064636287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-429854.776369037</v>
      </c>
      <c r="C170" s="13" t="n">
        <f aca="false">Q122</f>
        <v>-566451.155871199</v>
      </c>
      <c r="D170" s="13" t="n">
        <f aca="false">B170-B169</f>
        <v>-93209.3287396555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-525838.288775344</v>
      </c>
      <c r="C171" s="13" t="n">
        <f aca="false">Q123</f>
        <v>-689797.71057855</v>
      </c>
      <c r="D171" s="13" t="n">
        <f aca="false">B171-B170</f>
        <v>-95983.5124063073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-624678.687195855</v>
      </c>
      <c r="C172" s="13" t="n">
        <f aca="false">Q124</f>
        <v>-818011.954928435</v>
      </c>
      <c r="D172" s="13" t="n">
        <f aca="false">B172-B171</f>
        <v>-98840.3984205113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-726461.302277108</v>
      </c>
      <c r="C173" s="13" t="n">
        <f aca="false">Q125</f>
        <v>-951281.494099153</v>
      </c>
      <c r="D173" s="13" t="n">
        <f aca="false">B173-B172</f>
        <v>-101782.615081253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-831274.183559672</v>
      </c>
      <c r="C174" s="13" t="n">
        <f aca="false">Q126</f>
        <v>-1089801.33603368</v>
      </c>
      <c r="D174" s="13" t="n">
        <f aca="false">B174-B173</f>
        <v>-104812.881282564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-939208.193455623</v>
      </c>
      <c r="C175" s="13" t="n">
        <f aca="false">Q127</f>
        <v>-1233774.1922395</v>
      </c>
      <c r="D175" s="13" t="n">
        <f aca="false">B175-B174</f>
        <v>-107934.009895951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-1050357.1047433</v>
      </c>
      <c r="C176" s="13" t="n">
        <f aca="false">Q128</f>
        <v>-1383410.79120101</v>
      </c>
      <c r="D176" s="13" t="n">
        <f aca="false">B176-B175</f>
        <v>-111148.911287678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-1164817.70171983</v>
      </c>
      <c r="C177" s="13" t="n">
        <f aca="false">Q129</f>
        <v>-1538930.20495</v>
      </c>
      <c r="D177" s="13" t="n">
        <f aca="false">B177-B176</f>
        <v>-114460.596976529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-1282689.88515776</v>
      </c>
      <c r="C178" s="13" t="n">
        <f aca="false">Q130</f>
        <v>-1700560.18936436</v>
      </c>
      <c r="D178" s="13" t="n">
        <f aca="false">B178-B177</f>
        <v>-117872.183437929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-1404076.78121832</v>
      </c>
      <c r="C179" s="13" t="n">
        <f aca="false">Q131</f>
        <v>-1868537.53879036</v>
      </c>
      <c r="D179" s="13" t="n">
        <f aca="false">B179-B178</f>
        <v>-121386.896060562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-1529084.85448019</v>
      </c>
      <c r="C180" s="13" t="n">
        <f aca="false">Q132</f>
        <v>-2043108.45561033</v>
      </c>
      <c r="D180" s="13" t="n">
        <f aca="false">B180-B179</f>
        <v>-125008.073261869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-1657824.0252493</v>
      </c>
      <c r="C181" s="13" t="n">
        <f aca="false">Q133</f>
        <v>-2224528.93540571</v>
      </c>
      <c r="D181" s="13" t="n">
        <f aca="false">B181-B180</f>
        <v>-128739.170769108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-1790407.79132222</v>
      </c>
      <c r="C182" s="13" t="n">
        <f aca="false">Q134</f>
        <v>-2413065.16839427</v>
      </c>
      <c r="D182" s="13" t="n">
        <f aca="false">B182-B181</f>
        <v>-132583.766072926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05555555555" footer="0.511805555555555"/>
  <pageSetup paperSize="9" scale="100" firstPageNumber="0" fitToWidth="1" fitToHeight="8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LibreOffice/5.1.4.2$Linux_X86_64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2017-02-04T04:01:48Z</dcterms:created>
  <dc:creator>Giegerich(UAES/SA4)</dc:creator>
  <dc:description/>
  <dc:language>en-US</dc:language>
  <cp:lastModifiedBy/>
  <cp:lastPrinted>2013-07-24T17:05:42Z</cp:lastPrinted>
  <dcterms:modified xsi:type="dcterms:W3CDTF">2017-02-04T18:11:52Z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