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C:\Users\Luca\Desktop\"/>
    </mc:Choice>
  </mc:AlternateContent>
  <bookViews>
    <workbookView xWindow="0" yWindow="0" windowWidth="11496" windowHeight="9048"/>
  </bookViews>
  <sheets>
    <sheet name="Excel_Beispiel" sheetId="1" r:id="rId1"/>
  </sheets>
  <definedNames>
    <definedName name="solver_adj" localSheetId="0" hidden="1">Excel_Beispiel!$F$12:$I$12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Excel_Beispiel!$F$12:$J$12</definedName>
    <definedName name="solver_lhs2" localSheetId="0" hidden="1">Excel_Beispiel!$F$12:$J$12</definedName>
    <definedName name="solver_lhs3" localSheetId="0" hidden="1">Excel_Beispiel!$F$15</definedName>
    <definedName name="solver_lhs4" localSheetId="0" hidden="1">Excel_Beispiel!$F$14</definedName>
    <definedName name="solver_lhs5" localSheetId="0" hidden="1">Excel_Beispiel!$K$12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3</definedName>
    <definedName name="solver_nwt" localSheetId="0" hidden="1">1</definedName>
    <definedName name="solver_opt" localSheetId="0" hidden="1">Excel_Beispiel!$F$16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el2" localSheetId="0" hidden="1">3</definedName>
    <definedName name="solver_rel3" localSheetId="0" hidden="1">2</definedName>
    <definedName name="solver_rel4" localSheetId="0" hidden="1">2</definedName>
    <definedName name="solver_rel5" localSheetId="0" hidden="1">2</definedName>
    <definedName name="solver_rhs1" localSheetId="0" hidden="1">1</definedName>
    <definedName name="solver_rhs2" localSheetId="0" hidden="1">0</definedName>
    <definedName name="solver_rhs3" localSheetId="0" hidden="1">Excel_Beispiel!$F$14</definedName>
    <definedName name="solver_rhs4" localSheetId="0" hidden="1">Excel_Beispiel!$F$15</definedName>
    <definedName name="solver_rhs5" localSheetId="0" hidden="1">100%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10" i="1"/>
  <c r="F11" i="1"/>
  <c r="F10" i="1"/>
  <c r="I3" i="1" l="1"/>
  <c r="H3" i="1"/>
  <c r="I34" i="1"/>
  <c r="H33" i="1"/>
  <c r="I33" i="1"/>
  <c r="H34" i="1"/>
  <c r="H31" i="1"/>
  <c r="F33" i="1" s="1"/>
  <c r="F26" i="1"/>
  <c r="H26" i="1"/>
  <c r="I26" i="1"/>
  <c r="H25" i="1"/>
  <c r="J26" i="1"/>
  <c r="J25" i="1"/>
  <c r="I25" i="1"/>
  <c r="F24" i="1"/>
  <c r="J24" i="1"/>
  <c r="I24" i="1"/>
  <c r="J23" i="1"/>
  <c r="G26" i="1" s="1"/>
  <c r="I23" i="1"/>
  <c r="I32" i="1" s="1"/>
  <c r="G34" i="1" s="1"/>
  <c r="J22" i="1"/>
  <c r="I22" i="1"/>
  <c r="I31" i="1" s="1"/>
  <c r="F34" i="1" s="1"/>
  <c r="H24" i="1"/>
  <c r="I11" i="1"/>
  <c r="J11" i="1"/>
  <c r="I10" i="1"/>
  <c r="J10" i="1"/>
  <c r="J12" i="1"/>
  <c r="J34" i="1" s="1"/>
  <c r="I35" i="1" s="1"/>
  <c r="G3" i="1"/>
  <c r="F3" i="1"/>
  <c r="H23" i="1"/>
  <c r="H32" i="1" s="1"/>
  <c r="G33" i="1" s="1"/>
  <c r="G23" i="1"/>
  <c r="G32" i="1" s="1"/>
  <c r="H22" i="1"/>
  <c r="G22" i="1"/>
  <c r="F23" i="1" s="1"/>
  <c r="F22" i="1"/>
  <c r="F31" i="1" s="1"/>
  <c r="H11" i="1"/>
  <c r="H10" i="1"/>
  <c r="F25" i="1" l="1"/>
  <c r="G24" i="1"/>
  <c r="G25" i="1"/>
  <c r="G31" i="1"/>
  <c r="F32" i="1" s="1"/>
  <c r="J33" i="1"/>
  <c r="H35" i="1" s="1"/>
  <c r="J3" i="1"/>
  <c r="B17" i="1" s="1"/>
  <c r="J32" i="1"/>
  <c r="G35" i="1" s="1"/>
  <c r="J31" i="1"/>
  <c r="F17" i="1"/>
  <c r="K12" i="1"/>
  <c r="J35" i="1"/>
  <c r="F16" i="1" l="1"/>
  <c r="F18" i="1" s="1"/>
  <c r="F35" i="1"/>
  <c r="F13" i="1" l="1"/>
  <c r="F15" i="1"/>
</calcChain>
</file>

<file path=xl/sharedStrings.xml><?xml version="1.0" encoding="utf-8"?>
<sst xmlns="http://schemas.openxmlformats.org/spreadsheetml/2006/main" count="55" uniqueCount="40">
  <si>
    <t>Jahr 5</t>
  </si>
  <si>
    <t>Jahr 4</t>
  </si>
  <si>
    <t>Jahr 3</t>
  </si>
  <si>
    <t>Jahr 2</t>
  </si>
  <si>
    <t>Jahr 1</t>
  </si>
  <si>
    <t>Prognose Renditen</t>
  </si>
  <si>
    <t>Mittelwert</t>
  </si>
  <si>
    <t>Standardabweichung</t>
  </si>
  <si>
    <t>Anzahl Aktien</t>
  </si>
  <si>
    <t>Akt. Aktienkurs</t>
  </si>
  <si>
    <t>Anteil</t>
  </si>
  <si>
    <t>Nebenbedingungen</t>
  </si>
  <si>
    <t>Zielrendite</t>
  </si>
  <si>
    <t>Mw Portfolio</t>
  </si>
  <si>
    <t>Standardabweichung Port.</t>
  </si>
  <si>
    <t>Standardabweichung Add.</t>
  </si>
  <si>
    <t>Risikoreduktion</t>
  </si>
  <si>
    <t>Max. Rendite</t>
  </si>
  <si>
    <t>Benutzungshinweise:</t>
  </si>
  <si>
    <t>- Eingabe der entsprechenden Aktienkurse</t>
  </si>
  <si>
    <t>- Eingabe der prognostizierten Renditen</t>
  </si>
  <si>
    <t>- Angabe der Zielrendite</t>
  </si>
  <si>
    <t>- Festlegung der Nebenbedingungen</t>
  </si>
  <si>
    <t>- Anwendung des Solvers</t>
  </si>
  <si>
    <t>Zusatzergebnis</t>
  </si>
  <si>
    <t>Kovarianz-Matrix</t>
  </si>
  <si>
    <t>Aktie 1</t>
  </si>
  <si>
    <t>Aktie 2</t>
  </si>
  <si>
    <t>Aktie 3</t>
  </si>
  <si>
    <t>Zielgewicht-Matrix</t>
  </si>
  <si>
    <t>Max. Investitionsvolumen</t>
  </si>
  <si>
    <t>Tats. Investitionssumme</t>
  </si>
  <si>
    <t>Investmentprojekt (Berechnungshilfe)</t>
  </si>
  <si>
    <t>Aktie 4</t>
  </si>
  <si>
    <t>Aktie 5</t>
  </si>
  <si>
    <t>Prosiebensat. 1</t>
  </si>
  <si>
    <t>Apple</t>
  </si>
  <si>
    <t>RTL Group</t>
  </si>
  <si>
    <t>SKY PLC</t>
  </si>
  <si>
    <t>Walt Disney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</si>
</sst>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ont="1"/>
    <xf numFmtId="9" fontId="0" fillId="0" borderId="0" xfId="2" applyFont="1"/>
    <xf numFmtId="164" fontId="0" fillId="0" borderId="0" xfId="0" applyNumberFormat="1"/>
    <xf numFmtId="10" fontId="0" fillId="0" borderId="0" xfId="2" applyNumberFormat="1" applyFont="1"/>
    <xf numFmtId="10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49" fontId="3" fillId="0" borderId="0" xfId="0" applyNumberFormat="1" applyFont="1"/>
    <xf numFmtId="49" fontId="0" fillId="0" borderId="0" xfId="0" applyNumberFormat="1"/>
    <xf numFmtId="0" fontId="4" fillId="0" borderId="0" xfId="0" applyFont="1"/>
    <xf numFmtId="44" fontId="0" fillId="0" borderId="0" xfId="1" applyFont="1"/>
    <xf numFmtId="10" fontId="0" fillId="0" borderId="0" xfId="0" applyNumberFormat="1" applyBorder="1"/>
    <xf numFmtId="0" fontId="2" fillId="0" borderId="1" xfId="0" applyFont="1" applyBorder="1"/>
    <xf numFmtId="0" fontId="2" fillId="0" borderId="3" xfId="0" applyFont="1" applyBorder="1"/>
    <xf numFmtId="10" fontId="3" fillId="0" borderId="0" xfId="2" applyNumberFormat="1" applyFont="1"/>
    <xf numFmtId="10" fontId="5" fillId="0" borderId="0" xfId="2" applyNumberFormat="1" applyFont="1" applyBorder="1"/>
    <xf numFmtId="10" fontId="5" fillId="0" borderId="4" xfId="2" applyNumberFormat="1" applyFont="1" applyBorder="1"/>
    <xf numFmtId="10" fontId="5" fillId="0" borderId="0" xfId="2" applyNumberFormat="1" applyFont="1" applyFill="1" applyBorder="1"/>
    <xf numFmtId="10" fontId="3" fillId="2" borderId="6" xfId="2" applyNumberFormat="1" applyFont="1" applyFill="1" applyBorder="1"/>
    <xf numFmtId="10" fontId="0" fillId="0" borderId="9" xfId="2" applyNumberFormat="1" applyFont="1" applyBorder="1"/>
    <xf numFmtId="10" fontId="3" fillId="0" borderId="9" xfId="2" applyNumberFormat="1" applyFont="1" applyBorder="1"/>
    <xf numFmtId="10" fontId="3" fillId="0" borderId="9" xfId="0" applyNumberFormat="1" applyFont="1" applyBorder="1"/>
    <xf numFmtId="10" fontId="0" fillId="0" borderId="9" xfId="0" applyNumberFormat="1" applyBorder="1"/>
    <xf numFmtId="10" fontId="5" fillId="0" borderId="2" xfId="2" applyNumberFormat="1" applyFont="1" applyFill="1" applyBorder="1"/>
    <xf numFmtId="10" fontId="5" fillId="0" borderId="4" xfId="2" applyNumberFormat="1" applyFont="1" applyFill="1" applyBorder="1"/>
    <xf numFmtId="10" fontId="5" fillId="0" borderId="5" xfId="2" applyNumberFormat="1" applyFont="1" applyFill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Normal="100" workbookViewId="0">
      <selection activeCell="G5" sqref="G5"/>
    </sheetView>
  </sheetViews>
  <sheetFormatPr baseColWidth="10" defaultRowHeight="13.2" x14ac:dyDescent="0.25"/>
  <cols>
    <col min="1" max="1" width="20.77734375" customWidth="1"/>
    <col min="2" max="2" width="14.5546875" bestFit="1" customWidth="1"/>
    <col min="5" max="5" width="22.6640625" bestFit="1" customWidth="1"/>
    <col min="6" max="10" width="17.88671875" customWidth="1"/>
  </cols>
  <sheetData>
    <row r="1" spans="1:11" ht="21" x14ac:dyDescent="0.4">
      <c r="A1" s="10" t="s">
        <v>32</v>
      </c>
      <c r="F1" s="7" t="s">
        <v>35</v>
      </c>
      <c r="G1" s="7" t="s">
        <v>36</v>
      </c>
      <c r="H1" s="7" t="s">
        <v>37</v>
      </c>
      <c r="I1" s="7" t="s">
        <v>39</v>
      </c>
      <c r="J1" s="7" t="s">
        <v>38</v>
      </c>
    </row>
    <row r="2" spans="1:11" x14ac:dyDescent="0.25">
      <c r="E2" s="7" t="s">
        <v>9</v>
      </c>
      <c r="F2" s="3">
        <v>37.39</v>
      </c>
      <c r="G2" s="3">
        <v>127.73</v>
      </c>
      <c r="H2" s="3">
        <v>67.66</v>
      </c>
      <c r="I2" s="3">
        <v>93.89</v>
      </c>
      <c r="J2" s="3">
        <v>11.09</v>
      </c>
    </row>
    <row r="3" spans="1:11" ht="13.8" thickBot="1" x14ac:dyDescent="0.3">
      <c r="A3" s="8" t="s">
        <v>18</v>
      </c>
      <c r="E3" s="1" t="s">
        <v>8</v>
      </c>
      <c r="F3">
        <f>ROUNDDOWN(F12*B12/F2,0)</f>
        <v>10698</v>
      </c>
      <c r="G3">
        <f>ROUNDDOWN(G12*B12/G2,0)</f>
        <v>2740</v>
      </c>
      <c r="H3">
        <f>ROUNDDOWN(H12*B12/H2,0)</f>
        <v>2955</v>
      </c>
      <c r="I3">
        <f>ROUNDDOWN(I12*B12/I2,0)</f>
        <v>482</v>
      </c>
      <c r="J3">
        <f>ROUNDDOWN(J12*B12/J2,0)</f>
        <v>423</v>
      </c>
    </row>
    <row r="4" spans="1:11" ht="13.8" thickBot="1" x14ac:dyDescent="0.3">
      <c r="A4" s="9" t="s">
        <v>19</v>
      </c>
      <c r="E4" s="27" t="s">
        <v>5</v>
      </c>
      <c r="F4" s="28"/>
      <c r="G4" s="28"/>
      <c r="H4" s="28"/>
      <c r="I4" s="28"/>
      <c r="J4" s="29"/>
    </row>
    <row r="5" spans="1:11" x14ac:dyDescent="0.25">
      <c r="A5" s="9" t="s">
        <v>20</v>
      </c>
      <c r="E5" s="13" t="s">
        <v>4</v>
      </c>
      <c r="F5" s="16">
        <v>0.16</v>
      </c>
      <c r="G5" s="16">
        <v>1.9300000000000001E-2</v>
      </c>
      <c r="H5" s="16">
        <v>0.04</v>
      </c>
      <c r="I5" s="18">
        <v>0.05</v>
      </c>
      <c r="J5" s="24">
        <v>0.08</v>
      </c>
    </row>
    <row r="6" spans="1:11" x14ac:dyDescent="0.25">
      <c r="A6" s="9" t="s">
        <v>21</v>
      </c>
      <c r="E6" s="13" t="s">
        <v>3</v>
      </c>
      <c r="F6" s="16">
        <v>0.05</v>
      </c>
      <c r="G6" s="16">
        <v>1.6799999999999999E-2</v>
      </c>
      <c r="H6" s="16">
        <v>1.3333333333333334E-2</v>
      </c>
      <c r="I6" s="18">
        <v>0.06</v>
      </c>
      <c r="J6" s="24">
        <v>0.09</v>
      </c>
    </row>
    <row r="7" spans="1:11" x14ac:dyDescent="0.25">
      <c r="A7" s="9" t="s">
        <v>22</v>
      </c>
      <c r="E7" s="13" t="s">
        <v>2</v>
      </c>
      <c r="F7" s="16">
        <v>0.16</v>
      </c>
      <c r="G7" s="16">
        <v>1.84E-2</v>
      </c>
      <c r="H7" s="16">
        <v>3.6666666666666667E-2</v>
      </c>
      <c r="I7" s="18">
        <v>3.5000000000000003E-2</v>
      </c>
      <c r="J7" s="24">
        <v>0.1</v>
      </c>
    </row>
    <row r="8" spans="1:11" x14ac:dyDescent="0.25">
      <c r="A8" s="9" t="s">
        <v>23</v>
      </c>
      <c r="E8" s="13" t="s">
        <v>1</v>
      </c>
      <c r="F8" s="16">
        <v>0.08</v>
      </c>
      <c r="G8" s="16">
        <v>2.0299999999999999E-2</v>
      </c>
      <c r="H8" s="16">
        <v>0.01</v>
      </c>
      <c r="I8" s="18">
        <v>0.06</v>
      </c>
      <c r="J8" s="24">
        <v>0.11</v>
      </c>
    </row>
    <row r="9" spans="1:11" ht="13.8" thickBot="1" x14ac:dyDescent="0.3">
      <c r="E9" s="14" t="s">
        <v>0</v>
      </c>
      <c r="F9" s="17">
        <v>0.16</v>
      </c>
      <c r="G9" s="17">
        <v>2.23E-2</v>
      </c>
      <c r="H9" s="17">
        <v>4.6666666666666669E-2</v>
      </c>
      <c r="I9" s="25">
        <v>0.08</v>
      </c>
      <c r="J9" s="26">
        <v>0.06</v>
      </c>
    </row>
    <row r="10" spans="1:11" x14ac:dyDescent="0.25">
      <c r="A10" s="7" t="s">
        <v>11</v>
      </c>
      <c r="E10" s="1" t="s">
        <v>6</v>
      </c>
      <c r="F10" s="5">
        <f>AVERAGE(F5:F9)</f>
        <v>0.122</v>
      </c>
      <c r="G10" s="5">
        <f t="shared" ref="G10:J10" si="0">AVERAGE(G5:G9)</f>
        <v>1.942E-2</v>
      </c>
      <c r="H10" s="5">
        <f t="shared" si="0"/>
        <v>2.9333333333333333E-2</v>
      </c>
      <c r="I10" s="5">
        <f t="shared" si="0"/>
        <v>5.7000000000000009E-2</v>
      </c>
      <c r="J10" s="5">
        <f t="shared" si="0"/>
        <v>8.7999999999999995E-2</v>
      </c>
    </row>
    <row r="11" spans="1:11" ht="13.8" thickBot="1" x14ac:dyDescent="0.3">
      <c r="E11" s="1" t="s">
        <v>7</v>
      </c>
      <c r="F11" s="4">
        <f>SQRT(COVAR(F5:F9,F5:F9))</f>
        <v>4.7497368348151672E-2</v>
      </c>
      <c r="G11" s="4">
        <f>SQRT(COVAR(G5:G9,G5:G9))</f>
        <v>1.8432579851990335E-3</v>
      </c>
      <c r="H11" s="4">
        <f t="shared" ref="G11:J11" si="1">SQRT(COVAR(H5:H9,H5:H9))</f>
        <v>1.4817407180595248E-2</v>
      </c>
      <c r="I11" s="4">
        <f t="shared" si="1"/>
        <v>1.4696938456699067E-2</v>
      </c>
      <c r="J11" s="4">
        <f t="shared" si="1"/>
        <v>1.7204650534085257E-2</v>
      </c>
    </row>
    <row r="12" spans="1:11" ht="13.8" thickBot="1" x14ac:dyDescent="0.3">
      <c r="A12" t="s">
        <v>30</v>
      </c>
      <c r="B12" s="11">
        <v>1000000</v>
      </c>
      <c r="E12" s="19" t="s">
        <v>10</v>
      </c>
      <c r="F12" s="19">
        <v>0.4</v>
      </c>
      <c r="G12" s="19">
        <v>0.35</v>
      </c>
      <c r="H12" s="19">
        <v>0.2</v>
      </c>
      <c r="I12" s="19">
        <v>4.530616815653201E-2</v>
      </c>
      <c r="J12" s="19">
        <f>1-F12-G12-H12-I12</f>
        <v>4.6938318434679785E-3</v>
      </c>
      <c r="K12" s="2">
        <f>SUM(F12:J12)</f>
        <v>0.99999999999999989</v>
      </c>
    </row>
    <row r="13" spans="1:11" x14ac:dyDescent="0.25">
      <c r="E13" s="1" t="s">
        <v>17</v>
      </c>
      <c r="F13" s="5">
        <f>MAX(F10:J10)</f>
        <v>0.122</v>
      </c>
    </row>
    <row r="14" spans="1:11" x14ac:dyDescent="0.25">
      <c r="E14" s="7" t="s">
        <v>12</v>
      </c>
      <c r="F14" s="15">
        <v>0.06</v>
      </c>
    </row>
    <row r="15" spans="1:11" x14ac:dyDescent="0.25">
      <c r="A15" s="7" t="s">
        <v>24</v>
      </c>
      <c r="E15" t="s">
        <v>13</v>
      </c>
      <c r="F15" s="5">
        <f>F12*F10+G12*G10+H12*H10+I12*I10+J12*J10</f>
        <v>6.445917545381416E-2</v>
      </c>
    </row>
    <row r="16" spans="1:11" x14ac:dyDescent="0.25">
      <c r="E16" t="s">
        <v>14</v>
      </c>
      <c r="F16" s="5">
        <f>SQRT(SUM(F31:J35))</f>
        <v>2.2026781759132617E-2</v>
      </c>
    </row>
    <row r="17" spans="1:10" x14ac:dyDescent="0.25">
      <c r="A17" t="s">
        <v>31</v>
      </c>
      <c r="B17" s="3">
        <f>F2*F3+G2*G3+H2*H3+I2+I3+J2+J3</f>
        <v>950923.7</v>
      </c>
      <c r="E17" t="s">
        <v>15</v>
      </c>
      <c r="F17" s="5">
        <f>F12*F11+G12*G11+H12*H11+I12*I11+J12*J11</f>
        <v>2.3354186771837419E-2</v>
      </c>
    </row>
    <row r="18" spans="1:10" x14ac:dyDescent="0.25">
      <c r="E18" t="s">
        <v>16</v>
      </c>
      <c r="F18" s="5">
        <f>F16-F17</f>
        <v>-1.3274050127048027E-3</v>
      </c>
    </row>
    <row r="20" spans="1:10" x14ac:dyDescent="0.25">
      <c r="A20" s="9"/>
      <c r="F20" t="s">
        <v>25</v>
      </c>
    </row>
    <row r="21" spans="1:10" x14ac:dyDescent="0.25">
      <c r="A21" s="9"/>
      <c r="F21" s="6" t="s">
        <v>26</v>
      </c>
      <c r="G21" s="6" t="s">
        <v>27</v>
      </c>
      <c r="H21" s="6" t="s">
        <v>28</v>
      </c>
      <c r="I21" s="6" t="s">
        <v>33</v>
      </c>
      <c r="J21" s="6" t="s">
        <v>34</v>
      </c>
    </row>
    <row r="22" spans="1:10" x14ac:dyDescent="0.25">
      <c r="A22" s="9"/>
      <c r="E22" t="s">
        <v>26</v>
      </c>
      <c r="F22" s="21">
        <f>COVAR(F5:F9,F5:F9)</f>
        <v>2.2560000000000002E-3</v>
      </c>
      <c r="G22" s="20">
        <f>COVAR(F5:F9,G5:G9)</f>
        <v>4.3560000000000037E-5</v>
      </c>
      <c r="H22" s="20">
        <f>COVAR(F5:F9,H5:H9)</f>
        <v>6.6133333333333343E-4</v>
      </c>
      <c r="I22" s="20">
        <f>COVAR(F5:F9,I5:I9)</f>
        <v>-1.1399999999999988E-4</v>
      </c>
      <c r="J22" s="20">
        <f>COVAR(F5:F9,J5:J9)</f>
        <v>-3.9599999999999992E-4</v>
      </c>
    </row>
    <row r="23" spans="1:10" x14ac:dyDescent="0.25">
      <c r="A23" s="9"/>
      <c r="E23" t="s">
        <v>27</v>
      </c>
      <c r="F23" s="20">
        <f>G22</f>
        <v>4.3560000000000037E-5</v>
      </c>
      <c r="G23" s="21">
        <f>COVAR(G5:G9,G5:G9)</f>
        <v>3.3976000000000007E-6</v>
      </c>
      <c r="H23" s="20">
        <f>COVAR(G5:G9,H5:H9)</f>
        <v>1.3213333333333345E-5</v>
      </c>
      <c r="I23" s="20">
        <f>COVAR(G5:G9,I5:I9)</f>
        <v>1.6860000000000001E-5</v>
      </c>
      <c r="J23" s="20">
        <f>COVAR(G5:G9,J5:J9)</f>
        <v>-1.5560000000000014E-5</v>
      </c>
    </row>
    <row r="24" spans="1:10" x14ac:dyDescent="0.25">
      <c r="E24" t="s">
        <v>28</v>
      </c>
      <c r="F24" s="20">
        <f>H22</f>
        <v>6.6133333333333343E-4</v>
      </c>
      <c r="G24" s="20">
        <f>H23</f>
        <v>1.3213333333333345E-5</v>
      </c>
      <c r="H24" s="21">
        <f>COVAR(H5:H9,H5:H9)</f>
        <v>2.195555555555556E-4</v>
      </c>
      <c r="I24" s="20">
        <f>COVAR(H5:H9,I5:I9)</f>
        <v>1.1333333333333366E-5</v>
      </c>
      <c r="J24" s="20">
        <f>COVAR(I5:I9,J5:J9)</f>
        <v>-1.5600000000000005E-4</v>
      </c>
    </row>
    <row r="25" spans="1:10" x14ac:dyDescent="0.25">
      <c r="E25" t="s">
        <v>33</v>
      </c>
      <c r="F25" s="20">
        <f>I22</f>
        <v>-1.1399999999999988E-4</v>
      </c>
      <c r="G25" s="20">
        <f>I23</f>
        <v>1.6860000000000001E-5</v>
      </c>
      <c r="H25" s="20">
        <f>I24</f>
        <v>1.1333333333333366E-5</v>
      </c>
      <c r="I25" s="21">
        <f>COVAR(I5:I9,I5:I9)</f>
        <v>2.1599999999999996E-4</v>
      </c>
      <c r="J25" s="20">
        <f>COVAR(I5:I9,J5:J9)</f>
        <v>-1.5600000000000005E-4</v>
      </c>
    </row>
    <row r="26" spans="1:10" x14ac:dyDescent="0.25">
      <c r="E26" t="s">
        <v>34</v>
      </c>
      <c r="F26" s="20">
        <f>J22</f>
        <v>-3.9599999999999992E-4</v>
      </c>
      <c r="G26" s="20">
        <f>J23</f>
        <v>-1.5560000000000014E-5</v>
      </c>
      <c r="H26" s="20">
        <f>J24</f>
        <v>-1.5600000000000005E-4</v>
      </c>
      <c r="I26" s="20">
        <f>J25</f>
        <v>-1.5600000000000005E-4</v>
      </c>
      <c r="J26" s="21">
        <f>COVAR(J5:J9,J5:J9)</f>
        <v>2.9600000000000009E-4</v>
      </c>
    </row>
    <row r="27" spans="1:10" x14ac:dyDescent="0.25">
      <c r="F27" s="12"/>
      <c r="G27" s="12"/>
      <c r="H27" s="12"/>
    </row>
    <row r="29" spans="1:10" x14ac:dyDescent="0.25">
      <c r="F29" t="s">
        <v>29</v>
      </c>
    </row>
    <row r="30" spans="1:10" x14ac:dyDescent="0.25">
      <c r="F30" s="6" t="s">
        <v>26</v>
      </c>
      <c r="G30" s="6" t="s">
        <v>27</v>
      </c>
      <c r="H30" s="6" t="s">
        <v>28</v>
      </c>
      <c r="I30" s="6" t="s">
        <v>33</v>
      </c>
      <c r="J30" s="6" t="s">
        <v>34</v>
      </c>
    </row>
    <row r="31" spans="1:10" x14ac:dyDescent="0.25">
      <c r="E31" t="s">
        <v>26</v>
      </c>
      <c r="F31" s="22">
        <f>F12*F12*F22</f>
        <v>3.6096000000000012E-4</v>
      </c>
      <c r="G31" s="23">
        <f>F12*G12*G22</f>
        <v>6.0984000000000042E-6</v>
      </c>
      <c r="H31" s="23">
        <f>F12*H12*H22</f>
        <v>5.2906666666666686E-5</v>
      </c>
      <c r="I31" s="23">
        <f>F12*I12*I22</f>
        <v>-2.0659612679378577E-6</v>
      </c>
      <c r="J31" s="23">
        <f>F12*J12*J22</f>
        <v>-7.4350296400532774E-7</v>
      </c>
    </row>
    <row r="32" spans="1:10" x14ac:dyDescent="0.25">
      <c r="E32" t="s">
        <v>27</v>
      </c>
      <c r="F32" s="23">
        <f>G31</f>
        <v>6.0984000000000042E-6</v>
      </c>
      <c r="G32" s="22">
        <f>G12*G12*G23</f>
        <v>4.1620600000000004E-7</v>
      </c>
      <c r="H32" s="23">
        <f>G12*H12*H23</f>
        <v>9.2493333333333407E-7</v>
      </c>
      <c r="I32" s="23">
        <f>G12*I12*I23</f>
        <v>2.6735169829169542E-7</v>
      </c>
      <c r="J32" s="23">
        <f>G12*J12*J23</f>
        <v>-2.556260821952663E-8</v>
      </c>
    </row>
    <row r="33" spans="5:10" x14ac:dyDescent="0.25">
      <c r="E33" t="s">
        <v>28</v>
      </c>
      <c r="F33" s="23">
        <f>H31</f>
        <v>5.2906666666666686E-5</v>
      </c>
      <c r="G33" s="23">
        <f>H32</f>
        <v>9.2493333333333407E-7</v>
      </c>
      <c r="H33" s="22">
        <f>H12*H12*H24</f>
        <v>8.7822222222222249E-6</v>
      </c>
      <c r="I33" s="23">
        <f>H12*I12*I24</f>
        <v>1.0269398115480619E-7</v>
      </c>
      <c r="J33" s="23">
        <f>H12*J12*J24</f>
        <v>-1.46447553516201E-7</v>
      </c>
    </row>
    <row r="34" spans="5:10" x14ac:dyDescent="0.25">
      <c r="E34" t="s">
        <v>33</v>
      </c>
      <c r="F34" s="23">
        <f>I31</f>
        <v>-2.0659612679378577E-6</v>
      </c>
      <c r="G34" s="23">
        <f>I32</f>
        <v>2.6735169829169542E-7</v>
      </c>
      <c r="H34" s="23">
        <f>I33</f>
        <v>1.0269398115480619E-7</v>
      </c>
      <c r="I34" s="22">
        <f>I12*I12*I25</f>
        <v>4.4337215657403827E-7</v>
      </c>
      <c r="J34" s="23">
        <f>I12*J12*J25</f>
        <v>-3.3174887428588611E-8</v>
      </c>
    </row>
    <row r="35" spans="5:10" x14ac:dyDescent="0.25">
      <c r="E35" t="s">
        <v>34</v>
      </c>
      <c r="F35" s="23">
        <f>J31</f>
        <v>-7.4350296400532774E-7</v>
      </c>
      <c r="G35" s="23">
        <f>J32</f>
        <v>-2.556260821952663E-8</v>
      </c>
      <c r="H35" s="23">
        <f>J33</f>
        <v>-1.46447553516201E-7</v>
      </c>
      <c r="I35" s="23">
        <f>J34</f>
        <v>-3.3174887428588611E-8</v>
      </c>
      <c r="J35" s="22">
        <f>J12*J12*J26</f>
        <v>6.5214889829271862E-9</v>
      </c>
    </row>
  </sheetData>
  <mergeCells count="1">
    <mergeCell ref="E4:J4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Excel_Beispiel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2017-04-07T13:40:13Z</dcterms:created>
  <dcterms:modified xsi:type="dcterms:W3CDTF">2017-06-18T15:49:28Z</dcterms:modified>
</cp:coreProperties>
</file>