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20" windowWidth="14260" windowHeight="11080"/>
  </bookViews>
  <sheets>
    <sheet name="Performance" sheetId="3" r:id="rId1"/>
  </sheets>
  <definedNames>
    <definedName name="_xlnm._FilterDatabase" localSheetId="0" hidden="1">Performance!$A$1:$I$18</definedName>
  </definedNames>
  <calcPr calcId="125725"/>
</workbook>
</file>

<file path=xl/calcChain.xml><?xml version="1.0" encoding="utf-8"?>
<calcChain xmlns="http://schemas.openxmlformats.org/spreadsheetml/2006/main">
  <c r="V9" i="3"/>
  <c r="V7"/>
  <c r="V8"/>
  <c r="X10"/>
  <c r="X9" l="1"/>
  <c r="T10"/>
  <c r="R8"/>
  <c r="Q9"/>
  <c r="M8"/>
  <c r="N9"/>
  <c r="S9" l="1"/>
  <c r="W10"/>
  <c r="X1" s="1"/>
  <c r="B2"/>
  <c r="T2"/>
  <c r="I2" s="1"/>
  <c r="B27" l="1"/>
  <c r="B24"/>
  <c r="R6" l="1"/>
  <c r="P6"/>
  <c r="P8"/>
  <c r="M6"/>
  <c r="N7"/>
  <c r="W9"/>
  <c r="X7" l="1"/>
  <c r="S5" l="1"/>
  <c r="N5"/>
  <c r="Q7"/>
  <c r="W8"/>
  <c r="Q5"/>
  <c r="P4"/>
  <c r="Q3"/>
  <c r="P2"/>
  <c r="N3"/>
  <c r="M4"/>
  <c r="M2"/>
  <c r="S7" l="1"/>
  <c r="R4"/>
  <c r="S3"/>
  <c r="R2"/>
  <c r="V2" s="1"/>
  <c r="T3" s="1"/>
  <c r="V3" s="1"/>
  <c r="X3"/>
  <c r="W3"/>
  <c r="B13"/>
  <c r="B8"/>
  <c r="B16"/>
  <c r="B12"/>
  <c r="T4" l="1"/>
  <c r="A2"/>
  <c r="B3"/>
  <c r="B15"/>
  <c r="B10"/>
  <c r="B5"/>
  <c r="X6"/>
  <c r="X5"/>
  <c r="X4"/>
  <c r="X2"/>
  <c r="W7"/>
  <c r="W6"/>
  <c r="W5"/>
  <c r="W4"/>
  <c r="W2"/>
  <c r="V4" l="1"/>
  <c r="T5" s="1"/>
  <c r="V5" s="1"/>
  <c r="T6" l="1"/>
  <c r="V6" s="1"/>
  <c r="T7" s="1"/>
  <c r="T8" s="1"/>
  <c r="T9" s="1"/>
</calcChain>
</file>

<file path=xl/sharedStrings.xml><?xml version="1.0" encoding="utf-8"?>
<sst xmlns="http://schemas.openxmlformats.org/spreadsheetml/2006/main" count="67" uniqueCount="30">
  <si>
    <t>Pacific</t>
  </si>
  <si>
    <t>Rendite p.a.</t>
  </si>
  <si>
    <t>Datum</t>
  </si>
  <si>
    <t>Schlusskurs</t>
  </si>
  <si>
    <t>Rendite World</t>
  </si>
  <si>
    <t>Rendite EM</t>
  </si>
  <si>
    <t>Wert Beginn</t>
  </si>
  <si>
    <t>Sparrate</t>
  </si>
  <si>
    <t>Wert Ende</t>
  </si>
  <si>
    <t>Cashflow</t>
  </si>
  <si>
    <t>Grund</t>
  </si>
  <si>
    <t>WP</t>
  </si>
  <si>
    <t>Dividende</t>
  </si>
  <si>
    <t>Nasdaq/EM Div./Pacific</t>
  </si>
  <si>
    <t>Endbestand</t>
  </si>
  <si>
    <t>S &amp; P/S &amp; P SC</t>
  </si>
  <si>
    <t>Nasdaq</t>
  </si>
  <si>
    <t>S &amp; P</t>
  </si>
  <si>
    <t>S &amp; P/EM Div.</t>
  </si>
  <si>
    <t>Eur. Health/Eur. Food/Eur. Personal/Eur. Chem.</t>
  </si>
  <si>
    <t>Eur. Personal/Pacific</t>
  </si>
  <si>
    <t>S &amp; P SC</t>
  </si>
  <si>
    <t>EM Div./Pacific</t>
  </si>
  <si>
    <t>Eur. Chem.</t>
  </si>
  <si>
    <t>EM Div.</t>
  </si>
  <si>
    <t>Anfangsbestand</t>
  </si>
  <si>
    <t>Rendite komb. p.M.</t>
  </si>
  <si>
    <t>S &amp; P SC/EM SC</t>
  </si>
  <si>
    <t>Nasdaq/Eur. Personal</t>
  </si>
  <si>
    <t>Eur. Personal/Eur. Health/Eur. Chem./Eur. Food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</si>
</sst>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9"/>
      <color theme="10"/>
      <name val="Calibri"/>
      <family val="2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Border="1"/>
    <xf numFmtId="44" fontId="0" fillId="0" borderId="6" xfId="3" applyFont="1" applyBorder="1"/>
    <xf numFmtId="44" fontId="0" fillId="0" borderId="0" xfId="3" applyFont="1" applyBorder="1"/>
    <xf numFmtId="44" fontId="0" fillId="0" borderId="6" xfId="0" applyNumberFormat="1" applyBorder="1"/>
    <xf numFmtId="14" fontId="0" fillId="0" borderId="13" xfId="0" applyNumberFormat="1" applyBorder="1"/>
    <xf numFmtId="0" fontId="0" fillId="0" borderId="5" xfId="0" applyBorder="1"/>
    <xf numFmtId="44" fontId="0" fillId="0" borderId="5" xfId="3" applyFont="1" applyBorder="1"/>
    <xf numFmtId="14" fontId="0" fillId="0" borderId="0" xfId="0" applyNumberFormat="1" applyBorder="1"/>
    <xf numFmtId="10" fontId="0" fillId="0" borderId="0" xfId="1" applyNumberFormat="1" applyFont="1" applyBorder="1"/>
    <xf numFmtId="14" fontId="0" fillId="0" borderId="5" xfId="0" applyNumberFormat="1" applyBorder="1"/>
    <xf numFmtId="10" fontId="0" fillId="0" borderId="0" xfId="0" applyNumberFormat="1" applyBorder="1"/>
    <xf numFmtId="0" fontId="0" fillId="0" borderId="11" xfId="0" applyBorder="1"/>
    <xf numFmtId="0" fontId="2" fillId="2" borderId="8" xfId="0" applyFont="1" applyFill="1" applyBorder="1" applyAlignment="1">
      <alignment horizontal="center"/>
    </xf>
    <xf numFmtId="10" fontId="2" fillId="2" borderId="7" xfId="1" applyNumberFormat="1" applyFont="1" applyFill="1" applyBorder="1" applyAlignment="1">
      <alignment horizontal="center"/>
    </xf>
    <xf numFmtId="44" fontId="0" fillId="0" borderId="13" xfId="0" applyNumberFormat="1" applyBorder="1"/>
    <xf numFmtId="0" fontId="2" fillId="2" borderId="4" xfId="0" applyFont="1" applyFill="1" applyBorder="1" applyAlignment="1">
      <alignment horizontal="center"/>
    </xf>
    <xf numFmtId="10" fontId="2" fillId="2" borderId="0" xfId="1" applyNumberFormat="1" applyFont="1" applyFill="1" applyBorder="1" applyAlignment="1">
      <alignment horizontal="center"/>
    </xf>
    <xf numFmtId="2" fontId="0" fillId="0" borderId="5" xfId="0" applyNumberFormat="1" applyBorder="1"/>
    <xf numFmtId="2" fontId="0" fillId="0" borderId="0" xfId="0" applyNumberFormat="1" applyBorder="1"/>
    <xf numFmtId="14" fontId="0" fillId="5" borderId="13" xfId="0" applyNumberFormat="1" applyFill="1" applyBorder="1"/>
    <xf numFmtId="44" fontId="0" fillId="5" borderId="13" xfId="0" applyNumberFormat="1" applyFill="1" applyBorder="1"/>
    <xf numFmtId="14" fontId="0" fillId="5" borderId="16" xfId="0" applyNumberFormat="1" applyFill="1" applyBorder="1"/>
    <xf numFmtId="44" fontId="0" fillId="5" borderId="16" xfId="0" applyNumberFormat="1" applyFill="1" applyBorder="1"/>
    <xf numFmtId="14" fontId="0" fillId="0" borderId="20" xfId="0" applyNumberFormat="1" applyBorder="1"/>
    <xf numFmtId="44" fontId="0" fillId="0" borderId="20" xfId="0" applyNumberFormat="1" applyBorder="1"/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0" fillId="6" borderId="1" xfId="0" applyFont="1" applyFill="1" applyBorder="1" applyAlignment="1">
      <alignment horizontal="center"/>
    </xf>
    <xf numFmtId="14" fontId="0" fillId="4" borderId="13" xfId="0" applyNumberFormat="1" applyFill="1" applyBorder="1"/>
    <xf numFmtId="44" fontId="0" fillId="4" borderId="13" xfId="0" applyNumberFormat="1" applyFill="1" applyBorder="1"/>
    <xf numFmtId="14" fontId="0" fillId="4" borderId="16" xfId="0" applyNumberFormat="1" applyFill="1" applyBorder="1"/>
    <xf numFmtId="44" fontId="0" fillId="4" borderId="16" xfId="0" applyNumberFormat="1" applyFill="1" applyBorder="1"/>
    <xf numFmtId="44" fontId="0" fillId="5" borderId="22" xfId="3" applyFont="1" applyFill="1" applyBorder="1"/>
    <xf numFmtId="14" fontId="0" fillId="5" borderId="22" xfId="0" applyNumberFormat="1" applyFill="1" applyBorder="1"/>
    <xf numFmtId="2" fontId="0" fillId="0" borderId="0" xfId="0" applyNumberFormat="1" applyFill="1" applyBorder="1"/>
    <xf numFmtId="14" fontId="0" fillId="5" borderId="14" xfId="0" applyNumberFormat="1" applyFill="1" applyBorder="1"/>
    <xf numFmtId="44" fontId="0" fillId="5" borderId="16" xfId="3" applyFont="1" applyFill="1" applyBorder="1"/>
    <xf numFmtId="14" fontId="0" fillId="5" borderId="0" xfId="0" applyNumberFormat="1" applyFill="1"/>
    <xf numFmtId="14" fontId="0" fillId="5" borderId="6" xfId="0" applyNumberFormat="1" applyFill="1" applyBorder="1"/>
    <xf numFmtId="44" fontId="0" fillId="5" borderId="13" xfId="3" applyFont="1" applyFill="1" applyBorder="1"/>
    <xf numFmtId="14" fontId="0" fillId="4" borderId="6" xfId="0" applyNumberFormat="1" applyFill="1" applyBorder="1"/>
    <xf numFmtId="44" fontId="0" fillId="4" borderId="13" xfId="3" applyFont="1" applyFill="1" applyBorder="1"/>
    <xf numFmtId="14" fontId="0" fillId="4" borderId="15" xfId="0" applyNumberFormat="1" applyFill="1" applyBorder="1"/>
    <xf numFmtId="44" fontId="0" fillId="4" borderId="16" xfId="3" applyFont="1" applyFill="1" applyBorder="1"/>
    <xf numFmtId="14" fontId="0" fillId="0" borderId="0" xfId="0" applyNumberFormat="1" applyFill="1" applyBorder="1"/>
    <xf numFmtId="44" fontId="0" fillId="0" borderId="0" xfId="3" applyFont="1" applyFill="1" applyBorder="1"/>
    <xf numFmtId="14" fontId="0" fillId="4" borderId="0" xfId="0" applyNumberFormat="1" applyFill="1"/>
    <xf numFmtId="44" fontId="0" fillId="4" borderId="24" xfId="3" applyFont="1" applyFill="1" applyBorder="1"/>
    <xf numFmtId="14" fontId="0" fillId="4" borderId="14" xfId="0" applyNumberFormat="1" applyFill="1" applyBorder="1"/>
    <xf numFmtId="10" fontId="0" fillId="0" borderId="6" xfId="1" applyNumberFormat="1" applyFont="1" applyBorder="1" applyAlignment="1">
      <alignment horizontal="center" vertical="center"/>
    </xf>
    <xf numFmtId="10" fontId="0" fillId="4" borderId="23" xfId="1" applyNumberFormat="1" applyFont="1" applyFill="1" applyBorder="1" applyAlignment="1">
      <alignment horizontal="center"/>
    </xf>
    <xf numFmtId="10" fontId="0" fillId="4" borderId="21" xfId="1" applyNumberFormat="1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4" borderId="5" xfId="1" applyNumberFormat="1" applyFont="1" applyFill="1" applyBorder="1" applyAlignment="1">
      <alignment horizontal="center"/>
    </xf>
    <xf numFmtId="10" fontId="0" fillId="4" borderId="0" xfId="1" applyNumberFormat="1" applyFont="1" applyFill="1" applyBorder="1" applyAlignment="1">
      <alignment horizontal="center"/>
    </xf>
    <xf numFmtId="10" fontId="0" fillId="4" borderId="17" xfId="1" applyNumberFormat="1" applyFont="1" applyFill="1" applyBorder="1" applyAlignment="1">
      <alignment horizontal="center"/>
    </xf>
    <xf numFmtId="10" fontId="0" fillId="4" borderId="15" xfId="1" applyNumberFormat="1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4" borderId="14" xfId="0" applyFill="1" applyBorder="1" applyAlignment="1">
      <alignment horizont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5" xfId="1" applyNumberFormat="1" applyFont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10" fontId="0" fillId="5" borderId="0" xfId="1" applyNumberFormat="1" applyFont="1" applyFill="1" applyBorder="1" applyAlignment="1">
      <alignment horizontal="center"/>
    </xf>
    <xf numFmtId="10" fontId="0" fillId="0" borderId="0" xfId="1" applyNumberFormat="1" applyFont="1" applyBorder="1" applyAlignment="1">
      <alignment horizontal="center" vertical="center"/>
    </xf>
    <xf numFmtId="10" fontId="0" fillId="5" borderId="21" xfId="1" applyNumberFormat="1" applyFont="1" applyFill="1" applyBorder="1" applyAlignment="1">
      <alignment horizontal="center"/>
    </xf>
    <xf numFmtId="10" fontId="0" fillId="5" borderId="17" xfId="1" applyNumberFormat="1" applyFont="1" applyFill="1" applyBorder="1" applyAlignment="1">
      <alignment horizontal="center"/>
    </xf>
    <xf numFmtId="10" fontId="0" fillId="5" borderId="15" xfId="1" applyNumberFormat="1" applyFont="1" applyFill="1" applyBorder="1" applyAlignment="1">
      <alignment horizontal="center"/>
    </xf>
    <xf numFmtId="10" fontId="0" fillId="5" borderId="5" xfId="1" applyNumberFormat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8" xfId="0" applyBorder="1" applyAlignment="1">
      <alignment horizontal="center"/>
    </xf>
    <xf numFmtId="10" fontId="0" fillId="4" borderId="6" xfId="1" applyNumberFormat="1" applyFont="1" applyFill="1" applyBorder="1" applyAlignment="1">
      <alignment horizontal="center"/>
    </xf>
    <xf numFmtId="10" fontId="0" fillId="0" borderId="9" xfId="1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3" borderId="9" xfId="2" applyFont="1" applyFill="1" applyBorder="1" applyAlignment="1" applyProtection="1">
      <alignment horizontal="center"/>
    </xf>
    <xf numFmtId="0" fontId="4" fillId="3" borderId="7" xfId="2" applyFont="1" applyFill="1" applyBorder="1" applyAlignment="1" applyProtection="1">
      <alignment horizontal="center"/>
    </xf>
    <xf numFmtId="44" fontId="4" fillId="3" borderId="9" xfId="2" applyNumberFormat="1" applyFont="1" applyFill="1" applyBorder="1" applyAlignment="1" applyProtection="1">
      <alignment horizontal="center"/>
    </xf>
    <xf numFmtId="44" fontId="4" fillId="3" borderId="7" xfId="2" applyNumberFormat="1" applyFont="1" applyFill="1" applyBorder="1" applyAlignment="1" applyProtection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4" fontId="0" fillId="0" borderId="2" xfId="0" applyNumberFormat="1" applyBorder="1"/>
    <xf numFmtId="2" fontId="0" fillId="0" borderId="8" xfId="0" applyNumberFormat="1" applyBorder="1"/>
    <xf numFmtId="10" fontId="0" fillId="0" borderId="7" xfId="1" applyNumberFormat="1" applyFont="1" applyBorder="1"/>
    <xf numFmtId="10" fontId="0" fillId="0" borderId="7" xfId="1" applyNumberFormat="1" applyFont="1" applyBorder="1" applyAlignment="1">
      <alignment vertical="center"/>
    </xf>
    <xf numFmtId="44" fontId="0" fillId="0" borderId="8" xfId="3" applyFont="1" applyBorder="1"/>
    <xf numFmtId="44" fontId="0" fillId="0" borderId="9" xfId="3" applyFont="1" applyBorder="1"/>
    <xf numFmtId="44" fontId="0" fillId="0" borderId="7" xfId="3" applyFont="1" applyBorder="1"/>
    <xf numFmtId="14" fontId="0" fillId="0" borderId="8" xfId="0" applyNumberFormat="1" applyBorder="1"/>
    <xf numFmtId="44" fontId="0" fillId="0" borderId="7" xfId="0" applyNumberFormat="1" applyBorder="1"/>
    <xf numFmtId="14" fontId="0" fillId="0" borderId="3" xfId="0" applyNumberFormat="1" applyBorder="1"/>
    <xf numFmtId="2" fontId="0" fillId="0" borderId="11" xfId="0" applyNumberFormat="1" applyFill="1" applyBorder="1"/>
    <xf numFmtId="10" fontId="0" fillId="0" borderId="12" xfId="1" applyNumberFormat="1" applyFont="1" applyBorder="1" applyAlignment="1">
      <alignment horizontal="center" vertical="center"/>
    </xf>
    <xf numFmtId="44" fontId="0" fillId="0" borderId="10" xfId="3" applyFont="1" applyBorder="1"/>
    <xf numFmtId="44" fontId="0" fillId="0" borderId="11" xfId="3" applyFont="1" applyFill="1" applyBorder="1"/>
    <xf numFmtId="44" fontId="0" fillId="0" borderId="12" xfId="3" applyFont="1" applyBorder="1"/>
    <xf numFmtId="14" fontId="0" fillId="0" borderId="11" xfId="0" applyNumberFormat="1" applyFill="1" applyBorder="1"/>
    <xf numFmtId="44" fontId="0" fillId="0" borderId="12" xfId="0" applyNumberFormat="1" applyBorder="1"/>
  </cellXfs>
  <cellStyles count="4">
    <cellStyle name="Hyperlink" xfId="2" builtinId="8"/>
    <cellStyle name="Prozent" xfId="1" builtinId="5"/>
    <cellStyle name="Standard" xfId="0" builtinId="0"/>
    <cellStyle name="Währung" xfId="3" builtinId="4"/>
  </cellStyles>
  <dxfs count="0"/>
  <tableStyles count="0" defaultTableStyle="TableStyleMedium9" defaultPivotStyle="PivotStyleLight16"/>
  <colors>
    <mruColors>
      <color rgb="FFD90FB7"/>
      <color rgb="FFE210BF"/>
      <color rgb="FFFFCCFF"/>
      <color rgb="FFFBA5EF"/>
      <color rgb="FFCF19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inanzen.net/etf/AMUNDI_ETF_MSCI_Emerging_Markets_-_EUR" TargetMode="External"/><Relationship Id="rId1" Type="http://schemas.openxmlformats.org/officeDocument/2006/relationships/hyperlink" Target="http://www.finanzen.net/etf/AMUNDI_ETF_MSCI_WORLD_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2"/>
  <sheetViews>
    <sheetView tabSelected="1" zoomScaleNormal="100" workbookViewId="0">
      <selection activeCell="P18" sqref="P18"/>
    </sheetView>
  </sheetViews>
  <sheetFormatPr baseColWidth="10" defaultRowHeight="14.5"/>
  <cols>
    <col min="22" max="22" width="10.54296875" bestFit="1" customWidth="1"/>
  </cols>
  <sheetData>
    <row r="1" spans="1:25" ht="15" thickBot="1">
      <c r="A1" s="29" t="s">
        <v>2</v>
      </c>
      <c r="B1" s="29" t="s">
        <v>9</v>
      </c>
      <c r="C1" s="82" t="s">
        <v>10</v>
      </c>
      <c r="D1" s="83"/>
      <c r="E1" s="87" t="s">
        <v>11</v>
      </c>
      <c r="F1" s="87"/>
      <c r="G1" s="87"/>
      <c r="H1" s="88"/>
      <c r="I1" s="16" t="s">
        <v>1</v>
      </c>
      <c r="J1" s="1"/>
      <c r="K1" s="92" t="s">
        <v>2</v>
      </c>
      <c r="L1" s="93" t="s">
        <v>3</v>
      </c>
      <c r="M1" s="94" t="s">
        <v>4</v>
      </c>
      <c r="N1" s="95"/>
      <c r="O1" s="93" t="s">
        <v>3</v>
      </c>
      <c r="P1" s="96" t="s">
        <v>5</v>
      </c>
      <c r="Q1" s="97"/>
      <c r="R1" s="98" t="s">
        <v>26</v>
      </c>
      <c r="S1" s="99"/>
      <c r="T1" s="93" t="s">
        <v>6</v>
      </c>
      <c r="U1" s="100" t="s">
        <v>7</v>
      </c>
      <c r="V1" s="101" t="s">
        <v>8</v>
      </c>
      <c r="W1" s="13" t="s">
        <v>1</v>
      </c>
      <c r="X1" s="14">
        <f>XIRR(X2:X10,W2:W10)</f>
        <v>5.4001620411872869E-2</v>
      </c>
    </row>
    <row r="2" spans="1:25">
      <c r="A2" s="24">
        <f>K2</f>
        <v>42734</v>
      </c>
      <c r="B2" s="25">
        <f>-T2</f>
        <v>-1179.5899999999999</v>
      </c>
      <c r="C2" s="84" t="s">
        <v>25</v>
      </c>
      <c r="D2" s="84"/>
      <c r="E2" s="84"/>
      <c r="F2" s="84"/>
      <c r="G2" s="84"/>
      <c r="H2" s="89"/>
      <c r="I2" s="17">
        <f>XIRR(B2:B28,A2:A28)</f>
        <v>5.5578276515007005E-2</v>
      </c>
      <c r="J2" s="1"/>
      <c r="K2" s="102">
        <v>42734</v>
      </c>
      <c r="L2" s="103">
        <v>232.86</v>
      </c>
      <c r="M2" s="91">
        <f>L3/L2-1</f>
        <v>2.0742076784333818E-2</v>
      </c>
      <c r="N2" s="104"/>
      <c r="O2" s="27">
        <v>3.45</v>
      </c>
      <c r="P2" s="91">
        <f>O3/O2-1</f>
        <v>2.0289855072463725E-2</v>
      </c>
      <c r="Q2" s="104"/>
      <c r="R2" s="68">
        <f>M2*0.7+P2*0.3</f>
        <v>2.0606410270772788E-2</v>
      </c>
      <c r="S2" s="105"/>
      <c r="T2" s="106">
        <f>1329.59-150</f>
        <v>1179.5899999999999</v>
      </c>
      <c r="U2" s="107">
        <v>0</v>
      </c>
      <c r="V2" s="108">
        <f>R2*(T2+U2)+(T2+U2)</f>
        <v>1203.8971154913008</v>
      </c>
      <c r="W2" s="109">
        <f t="shared" ref="W2:W10" si="0">K2</f>
        <v>42734</v>
      </c>
      <c r="X2" s="110">
        <f>-(T2+U2)</f>
        <v>-1179.5899999999999</v>
      </c>
      <c r="Y2" s="1"/>
    </row>
    <row r="3" spans="1:25">
      <c r="A3" s="30">
        <v>42737</v>
      </c>
      <c r="B3" s="31">
        <f>0.6+0.8</f>
        <v>1.4</v>
      </c>
      <c r="C3" s="85" t="s">
        <v>12</v>
      </c>
      <c r="D3" s="86"/>
      <c r="E3" s="61" t="s">
        <v>18</v>
      </c>
      <c r="F3" s="61"/>
      <c r="G3" s="61"/>
      <c r="H3" s="90"/>
      <c r="J3" s="1"/>
      <c r="K3" s="5">
        <v>42739</v>
      </c>
      <c r="L3" s="18">
        <v>237.69</v>
      </c>
      <c r="M3" s="77"/>
      <c r="N3" s="51">
        <f>L4/L3-1</f>
        <v>-1.889015103706515E-2</v>
      </c>
      <c r="O3" s="6">
        <v>3.52</v>
      </c>
      <c r="P3" s="77"/>
      <c r="Q3" s="51">
        <f>O4/O3-1</f>
        <v>2.5568181818181879E-2</v>
      </c>
      <c r="R3" s="69"/>
      <c r="S3" s="51">
        <f>N3*0.7+Q3*0.3</f>
        <v>-5.552651180491041E-3</v>
      </c>
      <c r="T3" s="7">
        <f t="shared" ref="T3:T7" si="1">V2</f>
        <v>1203.8971154913008</v>
      </c>
      <c r="U3" s="3">
        <v>150</v>
      </c>
      <c r="V3" s="2">
        <f>S3*(T3+U3)+(T3+U3)</f>
        <v>1346.3793970747047</v>
      </c>
      <c r="W3" s="10">
        <f t="shared" si="0"/>
        <v>42739</v>
      </c>
      <c r="X3" s="4">
        <f>-U3</f>
        <v>-150</v>
      </c>
      <c r="Y3" s="1"/>
    </row>
    <row r="4" spans="1:25">
      <c r="A4" s="20">
        <v>42739</v>
      </c>
      <c r="B4" s="21">
        <v>-150</v>
      </c>
      <c r="C4" s="58" t="s">
        <v>7</v>
      </c>
      <c r="D4" s="66"/>
      <c r="E4" s="59" t="s">
        <v>13</v>
      </c>
      <c r="F4" s="59"/>
      <c r="G4" s="59"/>
      <c r="H4" s="64"/>
      <c r="K4" s="5">
        <v>42768</v>
      </c>
      <c r="L4" s="18">
        <v>233.2</v>
      </c>
      <c r="M4" s="77">
        <f>L5/L4-1</f>
        <v>5.4202401372212661E-2</v>
      </c>
      <c r="N4" s="51"/>
      <c r="O4" s="6">
        <v>3.61</v>
      </c>
      <c r="P4" s="77">
        <f>O5/O4-1</f>
        <v>3.6011080332410073E-2</v>
      </c>
      <c r="Q4" s="51"/>
      <c r="R4" s="69">
        <f>M4*0.7+P4*0.3</f>
        <v>4.8745005060271879E-2</v>
      </c>
      <c r="S4" s="51"/>
      <c r="T4" s="7">
        <f t="shared" si="1"/>
        <v>1346.3793970747047</v>
      </c>
      <c r="U4" s="3">
        <v>100</v>
      </c>
      <c r="V4" s="2">
        <f>R4*(T4+U4)+(T4+U4)</f>
        <v>1516.8831681041841</v>
      </c>
      <c r="W4" s="10">
        <f t="shared" si="0"/>
        <v>42768</v>
      </c>
      <c r="X4" s="4">
        <f>-U4</f>
        <v>-100</v>
      </c>
      <c r="Y4" s="9"/>
    </row>
    <row r="5" spans="1:25">
      <c r="A5" s="32">
        <v>42751</v>
      </c>
      <c r="B5" s="33">
        <f>0.08+0.66+0.48+0.54</f>
        <v>1.76</v>
      </c>
      <c r="C5" s="63" t="s">
        <v>12</v>
      </c>
      <c r="D5" s="63"/>
      <c r="E5" s="65" t="s">
        <v>19</v>
      </c>
      <c r="F5" s="65"/>
      <c r="G5" s="65"/>
      <c r="H5" s="67"/>
      <c r="K5" s="5">
        <v>42797</v>
      </c>
      <c r="L5" s="18">
        <v>245.84</v>
      </c>
      <c r="M5" s="77"/>
      <c r="N5" s="51">
        <f>L6/L5-1</f>
        <v>-7.9319882850634738E-3</v>
      </c>
      <c r="O5" s="6">
        <v>3.74</v>
      </c>
      <c r="P5" s="77"/>
      <c r="Q5" s="51">
        <f>O6/O5-1</f>
        <v>2.9411764705882248E-2</v>
      </c>
      <c r="R5" s="69"/>
      <c r="S5" s="51">
        <f>N5*0.7+Q5*0.3</f>
        <v>3.2711376122202436E-3</v>
      </c>
      <c r="T5" s="7">
        <f t="shared" si="1"/>
        <v>1516.8831681041841</v>
      </c>
      <c r="U5" s="3">
        <v>150</v>
      </c>
      <c r="V5" s="2">
        <f>S5*(T5+U5)+(T5+U5)</f>
        <v>1672.3357723305464</v>
      </c>
      <c r="W5" s="10">
        <f t="shared" si="0"/>
        <v>42797</v>
      </c>
      <c r="X5" s="4">
        <f>-U5</f>
        <v>-150</v>
      </c>
      <c r="Y5" s="9"/>
    </row>
    <row r="6" spans="1:25">
      <c r="A6" s="20">
        <v>42768</v>
      </c>
      <c r="B6" s="21">
        <v>-50</v>
      </c>
      <c r="C6" s="76" t="s">
        <v>7</v>
      </c>
      <c r="D6" s="76"/>
      <c r="E6" s="59" t="s">
        <v>17</v>
      </c>
      <c r="F6" s="59"/>
      <c r="G6" s="59"/>
      <c r="H6" s="64"/>
      <c r="K6" s="5">
        <v>42829</v>
      </c>
      <c r="L6" s="19">
        <v>243.89</v>
      </c>
      <c r="M6" s="77">
        <f>L7/L6-1</f>
        <v>-5.6992906638237972E-3</v>
      </c>
      <c r="N6" s="51"/>
      <c r="O6" s="6">
        <v>3.85</v>
      </c>
      <c r="P6" s="77">
        <f>O7/O6-1</f>
        <v>-1.2987012987013102E-2</v>
      </c>
      <c r="Q6" s="51"/>
      <c r="R6" s="69">
        <f>M6*0.7+P6*0.3</f>
        <v>-7.8856073607805888E-3</v>
      </c>
      <c r="S6" s="51"/>
      <c r="T6" s="7">
        <f t="shared" si="1"/>
        <v>1672.3357723305464</v>
      </c>
      <c r="U6" s="3">
        <v>150</v>
      </c>
      <c r="V6" s="2">
        <f>R6*(T6+U6)+(T6+U6)</f>
        <v>1807.9655479504429</v>
      </c>
      <c r="W6" s="10">
        <f t="shared" si="0"/>
        <v>42829</v>
      </c>
      <c r="X6" s="4">
        <f>-U6</f>
        <v>-150</v>
      </c>
      <c r="Y6" s="9"/>
    </row>
    <row r="7" spans="1:25">
      <c r="A7" s="22">
        <v>42769</v>
      </c>
      <c r="B7" s="23">
        <v>-50</v>
      </c>
      <c r="C7" s="79" t="s">
        <v>7</v>
      </c>
      <c r="D7" s="80"/>
      <c r="E7" s="70" t="s">
        <v>21</v>
      </c>
      <c r="F7" s="70"/>
      <c r="G7" s="70"/>
      <c r="H7" s="71"/>
      <c r="K7" s="5">
        <v>42859</v>
      </c>
      <c r="L7" s="19">
        <v>242.5</v>
      </c>
      <c r="M7" s="77"/>
      <c r="N7" s="51">
        <f>L8/L7-1</f>
        <v>-1.0309278350515427E-3</v>
      </c>
      <c r="O7" s="18">
        <v>3.8</v>
      </c>
      <c r="P7" s="77"/>
      <c r="Q7" s="51">
        <f>O8/O7-1</f>
        <v>7.8947368421053987E-3</v>
      </c>
      <c r="R7" s="69"/>
      <c r="S7" s="51">
        <f>N7*0.7+Q7*0.3</f>
        <v>1.6467715680955396E-3</v>
      </c>
      <c r="T7" s="7">
        <f t="shared" si="1"/>
        <v>1807.9655479504429</v>
      </c>
      <c r="U7" s="3">
        <v>150</v>
      </c>
      <c r="V7" s="2">
        <f>S7*(T7+U7)+(T7+U7)</f>
        <v>1961.1898699461183</v>
      </c>
      <c r="W7" s="8">
        <f t="shared" si="0"/>
        <v>42859</v>
      </c>
      <c r="X7" s="4">
        <f>-U7</f>
        <v>-150</v>
      </c>
      <c r="Y7" s="9"/>
    </row>
    <row r="8" spans="1:25">
      <c r="A8" s="20">
        <v>42796</v>
      </c>
      <c r="B8" s="21">
        <f>-50</f>
        <v>-50</v>
      </c>
      <c r="C8" s="76" t="s">
        <v>7</v>
      </c>
      <c r="D8" s="76"/>
      <c r="E8" s="59" t="s">
        <v>23</v>
      </c>
      <c r="F8" s="59"/>
      <c r="G8" s="59"/>
      <c r="H8" s="64"/>
      <c r="K8" s="5">
        <v>42888</v>
      </c>
      <c r="L8" s="36">
        <v>242.25</v>
      </c>
      <c r="M8" s="77">
        <f>L9/L8-1</f>
        <v>-1.0608875128998885E-2</v>
      </c>
      <c r="N8" s="51"/>
      <c r="O8" s="6">
        <v>3.83</v>
      </c>
      <c r="P8" s="77">
        <f>O9/O8-1</f>
        <v>-7.8328981723237989E-3</v>
      </c>
      <c r="Q8" s="51"/>
      <c r="R8" s="69">
        <f>M8*0.7+P8*0.3</f>
        <v>-9.776082041996358E-3</v>
      </c>
      <c r="S8" s="51"/>
      <c r="T8" s="7">
        <f>V7</f>
        <v>1961.1898699461183</v>
      </c>
      <c r="U8" s="3">
        <v>150</v>
      </c>
      <c r="V8" s="2">
        <f>R8*(T8+U8)+(T8+U8)</f>
        <v>2090.550704571293</v>
      </c>
      <c r="W8" s="8">
        <f t="shared" si="0"/>
        <v>42888</v>
      </c>
      <c r="X8" s="4">
        <v>-147.30000000000001</v>
      </c>
      <c r="Y8" s="1"/>
    </row>
    <row r="9" spans="1:25">
      <c r="A9" s="20">
        <v>42797</v>
      </c>
      <c r="B9" s="21">
        <v>-100</v>
      </c>
      <c r="C9" s="76" t="s">
        <v>7</v>
      </c>
      <c r="D9" s="76"/>
      <c r="E9" s="59" t="s">
        <v>22</v>
      </c>
      <c r="F9" s="59"/>
      <c r="G9" s="59"/>
      <c r="H9" s="64"/>
      <c r="K9" s="5">
        <v>42920</v>
      </c>
      <c r="L9" s="36">
        <v>239.68</v>
      </c>
      <c r="M9" s="77"/>
      <c r="N9" s="51">
        <f>L10/L9-1</f>
        <v>-1.3768357810413967E-2</v>
      </c>
      <c r="O9" s="18">
        <v>3.8</v>
      </c>
      <c r="P9" s="77"/>
      <c r="Q9" s="51">
        <f>O10/O9-1</f>
        <v>2.3684210526315974E-2</v>
      </c>
      <c r="R9" s="69"/>
      <c r="S9" s="51">
        <f>N9*0.7+Q9*0.3</f>
        <v>-2.5325873093949847E-3</v>
      </c>
      <c r="T9" s="7">
        <f>V8</f>
        <v>2090.550704571293</v>
      </c>
      <c r="U9" s="47">
        <v>147.30000000000001</v>
      </c>
      <c r="V9" s="2">
        <f>S9*(T9+U9)+(T9+U9)</f>
        <v>2232.1831522765751</v>
      </c>
      <c r="W9" s="46">
        <f t="shared" si="0"/>
        <v>42920</v>
      </c>
      <c r="X9" s="4">
        <f>-U10</f>
        <v>-152.69999999999999</v>
      </c>
      <c r="Y9" s="1"/>
    </row>
    <row r="10" spans="1:25" ht="15" thickBot="1">
      <c r="A10" s="30">
        <v>42809</v>
      </c>
      <c r="B10" s="31">
        <f>0.86</f>
        <v>0.86</v>
      </c>
      <c r="C10" s="61" t="s">
        <v>12</v>
      </c>
      <c r="D10" s="61"/>
      <c r="E10" s="72" t="s">
        <v>0</v>
      </c>
      <c r="F10" s="72"/>
      <c r="G10" s="72"/>
      <c r="H10" s="73"/>
      <c r="K10" s="111">
        <v>42944</v>
      </c>
      <c r="L10" s="112">
        <v>236.38</v>
      </c>
      <c r="M10" s="12"/>
      <c r="N10" s="113"/>
      <c r="O10" s="26">
        <v>3.89</v>
      </c>
      <c r="P10" s="12"/>
      <c r="Q10" s="113"/>
      <c r="R10" s="12"/>
      <c r="S10" s="113"/>
      <c r="T10" s="114">
        <f>V9</f>
        <v>2232.1831522765751</v>
      </c>
      <c r="U10" s="115">
        <v>152.69999999999999</v>
      </c>
      <c r="V10" s="116"/>
      <c r="W10" s="117">
        <f t="shared" si="0"/>
        <v>42944</v>
      </c>
      <c r="X10" s="118">
        <f>V9</f>
        <v>2232.1831522765751</v>
      </c>
      <c r="Y10" s="1"/>
    </row>
    <row r="11" spans="1:25">
      <c r="A11" s="32">
        <v>42810</v>
      </c>
      <c r="B11" s="33">
        <v>0.52</v>
      </c>
      <c r="C11" s="63" t="s">
        <v>12</v>
      </c>
      <c r="D11" s="63"/>
      <c r="E11" s="65" t="s">
        <v>16</v>
      </c>
      <c r="F11" s="65"/>
      <c r="G11" s="65"/>
      <c r="H11" s="67"/>
      <c r="J11" s="1"/>
      <c r="K11" s="28"/>
      <c r="L11" s="1"/>
      <c r="M11" s="1"/>
      <c r="N11" s="1"/>
      <c r="O11" s="28"/>
      <c r="P11" s="1"/>
      <c r="Q11" s="1"/>
      <c r="R11" s="28"/>
      <c r="S11" s="1"/>
      <c r="T11" s="28"/>
      <c r="U11" s="1"/>
      <c r="V11" s="1"/>
      <c r="W11" s="28"/>
      <c r="X11" s="28"/>
      <c r="Y11" s="11"/>
    </row>
    <row r="12" spans="1:25">
      <c r="A12" s="30">
        <v>42828</v>
      </c>
      <c r="B12" s="31">
        <f>0.91+0.54</f>
        <v>1.4500000000000002</v>
      </c>
      <c r="C12" s="60" t="s">
        <v>12</v>
      </c>
      <c r="D12" s="61"/>
      <c r="E12" s="72" t="s">
        <v>18</v>
      </c>
      <c r="F12" s="72"/>
      <c r="G12" s="72"/>
      <c r="H12" s="7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20">
        <v>42829</v>
      </c>
      <c r="B13" s="21">
        <f>-100</f>
        <v>-100</v>
      </c>
      <c r="C13" s="76" t="s">
        <v>7</v>
      </c>
      <c r="D13" s="76"/>
      <c r="E13" s="59" t="s">
        <v>15</v>
      </c>
      <c r="F13" s="59"/>
      <c r="G13" s="59"/>
      <c r="H13" s="6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20">
        <v>42831</v>
      </c>
      <c r="B14" s="21">
        <v>-50</v>
      </c>
      <c r="C14" s="76" t="s">
        <v>7</v>
      </c>
      <c r="D14" s="76"/>
      <c r="E14" s="59" t="s">
        <v>24</v>
      </c>
      <c r="F14" s="59"/>
      <c r="G14" s="59"/>
      <c r="H14" s="6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30">
        <v>42843</v>
      </c>
      <c r="B15" s="31">
        <f>0.04+1.23+0.32+0.52</f>
        <v>2.1100000000000003</v>
      </c>
      <c r="C15" s="61" t="s">
        <v>12</v>
      </c>
      <c r="D15" s="61"/>
      <c r="E15" s="72" t="s">
        <v>19</v>
      </c>
      <c r="F15" s="72"/>
      <c r="G15" s="72"/>
      <c r="H15" s="7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30">
        <v>42852</v>
      </c>
      <c r="B16" s="31">
        <f>2.24+0.17</f>
        <v>2.41</v>
      </c>
      <c r="C16" s="61" t="s">
        <v>12</v>
      </c>
      <c r="D16" s="61"/>
      <c r="E16" s="72" t="s">
        <v>20</v>
      </c>
      <c r="F16" s="72"/>
      <c r="G16" s="72"/>
      <c r="H16" s="7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8">
      <c r="A17" s="32">
        <v>42853</v>
      </c>
      <c r="B17" s="33">
        <v>2.06</v>
      </c>
      <c r="C17" s="63" t="s">
        <v>12</v>
      </c>
      <c r="D17" s="63"/>
      <c r="E17" s="65" t="s">
        <v>16</v>
      </c>
      <c r="F17" s="65"/>
      <c r="G17" s="65"/>
      <c r="H17" s="67"/>
    </row>
    <row r="18" spans="1:8">
      <c r="A18" s="35">
        <v>42858</v>
      </c>
      <c r="B18" s="34">
        <v>-50</v>
      </c>
      <c r="C18" s="78" t="s">
        <v>7</v>
      </c>
      <c r="D18" s="78"/>
      <c r="E18" s="74" t="s">
        <v>17</v>
      </c>
      <c r="F18" s="74"/>
      <c r="G18" s="74"/>
      <c r="H18" s="75"/>
    </row>
    <row r="19" spans="1:8">
      <c r="A19" s="37">
        <v>42859</v>
      </c>
      <c r="B19" s="38">
        <v>-100</v>
      </c>
      <c r="C19" s="79" t="s">
        <v>7</v>
      </c>
      <c r="D19" s="80"/>
      <c r="E19" s="70" t="s">
        <v>22</v>
      </c>
      <c r="F19" s="70"/>
      <c r="G19" s="70"/>
      <c r="H19" s="71"/>
    </row>
    <row r="20" spans="1:8">
      <c r="A20" s="39">
        <v>42888</v>
      </c>
      <c r="B20" s="21">
        <v>-98.2</v>
      </c>
      <c r="C20" s="81" t="s">
        <v>7</v>
      </c>
      <c r="D20" s="76"/>
      <c r="E20" s="59" t="s">
        <v>27</v>
      </c>
      <c r="F20" s="59"/>
      <c r="G20" s="59"/>
      <c r="H20" s="64"/>
    </row>
    <row r="21" spans="1:8">
      <c r="A21" s="40">
        <v>42892</v>
      </c>
      <c r="B21" s="41">
        <v>-49.1</v>
      </c>
      <c r="C21" s="81" t="s">
        <v>7</v>
      </c>
      <c r="D21" s="76"/>
      <c r="E21" s="59" t="s">
        <v>0</v>
      </c>
      <c r="F21" s="59"/>
      <c r="G21" s="59"/>
      <c r="H21" s="64"/>
    </row>
    <row r="22" spans="1:8">
      <c r="A22" s="42">
        <v>42901</v>
      </c>
      <c r="B22" s="43">
        <v>3.49</v>
      </c>
      <c r="C22" s="60" t="s">
        <v>12</v>
      </c>
      <c r="D22" s="61"/>
      <c r="E22" s="72" t="s">
        <v>0</v>
      </c>
      <c r="F22" s="72"/>
      <c r="G22" s="72"/>
      <c r="H22" s="73"/>
    </row>
    <row r="23" spans="1:8">
      <c r="A23" s="44">
        <v>42902</v>
      </c>
      <c r="B23" s="45">
        <v>1.0900000000000001</v>
      </c>
      <c r="C23" s="62" t="s">
        <v>12</v>
      </c>
      <c r="D23" s="63"/>
      <c r="E23" s="65" t="s">
        <v>16</v>
      </c>
      <c r="F23" s="65"/>
      <c r="G23" s="65"/>
      <c r="H23" s="67"/>
    </row>
    <row r="24" spans="1:8">
      <c r="A24" s="48">
        <v>42919</v>
      </c>
      <c r="B24" s="49">
        <f>1.43+3.13</f>
        <v>4.5599999999999996</v>
      </c>
      <c r="C24" s="52" t="s">
        <v>12</v>
      </c>
      <c r="D24" s="53"/>
      <c r="E24" s="54" t="s">
        <v>18</v>
      </c>
      <c r="F24" s="54"/>
      <c r="G24" s="54"/>
      <c r="H24" s="55"/>
    </row>
    <row r="25" spans="1:8">
      <c r="A25" s="20">
        <v>42920</v>
      </c>
      <c r="B25" s="21">
        <v>-101.8</v>
      </c>
      <c r="C25" s="58" t="s">
        <v>7</v>
      </c>
      <c r="D25" s="59"/>
      <c r="E25" s="59" t="s">
        <v>28</v>
      </c>
      <c r="F25" s="59"/>
      <c r="G25" s="59"/>
      <c r="H25" s="64"/>
    </row>
    <row r="26" spans="1:8">
      <c r="A26" s="40">
        <v>42921</v>
      </c>
      <c r="B26" s="41">
        <v>-50.9</v>
      </c>
      <c r="C26" s="66" t="s">
        <v>7</v>
      </c>
      <c r="D26" s="66"/>
      <c r="E26" s="59" t="s">
        <v>24</v>
      </c>
      <c r="F26" s="59"/>
      <c r="G26" s="59"/>
      <c r="H26" s="64"/>
    </row>
    <row r="27" spans="1:8">
      <c r="A27" s="50">
        <v>42933</v>
      </c>
      <c r="B27" s="45">
        <f>1.75+4.89+1.87+2.51</f>
        <v>11.02</v>
      </c>
      <c r="C27" s="65" t="s">
        <v>12</v>
      </c>
      <c r="D27" s="65"/>
      <c r="E27" s="65" t="s">
        <v>29</v>
      </c>
      <c r="F27" s="65"/>
      <c r="G27" s="65"/>
      <c r="H27" s="67"/>
    </row>
    <row r="28" spans="1:8">
      <c r="A28" s="5">
        <v>42944</v>
      </c>
      <c r="B28" s="15">
        <v>2200.62</v>
      </c>
      <c r="C28" s="56" t="s">
        <v>14</v>
      </c>
      <c r="D28" s="56"/>
      <c r="E28" s="56"/>
      <c r="F28" s="56"/>
      <c r="G28" s="56"/>
      <c r="H28" s="57"/>
    </row>
    <row r="30" spans="1:8">
      <c r="F30" s="1"/>
    </row>
    <row r="31" spans="1:8">
      <c r="D31" s="1"/>
      <c r="F31" s="1"/>
    </row>
    <row r="32" spans="1:8">
      <c r="D32" s="1"/>
    </row>
  </sheetData>
  <autoFilter ref="A1:I18">
    <filterColumn colId="2" showButton="0"/>
    <filterColumn colId="4" showButton="0"/>
    <filterColumn colId="5" showButton="0"/>
    <filterColumn colId="6" showButton="0"/>
  </autoFilter>
  <mergeCells count="83">
    <mergeCell ref="R1:S1"/>
    <mergeCell ref="M6:M7"/>
    <mergeCell ref="P2:P3"/>
    <mergeCell ref="Q3:Q4"/>
    <mergeCell ref="P4:P5"/>
    <mergeCell ref="M1:N1"/>
    <mergeCell ref="P1:Q1"/>
    <mergeCell ref="M2:M3"/>
    <mergeCell ref="N3:N4"/>
    <mergeCell ref="M4:M5"/>
    <mergeCell ref="N5:N6"/>
    <mergeCell ref="S3:S4"/>
    <mergeCell ref="S5:S6"/>
    <mergeCell ref="S7:S8"/>
    <mergeCell ref="M8:M9"/>
    <mergeCell ref="P8:P9"/>
    <mergeCell ref="C4:D4"/>
    <mergeCell ref="E4:H4"/>
    <mergeCell ref="C7:D7"/>
    <mergeCell ref="C1:D1"/>
    <mergeCell ref="C2:D2"/>
    <mergeCell ref="C5:D5"/>
    <mergeCell ref="C6:D6"/>
    <mergeCell ref="C3:D3"/>
    <mergeCell ref="E1:H1"/>
    <mergeCell ref="E2:H2"/>
    <mergeCell ref="E3:H3"/>
    <mergeCell ref="E5:H5"/>
    <mergeCell ref="E6:H6"/>
    <mergeCell ref="E7:H7"/>
    <mergeCell ref="C20:D20"/>
    <mergeCell ref="C21:D21"/>
    <mergeCell ref="E21:H21"/>
    <mergeCell ref="E22:H22"/>
    <mergeCell ref="E23:H23"/>
    <mergeCell ref="E20:H20"/>
    <mergeCell ref="C17:D17"/>
    <mergeCell ref="C15:D15"/>
    <mergeCell ref="C16:D16"/>
    <mergeCell ref="C18:D18"/>
    <mergeCell ref="C19:D19"/>
    <mergeCell ref="C14:D14"/>
    <mergeCell ref="E14:H14"/>
    <mergeCell ref="E8:H8"/>
    <mergeCell ref="Q5:Q6"/>
    <mergeCell ref="P6:P7"/>
    <mergeCell ref="E10:H10"/>
    <mergeCell ref="E11:H11"/>
    <mergeCell ref="E13:H13"/>
    <mergeCell ref="E12:H12"/>
    <mergeCell ref="C10:D10"/>
    <mergeCell ref="C11:D11"/>
    <mergeCell ref="C8:D8"/>
    <mergeCell ref="C12:D12"/>
    <mergeCell ref="C9:D9"/>
    <mergeCell ref="C13:D13"/>
    <mergeCell ref="E27:H27"/>
    <mergeCell ref="R2:R3"/>
    <mergeCell ref="R4:R5"/>
    <mergeCell ref="R6:R7"/>
    <mergeCell ref="Q7:Q8"/>
    <mergeCell ref="N7:N8"/>
    <mergeCell ref="R8:R9"/>
    <mergeCell ref="N9:N10"/>
    <mergeCell ref="Q9:Q10"/>
    <mergeCell ref="E9:H9"/>
    <mergeCell ref="E17:H17"/>
    <mergeCell ref="E19:H19"/>
    <mergeCell ref="E15:H15"/>
    <mergeCell ref="E16:H16"/>
    <mergeCell ref="E18:H18"/>
    <mergeCell ref="S9:S10"/>
    <mergeCell ref="C24:D24"/>
    <mergeCell ref="E24:H24"/>
    <mergeCell ref="C28:D28"/>
    <mergeCell ref="E28:H28"/>
    <mergeCell ref="C22:D22"/>
    <mergeCell ref="C23:D23"/>
    <mergeCell ref="E25:H25"/>
    <mergeCell ref="E26:H26"/>
    <mergeCell ref="C27:D27"/>
    <mergeCell ref="C25:D25"/>
    <mergeCell ref="C26:D26"/>
  </mergeCells>
  <hyperlinks>
    <hyperlink ref="M1:N1" r:id="rId1" display="Rendite World"/>
    <hyperlink ref="P1:Q1" r:id="rId2" display="Rendite EM"/>
  </hyperlinks>
  <pageMargins left="0.7" right="0.7" top="0.78740157499999996" bottom="0.78740157499999996" header="0.3" footer="0.3"/>
  <pageSetup paperSize="9"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Performance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Bialk</dc:creator>
  <cp:lastModifiedBy>Julian Bialk</cp:lastModifiedBy>
  <dcterms:created xsi:type="dcterms:W3CDTF">2016-06-28T00:17:14Z</dcterms:created>
  <dcterms:modified xsi:type="dcterms:W3CDTF">2017-07-29T10:30:14Z</dcterms:modified>
</cp:coreProperties>
</file>