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philippreibold/Desktop/"/>
    </mc:Choice>
  </mc:AlternateContent>
  <bookViews>
    <workbookView xWindow="640" yWindow="1180" windowWidth="28160" windowHeight="16880" tabRatio="500" activeTab="1"/>
  </bookViews>
  <sheets>
    <sheet name="1 - Nahrung  " sheetId="1" r:id="rId1"/>
    <sheet name="1 - Nahrung - Bewertung" sheetId="2" r:id="rId2"/>
    <sheet name="1 - Nahrung - Daten Nahrung" sheetId="3" r:id="rId3"/>
  </sheets>
  <externalReferences>
    <externalReference r:id="rId4"/>
  </externalReferenc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57" i="2" l="1"/>
  <c r="G157" i="2"/>
  <c r="F158" i="2"/>
  <c r="G158" i="2"/>
  <c r="F159" i="2"/>
  <c r="G159" i="2"/>
  <c r="F160" i="2"/>
  <c r="G160" i="2"/>
  <c r="F161" i="2"/>
  <c r="G161" i="2"/>
  <c r="F162" i="2"/>
  <c r="G162" i="2"/>
  <c r="F163" i="2"/>
  <c r="G163" i="2"/>
  <c r="F164" i="2"/>
  <c r="G164" i="2"/>
  <c r="F165" i="2"/>
  <c r="G165" i="2"/>
  <c r="F166" i="2"/>
  <c r="G166" i="2"/>
  <c r="F167" i="2"/>
  <c r="G167" i="2"/>
  <c r="F168" i="2"/>
  <c r="G168" i="2"/>
  <c r="F169" i="2"/>
  <c r="G169" i="2"/>
  <c r="G156" i="2"/>
  <c r="F156" i="2"/>
  <c r="F139" i="2"/>
  <c r="G139" i="2"/>
  <c r="F140" i="2"/>
  <c r="G140" i="2"/>
  <c r="F141" i="2"/>
  <c r="G141" i="2"/>
  <c r="F142" i="2"/>
  <c r="G142" i="2"/>
  <c r="F143" i="2"/>
  <c r="G143" i="2"/>
  <c r="F144" i="2"/>
  <c r="G144" i="2"/>
  <c r="F145" i="2"/>
  <c r="G145" i="2"/>
  <c r="F146" i="2"/>
  <c r="G146" i="2"/>
  <c r="F147" i="2"/>
  <c r="G147" i="2"/>
  <c r="F148" i="2"/>
  <c r="G148" i="2"/>
  <c r="F149" i="2"/>
  <c r="G149" i="2"/>
  <c r="F150" i="2"/>
  <c r="G150" i="2"/>
  <c r="F151" i="2"/>
  <c r="G151" i="2"/>
  <c r="G138" i="2"/>
  <c r="F138" i="2"/>
  <c r="F121" i="2"/>
  <c r="G121" i="2"/>
  <c r="F122" i="2"/>
  <c r="G122" i="2"/>
  <c r="F123" i="2"/>
  <c r="G123" i="2"/>
  <c r="F124" i="2"/>
  <c r="G124" i="2"/>
  <c r="F125" i="2"/>
  <c r="G125" i="2"/>
  <c r="F126" i="2"/>
  <c r="G126" i="2"/>
  <c r="F127" i="2"/>
  <c r="G127" i="2"/>
  <c r="F128" i="2"/>
  <c r="G128" i="2"/>
  <c r="F129" i="2"/>
  <c r="G129" i="2"/>
  <c r="F130" i="2"/>
  <c r="G130" i="2"/>
  <c r="F131" i="2"/>
  <c r="G131" i="2"/>
  <c r="F132" i="2"/>
  <c r="G132" i="2"/>
  <c r="F133" i="2"/>
  <c r="G133" i="2"/>
  <c r="G120" i="2"/>
  <c r="F120" i="2"/>
  <c r="F103" i="2"/>
  <c r="G103" i="2"/>
  <c r="F104" i="2"/>
  <c r="G104" i="2"/>
  <c r="F105" i="2"/>
  <c r="G105" i="2"/>
  <c r="F106" i="2"/>
  <c r="G106" i="2"/>
  <c r="F107" i="2"/>
  <c r="G107" i="2"/>
  <c r="F108" i="2"/>
  <c r="G108" i="2"/>
  <c r="F109" i="2"/>
  <c r="G109" i="2"/>
  <c r="F110" i="2"/>
  <c r="G110" i="2"/>
  <c r="F111" i="2"/>
  <c r="G111" i="2"/>
  <c r="F112" i="2"/>
  <c r="G112" i="2"/>
  <c r="F113" i="2"/>
  <c r="G113" i="2"/>
  <c r="F114" i="2"/>
  <c r="G114" i="2"/>
  <c r="F115" i="2"/>
  <c r="G115" i="2"/>
  <c r="G102" i="2"/>
  <c r="F102" i="2"/>
  <c r="F85" i="2"/>
  <c r="G85" i="2"/>
  <c r="F86" i="2"/>
  <c r="G86" i="2"/>
  <c r="F87" i="2"/>
  <c r="G87" i="2"/>
  <c r="F88" i="2"/>
  <c r="G88" i="2"/>
  <c r="F89" i="2"/>
  <c r="G89" i="2"/>
  <c r="F90" i="2"/>
  <c r="G90" i="2"/>
  <c r="F91" i="2"/>
  <c r="G91" i="2"/>
  <c r="F92" i="2"/>
  <c r="G92" i="2"/>
  <c r="F93" i="2"/>
  <c r="G93" i="2"/>
  <c r="F94" i="2"/>
  <c r="G94" i="2"/>
  <c r="F95" i="2"/>
  <c r="G95" i="2"/>
  <c r="F96" i="2"/>
  <c r="G96" i="2"/>
  <c r="F97" i="2"/>
  <c r="G97" i="2"/>
  <c r="G84" i="2"/>
  <c r="F84" i="2"/>
  <c r="F66" i="2"/>
  <c r="G66" i="2"/>
  <c r="F67" i="2"/>
  <c r="G67" i="2"/>
  <c r="F68" i="2"/>
  <c r="G68" i="2"/>
  <c r="F69" i="2"/>
  <c r="G69" i="2"/>
  <c r="F70" i="2"/>
  <c r="G70" i="2"/>
  <c r="F71" i="2"/>
  <c r="G71" i="2"/>
  <c r="F72" i="2"/>
  <c r="G72" i="2"/>
  <c r="F73" i="2"/>
  <c r="G73" i="2"/>
  <c r="F74" i="2"/>
  <c r="G74" i="2"/>
  <c r="F75" i="2"/>
  <c r="G75" i="2"/>
  <c r="F76" i="2"/>
  <c r="G76" i="2"/>
  <c r="F77" i="2"/>
  <c r="G77" i="2"/>
  <c r="F78" i="2"/>
  <c r="G78" i="2"/>
  <c r="G65" i="2"/>
  <c r="F65" i="2"/>
  <c r="F47" i="2"/>
  <c r="G47" i="2"/>
  <c r="F48" i="2"/>
  <c r="G48" i="2"/>
  <c r="F49" i="2"/>
  <c r="G49" i="2"/>
  <c r="F50" i="2"/>
  <c r="G50" i="2"/>
  <c r="F51" i="2"/>
  <c r="G51" i="2"/>
  <c r="F52" i="2"/>
  <c r="G52" i="2"/>
  <c r="F53" i="2"/>
  <c r="G53" i="2"/>
  <c r="F54" i="2"/>
  <c r="G54" i="2"/>
  <c r="F55" i="2"/>
  <c r="G55" i="2"/>
  <c r="F56" i="2"/>
  <c r="G56" i="2"/>
  <c r="F57" i="2"/>
  <c r="G57" i="2"/>
  <c r="F58" i="2"/>
  <c r="G58" i="2"/>
  <c r="F59" i="2"/>
  <c r="G59" i="2"/>
  <c r="F60" i="2"/>
  <c r="G60" i="2"/>
  <c r="G46" i="2"/>
  <c r="F46" i="2"/>
  <c r="F26" i="2"/>
  <c r="G26" i="2"/>
  <c r="F27" i="2"/>
  <c r="G27" i="2"/>
  <c r="F28" i="2"/>
  <c r="G28" i="2"/>
  <c r="F29" i="2"/>
  <c r="G29" i="2"/>
  <c r="F30" i="2"/>
  <c r="G30" i="2"/>
  <c r="F31" i="2"/>
  <c r="G31" i="2"/>
  <c r="F32" i="2"/>
  <c r="G32" i="2"/>
  <c r="F33" i="2"/>
  <c r="G33" i="2"/>
  <c r="F34" i="2"/>
  <c r="G34" i="2"/>
  <c r="F35" i="2"/>
  <c r="G35" i="2"/>
  <c r="F36" i="2"/>
  <c r="G36" i="2"/>
  <c r="F37" i="2"/>
  <c r="G37" i="2"/>
  <c r="F38" i="2"/>
  <c r="G38" i="2"/>
  <c r="F39" i="2"/>
  <c r="G39" i="2"/>
  <c r="G25" i="2"/>
  <c r="F25" i="2"/>
  <c r="F5" i="2"/>
  <c r="G5" i="2"/>
  <c r="F6" i="2"/>
  <c r="G6" i="2"/>
  <c r="F7" i="2"/>
  <c r="G7" i="2"/>
  <c r="F8" i="2"/>
  <c r="G8" i="2"/>
  <c r="F9" i="2"/>
  <c r="G9" i="2"/>
  <c r="F10" i="2"/>
  <c r="G10" i="2"/>
  <c r="F11" i="2"/>
  <c r="G11" i="2"/>
  <c r="F12" i="2"/>
  <c r="G12" i="2"/>
  <c r="F13" i="2"/>
  <c r="G13" i="2"/>
  <c r="F14" i="2"/>
  <c r="G14" i="2"/>
  <c r="F15" i="2"/>
  <c r="G15" i="2"/>
  <c r="F16" i="2"/>
  <c r="G16" i="2"/>
  <c r="F17" i="2"/>
  <c r="G17" i="2"/>
  <c r="F18" i="2"/>
  <c r="G18" i="2"/>
  <c r="G4" i="2"/>
  <c r="F4" i="2"/>
  <c r="Q5" i="2"/>
  <c r="E174" i="2"/>
  <c r="F174" i="2"/>
  <c r="G174" i="2"/>
  <c r="H174" i="2"/>
  <c r="I174" i="2"/>
  <c r="J174" i="2"/>
  <c r="K174" i="2"/>
  <c r="L174" i="2"/>
  <c r="M174" i="2"/>
  <c r="N174" i="2"/>
  <c r="P5" i="2"/>
  <c r="S5" i="2"/>
  <c r="Q6" i="2"/>
  <c r="E175" i="2"/>
  <c r="F175" i="2"/>
  <c r="G175" i="2"/>
  <c r="H175" i="2"/>
  <c r="I175" i="2"/>
  <c r="J175" i="2"/>
  <c r="K175" i="2"/>
  <c r="L175" i="2"/>
  <c r="M175" i="2"/>
  <c r="N175" i="2"/>
  <c r="P6" i="2"/>
  <c r="S6" i="2"/>
  <c r="Q7" i="2"/>
  <c r="E176" i="2"/>
  <c r="F176" i="2"/>
  <c r="G176" i="2"/>
  <c r="H176" i="2"/>
  <c r="I176" i="2"/>
  <c r="J176" i="2"/>
  <c r="K176" i="2"/>
  <c r="L176" i="2"/>
  <c r="M176" i="2"/>
  <c r="N176" i="2"/>
  <c r="P7" i="2"/>
  <c r="S7" i="2"/>
  <c r="Q8" i="2"/>
  <c r="E177" i="2"/>
  <c r="F177" i="2"/>
  <c r="G177" i="2"/>
  <c r="H177" i="2"/>
  <c r="I177" i="2"/>
  <c r="J177" i="2"/>
  <c r="K177" i="2"/>
  <c r="L177" i="2"/>
  <c r="M177" i="2"/>
  <c r="N177" i="2"/>
  <c r="P8" i="2"/>
  <c r="S8" i="2"/>
  <c r="Q9" i="2"/>
  <c r="E178" i="2"/>
  <c r="F178" i="2"/>
  <c r="G178" i="2"/>
  <c r="H178" i="2"/>
  <c r="I178" i="2"/>
  <c r="J178" i="2"/>
  <c r="K178" i="2"/>
  <c r="L178" i="2"/>
  <c r="M178" i="2"/>
  <c r="N178" i="2"/>
  <c r="P9" i="2"/>
  <c r="S9" i="2"/>
  <c r="Q10" i="2"/>
  <c r="E179" i="2"/>
  <c r="F179" i="2"/>
  <c r="G179" i="2"/>
  <c r="H179" i="2"/>
  <c r="I179" i="2"/>
  <c r="J179" i="2"/>
  <c r="K179" i="2"/>
  <c r="L179" i="2"/>
  <c r="M179" i="2"/>
  <c r="N179" i="2"/>
  <c r="P10" i="2"/>
  <c r="S10" i="2"/>
  <c r="Q11" i="2"/>
  <c r="E180" i="2"/>
  <c r="F180" i="2"/>
  <c r="G180" i="2"/>
  <c r="H180" i="2"/>
  <c r="I180" i="2"/>
  <c r="J180" i="2"/>
  <c r="K180" i="2"/>
  <c r="L180" i="2"/>
  <c r="M180" i="2"/>
  <c r="N180" i="2"/>
  <c r="P11" i="2"/>
  <c r="S11" i="2"/>
  <c r="Q12" i="2"/>
  <c r="E181" i="2"/>
  <c r="F181" i="2"/>
  <c r="G181" i="2"/>
  <c r="H181" i="2"/>
  <c r="I181" i="2"/>
  <c r="J181" i="2"/>
  <c r="K181" i="2"/>
  <c r="L181" i="2"/>
  <c r="M181" i="2"/>
  <c r="N181" i="2"/>
  <c r="P12" i="2"/>
  <c r="S12" i="2"/>
  <c r="Q13" i="2"/>
  <c r="E182" i="2"/>
  <c r="F182" i="2"/>
  <c r="G182" i="2"/>
  <c r="H182" i="2"/>
  <c r="I182" i="2"/>
  <c r="J182" i="2"/>
  <c r="K182" i="2"/>
  <c r="L182" i="2"/>
  <c r="M182" i="2"/>
  <c r="N182" i="2"/>
  <c r="P13" i="2"/>
  <c r="S13" i="2"/>
  <c r="Q14" i="2"/>
  <c r="E183" i="2"/>
  <c r="F183" i="2"/>
  <c r="G183" i="2"/>
  <c r="H183" i="2"/>
  <c r="I183" i="2"/>
  <c r="J183" i="2"/>
  <c r="K183" i="2"/>
  <c r="L183" i="2"/>
  <c r="M183" i="2"/>
  <c r="N183" i="2"/>
  <c r="P14" i="2"/>
  <c r="S14" i="2"/>
  <c r="Q15" i="2"/>
  <c r="E184" i="2"/>
  <c r="F184" i="2"/>
  <c r="G184" i="2"/>
  <c r="H184" i="2"/>
  <c r="I184" i="2"/>
  <c r="J184" i="2"/>
  <c r="K184" i="2"/>
  <c r="L184" i="2"/>
  <c r="M184" i="2"/>
  <c r="N184" i="2"/>
  <c r="P15" i="2"/>
  <c r="S15" i="2"/>
  <c r="S17" i="2"/>
  <c r="S18" i="2"/>
  <c r="E190" i="2"/>
  <c r="Q26" i="2"/>
  <c r="P26" i="2"/>
  <c r="S26" i="2"/>
  <c r="Q27" i="2"/>
  <c r="P27" i="2"/>
  <c r="S27" i="2"/>
  <c r="Q28" i="2"/>
  <c r="P28" i="2"/>
  <c r="S28" i="2"/>
  <c r="Q29" i="2"/>
  <c r="P29" i="2"/>
  <c r="S29" i="2"/>
  <c r="Q30" i="2"/>
  <c r="P30" i="2"/>
  <c r="S30" i="2"/>
  <c r="Q31" i="2"/>
  <c r="P31" i="2"/>
  <c r="S31" i="2"/>
  <c r="Q32" i="2"/>
  <c r="P32" i="2"/>
  <c r="S32" i="2"/>
  <c r="Q33" i="2"/>
  <c r="P33" i="2"/>
  <c r="S33" i="2"/>
  <c r="Q34" i="2"/>
  <c r="P34" i="2"/>
  <c r="S34" i="2"/>
  <c r="Q35" i="2"/>
  <c r="P35" i="2"/>
  <c r="S35" i="2"/>
  <c r="Q36" i="2"/>
  <c r="P36" i="2"/>
  <c r="S36" i="2"/>
  <c r="S38" i="2"/>
  <c r="S39" i="2"/>
  <c r="E191" i="2"/>
  <c r="Q47" i="2"/>
  <c r="P47" i="2"/>
  <c r="S47" i="2"/>
  <c r="Q48" i="2"/>
  <c r="P48" i="2"/>
  <c r="S48" i="2"/>
  <c r="Q49" i="2"/>
  <c r="P49" i="2"/>
  <c r="S49" i="2"/>
  <c r="Q50" i="2"/>
  <c r="P50" i="2"/>
  <c r="S50" i="2"/>
  <c r="Q51" i="2"/>
  <c r="P51" i="2"/>
  <c r="S51" i="2"/>
  <c r="Q52" i="2"/>
  <c r="P52" i="2"/>
  <c r="S52" i="2"/>
  <c r="Q53" i="2"/>
  <c r="P53" i="2"/>
  <c r="S53" i="2"/>
  <c r="Q54" i="2"/>
  <c r="P54" i="2"/>
  <c r="S54" i="2"/>
  <c r="Q55" i="2"/>
  <c r="P55" i="2"/>
  <c r="S55" i="2"/>
  <c r="Q56" i="2"/>
  <c r="P56" i="2"/>
  <c r="S56" i="2"/>
  <c r="Q57" i="2"/>
  <c r="P57" i="2"/>
  <c r="S57" i="2"/>
  <c r="S59" i="2"/>
  <c r="S60" i="2"/>
  <c r="E192" i="2"/>
  <c r="Q66" i="2"/>
  <c r="P66" i="2"/>
  <c r="S66" i="2"/>
  <c r="Q67" i="2"/>
  <c r="P67" i="2"/>
  <c r="S67" i="2"/>
  <c r="Q68" i="2"/>
  <c r="P68" i="2"/>
  <c r="S68" i="2"/>
  <c r="Q69" i="2"/>
  <c r="P69" i="2"/>
  <c r="S69" i="2"/>
  <c r="Q70" i="2"/>
  <c r="P70" i="2"/>
  <c r="S70" i="2"/>
  <c r="Q71" i="2"/>
  <c r="P71" i="2"/>
  <c r="S71" i="2"/>
  <c r="Q72" i="2"/>
  <c r="P72" i="2"/>
  <c r="S72" i="2"/>
  <c r="Q73" i="2"/>
  <c r="P73" i="2"/>
  <c r="S73" i="2"/>
  <c r="Q74" i="2"/>
  <c r="P74" i="2"/>
  <c r="S74" i="2"/>
  <c r="Q75" i="2"/>
  <c r="P75" i="2"/>
  <c r="S75" i="2"/>
  <c r="Q76" i="2"/>
  <c r="P76" i="2"/>
  <c r="S76" i="2"/>
  <c r="S78" i="2"/>
  <c r="S79" i="2"/>
  <c r="E193" i="2"/>
  <c r="Q85" i="2"/>
  <c r="P85" i="2"/>
  <c r="S85" i="2"/>
  <c r="Q86" i="2"/>
  <c r="P86" i="2"/>
  <c r="S86" i="2"/>
  <c r="Q87" i="2"/>
  <c r="P87" i="2"/>
  <c r="S87" i="2"/>
  <c r="Q88" i="2"/>
  <c r="P88" i="2"/>
  <c r="S88" i="2"/>
  <c r="Q89" i="2"/>
  <c r="P89" i="2"/>
  <c r="S89" i="2"/>
  <c r="Q90" i="2"/>
  <c r="P90" i="2"/>
  <c r="S90" i="2"/>
  <c r="Q91" i="2"/>
  <c r="P91" i="2"/>
  <c r="S91" i="2"/>
  <c r="Q92" i="2"/>
  <c r="P92" i="2"/>
  <c r="S92" i="2"/>
  <c r="Q93" i="2"/>
  <c r="P93" i="2"/>
  <c r="S93" i="2"/>
  <c r="Q94" i="2"/>
  <c r="P94" i="2"/>
  <c r="S94" i="2"/>
  <c r="Q95" i="2"/>
  <c r="P95" i="2"/>
  <c r="S95" i="2"/>
  <c r="S97" i="2"/>
  <c r="S98" i="2"/>
  <c r="E194" i="2"/>
  <c r="Q103" i="2"/>
  <c r="P103" i="2"/>
  <c r="S103" i="2"/>
  <c r="Q104" i="2"/>
  <c r="P104" i="2"/>
  <c r="S104" i="2"/>
  <c r="Q105" i="2"/>
  <c r="P105" i="2"/>
  <c r="S105" i="2"/>
  <c r="Q106" i="2"/>
  <c r="P106" i="2"/>
  <c r="S106" i="2"/>
  <c r="Q107" i="2"/>
  <c r="P107" i="2"/>
  <c r="S107" i="2"/>
  <c r="Q108" i="2"/>
  <c r="P108" i="2"/>
  <c r="S108" i="2"/>
  <c r="Q109" i="2"/>
  <c r="P109" i="2"/>
  <c r="S109" i="2"/>
  <c r="Q110" i="2"/>
  <c r="P110" i="2"/>
  <c r="S110" i="2"/>
  <c r="Q111" i="2"/>
  <c r="P111" i="2"/>
  <c r="S111" i="2"/>
  <c r="Q112" i="2"/>
  <c r="P112" i="2"/>
  <c r="S112" i="2"/>
  <c r="Q113" i="2"/>
  <c r="P113" i="2"/>
  <c r="S113" i="2"/>
  <c r="S115" i="2"/>
  <c r="S116" i="2"/>
  <c r="E195" i="2"/>
  <c r="Q121" i="2"/>
  <c r="P121" i="2"/>
  <c r="S121" i="2"/>
  <c r="Q122" i="2"/>
  <c r="P122" i="2"/>
  <c r="S122" i="2"/>
  <c r="Q123" i="2"/>
  <c r="P123" i="2"/>
  <c r="S123" i="2"/>
  <c r="Q124" i="2"/>
  <c r="P124" i="2"/>
  <c r="S124" i="2"/>
  <c r="Q125" i="2"/>
  <c r="P125" i="2"/>
  <c r="S125" i="2"/>
  <c r="Q126" i="2"/>
  <c r="P126" i="2"/>
  <c r="S126" i="2"/>
  <c r="Q127" i="2"/>
  <c r="P127" i="2"/>
  <c r="S127" i="2"/>
  <c r="Q128" i="2"/>
  <c r="P128" i="2"/>
  <c r="S128" i="2"/>
  <c r="Q129" i="2"/>
  <c r="P129" i="2"/>
  <c r="S129" i="2"/>
  <c r="Q130" i="2"/>
  <c r="P130" i="2"/>
  <c r="S130" i="2"/>
  <c r="Q131" i="2"/>
  <c r="P131" i="2"/>
  <c r="S131" i="2"/>
  <c r="S133" i="2"/>
  <c r="S134" i="2"/>
  <c r="E196" i="2"/>
  <c r="Q139" i="2"/>
  <c r="P139" i="2"/>
  <c r="S139" i="2"/>
  <c r="Q140" i="2"/>
  <c r="P140" i="2"/>
  <c r="S140" i="2"/>
  <c r="Q141" i="2"/>
  <c r="P141" i="2"/>
  <c r="S141" i="2"/>
  <c r="Q142" i="2"/>
  <c r="P142" i="2"/>
  <c r="S142" i="2"/>
  <c r="Q143" i="2"/>
  <c r="P143" i="2"/>
  <c r="S143" i="2"/>
  <c r="Q144" i="2"/>
  <c r="P144" i="2"/>
  <c r="S144" i="2"/>
  <c r="Q145" i="2"/>
  <c r="P145" i="2"/>
  <c r="S145" i="2"/>
  <c r="Q146" i="2"/>
  <c r="P146" i="2"/>
  <c r="S146" i="2"/>
  <c r="Q147" i="2"/>
  <c r="P147" i="2"/>
  <c r="S147" i="2"/>
  <c r="Q148" i="2"/>
  <c r="P148" i="2"/>
  <c r="S148" i="2"/>
  <c r="Q149" i="2"/>
  <c r="P149" i="2"/>
  <c r="S149" i="2"/>
  <c r="S151" i="2"/>
  <c r="S152" i="2"/>
  <c r="E197" i="2"/>
  <c r="Q157" i="2"/>
  <c r="P157" i="2"/>
  <c r="S157" i="2"/>
  <c r="Q158" i="2"/>
  <c r="P158" i="2"/>
  <c r="S158" i="2"/>
  <c r="Q159" i="2"/>
  <c r="P159" i="2"/>
  <c r="S159" i="2"/>
  <c r="Q160" i="2"/>
  <c r="P160" i="2"/>
  <c r="S160" i="2"/>
  <c r="Q161" i="2"/>
  <c r="P161" i="2"/>
  <c r="S161" i="2"/>
  <c r="Q162" i="2"/>
  <c r="P162" i="2"/>
  <c r="S162" i="2"/>
  <c r="Q163" i="2"/>
  <c r="P163" i="2"/>
  <c r="S163" i="2"/>
  <c r="Q164" i="2"/>
  <c r="P164" i="2"/>
  <c r="S164" i="2"/>
  <c r="Q165" i="2"/>
  <c r="P165" i="2"/>
  <c r="S165" i="2"/>
  <c r="Q166" i="2"/>
  <c r="P166" i="2"/>
  <c r="S166" i="2"/>
  <c r="Q167" i="2"/>
  <c r="P167" i="2"/>
  <c r="S167" i="2"/>
  <c r="S169" i="2"/>
  <c r="S170" i="2"/>
  <c r="E198" i="2"/>
  <c r="E201" i="2"/>
  <c r="R5" i="2"/>
  <c r="U5" i="2"/>
  <c r="R6" i="2"/>
  <c r="U6" i="2"/>
  <c r="R7" i="2"/>
  <c r="U7" i="2"/>
  <c r="R8" i="2"/>
  <c r="U8" i="2"/>
  <c r="R9" i="2"/>
  <c r="U9" i="2"/>
  <c r="R10" i="2"/>
  <c r="U10" i="2"/>
  <c r="R11" i="2"/>
  <c r="U11" i="2"/>
  <c r="R12" i="2"/>
  <c r="U12" i="2"/>
  <c r="R13" i="2"/>
  <c r="U13" i="2"/>
  <c r="R14" i="2"/>
  <c r="U14" i="2"/>
  <c r="R15" i="2"/>
  <c r="U15" i="2"/>
  <c r="U17" i="2"/>
  <c r="U18" i="2"/>
  <c r="G190" i="2"/>
  <c r="R26" i="2"/>
  <c r="U26" i="2"/>
  <c r="R27" i="2"/>
  <c r="U27" i="2"/>
  <c r="R28" i="2"/>
  <c r="U28" i="2"/>
  <c r="R29" i="2"/>
  <c r="U29" i="2"/>
  <c r="R30" i="2"/>
  <c r="U30" i="2"/>
  <c r="R31" i="2"/>
  <c r="U31" i="2"/>
  <c r="R32" i="2"/>
  <c r="U32" i="2"/>
  <c r="R33" i="2"/>
  <c r="U33" i="2"/>
  <c r="R34" i="2"/>
  <c r="U34" i="2"/>
  <c r="R35" i="2"/>
  <c r="U35" i="2"/>
  <c r="R36" i="2"/>
  <c r="U36" i="2"/>
  <c r="U38" i="2"/>
  <c r="U39" i="2"/>
  <c r="G191" i="2"/>
  <c r="R47" i="2"/>
  <c r="U47" i="2"/>
  <c r="R48" i="2"/>
  <c r="U48" i="2"/>
  <c r="R49" i="2"/>
  <c r="U49" i="2"/>
  <c r="R50" i="2"/>
  <c r="U50" i="2"/>
  <c r="R51" i="2"/>
  <c r="U51" i="2"/>
  <c r="R52" i="2"/>
  <c r="U52" i="2"/>
  <c r="R53" i="2"/>
  <c r="U53" i="2"/>
  <c r="R54" i="2"/>
  <c r="U54" i="2"/>
  <c r="R55" i="2"/>
  <c r="U55" i="2"/>
  <c r="R56" i="2"/>
  <c r="U56" i="2"/>
  <c r="R57" i="2"/>
  <c r="U57" i="2"/>
  <c r="U59" i="2"/>
  <c r="U60" i="2"/>
  <c r="G192" i="2"/>
  <c r="R66" i="2"/>
  <c r="U66" i="2"/>
  <c r="R67" i="2"/>
  <c r="U67" i="2"/>
  <c r="R68" i="2"/>
  <c r="U68" i="2"/>
  <c r="R69" i="2"/>
  <c r="U69" i="2"/>
  <c r="R70" i="2"/>
  <c r="U70" i="2"/>
  <c r="R71" i="2"/>
  <c r="U71" i="2"/>
  <c r="R72" i="2"/>
  <c r="U72" i="2"/>
  <c r="R73" i="2"/>
  <c r="U73" i="2"/>
  <c r="R74" i="2"/>
  <c r="U74" i="2"/>
  <c r="R75" i="2"/>
  <c r="U75" i="2"/>
  <c r="R76" i="2"/>
  <c r="U76" i="2"/>
  <c r="U78" i="2"/>
  <c r="U79" i="2"/>
  <c r="G193" i="2"/>
  <c r="R85" i="2"/>
  <c r="U85" i="2"/>
  <c r="R86" i="2"/>
  <c r="U86" i="2"/>
  <c r="R87" i="2"/>
  <c r="U87" i="2"/>
  <c r="R88" i="2"/>
  <c r="U88" i="2"/>
  <c r="R89" i="2"/>
  <c r="U89" i="2"/>
  <c r="R90" i="2"/>
  <c r="U90" i="2"/>
  <c r="R91" i="2"/>
  <c r="U91" i="2"/>
  <c r="R92" i="2"/>
  <c r="U92" i="2"/>
  <c r="R93" i="2"/>
  <c r="U93" i="2"/>
  <c r="R94" i="2"/>
  <c r="U94" i="2"/>
  <c r="R95" i="2"/>
  <c r="U95" i="2"/>
  <c r="U97" i="2"/>
  <c r="U98" i="2"/>
  <c r="G194" i="2"/>
  <c r="R103" i="2"/>
  <c r="U103" i="2"/>
  <c r="R104" i="2"/>
  <c r="U104" i="2"/>
  <c r="R105" i="2"/>
  <c r="U105" i="2"/>
  <c r="R106" i="2"/>
  <c r="U106" i="2"/>
  <c r="R107" i="2"/>
  <c r="U107" i="2"/>
  <c r="R108" i="2"/>
  <c r="U108" i="2"/>
  <c r="R109" i="2"/>
  <c r="U109" i="2"/>
  <c r="R110" i="2"/>
  <c r="U110" i="2"/>
  <c r="R111" i="2"/>
  <c r="U111" i="2"/>
  <c r="R112" i="2"/>
  <c r="U112" i="2"/>
  <c r="R113" i="2"/>
  <c r="U113" i="2"/>
  <c r="U115" i="2"/>
  <c r="U116" i="2"/>
  <c r="G195" i="2"/>
  <c r="R121" i="2"/>
  <c r="U121" i="2"/>
  <c r="R122" i="2"/>
  <c r="U122" i="2"/>
  <c r="R123" i="2"/>
  <c r="U123" i="2"/>
  <c r="R124" i="2"/>
  <c r="U124" i="2"/>
  <c r="R125" i="2"/>
  <c r="U125" i="2"/>
  <c r="R126" i="2"/>
  <c r="U126" i="2"/>
  <c r="R127" i="2"/>
  <c r="U127" i="2"/>
  <c r="R128" i="2"/>
  <c r="U128" i="2"/>
  <c r="R129" i="2"/>
  <c r="U129" i="2"/>
  <c r="R130" i="2"/>
  <c r="U130" i="2"/>
  <c r="R131" i="2"/>
  <c r="U131" i="2"/>
  <c r="U133" i="2"/>
  <c r="U134" i="2"/>
  <c r="G196" i="2"/>
  <c r="R139" i="2"/>
  <c r="U139" i="2"/>
  <c r="R140" i="2"/>
  <c r="U140" i="2"/>
  <c r="R141" i="2"/>
  <c r="U141" i="2"/>
  <c r="R142" i="2"/>
  <c r="U142" i="2"/>
  <c r="R143" i="2"/>
  <c r="U143" i="2"/>
  <c r="R144" i="2"/>
  <c r="U144" i="2"/>
  <c r="R145" i="2"/>
  <c r="U145" i="2"/>
  <c r="R146" i="2"/>
  <c r="U146" i="2"/>
  <c r="R147" i="2"/>
  <c r="U147" i="2"/>
  <c r="R148" i="2"/>
  <c r="U148" i="2"/>
  <c r="R149" i="2"/>
  <c r="U149" i="2"/>
  <c r="U151" i="2"/>
  <c r="U152" i="2"/>
  <c r="G197" i="2"/>
  <c r="R157" i="2"/>
  <c r="U157" i="2"/>
  <c r="R158" i="2"/>
  <c r="U158" i="2"/>
  <c r="R159" i="2"/>
  <c r="U159" i="2"/>
  <c r="R160" i="2"/>
  <c r="U160" i="2"/>
  <c r="R161" i="2"/>
  <c r="U161" i="2"/>
  <c r="R162" i="2"/>
  <c r="U162" i="2"/>
  <c r="R163" i="2"/>
  <c r="U163" i="2"/>
  <c r="R164" i="2"/>
  <c r="U164" i="2"/>
  <c r="R165" i="2"/>
  <c r="U165" i="2"/>
  <c r="R166" i="2"/>
  <c r="U166" i="2"/>
  <c r="R167" i="2"/>
  <c r="U167" i="2"/>
  <c r="U169" i="2"/>
  <c r="U170" i="2"/>
  <c r="G198" i="2"/>
  <c r="G201" i="2"/>
  <c r="E203" i="2"/>
  <c r="J156" i="2"/>
  <c r="J198" i="2"/>
  <c r="L198" i="2"/>
  <c r="M198" i="2"/>
  <c r="I198" i="2"/>
  <c r="K198" i="2"/>
  <c r="M172" i="2"/>
  <c r="C198" i="2"/>
  <c r="J138" i="2"/>
  <c r="J197" i="2"/>
  <c r="L197" i="2"/>
  <c r="M197" i="2"/>
  <c r="I197" i="2"/>
  <c r="K197" i="2"/>
  <c r="L172" i="2"/>
  <c r="C197" i="2"/>
  <c r="J120" i="2"/>
  <c r="J196" i="2"/>
  <c r="L196" i="2"/>
  <c r="M196" i="2"/>
  <c r="I196" i="2"/>
  <c r="K196" i="2"/>
  <c r="K172" i="2"/>
  <c r="C196" i="2"/>
  <c r="J102" i="2"/>
  <c r="J195" i="2"/>
  <c r="L195" i="2"/>
  <c r="M195" i="2"/>
  <c r="I195" i="2"/>
  <c r="K195" i="2"/>
  <c r="J172" i="2"/>
  <c r="C195" i="2"/>
  <c r="J84" i="2"/>
  <c r="J194" i="2"/>
  <c r="L194" i="2"/>
  <c r="M194" i="2"/>
  <c r="I194" i="2"/>
  <c r="K194" i="2"/>
  <c r="I172" i="2"/>
  <c r="C194" i="2"/>
  <c r="J65" i="2"/>
  <c r="J193" i="2"/>
  <c r="L193" i="2"/>
  <c r="M193" i="2"/>
  <c r="I193" i="2"/>
  <c r="K193" i="2"/>
  <c r="H172" i="2"/>
  <c r="C193" i="2"/>
  <c r="J46" i="2"/>
  <c r="J192" i="2"/>
  <c r="L192" i="2"/>
  <c r="M192" i="2"/>
  <c r="I192" i="2"/>
  <c r="K192" i="2"/>
  <c r="G172" i="2"/>
  <c r="C192" i="2"/>
  <c r="J25" i="2"/>
  <c r="J191" i="2"/>
  <c r="L191" i="2"/>
  <c r="M191" i="2"/>
  <c r="I191" i="2"/>
  <c r="K191" i="2"/>
  <c r="F172" i="2"/>
  <c r="C191" i="2"/>
  <c r="J4" i="2"/>
  <c r="J190" i="2"/>
  <c r="L190" i="2"/>
  <c r="M190" i="2"/>
  <c r="I190" i="2"/>
  <c r="K190" i="2"/>
  <c r="E172" i="2"/>
  <c r="C190" i="2"/>
  <c r="C169" i="2"/>
  <c r="C184" i="2"/>
  <c r="C167" i="2"/>
  <c r="C183" i="2"/>
  <c r="C165" i="2"/>
  <c r="C182" i="2"/>
  <c r="C163" i="2"/>
  <c r="C181" i="2"/>
  <c r="C162" i="2"/>
  <c r="C180" i="2"/>
  <c r="C161" i="2"/>
  <c r="C179" i="2"/>
  <c r="C160" i="2"/>
  <c r="C178" i="2"/>
  <c r="C159" i="2"/>
  <c r="C177" i="2"/>
  <c r="C158" i="2"/>
  <c r="C176" i="2"/>
  <c r="C157" i="2"/>
  <c r="C175" i="2"/>
  <c r="C156" i="2"/>
  <c r="C174" i="2"/>
  <c r="I169" i="2"/>
  <c r="K169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I168" i="2"/>
  <c r="K168" i="2"/>
  <c r="C168" i="2"/>
  <c r="I167" i="2"/>
  <c r="K167" i="2"/>
  <c r="I166" i="2"/>
  <c r="K166" i="2"/>
  <c r="C166" i="2"/>
  <c r="I165" i="2"/>
  <c r="K165" i="2"/>
  <c r="I164" i="2"/>
  <c r="K164" i="2"/>
  <c r="C164" i="2"/>
  <c r="I163" i="2"/>
  <c r="K163" i="2"/>
  <c r="I162" i="2"/>
  <c r="K162" i="2"/>
  <c r="I161" i="2"/>
  <c r="K161" i="2"/>
  <c r="I160" i="2"/>
  <c r="K160" i="2"/>
  <c r="I159" i="2"/>
  <c r="K159" i="2"/>
  <c r="I158" i="2"/>
  <c r="K158" i="2"/>
  <c r="I157" i="2"/>
  <c r="K157" i="2"/>
  <c r="I156" i="2"/>
  <c r="K156" i="2"/>
  <c r="I151" i="2"/>
  <c r="K151" i="2"/>
  <c r="C151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I150" i="2"/>
  <c r="K150" i="2"/>
  <c r="C150" i="2"/>
  <c r="I149" i="2"/>
  <c r="K149" i="2"/>
  <c r="C149" i="2"/>
  <c r="I148" i="2"/>
  <c r="K148" i="2"/>
  <c r="C148" i="2"/>
  <c r="I147" i="2"/>
  <c r="K147" i="2"/>
  <c r="C147" i="2"/>
  <c r="I146" i="2"/>
  <c r="K146" i="2"/>
  <c r="C146" i="2"/>
  <c r="I145" i="2"/>
  <c r="K145" i="2"/>
  <c r="C145" i="2"/>
  <c r="I144" i="2"/>
  <c r="K144" i="2"/>
  <c r="C144" i="2"/>
  <c r="I143" i="2"/>
  <c r="K143" i="2"/>
  <c r="C143" i="2"/>
  <c r="I142" i="2"/>
  <c r="K142" i="2"/>
  <c r="C142" i="2"/>
  <c r="I141" i="2"/>
  <c r="K141" i="2"/>
  <c r="C141" i="2"/>
  <c r="I140" i="2"/>
  <c r="K140" i="2"/>
  <c r="C140" i="2"/>
  <c r="I139" i="2"/>
  <c r="K139" i="2"/>
  <c r="C139" i="2"/>
  <c r="I138" i="2"/>
  <c r="K138" i="2"/>
  <c r="C138" i="2"/>
  <c r="I133" i="2"/>
  <c r="K133" i="2"/>
  <c r="C133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I132" i="2"/>
  <c r="K132" i="2"/>
  <c r="C132" i="2"/>
  <c r="I131" i="2"/>
  <c r="K131" i="2"/>
  <c r="C131" i="2"/>
  <c r="I130" i="2"/>
  <c r="K130" i="2"/>
  <c r="C130" i="2"/>
  <c r="I129" i="2"/>
  <c r="K129" i="2"/>
  <c r="C129" i="2"/>
  <c r="I128" i="2"/>
  <c r="K128" i="2"/>
  <c r="C128" i="2"/>
  <c r="I127" i="2"/>
  <c r="K127" i="2"/>
  <c r="C127" i="2"/>
  <c r="I126" i="2"/>
  <c r="K126" i="2"/>
  <c r="C126" i="2"/>
  <c r="I125" i="2"/>
  <c r="K125" i="2"/>
  <c r="C125" i="2"/>
  <c r="I124" i="2"/>
  <c r="K124" i="2"/>
  <c r="C124" i="2"/>
  <c r="I123" i="2"/>
  <c r="K123" i="2"/>
  <c r="C123" i="2"/>
  <c r="I122" i="2"/>
  <c r="K122" i="2"/>
  <c r="C122" i="2"/>
  <c r="I121" i="2"/>
  <c r="K121" i="2"/>
  <c r="C121" i="2"/>
  <c r="I120" i="2"/>
  <c r="K120" i="2"/>
  <c r="C120" i="2"/>
  <c r="I115" i="2"/>
  <c r="K115" i="2"/>
  <c r="C115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I114" i="2"/>
  <c r="K114" i="2"/>
  <c r="C114" i="2"/>
  <c r="I113" i="2"/>
  <c r="K113" i="2"/>
  <c r="C113" i="2"/>
  <c r="I112" i="2"/>
  <c r="K112" i="2"/>
  <c r="C112" i="2"/>
  <c r="I111" i="2"/>
  <c r="K111" i="2"/>
  <c r="C111" i="2"/>
  <c r="I110" i="2"/>
  <c r="K110" i="2"/>
  <c r="C110" i="2"/>
  <c r="I109" i="2"/>
  <c r="K109" i="2"/>
  <c r="C109" i="2"/>
  <c r="I108" i="2"/>
  <c r="K108" i="2"/>
  <c r="C108" i="2"/>
  <c r="I107" i="2"/>
  <c r="K107" i="2"/>
  <c r="C107" i="2"/>
  <c r="I106" i="2"/>
  <c r="K106" i="2"/>
  <c r="C106" i="2"/>
  <c r="I105" i="2"/>
  <c r="K105" i="2"/>
  <c r="C105" i="2"/>
  <c r="I104" i="2"/>
  <c r="K104" i="2"/>
  <c r="C104" i="2"/>
  <c r="I103" i="2"/>
  <c r="K103" i="2"/>
  <c r="C103" i="2"/>
  <c r="I102" i="2"/>
  <c r="K102" i="2"/>
  <c r="C102" i="2"/>
  <c r="I97" i="2"/>
  <c r="K97" i="2"/>
  <c r="C97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I96" i="2"/>
  <c r="K96" i="2"/>
  <c r="C96" i="2"/>
  <c r="I95" i="2"/>
  <c r="K95" i="2"/>
  <c r="C95" i="2"/>
  <c r="I94" i="2"/>
  <c r="K94" i="2"/>
  <c r="C94" i="2"/>
  <c r="I93" i="2"/>
  <c r="K93" i="2"/>
  <c r="C93" i="2"/>
  <c r="I92" i="2"/>
  <c r="K92" i="2"/>
  <c r="C92" i="2"/>
  <c r="I91" i="2"/>
  <c r="K91" i="2"/>
  <c r="C91" i="2"/>
  <c r="I90" i="2"/>
  <c r="K90" i="2"/>
  <c r="C90" i="2"/>
  <c r="I89" i="2"/>
  <c r="K89" i="2"/>
  <c r="C89" i="2"/>
  <c r="I88" i="2"/>
  <c r="K88" i="2"/>
  <c r="C88" i="2"/>
  <c r="I87" i="2"/>
  <c r="K87" i="2"/>
  <c r="C87" i="2"/>
  <c r="I86" i="2"/>
  <c r="K86" i="2"/>
  <c r="C86" i="2"/>
  <c r="I85" i="2"/>
  <c r="K85" i="2"/>
  <c r="C85" i="2"/>
  <c r="I84" i="2"/>
  <c r="K84" i="2"/>
  <c r="C84" i="2"/>
  <c r="I78" i="2"/>
  <c r="K78" i="2"/>
  <c r="C78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I77" i="2"/>
  <c r="K77" i="2"/>
  <c r="C77" i="2"/>
  <c r="I76" i="2"/>
  <c r="K76" i="2"/>
  <c r="C76" i="2"/>
  <c r="I75" i="2"/>
  <c r="K75" i="2"/>
  <c r="C75" i="2"/>
  <c r="I74" i="2"/>
  <c r="K74" i="2"/>
  <c r="C74" i="2"/>
  <c r="I73" i="2"/>
  <c r="K73" i="2"/>
  <c r="C73" i="2"/>
  <c r="I72" i="2"/>
  <c r="K72" i="2"/>
  <c r="C72" i="2"/>
  <c r="I71" i="2"/>
  <c r="K71" i="2"/>
  <c r="C71" i="2"/>
  <c r="I70" i="2"/>
  <c r="K70" i="2"/>
  <c r="C70" i="2"/>
  <c r="I69" i="2"/>
  <c r="K69" i="2"/>
  <c r="C69" i="2"/>
  <c r="I68" i="2"/>
  <c r="K68" i="2"/>
  <c r="C68" i="2"/>
  <c r="I67" i="2"/>
  <c r="K67" i="2"/>
  <c r="C67" i="2"/>
  <c r="I66" i="2"/>
  <c r="K66" i="2"/>
  <c r="C66" i="2"/>
  <c r="I65" i="2"/>
  <c r="K65" i="2"/>
  <c r="C65" i="2"/>
  <c r="I60" i="2"/>
  <c r="K60" i="2"/>
  <c r="C60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I59" i="2"/>
  <c r="K59" i="2"/>
  <c r="C59" i="2"/>
  <c r="I58" i="2"/>
  <c r="K58" i="2"/>
  <c r="C58" i="2"/>
  <c r="I57" i="2"/>
  <c r="K57" i="2"/>
  <c r="C57" i="2"/>
  <c r="I56" i="2"/>
  <c r="K56" i="2"/>
  <c r="C56" i="2"/>
  <c r="I55" i="2"/>
  <c r="K55" i="2"/>
  <c r="C55" i="2"/>
  <c r="I54" i="2"/>
  <c r="K54" i="2"/>
  <c r="C54" i="2"/>
  <c r="I53" i="2"/>
  <c r="K53" i="2"/>
  <c r="C53" i="2"/>
  <c r="I52" i="2"/>
  <c r="K52" i="2"/>
  <c r="C52" i="2"/>
  <c r="I51" i="2"/>
  <c r="K51" i="2"/>
  <c r="C51" i="2"/>
  <c r="I50" i="2"/>
  <c r="K50" i="2"/>
  <c r="C50" i="2"/>
  <c r="I49" i="2"/>
  <c r="K49" i="2"/>
  <c r="C49" i="2"/>
  <c r="I48" i="2"/>
  <c r="K48" i="2"/>
  <c r="C48" i="2"/>
  <c r="I47" i="2"/>
  <c r="K47" i="2"/>
  <c r="C47" i="2"/>
  <c r="I46" i="2"/>
  <c r="K46" i="2"/>
  <c r="C46" i="2"/>
  <c r="I39" i="2"/>
  <c r="K39" i="2"/>
  <c r="C39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I38" i="2"/>
  <c r="K38" i="2"/>
  <c r="C38" i="2"/>
  <c r="I37" i="2"/>
  <c r="K37" i="2"/>
  <c r="C37" i="2"/>
  <c r="I36" i="2"/>
  <c r="K36" i="2"/>
  <c r="C36" i="2"/>
  <c r="I35" i="2"/>
  <c r="K35" i="2"/>
  <c r="C35" i="2"/>
  <c r="I34" i="2"/>
  <c r="K34" i="2"/>
  <c r="C34" i="2"/>
  <c r="I33" i="2"/>
  <c r="K33" i="2"/>
  <c r="C33" i="2"/>
  <c r="I32" i="2"/>
  <c r="K32" i="2"/>
  <c r="C32" i="2"/>
  <c r="I31" i="2"/>
  <c r="K31" i="2"/>
  <c r="C31" i="2"/>
  <c r="I30" i="2"/>
  <c r="K30" i="2"/>
  <c r="C30" i="2"/>
  <c r="I29" i="2"/>
  <c r="K29" i="2"/>
  <c r="C29" i="2"/>
  <c r="I28" i="2"/>
  <c r="K28" i="2"/>
  <c r="C28" i="2"/>
  <c r="I27" i="2"/>
  <c r="K27" i="2"/>
  <c r="C27" i="2"/>
  <c r="I26" i="2"/>
  <c r="K26" i="2"/>
  <c r="C26" i="2"/>
  <c r="I25" i="2"/>
  <c r="K25" i="2"/>
  <c r="C25" i="2"/>
  <c r="I18" i="2"/>
  <c r="K18" i="2"/>
  <c r="C18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I17" i="2"/>
  <c r="K17" i="2"/>
  <c r="C17" i="2"/>
  <c r="I16" i="2"/>
  <c r="K16" i="2"/>
  <c r="C16" i="2"/>
  <c r="I15" i="2"/>
  <c r="K15" i="2"/>
  <c r="C15" i="2"/>
  <c r="I14" i="2"/>
  <c r="K14" i="2"/>
  <c r="C14" i="2"/>
  <c r="I13" i="2"/>
  <c r="K13" i="2"/>
  <c r="C13" i="2"/>
  <c r="I12" i="2"/>
  <c r="K12" i="2"/>
  <c r="C12" i="2"/>
  <c r="I11" i="2"/>
  <c r="K11" i="2"/>
  <c r="C11" i="2"/>
  <c r="I10" i="2"/>
  <c r="K10" i="2"/>
  <c r="C10" i="2"/>
  <c r="I9" i="2"/>
  <c r="K9" i="2"/>
  <c r="C9" i="2"/>
  <c r="I8" i="2"/>
  <c r="K8" i="2"/>
  <c r="C8" i="2"/>
  <c r="I7" i="2"/>
  <c r="K7" i="2"/>
  <c r="C7" i="2"/>
  <c r="I6" i="2"/>
  <c r="K6" i="2"/>
  <c r="C6" i="2"/>
  <c r="I5" i="2"/>
  <c r="K5" i="2"/>
  <c r="C5" i="2"/>
  <c r="I4" i="2"/>
  <c r="K4" i="2"/>
  <c r="C4" i="2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E10" i="1"/>
  <c r="C3" i="1"/>
  <c r="C4" i="1"/>
  <c r="C5" i="1"/>
  <c r="C6" i="1"/>
  <c r="C7" i="1"/>
  <c r="C8" i="1"/>
  <c r="C9" i="1"/>
  <c r="C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<sst xmlns="http://schemas.openxmlformats.org/spreadsheetml/2006/main" count="500" uniqueCount="66">
  <si>
    <t>Nestle</t>
  </si>
  <si>
    <t>10 Jahres Schnitt</t>
  </si>
  <si>
    <t>KGV (Kurs/Gewinn)</t>
  </si>
  <si>
    <t>KUV (Kurs/Umsatz)</t>
  </si>
  <si>
    <t>KBV (Kurs/Buchwert)</t>
  </si>
  <si>
    <t>KCV (Kurs/Cashflow)</t>
  </si>
  <si>
    <t>Dividendenrendite in %</t>
  </si>
  <si>
    <t>Gewinnrendite in %</t>
  </si>
  <si>
    <t>Eigenkapitalrendite in %</t>
  </si>
  <si>
    <t>Umsatzrendite in %</t>
  </si>
  <si>
    <t>Gesamtkapitalrendite in %</t>
  </si>
  <si>
    <t>Return on Investment in %</t>
  </si>
  <si>
    <t>Arbeitsintensität in %</t>
  </si>
  <si>
    <t>Eigenkapitalquote in %</t>
  </si>
  <si>
    <t>Fremdkapitalquote in %</t>
  </si>
  <si>
    <t>Verschuldungsgrad in %</t>
  </si>
  <si>
    <t>Working Capital in Mio CHF</t>
  </si>
  <si>
    <t>Coca Cola</t>
  </si>
  <si>
    <t>Working Capital in Mio USD</t>
  </si>
  <si>
    <t>PepsiCo</t>
  </si>
  <si>
    <t>Unilever</t>
  </si>
  <si>
    <t>Danone</t>
  </si>
  <si>
    <t>Working Capital in Mio EUR</t>
  </si>
  <si>
    <t>Mondelz</t>
  </si>
  <si>
    <t>Kraft</t>
  </si>
  <si>
    <t>General Mills</t>
  </si>
  <si>
    <t>Kellog</t>
  </si>
  <si>
    <t>Aktie</t>
  </si>
  <si>
    <t>Nestlé</t>
  </si>
  <si>
    <t>Kurs</t>
  </si>
  <si>
    <t>Aktuell</t>
  </si>
  <si>
    <t>Forward KGV</t>
  </si>
  <si>
    <t>Abweichung</t>
  </si>
  <si>
    <t>Bewertung im 10 Jahres Vergleich</t>
  </si>
  <si>
    <t>Bewertung 10 Jahre</t>
  </si>
  <si>
    <t>Bewertung aktuell</t>
  </si>
  <si>
    <t>Punkte - 10 Jahre</t>
  </si>
  <si>
    <t>Punkte - Aktuell</t>
  </si>
  <si>
    <t>KGV</t>
  </si>
  <si>
    <t>&lt;</t>
  </si>
  <si>
    <t>KUV</t>
  </si>
  <si>
    <t>KBV</t>
  </si>
  <si>
    <t>KCV</t>
  </si>
  <si>
    <t>Div%</t>
  </si>
  <si>
    <t>&gt;</t>
  </si>
  <si>
    <t>Gewinnrendite</t>
  </si>
  <si>
    <t>Eigenkapitalrendite</t>
  </si>
  <si>
    <t>Umsatzrendite</t>
  </si>
  <si>
    <t>Return on Investment</t>
  </si>
  <si>
    <t xml:space="preserve">Eigenkapitalquote </t>
  </si>
  <si>
    <t>Verschuldungsgrad</t>
  </si>
  <si>
    <t>Gesamt</t>
  </si>
  <si>
    <t>in %</t>
  </si>
  <si>
    <t>Kaufkurs ca.</t>
  </si>
  <si>
    <t>Pepsi</t>
  </si>
  <si>
    <t>Kellogg</t>
  </si>
  <si>
    <t>Schnitt</t>
  </si>
  <si>
    <t>Schnitt 10 Jahre Vergleich Branche</t>
  </si>
  <si>
    <t>Schnitt aktuell Vergleich Branche</t>
  </si>
  <si>
    <t xml:space="preserve">Differenz </t>
  </si>
  <si>
    <t>Differenz KGV - Next Year</t>
  </si>
  <si>
    <t>Fairer Wert - Aktuell</t>
  </si>
  <si>
    <t>Fairer Wert - 2018</t>
  </si>
  <si>
    <t>Max?</t>
  </si>
  <si>
    <t>Durchschnitt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</si>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</sst>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rgb="FF000000"/>
      <name val="Arial"/>
    </font>
    <font>
      <sz val="13"/>
      <color rgb="FF575756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0" fillId="0" borderId="0" xfId="0" applyAlignment="1">
      <alignment horizontal="center"/>
    </xf>
    <xf numFmtId="44" fontId="0" fillId="0" borderId="0" xfId="1" applyFont="1"/>
    <xf numFmtId="3" fontId="2" fillId="0" borderId="0" xfId="0" applyNumberFormat="1" applyFont="1" applyAlignment="1">
      <alignment horizontal="center"/>
    </xf>
    <xf numFmtId="10" fontId="0" fillId="0" borderId="0" xfId="2" applyNumberFormat="1" applyFont="1"/>
    <xf numFmtId="0" fontId="3" fillId="0" borderId="0" xfId="0" applyFont="1" applyAlignment="1">
      <alignment horizontal="center"/>
    </xf>
    <xf numFmtId="9" fontId="0" fillId="0" borderId="0" xfId="2" applyFont="1"/>
    <xf numFmtId="44" fontId="0" fillId="0" borderId="0" xfId="0" applyNumberFormat="1"/>
    <xf numFmtId="9" fontId="0" fillId="0" borderId="0" xfId="2" applyFont="1" applyAlignment="1">
      <alignment horizontal="center"/>
    </xf>
    <xf numFmtId="0" fontId="0" fillId="0" borderId="0" xfId="0" applyNumberFormat="1"/>
    <xf numFmtId="4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9" fontId="0" fillId="0" borderId="0" xfId="0" applyNumberFormat="1"/>
    <xf numFmtId="9" fontId="0" fillId="0" borderId="0" xfId="0" applyNumberFormat="1" applyAlignment="1">
      <alignment horizontal="center"/>
    </xf>
  </cellXfs>
  <cellStyles count="3">
    <cellStyle name="Prozent" xfId="2" builtinId="5"/>
    <cellStyle name="Stand." xfId="0" builtinId="0"/>
    <cellStyle name="Währung" xfId="1" builtinId="4"/>
  </cellStyles>
  <dxfs count="45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hilippreibold/Google%20Drive/Privat/Aktien/Vermo&#776;g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tchlist"/>
      <sheetName val="Was brauchen Menschen"/>
      <sheetName val="1 - Nahrung  "/>
      <sheetName val="1 - Nahrung - Bewertung"/>
      <sheetName val="1 - Nahrung - Daten Nahrung"/>
      <sheetName val="2 - Pharma"/>
      <sheetName val="2 - Pharma Bewertung"/>
      <sheetName val="2 - Daten Pharma"/>
      <sheetName val="3 - Medien"/>
      <sheetName val="3 - Medien Bewertung"/>
      <sheetName val="3 - Daten Medien"/>
      <sheetName val="Depot"/>
      <sheetName val="Dividende"/>
      <sheetName val="Dividenden Prognose"/>
      <sheetName val="Invest"/>
      <sheetName val="Jeden Monat"/>
      <sheetName val="Pirateninsel"/>
    </sheetNames>
    <sheetDataSet>
      <sheetData sheetId="0"/>
      <sheetData sheetId="1"/>
      <sheetData sheetId="2">
        <row r="2">
          <cell r="E2" t="str">
            <v>Nestlé</v>
          </cell>
        </row>
        <row r="3">
          <cell r="E3" t="str">
            <v>Coca Cola</v>
          </cell>
        </row>
        <row r="4">
          <cell r="E4" t="str">
            <v>Pepsi</v>
          </cell>
        </row>
        <row r="5">
          <cell r="E5" t="str">
            <v>Unilever</v>
          </cell>
        </row>
        <row r="6">
          <cell r="E6" t="str">
            <v>Danone</v>
          </cell>
        </row>
        <row r="7">
          <cell r="E7" t="str">
            <v>Mondelz</v>
          </cell>
        </row>
        <row r="8">
          <cell r="E8" t="str">
            <v>Kraft</v>
          </cell>
        </row>
        <row r="9">
          <cell r="E9" t="str">
            <v>General Mills</v>
          </cell>
        </row>
      </sheetData>
      <sheetData sheetId="3">
        <row r="1">
          <cell r="C1" t="str">
            <v>Nestlé</v>
          </cell>
        </row>
        <row r="22">
          <cell r="C22" t="str">
            <v>Coca Cola</v>
          </cell>
        </row>
        <row r="43">
          <cell r="C43" t="str">
            <v>Pepsi</v>
          </cell>
        </row>
        <row r="62">
          <cell r="C62" t="str">
            <v>Unilever</v>
          </cell>
        </row>
        <row r="81">
          <cell r="C81" t="str">
            <v>Danone</v>
          </cell>
        </row>
        <row r="99">
          <cell r="C99" t="str">
            <v>Mondelz</v>
          </cell>
        </row>
        <row r="117">
          <cell r="C117" t="str">
            <v>Kraft</v>
          </cell>
        </row>
        <row r="135">
          <cell r="C135" t="str">
            <v>General Mills</v>
          </cell>
        </row>
        <row r="153">
          <cell r="C153" t="str">
            <v>Kellogg</v>
          </cell>
        </row>
      </sheetData>
      <sheetData sheetId="4">
        <row r="4">
          <cell r="A4" t="str">
            <v>KGV (Kurs/Gewinn)</v>
          </cell>
        </row>
        <row r="5">
          <cell r="A5" t="str">
            <v>KUV (Kurs/Umsatz)</v>
          </cell>
        </row>
        <row r="6">
          <cell r="A6" t="str">
            <v>KBV (Kurs/Buchwert)</v>
          </cell>
        </row>
        <row r="7">
          <cell r="A7" t="str">
            <v>KCV (Kurs/Cashflow)</v>
          </cell>
        </row>
        <row r="8">
          <cell r="A8" t="str">
            <v>Dividendenrendite in %</v>
          </cell>
        </row>
        <row r="9">
          <cell r="A9" t="str">
            <v>Gewinnrendite in %</v>
          </cell>
        </row>
        <row r="10">
          <cell r="A10" t="str">
            <v>Eigenkapitalrendite in %</v>
          </cell>
        </row>
        <row r="11">
          <cell r="A11" t="str">
            <v>Umsatzrendite in %</v>
          </cell>
        </row>
        <row r="12">
          <cell r="A12" t="str">
            <v>Gesamtkapitalrendite in %</v>
          </cell>
        </row>
        <row r="13">
          <cell r="A13" t="str">
            <v>Return on Investment in %</v>
          </cell>
        </row>
        <row r="14">
          <cell r="A14" t="str">
            <v>Arbeitsintensität in %</v>
          </cell>
        </row>
        <row r="15">
          <cell r="A15" t="str">
            <v>Eigenkapitalquote in %</v>
          </cell>
        </row>
        <row r="16">
          <cell r="A16" t="str">
            <v>Fremdkapitalquote in %</v>
          </cell>
        </row>
        <row r="17">
          <cell r="A17" t="str">
            <v>Verschuldungsgrad in %</v>
          </cell>
        </row>
        <row r="18">
          <cell r="A18" t="str">
            <v>Working Capital in Mio CHF</v>
          </cell>
        </row>
        <row r="26">
          <cell r="A26" t="str">
            <v>KGV (Kurs/Gewinn)</v>
          </cell>
        </row>
        <row r="27">
          <cell r="A27" t="str">
            <v>KUV (Kurs/Umsatz)</v>
          </cell>
        </row>
        <row r="28">
          <cell r="A28" t="str">
            <v>KBV (Kurs/Buchwert)</v>
          </cell>
        </row>
        <row r="29">
          <cell r="A29" t="str">
            <v>KCV (Kurs/Cashflow)</v>
          </cell>
        </row>
        <row r="30">
          <cell r="A30" t="str">
            <v>Dividendenrendite in %</v>
          </cell>
        </row>
        <row r="31">
          <cell r="A31" t="str">
            <v>Gewinnrendite in %</v>
          </cell>
        </row>
        <row r="32">
          <cell r="A32" t="str">
            <v>Eigenkapitalrendite in %</v>
          </cell>
        </row>
        <row r="33">
          <cell r="A33" t="str">
            <v>Umsatzrendite in %</v>
          </cell>
        </row>
        <row r="34">
          <cell r="A34" t="str">
            <v>Gesamtkapitalrendite in %</v>
          </cell>
        </row>
        <row r="35">
          <cell r="A35" t="str">
            <v>Return on Investment in %</v>
          </cell>
        </row>
        <row r="36">
          <cell r="A36" t="str">
            <v>Arbeitsintensität in %</v>
          </cell>
        </row>
        <row r="37">
          <cell r="A37" t="str">
            <v>Eigenkapitalquote in %</v>
          </cell>
        </row>
        <row r="38">
          <cell r="A38" t="str">
            <v>Fremdkapitalquote in %</v>
          </cell>
        </row>
        <row r="39">
          <cell r="A39" t="str">
            <v>Verschuldungsgrad in %</v>
          </cell>
        </row>
        <row r="40">
          <cell r="A40" t="str">
            <v>Working Capital in Mio USD</v>
          </cell>
        </row>
        <row r="47">
          <cell r="A47" t="str">
            <v>KGV (Kurs/Gewinn)</v>
          </cell>
        </row>
        <row r="48">
          <cell r="A48" t="str">
            <v>KUV (Kurs/Umsatz)</v>
          </cell>
        </row>
        <row r="49">
          <cell r="A49" t="str">
            <v>KBV (Kurs/Buchwert)</v>
          </cell>
        </row>
        <row r="50">
          <cell r="A50" t="str">
            <v>KCV (Kurs/Cashflow)</v>
          </cell>
        </row>
        <row r="51">
          <cell r="A51" t="str">
            <v>Dividendenrendite in %</v>
          </cell>
        </row>
        <row r="52">
          <cell r="A52" t="str">
            <v>Gewinnrendite in %</v>
          </cell>
        </row>
        <row r="53">
          <cell r="A53" t="str">
            <v>Eigenkapitalrendite in %</v>
          </cell>
        </row>
        <row r="54">
          <cell r="A54" t="str">
            <v>Umsatzrendite in %</v>
          </cell>
        </row>
        <row r="55">
          <cell r="A55" t="str">
            <v>Gesamtkapitalrendite in %</v>
          </cell>
        </row>
        <row r="56">
          <cell r="A56" t="str">
            <v>Return on Investment in %</v>
          </cell>
        </row>
        <row r="57">
          <cell r="A57" t="str">
            <v>Arbeitsintensität in %</v>
          </cell>
        </row>
        <row r="58">
          <cell r="A58" t="str">
            <v>Eigenkapitalquote in %</v>
          </cell>
        </row>
        <row r="59">
          <cell r="A59" t="str">
            <v>Fremdkapitalquote in %</v>
          </cell>
        </row>
        <row r="60">
          <cell r="A60" t="str">
            <v>Verschuldungsgrad in %</v>
          </cell>
        </row>
        <row r="61">
          <cell r="A61" t="str">
            <v>Working Capital in Mio USD</v>
          </cell>
        </row>
        <row r="66">
          <cell r="A66" t="str">
            <v>KGV (Kurs/Gewinn)</v>
          </cell>
        </row>
        <row r="67">
          <cell r="A67" t="str">
            <v>KUV (Kurs/Umsatz)</v>
          </cell>
        </row>
        <row r="68">
          <cell r="A68" t="str">
            <v>KBV (Kurs/Buchwert)</v>
          </cell>
        </row>
        <row r="69">
          <cell r="A69" t="str">
            <v>KCV (Kurs/Cashflow)</v>
          </cell>
        </row>
        <row r="70">
          <cell r="A70" t="str">
            <v>Dividendenrendite in %</v>
          </cell>
        </row>
        <row r="71">
          <cell r="A71" t="str">
            <v>Gewinnrendite in %</v>
          </cell>
        </row>
        <row r="72">
          <cell r="A72" t="str">
            <v>Eigenkapitalrendite in %</v>
          </cell>
        </row>
        <row r="73">
          <cell r="A73" t="str">
            <v>Umsatzrendite in %</v>
          </cell>
        </row>
        <row r="74">
          <cell r="A74" t="str">
            <v>Gesamtkapitalrendite in %</v>
          </cell>
        </row>
        <row r="75">
          <cell r="A75" t="str">
            <v>Return on Investment in %</v>
          </cell>
        </row>
        <row r="76">
          <cell r="A76" t="str">
            <v>Arbeitsintensität in %</v>
          </cell>
        </row>
        <row r="77">
          <cell r="A77" t="str">
            <v>Eigenkapitalquote in %</v>
          </cell>
        </row>
        <row r="78">
          <cell r="A78" t="str">
            <v>Fremdkapitalquote in %</v>
          </cell>
        </row>
        <row r="79">
          <cell r="A79" t="str">
            <v>Verschuldungsgrad in %</v>
          </cell>
        </row>
        <row r="85">
          <cell r="A85" t="str">
            <v>KGV (Kurs/Gewinn)</v>
          </cell>
        </row>
        <row r="86">
          <cell r="A86" t="str">
            <v>KUV (Kurs/Umsatz)</v>
          </cell>
        </row>
        <row r="87">
          <cell r="A87" t="str">
            <v>KBV (Kurs/Buchwert)</v>
          </cell>
        </row>
        <row r="88">
          <cell r="A88" t="str">
            <v>KCV (Kurs/Cashflow)</v>
          </cell>
        </row>
        <row r="89">
          <cell r="A89" t="str">
            <v>Dividendenrendite in %</v>
          </cell>
        </row>
        <row r="90">
          <cell r="A90" t="str">
            <v>Gewinnrendite in %</v>
          </cell>
        </row>
        <row r="91">
          <cell r="A91" t="str">
            <v>Eigenkapitalrendite in %</v>
          </cell>
        </row>
        <row r="92">
          <cell r="A92" t="str">
            <v>Umsatzrendite in %</v>
          </cell>
        </row>
        <row r="93">
          <cell r="A93" t="str">
            <v>Gesamtkapitalrendite in %</v>
          </cell>
        </row>
        <row r="94">
          <cell r="A94" t="str">
            <v>Return on Investment in %</v>
          </cell>
        </row>
        <row r="95">
          <cell r="A95" t="str">
            <v>Arbeitsintensität in %</v>
          </cell>
        </row>
        <row r="96">
          <cell r="A96" t="str">
            <v>Eigenkapitalquote in %</v>
          </cell>
        </row>
        <row r="97">
          <cell r="A97" t="str">
            <v>Fremdkapitalquote in %</v>
          </cell>
        </row>
        <row r="98">
          <cell r="A98" t="str">
            <v>Verschuldungsgrad in %</v>
          </cell>
        </row>
        <row r="103">
          <cell r="A103" t="str">
            <v>KGV (Kurs/Gewinn)</v>
          </cell>
        </row>
        <row r="104">
          <cell r="A104" t="str">
            <v>KUV (Kurs/Umsatz)</v>
          </cell>
        </row>
        <row r="105">
          <cell r="A105" t="str">
            <v>KBV (Kurs/Buchwert)</v>
          </cell>
        </row>
        <row r="106">
          <cell r="A106" t="str">
            <v>KCV (Kurs/Cashflow)</v>
          </cell>
        </row>
        <row r="107">
          <cell r="A107" t="str">
            <v>Dividendenrendite in %</v>
          </cell>
        </row>
        <row r="108">
          <cell r="A108" t="str">
            <v>Gewinnrendite in %</v>
          </cell>
        </row>
        <row r="109">
          <cell r="A109" t="str">
            <v>Eigenkapitalrendite in %</v>
          </cell>
        </row>
        <row r="110">
          <cell r="A110" t="str">
            <v>Umsatzrendite in %</v>
          </cell>
        </row>
        <row r="111">
          <cell r="A111" t="str">
            <v>Gesamtkapitalrendite in %</v>
          </cell>
        </row>
        <row r="112">
          <cell r="A112" t="str">
            <v>Return on Investment in %</v>
          </cell>
        </row>
        <row r="113">
          <cell r="A113" t="str">
            <v>Arbeitsintensität in %</v>
          </cell>
        </row>
        <row r="114">
          <cell r="A114" t="str">
            <v>Eigenkapitalquote in %</v>
          </cell>
        </row>
        <row r="115">
          <cell r="A115" t="str">
            <v>Fremdkapitalquote in %</v>
          </cell>
        </row>
        <row r="116">
          <cell r="A116" t="str">
            <v>Verschuldungsgrad in %</v>
          </cell>
        </row>
        <row r="121">
          <cell r="A121" t="str">
            <v>KGV (Kurs/Gewinn)</v>
          </cell>
        </row>
        <row r="122">
          <cell r="A122" t="str">
            <v>KUV (Kurs/Umsatz)</v>
          </cell>
        </row>
        <row r="123">
          <cell r="A123" t="str">
            <v>KBV (Kurs/Buchwert)</v>
          </cell>
        </row>
        <row r="124">
          <cell r="A124" t="str">
            <v>KCV (Kurs/Cashflow)</v>
          </cell>
        </row>
        <row r="125">
          <cell r="A125" t="str">
            <v>Dividendenrendite in %</v>
          </cell>
        </row>
        <row r="126">
          <cell r="A126" t="str">
            <v>Gewinnrendite in %</v>
          </cell>
        </row>
        <row r="127">
          <cell r="A127" t="str">
            <v>Eigenkapitalrendite in %</v>
          </cell>
        </row>
        <row r="128">
          <cell r="A128" t="str">
            <v>Umsatzrendite in %</v>
          </cell>
        </row>
        <row r="129">
          <cell r="A129" t="str">
            <v>Gesamtkapitalrendite in %</v>
          </cell>
        </row>
        <row r="130">
          <cell r="A130" t="str">
            <v>Return on Investment in %</v>
          </cell>
        </row>
        <row r="131">
          <cell r="A131" t="str">
            <v>Arbeitsintensität in %</v>
          </cell>
        </row>
        <row r="132">
          <cell r="A132" t="str">
            <v>Eigenkapitalquote in %</v>
          </cell>
        </row>
        <row r="133">
          <cell r="A133" t="str">
            <v>Fremdkapitalquote in %</v>
          </cell>
        </row>
        <row r="134">
          <cell r="A134" t="str">
            <v>Verschuldungsgrad in %</v>
          </cell>
        </row>
        <row r="139">
          <cell r="A139" t="str">
            <v>KGV (Kurs/Gewinn)</v>
          </cell>
        </row>
        <row r="140">
          <cell r="A140" t="str">
            <v>KUV (Kurs/Umsatz)</v>
          </cell>
        </row>
        <row r="141">
          <cell r="A141" t="str">
            <v>KBV (Kurs/Buchwert)</v>
          </cell>
        </row>
        <row r="142">
          <cell r="A142" t="str">
            <v>KCV (Kurs/Cashflow)</v>
          </cell>
        </row>
        <row r="143">
          <cell r="A143" t="str">
            <v>Dividendenrendite in %</v>
          </cell>
        </row>
        <row r="144">
          <cell r="A144" t="str">
            <v>Gewinnrendite in %</v>
          </cell>
        </row>
        <row r="145">
          <cell r="A145" t="str">
            <v>Eigenkapitalrendite in %</v>
          </cell>
        </row>
        <row r="146">
          <cell r="A146" t="str">
            <v>Umsatzrendite in %</v>
          </cell>
        </row>
        <row r="147">
          <cell r="A147" t="str">
            <v>Gesamtkapitalrendite in %</v>
          </cell>
        </row>
        <row r="148">
          <cell r="A148" t="str">
            <v>Return on Investment in %</v>
          </cell>
        </row>
        <row r="149">
          <cell r="A149" t="str">
            <v>Arbeitsintensität in %</v>
          </cell>
        </row>
        <row r="150">
          <cell r="A150" t="str">
            <v>Eigenkapitalquote in %</v>
          </cell>
        </row>
        <row r="151">
          <cell r="A151" t="str">
            <v>Fremdkapitalquote in %</v>
          </cell>
        </row>
        <row r="152">
          <cell r="A152" t="str">
            <v>Verschuldungsgrad in %</v>
          </cell>
        </row>
        <row r="157">
          <cell r="A157" t="str">
            <v>KGV (Kurs/Gewinn)</v>
          </cell>
        </row>
        <row r="158">
          <cell r="A158" t="str">
            <v>KUV (Kurs/Umsatz)</v>
          </cell>
        </row>
        <row r="159">
          <cell r="A159" t="str">
            <v>KBV (Kurs/Buchwert)</v>
          </cell>
        </row>
        <row r="160">
          <cell r="A160" t="str">
            <v>KCV (Kurs/Cashflow)</v>
          </cell>
        </row>
        <row r="161">
          <cell r="A161" t="str">
            <v>Dividendenrendite in %</v>
          </cell>
        </row>
        <row r="162">
          <cell r="A162" t="str">
            <v>Gewinnrendite in %</v>
          </cell>
        </row>
        <row r="163">
          <cell r="A163" t="str">
            <v>Eigenkapitalrendite in %</v>
          </cell>
        </row>
        <row r="164">
          <cell r="A164" t="str">
            <v>Umsatzrendite in %</v>
          </cell>
        </row>
        <row r="165">
          <cell r="A165" t="str">
            <v>Gesamtkapitalrendite in %</v>
          </cell>
        </row>
        <row r="166">
          <cell r="A166" t="str">
            <v>Return on Investment in %</v>
          </cell>
        </row>
        <row r="167">
          <cell r="A167" t="str">
            <v>Arbeitsintensität in %</v>
          </cell>
        </row>
        <row r="168">
          <cell r="A168" t="str">
            <v>Eigenkapitalquote in %</v>
          </cell>
        </row>
        <row r="169">
          <cell r="A169" t="str">
            <v>Fremdkapitalquote in %</v>
          </cell>
        </row>
        <row r="170">
          <cell r="A170" t="str">
            <v>Verschuldungsgrad in %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0"/>
  <sheetViews>
    <sheetView workbookViewId="0">
      <selection activeCell="E33" sqref="E33"/>
    </sheetView>
  </sheetViews>
  <sheetFormatPr baseColWidth="10" defaultRowHeight="16" x14ac:dyDescent="0.2"/>
  <sheetData>
    <row r="2" spans="3:5" x14ac:dyDescent="0.2">
      <c r="C2">
        <v>1</v>
      </c>
      <c r="E2" t="str">
        <f>'[1]1 - Nahrung - Bewertung'!C1</f>
        <v>Nestlé</v>
      </c>
    </row>
    <row r="3" spans="3:5" x14ac:dyDescent="0.2">
      <c r="C3">
        <f>C2+1</f>
        <v>2</v>
      </c>
      <c r="E3" t="str">
        <f>'[1]1 - Nahrung - Bewertung'!C22</f>
        <v>Coca Cola</v>
      </c>
    </row>
    <row r="4" spans="3:5" x14ac:dyDescent="0.2">
      <c r="C4">
        <f t="shared" ref="C4:C10" si="0">C3+1</f>
        <v>3</v>
      </c>
      <c r="E4" t="str">
        <f>'[1]1 - Nahrung - Bewertung'!C43</f>
        <v>Pepsi</v>
      </c>
    </row>
    <row r="5" spans="3:5" x14ac:dyDescent="0.2">
      <c r="C5">
        <f t="shared" si="0"/>
        <v>4</v>
      </c>
      <c r="E5" t="str">
        <f>'[1]1 - Nahrung - Bewertung'!C62</f>
        <v>Unilever</v>
      </c>
    </row>
    <row r="6" spans="3:5" x14ac:dyDescent="0.2">
      <c r="C6">
        <f t="shared" si="0"/>
        <v>5</v>
      </c>
      <c r="E6" t="str">
        <f>'[1]1 - Nahrung - Bewertung'!C81</f>
        <v>Danone</v>
      </c>
    </row>
    <row r="7" spans="3:5" x14ac:dyDescent="0.2">
      <c r="C7">
        <f t="shared" si="0"/>
        <v>6</v>
      </c>
      <c r="E7" t="str">
        <f>'[1]1 - Nahrung - Bewertung'!C99</f>
        <v>Mondelz</v>
      </c>
    </row>
    <row r="8" spans="3:5" x14ac:dyDescent="0.2">
      <c r="C8">
        <f t="shared" si="0"/>
        <v>7</v>
      </c>
      <c r="E8" t="str">
        <f>'[1]1 - Nahrung - Bewertung'!C117</f>
        <v>Kraft</v>
      </c>
    </row>
    <row r="9" spans="3:5" x14ac:dyDescent="0.2">
      <c r="C9">
        <f t="shared" si="0"/>
        <v>8</v>
      </c>
      <c r="E9" t="str">
        <f>'[1]1 - Nahrung - Bewertung'!C135</f>
        <v>General Mills</v>
      </c>
    </row>
    <row r="10" spans="3:5" x14ac:dyDescent="0.2">
      <c r="C10">
        <f t="shared" si="0"/>
        <v>9</v>
      </c>
      <c r="E10" t="str">
        <f>'[1]1 - Nahrung - Bewertung'!C153</f>
        <v>Kellogg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03"/>
  <sheetViews>
    <sheetView tabSelected="1" topLeftCell="B144" workbookViewId="0">
      <selection activeCell="F156" sqref="F156:G169"/>
    </sheetView>
  </sheetViews>
  <sheetFormatPr baseColWidth="10" defaultRowHeight="16" x14ac:dyDescent="0.2"/>
  <cols>
    <col min="1" max="1" width="5.1640625" customWidth="1"/>
    <col min="2" max="2" width="6.5" customWidth="1"/>
    <col min="3" max="3" width="19" customWidth="1"/>
    <col min="4" max="4" width="11.33203125" customWidth="1"/>
    <col min="5" max="5" width="20" customWidth="1"/>
    <col min="6" max="6" width="18.6640625" customWidth="1"/>
    <col min="7" max="7" width="17" style="3" customWidth="1"/>
    <col min="8" max="8" width="17.83203125" customWidth="1"/>
    <col min="9" max="9" width="18.83203125" customWidth="1"/>
    <col min="10" max="10" width="23" customWidth="1"/>
    <col min="11" max="11" width="24" customWidth="1"/>
    <col min="12" max="12" width="28" customWidth="1"/>
    <col min="13" max="13" width="29.1640625" customWidth="1"/>
    <col min="14" max="14" width="19.1640625" customWidth="1"/>
    <col min="17" max="17" width="15.6640625" customWidth="1"/>
    <col min="18" max="18" width="14.83203125" customWidth="1"/>
  </cols>
  <sheetData>
    <row r="1" spans="2:21" x14ac:dyDescent="0.2">
      <c r="B1" t="s">
        <v>27</v>
      </c>
      <c r="C1" t="s">
        <v>28</v>
      </c>
    </row>
    <row r="2" spans="2:21" ht="17" x14ac:dyDescent="0.2">
      <c r="B2" t="s">
        <v>29</v>
      </c>
      <c r="C2" s="4">
        <v>72</v>
      </c>
      <c r="F2" t="s">
        <v>1</v>
      </c>
      <c r="G2" s="3" t="s">
        <v>30</v>
      </c>
      <c r="H2" t="s">
        <v>31</v>
      </c>
      <c r="I2" t="s">
        <v>32</v>
      </c>
      <c r="K2" t="s">
        <v>33</v>
      </c>
      <c r="S2" s="5"/>
      <c r="U2" s="6"/>
    </row>
    <row r="3" spans="2:21" x14ac:dyDescent="0.2">
      <c r="S3" s="3"/>
    </row>
    <row r="4" spans="2:21" ht="17" x14ac:dyDescent="0.2">
      <c r="B4">
        <v>1</v>
      </c>
      <c r="C4" t="str">
        <f>'[1]1 - Nahrung - Daten Nahrung'!A4</f>
        <v>KGV (Kurs/Gewinn)</v>
      </c>
      <c r="F4">
        <f>'1 - Nahrung - Daten Nahrung'!M4</f>
        <v>17.510000000000002</v>
      </c>
      <c r="G4" s="7">
        <f>'1 - Nahrung - Daten Nahrung'!K4</f>
        <v>26.5</v>
      </c>
      <c r="H4">
        <v>21.65</v>
      </c>
      <c r="I4" s="6">
        <f>(G4/F4-1)</f>
        <v>0.51342090234151905</v>
      </c>
      <c r="J4" s="8">
        <f>(H4/F4-1)</f>
        <v>0.2364363221016561</v>
      </c>
      <c r="K4" t="str">
        <f>IF(I4&lt;0%,"Gut","Schlecht")</f>
        <v>Schlecht</v>
      </c>
      <c r="L4" s="9"/>
      <c r="Q4" t="s">
        <v>34</v>
      </c>
      <c r="R4" t="s">
        <v>35</v>
      </c>
      <c r="S4" s="3" t="s">
        <v>36</v>
      </c>
      <c r="U4" s="3" t="s">
        <v>37</v>
      </c>
    </row>
    <row r="5" spans="2:21" ht="17" x14ac:dyDescent="0.2">
      <c r="B5">
        <f>B4+1</f>
        <v>2</v>
      </c>
      <c r="C5" t="str">
        <f>'[1]1 - Nahrung - Daten Nahrung'!A5</f>
        <v>KUV (Kurs/Umsatz)</v>
      </c>
      <c r="F5">
        <f>'1 - Nahrung - Daten Nahrung'!M5</f>
        <v>2.1070000000000002</v>
      </c>
      <c r="G5" s="7">
        <f>'1 - Nahrung - Daten Nahrung'!K5</f>
        <v>2.54</v>
      </c>
      <c r="I5" s="6">
        <f t="shared" ref="I5:I18" si="0">(G5/F5-1)</f>
        <v>0.20550545799715225</v>
      </c>
      <c r="K5" t="str">
        <f>IF(I5&lt;0%,"Gut","Schlecht")</f>
        <v>Schlecht</v>
      </c>
      <c r="L5" s="9"/>
      <c r="M5">
        <v>1</v>
      </c>
      <c r="N5" t="s">
        <v>38</v>
      </c>
      <c r="O5" t="s">
        <v>39</v>
      </c>
      <c r="P5">
        <f>N174</f>
        <v>19.912222222222219</v>
      </c>
      <c r="Q5">
        <f>F4</f>
        <v>17.510000000000002</v>
      </c>
      <c r="R5">
        <f>H4</f>
        <v>21.65</v>
      </c>
      <c r="S5" s="3" t="str">
        <f>IF(Q5&lt;P5,"1","0")</f>
        <v>1</v>
      </c>
      <c r="T5" s="3"/>
      <c r="U5" s="3" t="str">
        <f>IF(R5&lt;P5,"1","0")</f>
        <v>0</v>
      </c>
    </row>
    <row r="6" spans="2:21" ht="17" x14ac:dyDescent="0.2">
      <c r="B6">
        <f t="shared" ref="B6:B18" si="1">B5+1</f>
        <v>3</v>
      </c>
      <c r="C6" t="str">
        <f>'[1]1 - Nahrung - Daten Nahrung'!A6</f>
        <v>KBV (Kurs/Buchwert)</v>
      </c>
      <c r="F6">
        <f>'1 - Nahrung - Daten Nahrung'!M6</f>
        <v>3.4240000000000004</v>
      </c>
      <c r="G6" s="7">
        <f>'1 - Nahrung - Daten Nahrung'!K6</f>
        <v>3.52</v>
      </c>
      <c r="I6" s="6">
        <f t="shared" si="0"/>
        <v>2.8037383177569986E-2</v>
      </c>
      <c r="K6" t="str">
        <f>IF(I6&lt;0%,"Gut","Schlecht")</f>
        <v>Schlecht</v>
      </c>
      <c r="M6">
        <v>2</v>
      </c>
      <c r="N6" t="s">
        <v>40</v>
      </c>
      <c r="O6" t="s">
        <v>39</v>
      </c>
      <c r="P6">
        <f t="shared" ref="P6:P15" si="2">N175</f>
        <v>2.3238888888888893</v>
      </c>
      <c r="Q6">
        <f t="shared" ref="Q6:R12" si="3">F5</f>
        <v>2.1070000000000002</v>
      </c>
      <c r="R6">
        <f t="shared" si="3"/>
        <v>2.54</v>
      </c>
      <c r="S6" s="3" t="str">
        <f t="shared" ref="S6:S15" si="4">IF(Q6&lt;P6,"1","0")</f>
        <v>1</v>
      </c>
      <c r="T6" s="3"/>
      <c r="U6" s="3" t="str">
        <f>IF(R6&lt;P6,"1","0")</f>
        <v>0</v>
      </c>
    </row>
    <row r="7" spans="2:21" ht="17" x14ac:dyDescent="0.2">
      <c r="B7">
        <f t="shared" si="1"/>
        <v>4</v>
      </c>
      <c r="C7" t="str">
        <f>'[1]1 - Nahrung - Daten Nahrung'!A7</f>
        <v>KCV (Kurs/Cashflow)</v>
      </c>
      <c r="F7">
        <f>'1 - Nahrung - Daten Nahrung'!M7</f>
        <v>14.594000000000003</v>
      </c>
      <c r="G7" s="7">
        <f>'1 - Nahrung - Daten Nahrung'!K7</f>
        <v>14.59</v>
      </c>
      <c r="I7" s="6">
        <f t="shared" si="0"/>
        <v>-2.7408524050998029E-4</v>
      </c>
      <c r="K7" t="str">
        <f>IF(I7&lt;0%,"Gut","Schlecht")</f>
        <v>Gut</v>
      </c>
      <c r="M7">
        <v>3</v>
      </c>
      <c r="N7" t="s">
        <v>41</v>
      </c>
      <c r="O7" t="s">
        <v>39</v>
      </c>
      <c r="P7">
        <f t="shared" si="2"/>
        <v>4.8363333333333332</v>
      </c>
      <c r="Q7">
        <f t="shared" si="3"/>
        <v>3.4240000000000004</v>
      </c>
      <c r="R7">
        <f t="shared" si="3"/>
        <v>3.52</v>
      </c>
      <c r="S7" s="3" t="str">
        <f t="shared" si="4"/>
        <v>1</v>
      </c>
      <c r="T7" s="3"/>
      <c r="U7" s="3" t="str">
        <f>IF(R7&lt;P7,"1","0")</f>
        <v>1</v>
      </c>
    </row>
    <row r="8" spans="2:21" ht="17" x14ac:dyDescent="0.2">
      <c r="B8">
        <f t="shared" si="1"/>
        <v>5</v>
      </c>
      <c r="C8" t="str">
        <f>'[1]1 - Nahrung - Daten Nahrung'!A8</f>
        <v>Dividendenrendite in %</v>
      </c>
      <c r="F8">
        <f>'1 - Nahrung - Daten Nahrung'!M8</f>
        <v>3.1799999999999997</v>
      </c>
      <c r="G8" s="7">
        <f>'1 - Nahrung - Daten Nahrung'!K8</f>
        <v>3.15</v>
      </c>
      <c r="I8" s="6">
        <f t="shared" si="0"/>
        <v>-9.4339622641508303E-3</v>
      </c>
      <c r="K8" t="str">
        <f>IF(I8&gt;0%,"Gut","Schlecht")</f>
        <v>Schlecht</v>
      </c>
      <c r="M8">
        <v>4</v>
      </c>
      <c r="N8" t="s">
        <v>42</v>
      </c>
      <c r="O8" t="s">
        <v>39</v>
      </c>
      <c r="P8">
        <f t="shared" si="2"/>
        <v>15.749666666666672</v>
      </c>
      <c r="Q8">
        <f t="shared" si="3"/>
        <v>14.594000000000003</v>
      </c>
      <c r="R8">
        <f t="shared" si="3"/>
        <v>14.59</v>
      </c>
      <c r="S8" s="3" t="str">
        <f t="shared" si="4"/>
        <v>1</v>
      </c>
      <c r="T8" s="3"/>
      <c r="U8" s="3" t="str">
        <f>IF(R8&lt;P8,"1","0")</f>
        <v>1</v>
      </c>
    </row>
    <row r="9" spans="2:21" ht="17" x14ac:dyDescent="0.2">
      <c r="B9">
        <f t="shared" si="1"/>
        <v>6</v>
      </c>
      <c r="C9" t="str">
        <f>'[1]1 - Nahrung - Daten Nahrung'!A9</f>
        <v>Gewinnrendite in %</v>
      </c>
      <c r="F9">
        <f>'1 - Nahrung - Daten Nahrung'!M9</f>
        <v>7.12</v>
      </c>
      <c r="G9" s="7">
        <f>'1 - Nahrung - Daten Nahrung'!K9</f>
        <v>3.8</v>
      </c>
      <c r="I9" s="6">
        <f t="shared" si="0"/>
        <v>-0.4662921348314607</v>
      </c>
      <c r="K9" t="str">
        <f>IF(I9&gt;0%,"Gut","Schlecht")</f>
        <v>Schlecht</v>
      </c>
      <c r="M9">
        <v>5</v>
      </c>
      <c r="N9" t="s">
        <v>43</v>
      </c>
      <c r="O9" t="s">
        <v>44</v>
      </c>
      <c r="P9">
        <f t="shared" si="2"/>
        <v>2.8891111111111112</v>
      </c>
      <c r="Q9">
        <f t="shared" si="3"/>
        <v>3.1799999999999997</v>
      </c>
      <c r="R9">
        <f t="shared" si="3"/>
        <v>3.15</v>
      </c>
      <c r="S9" s="3" t="str">
        <f t="shared" ref="S9:S14" si="5">IF(Q9&gt;P9,"1","0")</f>
        <v>1</v>
      </c>
      <c r="T9" s="3"/>
      <c r="U9" s="3" t="str">
        <f t="shared" ref="U9:U14" si="6">IF(R9&gt;P9,"1","0")</f>
        <v>1</v>
      </c>
    </row>
    <row r="10" spans="2:21" ht="17" x14ac:dyDescent="0.2">
      <c r="B10">
        <f t="shared" si="1"/>
        <v>7</v>
      </c>
      <c r="C10" t="str">
        <f>'[1]1 - Nahrung - Daten Nahrung'!A10</f>
        <v>Eigenkapitalrendite in %</v>
      </c>
      <c r="F10">
        <f>'1 - Nahrung - Daten Nahrung'!M10</f>
        <v>23.109999999999996</v>
      </c>
      <c r="G10" s="7">
        <f>'1 - Nahrung - Daten Nahrung'!K10</f>
        <v>13.21</v>
      </c>
      <c r="I10" s="6">
        <f t="shared" si="0"/>
        <v>-0.42838598009519679</v>
      </c>
      <c r="K10" t="str">
        <f t="shared" ref="K10:K18" si="7">IF(I10&gt;0%,"Gut","Schlecht")</f>
        <v>Schlecht</v>
      </c>
      <c r="M10">
        <v>6</v>
      </c>
      <c r="N10" t="s">
        <v>45</v>
      </c>
      <c r="O10" t="s">
        <v>44</v>
      </c>
      <c r="P10">
        <f t="shared" si="2"/>
        <v>5.33</v>
      </c>
      <c r="Q10">
        <f t="shared" si="3"/>
        <v>7.12</v>
      </c>
      <c r="R10">
        <f t="shared" si="3"/>
        <v>3.8</v>
      </c>
      <c r="S10" s="3" t="str">
        <f t="shared" si="5"/>
        <v>1</v>
      </c>
      <c r="T10" s="3"/>
      <c r="U10" s="3" t="str">
        <f t="shared" si="6"/>
        <v>0</v>
      </c>
    </row>
    <row r="11" spans="2:21" ht="17" x14ac:dyDescent="0.2">
      <c r="B11">
        <f t="shared" si="1"/>
        <v>8</v>
      </c>
      <c r="C11" t="str">
        <f>'[1]1 - Nahrung - Daten Nahrung'!A11</f>
        <v>Umsatzrendite in %</v>
      </c>
      <c r="F11">
        <f>'1 - Nahrung - Daten Nahrung'!M11</f>
        <v>13.645000000000001</v>
      </c>
      <c r="G11" s="7">
        <f>'1 - Nahrung - Daten Nahrung'!K11</f>
        <v>9.5399999999999991</v>
      </c>
      <c r="I11" s="6">
        <f t="shared" si="0"/>
        <v>-0.3008427995602786</v>
      </c>
      <c r="K11" t="str">
        <f t="shared" si="7"/>
        <v>Schlecht</v>
      </c>
      <c r="M11">
        <v>7</v>
      </c>
      <c r="N11" t="s">
        <v>46</v>
      </c>
      <c r="O11" t="s">
        <v>44</v>
      </c>
      <c r="P11">
        <f t="shared" si="2"/>
        <v>25.40422222222222</v>
      </c>
      <c r="Q11">
        <f t="shared" si="3"/>
        <v>23.109999999999996</v>
      </c>
      <c r="R11">
        <f t="shared" si="3"/>
        <v>13.21</v>
      </c>
      <c r="S11" s="3" t="str">
        <f t="shared" si="5"/>
        <v>0</v>
      </c>
      <c r="T11" s="3"/>
      <c r="U11" s="3" t="str">
        <f t="shared" si="6"/>
        <v>0</v>
      </c>
    </row>
    <row r="12" spans="2:21" ht="17" x14ac:dyDescent="0.2">
      <c r="B12">
        <f t="shared" si="1"/>
        <v>9</v>
      </c>
      <c r="C12" t="str">
        <f>'[1]1 - Nahrung - Daten Nahrung'!A12</f>
        <v>Gesamtkapitalrendite in %</v>
      </c>
      <c r="F12">
        <f>'1 - Nahrung - Daten Nahrung'!M12</f>
        <v>12.331999999999999</v>
      </c>
      <c r="G12" s="7">
        <f>'1 - Nahrung - Daten Nahrung'!K12</f>
        <v>7.04</v>
      </c>
      <c r="I12" s="6">
        <f t="shared" si="0"/>
        <v>-0.42912747324035028</v>
      </c>
      <c r="K12" t="str">
        <f t="shared" si="7"/>
        <v>Schlecht</v>
      </c>
      <c r="M12">
        <v>8</v>
      </c>
      <c r="N12" t="s">
        <v>47</v>
      </c>
      <c r="O12" t="s">
        <v>44</v>
      </c>
      <c r="P12">
        <f t="shared" si="2"/>
        <v>11.134222222222222</v>
      </c>
      <c r="Q12">
        <f t="shared" si="3"/>
        <v>13.645000000000001</v>
      </c>
      <c r="R12">
        <f t="shared" si="3"/>
        <v>9.5399999999999991</v>
      </c>
      <c r="S12" s="3" t="str">
        <f t="shared" si="5"/>
        <v>1</v>
      </c>
      <c r="T12" s="3"/>
      <c r="U12" s="3" t="str">
        <f t="shared" si="6"/>
        <v>0</v>
      </c>
    </row>
    <row r="13" spans="2:21" ht="17" x14ac:dyDescent="0.2">
      <c r="B13">
        <f t="shared" si="1"/>
        <v>10</v>
      </c>
      <c r="C13" t="str">
        <f>'[1]1 - Nahrung - Daten Nahrung'!A13</f>
        <v>Return on Investment in %</v>
      </c>
      <c r="F13">
        <f>'1 - Nahrung - Daten Nahrung'!M13</f>
        <v>11.599</v>
      </c>
      <c r="G13" s="7">
        <f>'1 - Nahrung - Daten Nahrung'!K13</f>
        <v>6.47</v>
      </c>
      <c r="I13" s="6">
        <f t="shared" si="0"/>
        <v>-0.44219329252521777</v>
      </c>
      <c r="K13" t="str">
        <f t="shared" si="7"/>
        <v>Schlecht</v>
      </c>
      <c r="M13">
        <v>9</v>
      </c>
      <c r="N13" t="s">
        <v>48</v>
      </c>
      <c r="O13" t="s">
        <v>44</v>
      </c>
      <c r="P13">
        <f t="shared" si="2"/>
        <v>8.6757777777777783</v>
      </c>
      <c r="Q13">
        <f>F13</f>
        <v>11.599</v>
      </c>
      <c r="R13">
        <f>G13</f>
        <v>6.47</v>
      </c>
      <c r="S13" s="3" t="str">
        <f t="shared" si="5"/>
        <v>1</v>
      </c>
      <c r="T13" s="3"/>
      <c r="U13" s="3" t="str">
        <f t="shared" si="6"/>
        <v>0</v>
      </c>
    </row>
    <row r="14" spans="2:21" ht="17" x14ac:dyDescent="0.2">
      <c r="B14">
        <f t="shared" si="1"/>
        <v>11</v>
      </c>
      <c r="C14" t="str">
        <f>'[1]1 - Nahrung - Daten Nahrung'!A14</f>
        <v>Arbeitsintensität in %</v>
      </c>
      <c r="F14">
        <f>'1 - Nahrung - Daten Nahrung'!M14</f>
        <v>28.873000000000001</v>
      </c>
      <c r="G14" s="7">
        <f>'1 - Nahrung - Daten Nahrung'!K14</f>
        <v>24.29</v>
      </c>
      <c r="I14" s="6">
        <f t="shared" si="0"/>
        <v>-0.1587296089772452</v>
      </c>
      <c r="K14" t="str">
        <f t="shared" si="7"/>
        <v>Schlecht</v>
      </c>
      <c r="M14">
        <v>10</v>
      </c>
      <c r="N14" t="s">
        <v>49</v>
      </c>
      <c r="O14" t="s">
        <v>44</v>
      </c>
      <c r="P14">
        <f t="shared" si="2"/>
        <v>37.744888888888894</v>
      </c>
      <c r="Q14">
        <f>F15</f>
        <v>49.456000000000003</v>
      </c>
      <c r="R14">
        <f>G15</f>
        <v>48.97</v>
      </c>
      <c r="S14" s="3" t="str">
        <f t="shared" si="5"/>
        <v>1</v>
      </c>
      <c r="T14" s="3"/>
      <c r="U14" s="3" t="str">
        <f t="shared" si="6"/>
        <v>1</v>
      </c>
    </row>
    <row r="15" spans="2:21" ht="17" x14ac:dyDescent="0.2">
      <c r="B15">
        <f t="shared" si="1"/>
        <v>12</v>
      </c>
      <c r="C15" t="str">
        <f>'[1]1 - Nahrung - Daten Nahrung'!A15</f>
        <v>Eigenkapitalquote in %</v>
      </c>
      <c r="F15">
        <f>'1 - Nahrung - Daten Nahrung'!M15</f>
        <v>49.456000000000003</v>
      </c>
      <c r="G15" s="7">
        <f>'1 - Nahrung - Daten Nahrung'!K15</f>
        <v>48.97</v>
      </c>
      <c r="I15" s="6">
        <f t="shared" si="0"/>
        <v>-9.8269168553867248E-3</v>
      </c>
      <c r="K15" t="str">
        <f t="shared" si="7"/>
        <v>Schlecht</v>
      </c>
      <c r="M15">
        <v>11</v>
      </c>
      <c r="N15" t="s">
        <v>50</v>
      </c>
      <c r="O15" t="s">
        <v>39</v>
      </c>
      <c r="P15">
        <f t="shared" si="2"/>
        <v>204.44566666666663</v>
      </c>
      <c r="Q15">
        <f>F17</f>
        <v>103.03999999999999</v>
      </c>
      <c r="R15">
        <f>G17</f>
        <v>104.21</v>
      </c>
      <c r="S15" s="3" t="str">
        <f t="shared" si="4"/>
        <v>1</v>
      </c>
      <c r="T15" s="3"/>
      <c r="U15" s="3" t="str">
        <f t="shared" ref="U15" si="8">IF(R15&lt;P15,"1","0")</f>
        <v>1</v>
      </c>
    </row>
    <row r="16" spans="2:21" ht="17" x14ac:dyDescent="0.2">
      <c r="B16">
        <f t="shared" si="1"/>
        <v>13</v>
      </c>
      <c r="C16" t="str">
        <f>'[1]1 - Nahrung - Daten Nahrung'!A16</f>
        <v>Fremdkapitalquote in %</v>
      </c>
      <c r="F16">
        <f>'1 - Nahrung - Daten Nahrung'!M16</f>
        <v>50.544000000000004</v>
      </c>
      <c r="G16" s="7">
        <f>'1 - Nahrung - Daten Nahrung'!K16</f>
        <v>51.03</v>
      </c>
      <c r="I16" s="6">
        <f t="shared" si="0"/>
        <v>9.6153846153845812E-3</v>
      </c>
      <c r="K16" t="str">
        <f>IF(I16&lt;0%,"Gut","Schlecht")</f>
        <v>Schlecht</v>
      </c>
      <c r="S16" s="3"/>
    </row>
    <row r="17" spans="2:21" ht="17" x14ac:dyDescent="0.2">
      <c r="B17">
        <f t="shared" si="1"/>
        <v>14</v>
      </c>
      <c r="C17" t="str">
        <f>'[1]1 - Nahrung - Daten Nahrung'!A17</f>
        <v>Verschuldungsgrad in %</v>
      </c>
      <c r="F17">
        <f>'1 - Nahrung - Daten Nahrung'!M17</f>
        <v>103.03999999999999</v>
      </c>
      <c r="G17" s="7">
        <f>'1 - Nahrung - Daten Nahrung'!K17</f>
        <v>104.21</v>
      </c>
      <c r="I17" s="6">
        <f t="shared" si="0"/>
        <v>1.1354813664596231E-2</v>
      </c>
      <c r="K17" t="str">
        <f>IF(I17&lt;0%,"Gut","Schlecht")</f>
        <v>Schlecht</v>
      </c>
      <c r="R17" t="s">
        <v>51</v>
      </c>
      <c r="S17">
        <f>S5+S6+S7+S8+S9+S10+S11+S12+S13+S14+S15</f>
        <v>10</v>
      </c>
      <c r="U17">
        <f t="shared" ref="U17" si="9">U5+U6+U7+U8+U9+U10+U11+U12+U13+U14+U15</f>
        <v>5</v>
      </c>
    </row>
    <row r="18" spans="2:21" ht="17" x14ac:dyDescent="0.2">
      <c r="B18">
        <f t="shared" si="1"/>
        <v>15</v>
      </c>
      <c r="C18" t="str">
        <f>'[1]1 - Nahrung - Daten Nahrung'!A18</f>
        <v>Working Capital in Mio CHF</v>
      </c>
      <c r="F18">
        <f>'1 - Nahrung - Daten Nahrung'!M18</f>
        <v>-1169.5999999999999</v>
      </c>
      <c r="G18" s="7">
        <f>'1 - Nahrung - Daten Nahrung'!K18</f>
        <v>-5475</v>
      </c>
      <c r="I18" s="6">
        <f t="shared" si="0"/>
        <v>3.6810875512995898</v>
      </c>
      <c r="K18" t="str">
        <f t="shared" si="7"/>
        <v>Gut</v>
      </c>
      <c r="R18" t="s">
        <v>52</v>
      </c>
      <c r="S18" s="10">
        <f>S17/11</f>
        <v>0.90909090909090906</v>
      </c>
      <c r="T18" s="10"/>
      <c r="U18" s="10">
        <f>U17/11</f>
        <v>0.45454545454545453</v>
      </c>
    </row>
    <row r="19" spans="2:21" ht="17" x14ac:dyDescent="0.2">
      <c r="G19" s="5"/>
      <c r="I19" s="6"/>
      <c r="S19" s="3"/>
    </row>
    <row r="20" spans="2:21" x14ac:dyDescent="0.2">
      <c r="O20" s="11"/>
      <c r="P20" s="11"/>
      <c r="Q20" s="11"/>
      <c r="R20" s="11" t="s">
        <v>53</v>
      </c>
      <c r="S20" s="12"/>
      <c r="T20" s="11"/>
      <c r="U20" s="11"/>
    </row>
    <row r="22" spans="2:21" x14ac:dyDescent="0.2">
      <c r="B22" t="s">
        <v>27</v>
      </c>
      <c r="C22" t="s">
        <v>17</v>
      </c>
    </row>
    <row r="23" spans="2:21" ht="17" x14ac:dyDescent="0.2">
      <c r="B23" t="s">
        <v>29</v>
      </c>
      <c r="C23" s="4">
        <v>40</v>
      </c>
      <c r="F23" t="s">
        <v>1</v>
      </c>
      <c r="G23" s="3" t="s">
        <v>30</v>
      </c>
      <c r="H23" t="s">
        <v>31</v>
      </c>
      <c r="K23" t="s">
        <v>33</v>
      </c>
      <c r="S23" s="5"/>
      <c r="U23" s="6"/>
    </row>
    <row r="24" spans="2:21" x14ac:dyDescent="0.2">
      <c r="S24" s="3"/>
    </row>
    <row r="25" spans="2:21" ht="17" x14ac:dyDescent="0.2">
      <c r="B25">
        <v>1</v>
      </c>
      <c r="C25" t="str">
        <f>'[1]1 - Nahrung - Daten Nahrung'!A26</f>
        <v>KGV (Kurs/Gewinn)</v>
      </c>
      <c r="F25">
        <f>'1 - Nahrung - Daten Nahrung'!M26</f>
        <v>21.110000000000003</v>
      </c>
      <c r="G25" s="7">
        <f>'1 - Nahrung - Daten Nahrung'!K26</f>
        <v>27.8</v>
      </c>
      <c r="H25">
        <v>23.18</v>
      </c>
      <c r="I25" s="6">
        <f>(G25/F25-1)</f>
        <v>0.31691141639033615</v>
      </c>
      <c r="J25" s="8">
        <f>(H25/F25-1)</f>
        <v>9.805779251539537E-2</v>
      </c>
      <c r="K25" t="str">
        <f>IF(I25&lt;0%,"Gut","Schlecht")</f>
        <v>Schlecht</v>
      </c>
      <c r="L25" s="9"/>
      <c r="Q25" t="s">
        <v>34</v>
      </c>
      <c r="R25" t="s">
        <v>35</v>
      </c>
      <c r="S25" s="3" t="s">
        <v>36</v>
      </c>
      <c r="U25" s="3" t="s">
        <v>37</v>
      </c>
    </row>
    <row r="26" spans="2:21" ht="17" x14ac:dyDescent="0.2">
      <c r="B26">
        <f>B25+1</f>
        <v>2</v>
      </c>
      <c r="C26" t="str">
        <f>'[1]1 - Nahrung - Daten Nahrung'!A27</f>
        <v>KUV (Kurs/Umsatz)</v>
      </c>
      <c r="F26">
        <f>'1 - Nahrung - Daten Nahrung'!M27</f>
        <v>3.9889999999999994</v>
      </c>
      <c r="G26" s="7">
        <f>'1 - Nahrung - Daten Nahrung'!K27</f>
        <v>4.3</v>
      </c>
      <c r="I26" s="6">
        <f t="shared" ref="I26:I39" si="10">(G26/F26-1)</f>
        <v>7.7964402105791031E-2</v>
      </c>
      <c r="K26" t="str">
        <f>IF(I26&lt;0%,"Gut","Schlecht")</f>
        <v>Schlecht</v>
      </c>
      <c r="L26" s="9"/>
      <c r="M26">
        <v>1</v>
      </c>
      <c r="N26" t="s">
        <v>38</v>
      </c>
      <c r="O26" t="s">
        <v>39</v>
      </c>
      <c r="P26">
        <f>P5</f>
        <v>19.912222222222219</v>
      </c>
      <c r="Q26">
        <f>F25</f>
        <v>21.110000000000003</v>
      </c>
      <c r="R26">
        <f>H25</f>
        <v>23.18</v>
      </c>
      <c r="S26" s="3" t="str">
        <f>IF(Q26&lt;P26,"1","0")</f>
        <v>0</v>
      </c>
      <c r="T26" s="3"/>
      <c r="U26" s="3" t="str">
        <f>IF(R26&lt;P26,"1","0")</f>
        <v>0</v>
      </c>
    </row>
    <row r="27" spans="2:21" ht="17" x14ac:dyDescent="0.2">
      <c r="B27">
        <f t="shared" ref="B27:B39" si="11">B26+1</f>
        <v>3</v>
      </c>
      <c r="C27" t="str">
        <f>'[1]1 - Nahrung - Daten Nahrung'!A28</f>
        <v>KBV (Kurs/Buchwert)</v>
      </c>
      <c r="F27">
        <f>'1 - Nahrung - Daten Nahrung'!M28</f>
        <v>5.8390000000000004</v>
      </c>
      <c r="G27" s="7">
        <f>'1 - Nahrung - Daten Nahrung'!K28</f>
        <v>7.81</v>
      </c>
      <c r="I27" s="6">
        <f t="shared" si="10"/>
        <v>0.33755780099332067</v>
      </c>
      <c r="K27" t="str">
        <f>IF(I27&lt;0%,"Gut","Schlecht")</f>
        <v>Schlecht</v>
      </c>
      <c r="M27">
        <v>2</v>
      </c>
      <c r="N27" t="s">
        <v>40</v>
      </c>
      <c r="O27" t="s">
        <v>39</v>
      </c>
      <c r="P27">
        <f t="shared" ref="P27:P36" si="12">P6</f>
        <v>2.3238888888888893</v>
      </c>
      <c r="Q27">
        <f t="shared" ref="Q27:R33" si="13">F26</f>
        <v>3.9889999999999994</v>
      </c>
      <c r="R27">
        <f t="shared" si="13"/>
        <v>4.3</v>
      </c>
      <c r="S27" s="3" t="str">
        <f t="shared" ref="S27:S29" si="14">IF(Q27&lt;P27,"1","0")</f>
        <v>0</v>
      </c>
      <c r="T27" s="3"/>
      <c r="U27" s="3" t="str">
        <f>IF(R27&lt;P27,"1","0")</f>
        <v>0</v>
      </c>
    </row>
    <row r="28" spans="2:21" ht="17" x14ac:dyDescent="0.2">
      <c r="B28">
        <f t="shared" si="11"/>
        <v>4</v>
      </c>
      <c r="C28" t="str">
        <f>'[1]1 - Nahrung - Daten Nahrung'!A29</f>
        <v>KCV (Kurs/Cashflow)</v>
      </c>
      <c r="F28">
        <f>'1 - Nahrung - Daten Nahrung'!M29</f>
        <v>17.026000000000003</v>
      </c>
      <c r="G28" s="7">
        <f>'1 - Nahrung - Daten Nahrung'!K29</f>
        <v>20.47</v>
      </c>
      <c r="I28" s="6">
        <f t="shared" si="10"/>
        <v>0.20227886761423663</v>
      </c>
      <c r="K28" t="str">
        <f>IF(I28&lt;0%,"Gut","Schlecht")</f>
        <v>Schlecht</v>
      </c>
      <c r="M28">
        <v>3</v>
      </c>
      <c r="N28" t="s">
        <v>41</v>
      </c>
      <c r="O28" t="s">
        <v>39</v>
      </c>
      <c r="P28">
        <f t="shared" si="12"/>
        <v>4.8363333333333332</v>
      </c>
      <c r="Q28">
        <f t="shared" si="13"/>
        <v>5.8390000000000004</v>
      </c>
      <c r="R28">
        <f t="shared" si="13"/>
        <v>7.81</v>
      </c>
      <c r="S28" s="3" t="str">
        <f t="shared" si="14"/>
        <v>0</v>
      </c>
      <c r="T28" s="3"/>
      <c r="U28" s="3" t="str">
        <f>IF(R28&lt;P28,"1","0")</f>
        <v>0</v>
      </c>
    </row>
    <row r="29" spans="2:21" ht="17" x14ac:dyDescent="0.2">
      <c r="B29">
        <f t="shared" si="11"/>
        <v>5</v>
      </c>
      <c r="C29" t="str">
        <f>'[1]1 - Nahrung - Daten Nahrung'!A30</f>
        <v>Dividendenrendite in %</v>
      </c>
      <c r="F29">
        <f>'1 - Nahrung - Daten Nahrung'!M30</f>
        <v>2.8639999999999999</v>
      </c>
      <c r="G29" s="7">
        <f>'1 - Nahrung - Daten Nahrung'!K30</f>
        <v>3.33</v>
      </c>
      <c r="I29" s="6">
        <f t="shared" si="10"/>
        <v>0.16270949720670402</v>
      </c>
      <c r="K29" t="str">
        <f>IF(I29&gt;0%,"Gut","Schlecht")</f>
        <v>Gut</v>
      </c>
      <c r="M29">
        <v>4</v>
      </c>
      <c r="N29" t="s">
        <v>42</v>
      </c>
      <c r="O29" t="s">
        <v>39</v>
      </c>
      <c r="P29">
        <f t="shared" si="12"/>
        <v>15.749666666666672</v>
      </c>
      <c r="Q29">
        <f t="shared" si="13"/>
        <v>17.026000000000003</v>
      </c>
      <c r="R29">
        <f t="shared" si="13"/>
        <v>20.47</v>
      </c>
      <c r="S29" s="3" t="str">
        <f t="shared" si="14"/>
        <v>0</v>
      </c>
      <c r="T29" s="3"/>
      <c r="U29" s="3" t="str">
        <f>IF(R29&lt;P29,"1","0")</f>
        <v>0</v>
      </c>
    </row>
    <row r="30" spans="2:21" ht="17" x14ac:dyDescent="0.2">
      <c r="B30">
        <f t="shared" si="11"/>
        <v>6</v>
      </c>
      <c r="C30" t="str">
        <f>'[1]1 - Nahrung - Daten Nahrung'!A31</f>
        <v>Gewinnrendite in %</v>
      </c>
      <c r="F30">
        <f>'1 - Nahrung - Daten Nahrung'!M31</f>
        <v>4.9700000000000006</v>
      </c>
      <c r="G30" s="7">
        <f>'1 - Nahrung - Daten Nahrung'!K31</f>
        <v>3.6</v>
      </c>
      <c r="I30" s="6">
        <f t="shared" si="10"/>
        <v>-0.27565392354124751</v>
      </c>
      <c r="K30" t="str">
        <f>IF(I30&gt;0%,"Gut","Schlecht")</f>
        <v>Schlecht</v>
      </c>
      <c r="M30">
        <v>5</v>
      </c>
      <c r="N30" t="s">
        <v>43</v>
      </c>
      <c r="O30" t="s">
        <v>44</v>
      </c>
      <c r="P30">
        <f t="shared" si="12"/>
        <v>2.8891111111111112</v>
      </c>
      <c r="Q30">
        <f t="shared" si="13"/>
        <v>2.8639999999999999</v>
      </c>
      <c r="R30">
        <f t="shared" si="13"/>
        <v>3.33</v>
      </c>
      <c r="S30" s="3" t="str">
        <f t="shared" ref="S30:S35" si="15">IF(Q30&gt;P30,"1","0")</f>
        <v>0</v>
      </c>
      <c r="T30" s="3"/>
      <c r="U30" s="3" t="str">
        <f t="shared" ref="U30:U35" si="16">IF(R30&gt;P30,"1","0")</f>
        <v>1</v>
      </c>
    </row>
    <row r="31" spans="2:21" ht="17" x14ac:dyDescent="0.2">
      <c r="B31">
        <f t="shared" si="11"/>
        <v>7</v>
      </c>
      <c r="C31" t="str">
        <f>'[1]1 - Nahrung - Daten Nahrung'!A32</f>
        <v>Eigenkapitalrendite in %</v>
      </c>
      <c r="F31">
        <f>'1 - Nahrung - Daten Nahrung'!M32</f>
        <v>28.245999999999999</v>
      </c>
      <c r="G31" s="7">
        <f>'1 - Nahrung - Daten Nahrung'!K32</f>
        <v>28.3</v>
      </c>
      <c r="I31" s="6">
        <f t="shared" si="10"/>
        <v>1.9117751186008558E-3</v>
      </c>
      <c r="K31" t="str">
        <f t="shared" ref="K31:K36" si="17">IF(I31&gt;0%,"Gut","Schlecht")</f>
        <v>Gut</v>
      </c>
      <c r="M31">
        <v>6</v>
      </c>
      <c r="N31" t="s">
        <v>45</v>
      </c>
      <c r="O31" t="s">
        <v>44</v>
      </c>
      <c r="P31">
        <f t="shared" si="12"/>
        <v>5.33</v>
      </c>
      <c r="Q31">
        <f t="shared" si="13"/>
        <v>4.9700000000000006</v>
      </c>
      <c r="R31">
        <f t="shared" si="13"/>
        <v>3.6</v>
      </c>
      <c r="S31" s="3" t="str">
        <f t="shared" si="15"/>
        <v>0</v>
      </c>
      <c r="T31" s="3"/>
      <c r="U31" s="3" t="str">
        <f t="shared" si="16"/>
        <v>0</v>
      </c>
    </row>
    <row r="32" spans="2:21" ht="17" x14ac:dyDescent="0.2">
      <c r="B32">
        <f t="shared" si="11"/>
        <v>8</v>
      </c>
      <c r="C32" t="str">
        <f>'[1]1 - Nahrung - Daten Nahrung'!A33</f>
        <v>Umsatzrendite in %</v>
      </c>
      <c r="F32">
        <f>'1 - Nahrung - Daten Nahrung'!M33</f>
        <v>19.77</v>
      </c>
      <c r="G32" s="7">
        <f>'1 - Nahrung - Daten Nahrung'!K33</f>
        <v>15.59</v>
      </c>
      <c r="I32" s="6">
        <f t="shared" si="10"/>
        <v>-0.21143146181082451</v>
      </c>
      <c r="K32" t="str">
        <f t="shared" si="17"/>
        <v>Schlecht</v>
      </c>
      <c r="M32">
        <v>7</v>
      </c>
      <c r="N32" t="s">
        <v>46</v>
      </c>
      <c r="O32" t="s">
        <v>44</v>
      </c>
      <c r="P32">
        <f t="shared" si="12"/>
        <v>25.40422222222222</v>
      </c>
      <c r="Q32">
        <f t="shared" si="13"/>
        <v>28.245999999999999</v>
      </c>
      <c r="R32">
        <f t="shared" si="13"/>
        <v>28.3</v>
      </c>
      <c r="S32" s="3" t="str">
        <f t="shared" si="15"/>
        <v>1</v>
      </c>
      <c r="T32" s="3"/>
      <c r="U32" s="3" t="str">
        <f t="shared" si="16"/>
        <v>1</v>
      </c>
    </row>
    <row r="33" spans="2:21" ht="17" x14ac:dyDescent="0.2">
      <c r="B33">
        <f t="shared" si="11"/>
        <v>9</v>
      </c>
      <c r="C33" t="str">
        <f>'[1]1 - Nahrung - Daten Nahrung'!A34</f>
        <v>Gesamtkapitalrendite in %</v>
      </c>
      <c r="F33">
        <f>'1 - Nahrung - Daten Nahrung'!M34</f>
        <v>12.013</v>
      </c>
      <c r="G33" s="7">
        <f>'1 - Nahrung - Daten Nahrung'!K34</f>
        <v>8.32</v>
      </c>
      <c r="I33" s="6">
        <f t="shared" si="10"/>
        <v>-0.30741696495463244</v>
      </c>
      <c r="K33" t="str">
        <f t="shared" si="17"/>
        <v>Schlecht</v>
      </c>
      <c r="M33">
        <v>8</v>
      </c>
      <c r="N33" t="s">
        <v>47</v>
      </c>
      <c r="O33" t="s">
        <v>44</v>
      </c>
      <c r="P33">
        <f t="shared" si="12"/>
        <v>11.134222222222222</v>
      </c>
      <c r="Q33">
        <f t="shared" si="13"/>
        <v>19.77</v>
      </c>
      <c r="R33">
        <f t="shared" si="13"/>
        <v>15.59</v>
      </c>
      <c r="S33" s="3" t="str">
        <f t="shared" si="15"/>
        <v>1</v>
      </c>
      <c r="T33" s="3"/>
      <c r="U33" s="3" t="str">
        <f t="shared" si="16"/>
        <v>1</v>
      </c>
    </row>
    <row r="34" spans="2:21" ht="17" x14ac:dyDescent="0.2">
      <c r="B34">
        <f t="shared" si="11"/>
        <v>10</v>
      </c>
      <c r="C34" t="str">
        <f>'[1]1 - Nahrung - Daten Nahrung'!A35</f>
        <v>Return on Investment in %</v>
      </c>
      <c r="F34">
        <f>'1 - Nahrung - Daten Nahrung'!M35</f>
        <v>11.242999999999999</v>
      </c>
      <c r="G34" s="7">
        <f>'1 - Nahrung - Daten Nahrung'!K35</f>
        <v>7.48</v>
      </c>
      <c r="I34" s="6">
        <f t="shared" si="10"/>
        <v>-0.33469714489015379</v>
      </c>
      <c r="K34" t="str">
        <f t="shared" si="17"/>
        <v>Schlecht</v>
      </c>
      <c r="M34">
        <v>9</v>
      </c>
      <c r="N34" t="s">
        <v>48</v>
      </c>
      <c r="O34" t="s">
        <v>44</v>
      </c>
      <c r="P34">
        <f t="shared" si="12"/>
        <v>8.6757777777777783</v>
      </c>
      <c r="Q34">
        <f>F34</f>
        <v>11.242999999999999</v>
      </c>
      <c r="R34">
        <f>G34</f>
        <v>7.48</v>
      </c>
      <c r="S34" s="3" t="str">
        <f t="shared" si="15"/>
        <v>1</v>
      </c>
      <c r="T34" s="3"/>
      <c r="U34" s="3" t="str">
        <f t="shared" si="16"/>
        <v>0</v>
      </c>
    </row>
    <row r="35" spans="2:21" ht="17" x14ac:dyDescent="0.2">
      <c r="B35">
        <f t="shared" si="11"/>
        <v>11</v>
      </c>
      <c r="C35" t="str">
        <f>'[1]1 - Nahrung - Daten Nahrung'!A36</f>
        <v>Arbeitsintensität in %</v>
      </c>
      <c r="F35">
        <f>'1 - Nahrung - Daten Nahrung'!M36</f>
        <v>33.739999999999995</v>
      </c>
      <c r="G35" s="7">
        <f>'1 - Nahrung - Daten Nahrung'!K36</f>
        <v>38.97</v>
      </c>
      <c r="I35" s="6">
        <f t="shared" si="10"/>
        <v>0.15500889152341446</v>
      </c>
      <c r="K35" t="str">
        <f t="shared" si="17"/>
        <v>Gut</v>
      </c>
      <c r="M35">
        <v>10</v>
      </c>
      <c r="N35" t="s">
        <v>49</v>
      </c>
      <c r="O35" t="s">
        <v>44</v>
      </c>
      <c r="P35">
        <f t="shared" si="12"/>
        <v>37.744888888888894</v>
      </c>
      <c r="Q35">
        <f>F36</f>
        <v>39.643000000000008</v>
      </c>
      <c r="R35">
        <f>G36</f>
        <v>26.43</v>
      </c>
      <c r="S35" s="3" t="str">
        <f t="shared" si="15"/>
        <v>1</v>
      </c>
      <c r="T35" s="3"/>
      <c r="U35" s="3" t="str">
        <f t="shared" si="16"/>
        <v>0</v>
      </c>
    </row>
    <row r="36" spans="2:21" ht="17" x14ac:dyDescent="0.2">
      <c r="B36">
        <f t="shared" si="11"/>
        <v>12</v>
      </c>
      <c r="C36" t="str">
        <f>'[1]1 - Nahrung - Daten Nahrung'!A37</f>
        <v>Eigenkapitalquote in %</v>
      </c>
      <c r="F36">
        <f>'1 - Nahrung - Daten Nahrung'!M37</f>
        <v>39.643000000000008</v>
      </c>
      <c r="G36" s="7">
        <f>'1 - Nahrung - Daten Nahrung'!K37</f>
        <v>26.43</v>
      </c>
      <c r="I36" s="6">
        <f t="shared" si="10"/>
        <v>-0.33329969982090168</v>
      </c>
      <c r="K36" t="str">
        <f t="shared" si="17"/>
        <v>Schlecht</v>
      </c>
      <c r="M36">
        <v>11</v>
      </c>
      <c r="N36" t="s">
        <v>50</v>
      </c>
      <c r="O36" t="s">
        <v>39</v>
      </c>
      <c r="P36">
        <f t="shared" si="12"/>
        <v>204.44566666666663</v>
      </c>
      <c r="Q36">
        <f>F38</f>
        <v>164.994</v>
      </c>
      <c r="R36">
        <f>G38</f>
        <v>278.41000000000003</v>
      </c>
      <c r="S36" s="3" t="str">
        <f t="shared" ref="S36" si="18">IF(Q36&lt;P36,"1","0")</f>
        <v>1</v>
      </c>
      <c r="T36" s="3"/>
      <c r="U36" s="3" t="str">
        <f t="shared" ref="U36" si="19">IF(R36&lt;P36,"1","0")</f>
        <v>0</v>
      </c>
    </row>
    <row r="37" spans="2:21" ht="17" x14ac:dyDescent="0.2">
      <c r="B37">
        <f t="shared" si="11"/>
        <v>13</v>
      </c>
      <c r="C37" t="str">
        <f>'[1]1 - Nahrung - Daten Nahrung'!A38</f>
        <v>Fremdkapitalquote in %</v>
      </c>
      <c r="F37">
        <f>'1 - Nahrung - Daten Nahrung'!M38</f>
        <v>60.356999999999992</v>
      </c>
      <c r="G37" s="7">
        <f>'1 - Nahrung - Daten Nahrung'!K38</f>
        <v>73.569999999999993</v>
      </c>
      <c r="I37" s="6">
        <f t="shared" si="10"/>
        <v>0.2189141276074027</v>
      </c>
      <c r="K37" t="str">
        <f>IF(I37&lt;0%,"Gut","Schlecht")</f>
        <v>Schlecht</v>
      </c>
      <c r="S37" s="3"/>
    </row>
    <row r="38" spans="2:21" ht="17" x14ac:dyDescent="0.2">
      <c r="B38">
        <f t="shared" si="11"/>
        <v>14</v>
      </c>
      <c r="C38" t="str">
        <f>'[1]1 - Nahrung - Daten Nahrung'!A39</f>
        <v>Verschuldungsgrad in %</v>
      </c>
      <c r="F38">
        <f>'1 - Nahrung - Daten Nahrung'!M39</f>
        <v>164.994</v>
      </c>
      <c r="G38" s="7">
        <f>'1 - Nahrung - Daten Nahrung'!K39</f>
        <v>278.41000000000003</v>
      </c>
      <c r="I38" s="6">
        <f t="shared" si="10"/>
        <v>0.68739469314035673</v>
      </c>
      <c r="K38" t="str">
        <f>IF(I38&lt;0%,"Gut","Schlecht")</f>
        <v>Schlecht</v>
      </c>
      <c r="R38" t="s">
        <v>51</v>
      </c>
      <c r="S38">
        <f>S26+S27+S28+S29+S30+S31+S32+S33+S34+S35+S36</f>
        <v>5</v>
      </c>
      <c r="U38">
        <f t="shared" ref="U38" si="20">U26+U27+U28+U29+U30+U31+U32+U33+U34+U35+U36</f>
        <v>3</v>
      </c>
    </row>
    <row r="39" spans="2:21" ht="17" x14ac:dyDescent="0.2">
      <c r="B39">
        <f t="shared" si="11"/>
        <v>15</v>
      </c>
      <c r="C39" t="str">
        <f>'[1]1 - Nahrung - Daten Nahrung'!A40</f>
        <v>Working Capital in Mio USD</v>
      </c>
      <c r="F39">
        <f>'1 - Nahrung - Daten Nahrung'!M40</f>
        <v>2673.8</v>
      </c>
      <c r="G39" s="7">
        <f>'1 - Nahrung - Daten Nahrung'!K40</f>
        <v>7478</v>
      </c>
      <c r="I39" s="6">
        <f t="shared" si="10"/>
        <v>1.7967686438776274</v>
      </c>
      <c r="K39" t="str">
        <f t="shared" ref="K39" si="21">IF(I39&gt;0%,"Gut","Schlecht")</f>
        <v>Gut</v>
      </c>
      <c r="R39" t="s">
        <v>52</v>
      </c>
      <c r="S39" s="10">
        <f>S38/11</f>
        <v>0.45454545454545453</v>
      </c>
      <c r="T39" s="10"/>
      <c r="U39" s="10">
        <f>U38/11</f>
        <v>0.27272727272727271</v>
      </c>
    </row>
    <row r="40" spans="2:21" ht="17" x14ac:dyDescent="0.2">
      <c r="G40" s="5"/>
      <c r="I40" s="6"/>
      <c r="S40" s="3"/>
    </row>
    <row r="41" spans="2:21" x14ac:dyDescent="0.2">
      <c r="O41" s="11"/>
      <c r="P41" s="11"/>
      <c r="Q41" s="11"/>
      <c r="R41" s="11" t="s">
        <v>53</v>
      </c>
      <c r="S41" s="12"/>
      <c r="T41" s="11"/>
      <c r="U41" s="11"/>
    </row>
    <row r="42" spans="2:21" x14ac:dyDescent="0.2">
      <c r="D42" s="11"/>
      <c r="E42" s="11"/>
      <c r="F42" s="11"/>
      <c r="G42" s="13"/>
      <c r="H42" s="11"/>
      <c r="I42" s="11"/>
      <c r="J42" s="11"/>
      <c r="K42" s="11"/>
      <c r="L42" s="11"/>
      <c r="M42" s="11"/>
      <c r="N42" s="11"/>
    </row>
    <row r="43" spans="2:21" x14ac:dyDescent="0.2">
      <c r="B43" t="s">
        <v>27</v>
      </c>
      <c r="C43" t="s">
        <v>54</v>
      </c>
    </row>
    <row r="44" spans="2:21" x14ac:dyDescent="0.2">
      <c r="B44" t="s">
        <v>29</v>
      </c>
      <c r="C44" s="4">
        <v>100</v>
      </c>
      <c r="F44" t="s">
        <v>1</v>
      </c>
      <c r="G44" s="3" t="s">
        <v>30</v>
      </c>
      <c r="H44" t="s">
        <v>31</v>
      </c>
      <c r="K44" t="s">
        <v>33</v>
      </c>
    </row>
    <row r="46" spans="2:21" ht="17" x14ac:dyDescent="0.2">
      <c r="B46">
        <v>1</v>
      </c>
      <c r="C46" t="str">
        <f>'[1]1 - Nahrung - Daten Nahrung'!A47</f>
        <v>KGV (Kurs/Gewinn)</v>
      </c>
      <c r="F46">
        <f>'1 - Nahrung - Daten Nahrung'!M47</f>
        <v>19.630000000000003</v>
      </c>
      <c r="G46" s="7">
        <f>'1 - Nahrung - Daten Nahrung'!K47</f>
        <v>23.8</v>
      </c>
      <c r="H46">
        <v>20.51</v>
      </c>
      <c r="I46" s="6">
        <f>(G46/F46-1)</f>
        <v>0.21242995415180843</v>
      </c>
      <c r="J46" s="8">
        <f>(H46/F46-1)</f>
        <v>4.4829342842587883E-2</v>
      </c>
      <c r="K46" t="str">
        <f>IF(I46&lt;0%,"Gut","Schlecht")</f>
        <v>Schlecht</v>
      </c>
      <c r="L46" s="9"/>
      <c r="Q46" t="s">
        <v>34</v>
      </c>
      <c r="R46" t="s">
        <v>35</v>
      </c>
      <c r="S46" s="3" t="s">
        <v>36</v>
      </c>
      <c r="U46" s="3" t="s">
        <v>37</v>
      </c>
    </row>
    <row r="47" spans="2:21" ht="17" x14ac:dyDescent="0.2">
      <c r="B47">
        <f>B46+1</f>
        <v>2</v>
      </c>
      <c r="C47" t="str">
        <f>'[1]1 - Nahrung - Daten Nahrung'!A48</f>
        <v>KUV (Kurs/Umsatz)</v>
      </c>
      <c r="F47">
        <f>'1 - Nahrung - Daten Nahrung'!M48</f>
        <v>2.089</v>
      </c>
      <c r="G47" s="7">
        <f>'1 - Nahrung - Daten Nahrung'!K48</f>
        <v>2.38</v>
      </c>
      <c r="I47" s="6">
        <f t="shared" ref="I47:I60" si="22">(G47/F47-1)</f>
        <v>0.1393011010052656</v>
      </c>
      <c r="K47" t="str">
        <f>IF(I47&lt;0%,"Gut","Schlecht")</f>
        <v>Schlecht</v>
      </c>
      <c r="L47" s="9"/>
      <c r="M47">
        <v>1</v>
      </c>
      <c r="N47" t="s">
        <v>38</v>
      </c>
      <c r="O47" t="s">
        <v>39</v>
      </c>
      <c r="P47">
        <f>P26</f>
        <v>19.912222222222219</v>
      </c>
      <c r="Q47">
        <f>F46</f>
        <v>19.630000000000003</v>
      </c>
      <c r="R47">
        <f>H46</f>
        <v>20.51</v>
      </c>
      <c r="S47" s="3" t="str">
        <f>IF(Q47&lt;P47,"1","0")</f>
        <v>1</v>
      </c>
      <c r="T47" s="3"/>
      <c r="U47" s="3" t="str">
        <f>IF(R47&lt;P47,"1","0")</f>
        <v>0</v>
      </c>
    </row>
    <row r="48" spans="2:21" ht="17" x14ac:dyDescent="0.2">
      <c r="B48">
        <f t="shared" ref="B48:B60" si="23">B47+1</f>
        <v>3</v>
      </c>
      <c r="C48" t="str">
        <f>'[1]1 - Nahrung - Daten Nahrung'!A49</f>
        <v>KBV (Kurs/Buchwert)</v>
      </c>
      <c r="F48">
        <f>'1 - Nahrung - Daten Nahrung'!M49</f>
        <v>7.2610000000000001</v>
      </c>
      <c r="G48" s="7">
        <f>'1 - Nahrung - Daten Nahrung'!K49</f>
        <v>13.29</v>
      </c>
      <c r="I48" s="6">
        <f t="shared" si="22"/>
        <v>0.83032640132213187</v>
      </c>
      <c r="K48" t="str">
        <f>IF(I48&lt;0%,"Gut","Schlecht")</f>
        <v>Schlecht</v>
      </c>
      <c r="M48">
        <v>2</v>
      </c>
      <c r="N48" t="s">
        <v>40</v>
      </c>
      <c r="O48" t="s">
        <v>39</v>
      </c>
      <c r="P48">
        <f t="shared" ref="P48:P57" si="24">P27</f>
        <v>2.3238888888888893</v>
      </c>
      <c r="Q48">
        <f t="shared" ref="Q48:R54" si="25">F47</f>
        <v>2.089</v>
      </c>
      <c r="R48">
        <f t="shared" si="25"/>
        <v>2.38</v>
      </c>
      <c r="S48" s="3" t="str">
        <f t="shared" ref="S48:S50" si="26">IF(Q48&lt;P48,"1","0")</f>
        <v>1</v>
      </c>
      <c r="T48" s="3"/>
      <c r="U48" s="3" t="str">
        <f>IF(R48&lt;P48,"1","0")</f>
        <v>0</v>
      </c>
    </row>
    <row r="49" spans="2:21" ht="17" x14ac:dyDescent="0.2">
      <c r="B49">
        <f t="shared" si="23"/>
        <v>4</v>
      </c>
      <c r="C49" t="str">
        <f>'[1]1 - Nahrung - Daten Nahrung'!A50</f>
        <v>KCV (Kurs/Cashflow)</v>
      </c>
      <c r="F49">
        <f>'1 - Nahrung - Daten Nahrung'!M50</f>
        <v>13.437999999999999</v>
      </c>
      <c r="G49" s="7">
        <f>'1 - Nahrung - Daten Nahrung'!K50</f>
        <v>14.36</v>
      </c>
      <c r="I49" s="6">
        <f t="shared" si="22"/>
        <v>6.8611400506027653E-2</v>
      </c>
      <c r="K49" t="str">
        <f>IF(I49&lt;0%,"Gut","Schlecht")</f>
        <v>Schlecht</v>
      </c>
      <c r="M49">
        <v>3</v>
      </c>
      <c r="N49" t="s">
        <v>41</v>
      </c>
      <c r="O49" t="s">
        <v>39</v>
      </c>
      <c r="P49">
        <f t="shared" si="24"/>
        <v>4.8363333333333332</v>
      </c>
      <c r="Q49">
        <f t="shared" si="25"/>
        <v>7.2610000000000001</v>
      </c>
      <c r="R49">
        <f t="shared" si="25"/>
        <v>13.29</v>
      </c>
      <c r="S49" s="3" t="str">
        <f t="shared" si="26"/>
        <v>0</v>
      </c>
      <c r="T49" s="3"/>
      <c r="U49" s="3" t="str">
        <f>IF(R49&lt;P49,"1","0")</f>
        <v>0</v>
      </c>
    </row>
    <row r="50" spans="2:21" ht="17" x14ac:dyDescent="0.2">
      <c r="B50">
        <f t="shared" si="23"/>
        <v>5</v>
      </c>
      <c r="C50" t="str">
        <f>'[1]1 - Nahrung - Daten Nahrung'!A51</f>
        <v>Dividendenrendite in %</v>
      </c>
      <c r="F50">
        <f>'1 - Nahrung - Daten Nahrung'!M51</f>
        <v>2.7839999999999998</v>
      </c>
      <c r="G50" s="7">
        <f>'1 - Nahrung - Daten Nahrung'!K51</f>
        <v>2.83</v>
      </c>
      <c r="I50" s="6">
        <f t="shared" si="22"/>
        <v>1.6522988505747183E-2</v>
      </c>
      <c r="K50" t="str">
        <f>IF(I50&gt;0%,"Gut","Schlecht")</f>
        <v>Gut</v>
      </c>
      <c r="M50">
        <v>4</v>
      </c>
      <c r="N50" t="s">
        <v>42</v>
      </c>
      <c r="O50" t="s">
        <v>39</v>
      </c>
      <c r="P50">
        <f t="shared" si="24"/>
        <v>15.749666666666672</v>
      </c>
      <c r="Q50">
        <f t="shared" si="25"/>
        <v>13.437999999999999</v>
      </c>
      <c r="R50">
        <f t="shared" si="25"/>
        <v>14.36</v>
      </c>
      <c r="S50" s="3" t="str">
        <f t="shared" si="26"/>
        <v>1</v>
      </c>
      <c r="T50" s="3"/>
      <c r="U50" s="3" t="str">
        <f>IF(R50&lt;P50,"1","0")</f>
        <v>1</v>
      </c>
    </row>
    <row r="51" spans="2:21" ht="17" x14ac:dyDescent="0.2">
      <c r="B51">
        <f t="shared" si="23"/>
        <v>6</v>
      </c>
      <c r="C51" t="str">
        <f>'[1]1 - Nahrung - Daten Nahrung'!A52</f>
        <v>Gewinnrendite in %</v>
      </c>
      <c r="F51">
        <f>'1 - Nahrung - Daten Nahrung'!M52</f>
        <v>5.2700000000000005</v>
      </c>
      <c r="G51" s="7">
        <f>'1 - Nahrung - Daten Nahrung'!K52</f>
        <v>4.2</v>
      </c>
      <c r="I51" s="6">
        <f t="shared" si="22"/>
        <v>-0.20303605313092987</v>
      </c>
      <c r="K51" t="str">
        <f>IF(I51&gt;0%,"Gut","Schlecht")</f>
        <v>Schlecht</v>
      </c>
      <c r="M51">
        <v>5</v>
      </c>
      <c r="N51" t="s">
        <v>43</v>
      </c>
      <c r="O51" t="s">
        <v>44</v>
      </c>
      <c r="P51">
        <f t="shared" si="24"/>
        <v>2.8891111111111112</v>
      </c>
      <c r="Q51">
        <f t="shared" si="25"/>
        <v>2.7839999999999998</v>
      </c>
      <c r="R51">
        <f t="shared" si="25"/>
        <v>2.83</v>
      </c>
      <c r="S51" s="3" t="str">
        <f t="shared" ref="S51:S56" si="27">IF(Q51&gt;P51,"1","0")</f>
        <v>0</v>
      </c>
      <c r="T51" s="3"/>
      <c r="U51" s="3" t="str">
        <f t="shared" ref="U51:U56" si="28">IF(R51&gt;P51,"1","0")</f>
        <v>0</v>
      </c>
    </row>
    <row r="52" spans="2:21" ht="17" x14ac:dyDescent="0.2">
      <c r="B52">
        <f t="shared" si="23"/>
        <v>7</v>
      </c>
      <c r="C52" t="str">
        <f>'[1]1 - Nahrung - Daten Nahrung'!A53</f>
        <v>Eigenkapitalrendite in %</v>
      </c>
      <c r="F52">
        <f>'1 - Nahrung - Daten Nahrung'!M53</f>
        <v>36.090999999999994</v>
      </c>
      <c r="G52" s="7">
        <f>'1 - Nahrung - Daten Nahrung'!K53</f>
        <v>55.76</v>
      </c>
      <c r="I52" s="6">
        <f t="shared" si="22"/>
        <v>0.54498351389543109</v>
      </c>
      <c r="K52" t="str">
        <f t="shared" ref="K52:K57" si="29">IF(I52&gt;0%,"Gut","Schlecht")</f>
        <v>Gut</v>
      </c>
      <c r="M52">
        <v>6</v>
      </c>
      <c r="N52" t="s">
        <v>45</v>
      </c>
      <c r="O52" t="s">
        <v>44</v>
      </c>
      <c r="P52">
        <f t="shared" si="24"/>
        <v>5.33</v>
      </c>
      <c r="Q52">
        <f t="shared" si="25"/>
        <v>5.2700000000000005</v>
      </c>
      <c r="R52">
        <f t="shared" si="25"/>
        <v>4.2</v>
      </c>
      <c r="S52" s="3" t="str">
        <f t="shared" si="27"/>
        <v>0</v>
      </c>
      <c r="T52" s="3"/>
      <c r="U52" s="3" t="str">
        <f t="shared" si="28"/>
        <v>0</v>
      </c>
    </row>
    <row r="53" spans="2:21" ht="17" x14ac:dyDescent="0.2">
      <c r="B53">
        <f t="shared" si="23"/>
        <v>8</v>
      </c>
      <c r="C53" t="str">
        <f>'[1]1 - Nahrung - Daten Nahrung'!A54</f>
        <v>Umsatzrendite in %</v>
      </c>
      <c r="F53">
        <f>'1 - Nahrung - Daten Nahrung'!M54</f>
        <v>10.867000000000001</v>
      </c>
      <c r="G53" s="7">
        <f>'1 - Nahrung - Daten Nahrung'!K54</f>
        <v>10.08</v>
      </c>
      <c r="I53" s="6">
        <f t="shared" si="22"/>
        <v>-7.2421091377565139E-2</v>
      </c>
      <c r="K53" t="str">
        <f t="shared" si="29"/>
        <v>Schlecht</v>
      </c>
      <c r="M53">
        <v>7</v>
      </c>
      <c r="N53" t="s">
        <v>46</v>
      </c>
      <c r="O53" t="s">
        <v>44</v>
      </c>
      <c r="P53">
        <f t="shared" si="24"/>
        <v>25.40422222222222</v>
      </c>
      <c r="Q53">
        <f t="shared" si="25"/>
        <v>36.090999999999994</v>
      </c>
      <c r="R53">
        <f t="shared" si="25"/>
        <v>55.76</v>
      </c>
      <c r="S53" s="3" t="str">
        <f t="shared" si="27"/>
        <v>1</v>
      </c>
      <c r="T53" s="3"/>
      <c r="U53" s="3" t="str">
        <f t="shared" si="28"/>
        <v>1</v>
      </c>
    </row>
    <row r="54" spans="2:21" ht="17" x14ac:dyDescent="0.2">
      <c r="B54">
        <f t="shared" si="23"/>
        <v>9</v>
      </c>
      <c r="C54" t="str">
        <f>'[1]1 - Nahrung - Daten Nahrung'!A55</f>
        <v>Gesamtkapitalrendite in %</v>
      </c>
      <c r="F54">
        <f>'1 - Nahrung - Daten Nahrung'!M55</f>
        <v>11.818</v>
      </c>
      <c r="G54" s="7">
        <f>'1 - Nahrung - Daten Nahrung'!K55</f>
        <v>10.35</v>
      </c>
      <c r="I54" s="6">
        <f t="shared" si="22"/>
        <v>-0.12421729565070228</v>
      </c>
      <c r="K54" t="str">
        <f t="shared" si="29"/>
        <v>Schlecht</v>
      </c>
      <c r="M54">
        <v>8</v>
      </c>
      <c r="N54" t="s">
        <v>47</v>
      </c>
      <c r="O54" t="s">
        <v>44</v>
      </c>
      <c r="P54">
        <f t="shared" si="24"/>
        <v>11.134222222222222</v>
      </c>
      <c r="Q54">
        <f t="shared" si="25"/>
        <v>10.867000000000001</v>
      </c>
      <c r="R54">
        <f t="shared" si="25"/>
        <v>10.08</v>
      </c>
      <c r="S54" s="3" t="str">
        <f t="shared" si="27"/>
        <v>0</v>
      </c>
      <c r="T54" s="3"/>
      <c r="U54" s="3" t="str">
        <f t="shared" si="28"/>
        <v>0</v>
      </c>
    </row>
    <row r="55" spans="2:21" ht="17" x14ac:dyDescent="0.2">
      <c r="B55">
        <f t="shared" si="23"/>
        <v>10</v>
      </c>
      <c r="C55" t="str">
        <f>'[1]1 - Nahrung - Daten Nahrung'!A56</f>
        <v>Return on Investment in %</v>
      </c>
      <c r="F55">
        <f>'1 - Nahrung - Daten Nahrung'!M56</f>
        <v>10.625</v>
      </c>
      <c r="G55" s="7">
        <f>'1 - Nahrung - Daten Nahrung'!K56</f>
        <v>8.5399999999999991</v>
      </c>
      <c r="I55" s="6">
        <f t="shared" si="22"/>
        <v>-0.19623529411764717</v>
      </c>
      <c r="K55" t="str">
        <f t="shared" si="29"/>
        <v>Schlecht</v>
      </c>
      <c r="M55">
        <v>9</v>
      </c>
      <c r="N55" t="s">
        <v>48</v>
      </c>
      <c r="O55" t="s">
        <v>44</v>
      </c>
      <c r="P55">
        <f t="shared" si="24"/>
        <v>8.6757777777777783</v>
      </c>
      <c r="Q55">
        <f>F55</f>
        <v>10.625</v>
      </c>
      <c r="R55">
        <f>G55</f>
        <v>8.5399999999999991</v>
      </c>
      <c r="S55" s="3" t="str">
        <f t="shared" si="27"/>
        <v>1</v>
      </c>
      <c r="T55" s="3"/>
      <c r="U55" s="3" t="str">
        <f t="shared" si="28"/>
        <v>0</v>
      </c>
    </row>
    <row r="56" spans="2:21" ht="17" x14ac:dyDescent="0.2">
      <c r="B56">
        <f t="shared" si="23"/>
        <v>11</v>
      </c>
      <c r="C56" t="str">
        <f>'[1]1 - Nahrung - Daten Nahrung'!A57</f>
        <v>Arbeitsintensität in %</v>
      </c>
      <c r="F56">
        <f>'1 - Nahrung - Daten Nahrung'!M57</f>
        <v>29.324000000000005</v>
      </c>
      <c r="G56" s="7">
        <f>'1 - Nahrung - Daten Nahrung'!K57</f>
        <v>36.54</v>
      </c>
      <c r="I56" s="6">
        <f t="shared" si="22"/>
        <v>0.24607829764015787</v>
      </c>
      <c r="K56" t="str">
        <f t="shared" si="29"/>
        <v>Gut</v>
      </c>
      <c r="M56">
        <v>10</v>
      </c>
      <c r="N56" t="s">
        <v>49</v>
      </c>
      <c r="O56" t="s">
        <v>44</v>
      </c>
      <c r="P56">
        <f t="shared" si="24"/>
        <v>37.744888888888894</v>
      </c>
      <c r="Q56">
        <f>F57</f>
        <v>30.816000000000003</v>
      </c>
      <c r="R56">
        <f>G57</f>
        <v>15.31</v>
      </c>
      <c r="S56" s="3" t="str">
        <f t="shared" si="27"/>
        <v>0</v>
      </c>
      <c r="T56" s="3"/>
      <c r="U56" s="3" t="str">
        <f t="shared" si="28"/>
        <v>0</v>
      </c>
    </row>
    <row r="57" spans="2:21" ht="17" x14ac:dyDescent="0.2">
      <c r="B57">
        <f t="shared" si="23"/>
        <v>12</v>
      </c>
      <c r="C57" t="str">
        <f>'[1]1 - Nahrung - Daten Nahrung'!A58</f>
        <v>Eigenkapitalquote in %</v>
      </c>
      <c r="F57">
        <f>'1 - Nahrung - Daten Nahrung'!M58</f>
        <v>30.816000000000003</v>
      </c>
      <c r="G57" s="7">
        <f>'1 - Nahrung - Daten Nahrung'!K58</f>
        <v>15.31</v>
      </c>
      <c r="I57" s="6">
        <f t="shared" si="22"/>
        <v>-0.50318016614745587</v>
      </c>
      <c r="K57" t="str">
        <f t="shared" si="29"/>
        <v>Schlecht</v>
      </c>
      <c r="M57">
        <v>11</v>
      </c>
      <c r="N57" t="s">
        <v>50</v>
      </c>
      <c r="O57" t="s">
        <v>39</v>
      </c>
      <c r="P57">
        <f t="shared" si="24"/>
        <v>204.44566666666663</v>
      </c>
      <c r="Q57">
        <f>F59</f>
        <v>265.584</v>
      </c>
      <c r="R57">
        <f>G59</f>
        <v>553.12</v>
      </c>
      <c r="S57" s="3" t="str">
        <f t="shared" ref="S57" si="30">IF(Q57&lt;P57,"1","0")</f>
        <v>0</v>
      </c>
      <c r="T57" s="3"/>
      <c r="U57" s="3" t="str">
        <f t="shared" ref="U57" si="31">IF(R57&lt;P57,"1","0")</f>
        <v>0</v>
      </c>
    </row>
    <row r="58" spans="2:21" ht="17" x14ac:dyDescent="0.2">
      <c r="B58">
        <f t="shared" si="23"/>
        <v>13</v>
      </c>
      <c r="C58" t="str">
        <f>'[1]1 - Nahrung - Daten Nahrung'!A59</f>
        <v>Fremdkapitalquote in %</v>
      </c>
      <c r="F58">
        <f>'1 - Nahrung - Daten Nahrung'!M59</f>
        <v>69.183999999999997</v>
      </c>
      <c r="G58" s="7">
        <f>'1 - Nahrung - Daten Nahrung'!K59</f>
        <v>84.69</v>
      </c>
      <c r="I58" s="6">
        <f t="shared" si="22"/>
        <v>0.22412696577243296</v>
      </c>
      <c r="K58" t="str">
        <f>IF(I58&lt;0%,"Gut","Schlecht")</f>
        <v>Schlecht</v>
      </c>
      <c r="S58" s="3"/>
    </row>
    <row r="59" spans="2:21" ht="17" x14ac:dyDescent="0.2">
      <c r="B59">
        <f t="shared" si="23"/>
        <v>14</v>
      </c>
      <c r="C59" t="str">
        <f>'[1]1 - Nahrung - Daten Nahrung'!A60</f>
        <v>Verschuldungsgrad in %</v>
      </c>
      <c r="F59">
        <f>'1 - Nahrung - Daten Nahrung'!M60</f>
        <v>265.584</v>
      </c>
      <c r="G59" s="7">
        <f>'1 - Nahrung - Daten Nahrung'!K60</f>
        <v>553.12</v>
      </c>
      <c r="I59" s="6">
        <f t="shared" si="22"/>
        <v>1.082655581661546</v>
      </c>
      <c r="K59" t="str">
        <f>IF(I59&lt;0%,"Gut","Schlecht")</f>
        <v>Schlecht</v>
      </c>
      <c r="R59" t="s">
        <v>51</v>
      </c>
      <c r="S59">
        <f>S47+S48+S49+S50+S51+S52+S53+S54+S55+S56+S57</f>
        <v>5</v>
      </c>
      <c r="U59">
        <f t="shared" ref="U59" si="32">U47+U48+U49+U50+U51+U52+U53+U54+U55+U56+U57</f>
        <v>2</v>
      </c>
    </row>
    <row r="60" spans="2:21" ht="17" x14ac:dyDescent="0.2">
      <c r="B60">
        <f t="shared" si="23"/>
        <v>15</v>
      </c>
      <c r="C60" t="str">
        <f>'[1]1 - Nahrung - Daten Nahrung'!A61</f>
        <v>Working Capital in Mio USD</v>
      </c>
      <c r="F60">
        <f>'1 - Nahrung - Daten Nahrung'!M61</f>
        <v>2916.9</v>
      </c>
      <c r="G60" s="7">
        <f>'1 - Nahrung - Daten Nahrung'!K61</f>
        <v>5954</v>
      </c>
      <c r="I60" s="6">
        <f t="shared" si="22"/>
        <v>1.0412081319208748</v>
      </c>
      <c r="K60" t="str">
        <f t="shared" ref="K60" si="33">IF(I60&gt;0%,"Gut","Schlecht")</f>
        <v>Gut</v>
      </c>
      <c r="R60" t="s">
        <v>52</v>
      </c>
      <c r="S60" s="10">
        <f>S59/11</f>
        <v>0.45454545454545453</v>
      </c>
      <c r="T60" s="10"/>
      <c r="U60" s="10">
        <f>U59/11</f>
        <v>0.18181818181818182</v>
      </c>
    </row>
    <row r="61" spans="2:21" ht="17" x14ac:dyDescent="0.2">
      <c r="G61" s="5"/>
      <c r="I61" s="6"/>
      <c r="S61" s="3"/>
    </row>
    <row r="62" spans="2:21" x14ac:dyDescent="0.2">
      <c r="B62" t="s">
        <v>27</v>
      </c>
      <c r="C62" t="s">
        <v>20</v>
      </c>
      <c r="O62" s="11"/>
      <c r="P62" s="11"/>
      <c r="Q62" s="11"/>
      <c r="R62" s="11" t="s">
        <v>53</v>
      </c>
      <c r="S62" s="12"/>
      <c r="T62" s="11"/>
      <c r="U62" s="11"/>
    </row>
    <row r="63" spans="2:21" x14ac:dyDescent="0.2">
      <c r="B63" t="s">
        <v>29</v>
      </c>
      <c r="C63" s="4">
        <v>47.5</v>
      </c>
      <c r="F63" t="s">
        <v>1</v>
      </c>
      <c r="G63" s="3" t="s">
        <v>30</v>
      </c>
      <c r="H63" t="s">
        <v>31</v>
      </c>
      <c r="K63" t="s">
        <v>33</v>
      </c>
    </row>
    <row r="65" spans="2:21" ht="17" x14ac:dyDescent="0.2">
      <c r="B65">
        <v>1</v>
      </c>
      <c r="C65" t="str">
        <f>'[1]1 - Nahrung - Daten Nahrung'!A66</f>
        <v>KGV (Kurs/Gewinn)</v>
      </c>
      <c r="F65">
        <f>'1 - Nahrung - Daten Nahrung'!M66</f>
        <v>17.79</v>
      </c>
      <c r="G65" s="7">
        <f>'1 - Nahrung - Daten Nahrung'!K66</f>
        <v>21.4</v>
      </c>
      <c r="H65">
        <v>19.53</v>
      </c>
      <c r="I65" s="6">
        <f>(G65/F65-1)</f>
        <v>0.2029229904440697</v>
      </c>
      <c r="J65" s="8">
        <f>(H65/F65-1)</f>
        <v>9.7807757166947784E-2</v>
      </c>
      <c r="K65" t="str">
        <f>IF(I65&lt;0%,"Gut","Schlecht")</f>
        <v>Schlecht</v>
      </c>
      <c r="Q65" t="s">
        <v>34</v>
      </c>
      <c r="R65" t="s">
        <v>35</v>
      </c>
      <c r="S65" s="3" t="s">
        <v>36</v>
      </c>
      <c r="U65" s="3" t="s">
        <v>37</v>
      </c>
    </row>
    <row r="66" spans="2:21" ht="17" x14ac:dyDescent="0.2">
      <c r="B66">
        <f>B65+1</f>
        <v>2</v>
      </c>
      <c r="C66" t="str">
        <f>'[1]1 - Nahrung - Daten Nahrung'!A67</f>
        <v>KUV (Kurs/Umsatz)</v>
      </c>
      <c r="F66">
        <f>'1 - Nahrung - Daten Nahrung'!M67</f>
        <v>1.8129999999999999</v>
      </c>
      <c r="G66" s="7">
        <f>'1 - Nahrung - Daten Nahrung'!K67</f>
        <v>2.23</v>
      </c>
      <c r="I66" s="6">
        <f t="shared" ref="I66:I78" si="34">(G66/F66-1)</f>
        <v>0.23000551571980155</v>
      </c>
      <c r="K66" t="str">
        <f>IF(I66&lt;0%,"Gut","Schlecht")</f>
        <v>Schlecht</v>
      </c>
      <c r="M66">
        <v>1</v>
      </c>
      <c r="N66" t="s">
        <v>38</v>
      </c>
      <c r="O66" t="s">
        <v>39</v>
      </c>
      <c r="P66">
        <f>P47</f>
        <v>19.912222222222219</v>
      </c>
      <c r="Q66">
        <f>F65</f>
        <v>17.79</v>
      </c>
      <c r="R66">
        <f>H65</f>
        <v>19.53</v>
      </c>
      <c r="S66" s="3" t="str">
        <f>IF(Q66&lt;P66,"1","0")</f>
        <v>1</v>
      </c>
      <c r="T66" s="3"/>
      <c r="U66" s="3" t="str">
        <f>IF(R66&lt;P66,"1","0")</f>
        <v>1</v>
      </c>
    </row>
    <row r="67" spans="2:21" ht="17" x14ac:dyDescent="0.2">
      <c r="B67">
        <f t="shared" ref="B67:B78" si="35">B66+1</f>
        <v>3</v>
      </c>
      <c r="C67" t="str">
        <f>'[1]1 - Nahrung - Daten Nahrung'!A68</f>
        <v>KBV (Kurs/Buchwert)</v>
      </c>
      <c r="F67">
        <f>'1 - Nahrung - Daten Nahrung'!M68</f>
        <v>6.1349999999999998</v>
      </c>
      <c r="G67" s="7">
        <f>'1 - Nahrung - Daten Nahrung'!K68</f>
        <v>7.18</v>
      </c>
      <c r="I67" s="6">
        <f t="shared" si="34"/>
        <v>0.17033414832925842</v>
      </c>
      <c r="K67" t="str">
        <f>IF(I67&lt;0%,"Gut","Schlecht")</f>
        <v>Schlecht</v>
      </c>
      <c r="M67">
        <v>2</v>
      </c>
      <c r="N67" t="s">
        <v>40</v>
      </c>
      <c r="O67" t="s">
        <v>39</v>
      </c>
      <c r="P67">
        <f t="shared" ref="P67:P76" si="36">P48</f>
        <v>2.3238888888888893</v>
      </c>
      <c r="Q67">
        <f t="shared" ref="Q67:R73" si="37">F66</f>
        <v>1.8129999999999999</v>
      </c>
      <c r="R67">
        <f t="shared" si="37"/>
        <v>2.23</v>
      </c>
      <c r="S67" s="3" t="str">
        <f t="shared" ref="S67:S69" si="38">IF(Q67&lt;P67,"1","0")</f>
        <v>1</v>
      </c>
      <c r="T67" s="3"/>
      <c r="U67" s="3" t="str">
        <f>IF(R67&lt;P67,"1","0")</f>
        <v>1</v>
      </c>
    </row>
    <row r="68" spans="2:21" ht="17" x14ac:dyDescent="0.2">
      <c r="B68">
        <f t="shared" si="35"/>
        <v>4</v>
      </c>
      <c r="C68" t="str">
        <f>'[1]1 - Nahrung - Daten Nahrung'!A69</f>
        <v>KCV (Kurs/Cashflow)</v>
      </c>
      <c r="F68">
        <f>'1 - Nahrung - Daten Nahrung'!M69</f>
        <v>14.940000000000001</v>
      </c>
      <c r="G68" s="7">
        <f>'1 - Nahrung - Daten Nahrung'!K69</f>
        <v>16.649999999999999</v>
      </c>
      <c r="I68" s="6">
        <f t="shared" si="34"/>
        <v>0.11445783132530107</v>
      </c>
      <c r="K68" t="str">
        <f>IF(I68&lt;0%,"Gut","Schlecht")</f>
        <v>Schlecht</v>
      </c>
      <c r="M68">
        <v>3</v>
      </c>
      <c r="N68" t="s">
        <v>41</v>
      </c>
      <c r="O68" t="s">
        <v>39</v>
      </c>
      <c r="P68">
        <f t="shared" si="36"/>
        <v>4.8363333333333332</v>
      </c>
      <c r="Q68">
        <f t="shared" si="37"/>
        <v>6.1349999999999998</v>
      </c>
      <c r="R68">
        <f t="shared" si="37"/>
        <v>7.18</v>
      </c>
      <c r="S68" s="3" t="str">
        <f t="shared" si="38"/>
        <v>0</v>
      </c>
      <c r="T68" s="3"/>
      <c r="U68" s="3" t="str">
        <f>IF(R68&lt;P68,"1","0")</f>
        <v>0</v>
      </c>
    </row>
    <row r="69" spans="2:21" ht="17" x14ac:dyDescent="0.2">
      <c r="B69">
        <f t="shared" si="35"/>
        <v>5</v>
      </c>
      <c r="C69" t="str">
        <f>'[1]1 - Nahrung - Daten Nahrung'!A70</f>
        <v>Dividendenrendite in %</v>
      </c>
      <c r="F69">
        <f>'1 - Nahrung - Daten Nahrung'!M70</f>
        <v>3.2969999999999997</v>
      </c>
      <c r="G69" s="7">
        <f>'1 - Nahrung - Daten Nahrung'!K70</f>
        <v>3.22</v>
      </c>
      <c r="I69" s="6">
        <f t="shared" si="34"/>
        <v>-2.3354564755838525E-2</v>
      </c>
      <c r="K69" t="str">
        <f>IF(I69&gt;0%,"Gut","Schlecht")</f>
        <v>Schlecht</v>
      </c>
      <c r="M69">
        <v>4</v>
      </c>
      <c r="N69" t="s">
        <v>42</v>
      </c>
      <c r="O69" t="s">
        <v>39</v>
      </c>
      <c r="P69">
        <f t="shared" si="36"/>
        <v>15.749666666666672</v>
      </c>
      <c r="Q69">
        <f t="shared" si="37"/>
        <v>14.940000000000001</v>
      </c>
      <c r="R69">
        <f t="shared" si="37"/>
        <v>16.649999999999999</v>
      </c>
      <c r="S69" s="3" t="str">
        <f t="shared" si="38"/>
        <v>1</v>
      </c>
      <c r="T69" s="3"/>
      <c r="U69" s="3" t="str">
        <f>IF(R69&lt;P69,"1","0")</f>
        <v>0</v>
      </c>
    </row>
    <row r="70" spans="2:21" ht="17" x14ac:dyDescent="0.2">
      <c r="B70">
        <f t="shared" si="35"/>
        <v>6</v>
      </c>
      <c r="C70" t="str">
        <f>'[1]1 - Nahrung - Daten Nahrung'!A71</f>
        <v>Gewinnrendite in %</v>
      </c>
      <c r="F70">
        <f>'1 - Nahrung - Daten Nahrung'!M71</f>
        <v>5.91</v>
      </c>
      <c r="G70" s="7">
        <f>'1 - Nahrung - Daten Nahrung'!K71</f>
        <v>4.7</v>
      </c>
      <c r="I70" s="6">
        <f t="shared" si="34"/>
        <v>-0.2047377326565144</v>
      </c>
      <c r="K70" t="str">
        <f>IF(I70&gt;0%,"Gut","Schlecht")</f>
        <v>Schlecht</v>
      </c>
      <c r="M70">
        <v>5</v>
      </c>
      <c r="N70" t="s">
        <v>43</v>
      </c>
      <c r="O70" t="s">
        <v>44</v>
      </c>
      <c r="P70">
        <f t="shared" si="36"/>
        <v>2.8891111111111112</v>
      </c>
      <c r="Q70">
        <f t="shared" si="37"/>
        <v>3.2969999999999997</v>
      </c>
      <c r="R70">
        <f t="shared" si="37"/>
        <v>3.22</v>
      </c>
      <c r="S70" s="3" t="str">
        <f t="shared" ref="S70:S75" si="39">IF(Q70&gt;P70,"1","0")</f>
        <v>1</v>
      </c>
      <c r="T70" s="3"/>
      <c r="U70" s="3" t="str">
        <f t="shared" ref="U70:U75" si="40">IF(R70&gt;P70,"1","0")</f>
        <v>1</v>
      </c>
    </row>
    <row r="71" spans="2:21" ht="17" x14ac:dyDescent="0.2">
      <c r="B71">
        <f t="shared" si="35"/>
        <v>7</v>
      </c>
      <c r="C71" t="str">
        <f>'[1]1 - Nahrung - Daten Nahrung'!A72</f>
        <v>Eigenkapitalrendite in %</v>
      </c>
      <c r="F71">
        <f>'1 - Nahrung - Daten Nahrung'!M72</f>
        <v>33.359000000000002</v>
      </c>
      <c r="G71" s="7">
        <f>'1 - Nahrung - Daten Nahrung'!K72</f>
        <v>31.7</v>
      </c>
      <c r="I71" s="6">
        <f t="shared" si="34"/>
        <v>-4.9731706585928959E-2</v>
      </c>
      <c r="K71" t="str">
        <f t="shared" ref="K71:K76" si="41">IF(I71&gt;0%,"Gut","Schlecht")</f>
        <v>Schlecht</v>
      </c>
      <c r="M71">
        <v>6</v>
      </c>
      <c r="N71" t="s">
        <v>45</v>
      </c>
      <c r="O71" t="s">
        <v>44</v>
      </c>
      <c r="P71">
        <f t="shared" si="36"/>
        <v>5.33</v>
      </c>
      <c r="Q71">
        <f t="shared" si="37"/>
        <v>5.91</v>
      </c>
      <c r="R71">
        <f t="shared" si="37"/>
        <v>4.7</v>
      </c>
      <c r="S71" s="3" t="str">
        <f t="shared" si="39"/>
        <v>1</v>
      </c>
      <c r="T71" s="3"/>
      <c r="U71" s="3" t="str">
        <f t="shared" si="40"/>
        <v>0</v>
      </c>
    </row>
    <row r="72" spans="2:21" ht="17" x14ac:dyDescent="0.2">
      <c r="B72">
        <f t="shared" si="35"/>
        <v>8</v>
      </c>
      <c r="C72" t="str">
        <f>'[1]1 - Nahrung - Daten Nahrung'!A73</f>
        <v>Umsatzrendite in %</v>
      </c>
      <c r="F72">
        <f>'1 - Nahrung - Daten Nahrung'!M73</f>
        <v>9.745000000000001</v>
      </c>
      <c r="G72" s="7">
        <f>'1 - Nahrung - Daten Nahrung'!K73</f>
        <v>9.83</v>
      </c>
      <c r="I72" s="6">
        <f t="shared" si="34"/>
        <v>8.7224217547459126E-3</v>
      </c>
      <c r="K72" t="str">
        <f t="shared" si="41"/>
        <v>Gut</v>
      </c>
      <c r="M72">
        <v>7</v>
      </c>
      <c r="N72" t="s">
        <v>46</v>
      </c>
      <c r="O72" t="s">
        <v>44</v>
      </c>
      <c r="P72">
        <f t="shared" si="36"/>
        <v>25.40422222222222</v>
      </c>
      <c r="Q72">
        <f t="shared" si="37"/>
        <v>33.359000000000002</v>
      </c>
      <c r="R72">
        <f t="shared" si="37"/>
        <v>31.7</v>
      </c>
      <c r="S72" s="3" t="str">
        <f t="shared" si="39"/>
        <v>1</v>
      </c>
      <c r="T72" s="3"/>
      <c r="U72" s="3" t="str">
        <f t="shared" si="40"/>
        <v>1</v>
      </c>
    </row>
    <row r="73" spans="2:21" ht="17" x14ac:dyDescent="0.2">
      <c r="B73">
        <f t="shared" si="35"/>
        <v>9</v>
      </c>
      <c r="C73" t="str">
        <f>'[1]1 - Nahrung - Daten Nahrung'!A74</f>
        <v>Gesamtkapitalrendite in %</v>
      </c>
      <c r="F73">
        <f>'1 - Nahrung - Daten Nahrung'!M74</f>
        <v>17.699000000000005</v>
      </c>
      <c r="G73" s="7">
        <f>'1 - Nahrung - Daten Nahrung'!K74</f>
        <v>16.02</v>
      </c>
      <c r="I73" s="6">
        <f t="shared" si="34"/>
        <v>-9.4864116616758309E-2</v>
      </c>
      <c r="K73" t="str">
        <f t="shared" si="41"/>
        <v>Schlecht</v>
      </c>
      <c r="M73">
        <v>8</v>
      </c>
      <c r="N73" t="s">
        <v>47</v>
      </c>
      <c r="O73" t="s">
        <v>44</v>
      </c>
      <c r="P73">
        <f t="shared" si="36"/>
        <v>11.134222222222222</v>
      </c>
      <c r="Q73">
        <f t="shared" si="37"/>
        <v>9.745000000000001</v>
      </c>
      <c r="R73">
        <f t="shared" si="37"/>
        <v>9.83</v>
      </c>
      <c r="S73" s="3" t="str">
        <f t="shared" si="39"/>
        <v>0</v>
      </c>
      <c r="T73" s="3"/>
      <c r="U73" s="3" t="str">
        <f t="shared" si="40"/>
        <v>0</v>
      </c>
    </row>
    <row r="74" spans="2:21" ht="17" x14ac:dyDescent="0.2">
      <c r="B74">
        <f t="shared" si="35"/>
        <v>10</v>
      </c>
      <c r="C74" t="str">
        <f>'[1]1 - Nahrung - Daten Nahrung'!A75</f>
        <v>Return on Investment in %</v>
      </c>
      <c r="F74">
        <f>'1 - Nahrung - Daten Nahrung'!M75</f>
        <v>16.175999999999998</v>
      </c>
      <c r="G74" s="7">
        <f>'1 - Nahrung - Daten Nahrung'!K75</f>
        <v>14.45</v>
      </c>
      <c r="I74" s="6">
        <f t="shared" si="34"/>
        <v>-0.10670128585558847</v>
      </c>
      <c r="K74" t="str">
        <f t="shared" si="41"/>
        <v>Schlecht</v>
      </c>
      <c r="M74">
        <v>9</v>
      </c>
      <c r="N74" t="s">
        <v>48</v>
      </c>
      <c r="O74" t="s">
        <v>44</v>
      </c>
      <c r="P74">
        <f t="shared" si="36"/>
        <v>8.6757777777777783</v>
      </c>
      <c r="Q74">
        <f>F74</f>
        <v>16.175999999999998</v>
      </c>
      <c r="R74">
        <f>G74</f>
        <v>14.45</v>
      </c>
      <c r="S74" s="3" t="str">
        <f t="shared" si="39"/>
        <v>1</v>
      </c>
      <c r="T74" s="3"/>
      <c r="U74" s="3" t="str">
        <f t="shared" si="40"/>
        <v>1</v>
      </c>
    </row>
    <row r="75" spans="2:21" ht="17" x14ac:dyDescent="0.2">
      <c r="B75">
        <f t="shared" si="35"/>
        <v>11</v>
      </c>
      <c r="C75" t="str">
        <f>'[1]1 - Nahrung - Daten Nahrung'!A76</f>
        <v>Arbeitsintensität in %</v>
      </c>
      <c r="F75">
        <f>'1 - Nahrung - Daten Nahrung'!M76</f>
        <v>43.258000000000003</v>
      </c>
      <c r="G75" s="7">
        <f>'1 - Nahrung - Daten Nahrung'!K76</f>
        <v>38.700000000000003</v>
      </c>
      <c r="I75" s="6">
        <f t="shared" si="34"/>
        <v>-0.10536779324055667</v>
      </c>
      <c r="K75" t="str">
        <f t="shared" si="41"/>
        <v>Schlecht</v>
      </c>
      <c r="M75">
        <v>10</v>
      </c>
      <c r="N75" t="s">
        <v>49</v>
      </c>
      <c r="O75" t="s">
        <v>44</v>
      </c>
      <c r="P75">
        <f t="shared" si="36"/>
        <v>37.744888888888894</v>
      </c>
      <c r="Q75">
        <f>F76</f>
        <v>48.749000000000002</v>
      </c>
      <c r="R75">
        <f>G76</f>
        <v>45.59</v>
      </c>
      <c r="S75" s="3" t="str">
        <f t="shared" si="39"/>
        <v>1</v>
      </c>
      <c r="T75" s="3"/>
      <c r="U75" s="3" t="str">
        <f t="shared" si="40"/>
        <v>1</v>
      </c>
    </row>
    <row r="76" spans="2:21" ht="17" x14ac:dyDescent="0.2">
      <c r="B76">
        <f t="shared" si="35"/>
        <v>12</v>
      </c>
      <c r="C76" t="str">
        <f>'[1]1 - Nahrung - Daten Nahrung'!A77</f>
        <v>Eigenkapitalquote in %</v>
      </c>
      <c r="F76">
        <f>'1 - Nahrung - Daten Nahrung'!M77</f>
        <v>48.749000000000002</v>
      </c>
      <c r="G76" s="7">
        <f>'1 - Nahrung - Daten Nahrung'!K77</f>
        <v>45.59</v>
      </c>
      <c r="I76" s="6">
        <f t="shared" si="34"/>
        <v>-6.4801329258036056E-2</v>
      </c>
      <c r="K76" t="str">
        <f t="shared" si="41"/>
        <v>Schlecht</v>
      </c>
      <c r="M76">
        <v>11</v>
      </c>
      <c r="N76" t="s">
        <v>50</v>
      </c>
      <c r="O76" t="s">
        <v>39</v>
      </c>
      <c r="P76">
        <f t="shared" si="36"/>
        <v>204.44566666666663</v>
      </c>
      <c r="Q76">
        <f>F78</f>
        <v>105.68799999999999</v>
      </c>
      <c r="R76">
        <f>G78</f>
        <v>119.35</v>
      </c>
      <c r="S76" s="3" t="str">
        <f t="shared" ref="S76" si="42">IF(Q76&lt;P76,"1","0")</f>
        <v>1</v>
      </c>
      <c r="T76" s="3"/>
      <c r="U76" s="3" t="str">
        <f t="shared" ref="U76" si="43">IF(R76&lt;P76,"1","0")</f>
        <v>1</v>
      </c>
    </row>
    <row r="77" spans="2:21" ht="17" x14ac:dyDescent="0.2">
      <c r="B77">
        <f t="shared" si="35"/>
        <v>13</v>
      </c>
      <c r="C77" t="str">
        <f>'[1]1 - Nahrung - Daten Nahrung'!A78</f>
        <v>Fremdkapitalquote in %</v>
      </c>
      <c r="F77">
        <f>'1 - Nahrung - Daten Nahrung'!M78</f>
        <v>51.250999999999998</v>
      </c>
      <c r="G77" s="7">
        <f>'1 - Nahrung - Daten Nahrung'!K78</f>
        <v>54.41</v>
      </c>
      <c r="I77" s="6">
        <f t="shared" si="34"/>
        <v>6.1637821701040041E-2</v>
      </c>
      <c r="K77" t="str">
        <f>IF(I77&lt;0%,"Gut","Schlecht")</f>
        <v>Schlecht</v>
      </c>
      <c r="S77" s="3"/>
    </row>
    <row r="78" spans="2:21" ht="17" x14ac:dyDescent="0.2">
      <c r="B78">
        <f t="shared" si="35"/>
        <v>14</v>
      </c>
      <c r="C78" t="str">
        <f>'[1]1 - Nahrung - Daten Nahrung'!A79</f>
        <v>Verschuldungsgrad in %</v>
      </c>
      <c r="F78">
        <f>'1 - Nahrung - Daten Nahrung'!M79</f>
        <v>105.68799999999999</v>
      </c>
      <c r="G78" s="7">
        <f>'1 - Nahrung - Daten Nahrung'!K79</f>
        <v>119.35</v>
      </c>
      <c r="I78" s="6">
        <f t="shared" si="34"/>
        <v>0.12926727726894272</v>
      </c>
      <c r="K78" t="str">
        <f>IF(I78&lt;0%,"Gut","Schlecht")</f>
        <v>Schlecht</v>
      </c>
      <c r="R78" t="s">
        <v>51</v>
      </c>
      <c r="S78">
        <f>S66+S67+S68+S69+S70+S71+S72+S73+S74+S75+S76</f>
        <v>9</v>
      </c>
      <c r="U78">
        <f t="shared" ref="U78" si="44">U66+U67+U68+U69+U70+U71+U72+U73+U74+U75+U76</f>
        <v>7</v>
      </c>
    </row>
    <row r="79" spans="2:21" ht="17" x14ac:dyDescent="0.2">
      <c r="G79" s="7"/>
      <c r="I79" s="6"/>
      <c r="R79" t="s">
        <v>52</v>
      </c>
      <c r="S79" s="10">
        <f>S78/11</f>
        <v>0.81818181818181823</v>
      </c>
      <c r="T79" s="10"/>
      <c r="U79" s="10">
        <f>U78/11</f>
        <v>0.63636363636363635</v>
      </c>
    </row>
    <row r="80" spans="2:21" ht="17" x14ac:dyDescent="0.2">
      <c r="G80" s="7"/>
      <c r="I80" s="6"/>
      <c r="S80" s="3"/>
    </row>
    <row r="81" spans="2:21" x14ac:dyDescent="0.2">
      <c r="B81" t="s">
        <v>27</v>
      </c>
      <c r="C81" t="s">
        <v>21</v>
      </c>
      <c r="O81" s="11"/>
      <c r="P81" s="11"/>
      <c r="Q81" s="11"/>
      <c r="R81" s="11" t="s">
        <v>53</v>
      </c>
      <c r="S81" s="12"/>
      <c r="T81" s="11"/>
      <c r="U81" s="11"/>
    </row>
    <row r="82" spans="2:21" x14ac:dyDescent="0.2">
      <c r="B82" t="s">
        <v>29</v>
      </c>
      <c r="C82" s="4">
        <v>71</v>
      </c>
      <c r="F82" t="s">
        <v>1</v>
      </c>
      <c r="G82" s="3" t="s">
        <v>30</v>
      </c>
      <c r="H82" t="s">
        <v>31</v>
      </c>
      <c r="K82" t="s">
        <v>33</v>
      </c>
    </row>
    <row r="84" spans="2:21" ht="17" x14ac:dyDescent="0.2">
      <c r="B84">
        <v>1</v>
      </c>
      <c r="C84" t="str">
        <f>'[1]1 - Nahrung - Daten Nahrung'!A85</f>
        <v>KGV (Kurs/Gewinn)</v>
      </c>
      <c r="F84">
        <f>'1 - Nahrung - Daten Nahrung'!M85</f>
        <v>19.209999999999997</v>
      </c>
      <c r="G84" s="7">
        <f>'1 - Nahrung - Daten Nahrung'!K85</f>
        <v>21.6</v>
      </c>
      <c r="H84">
        <v>18.57</v>
      </c>
      <c r="I84" s="6">
        <f>(G84/F84-1)</f>
        <v>0.12441436751691848</v>
      </c>
      <c r="J84" s="8">
        <f>(H84/F84-1)</f>
        <v>-3.331598125976043E-2</v>
      </c>
      <c r="K84" t="str">
        <f>IF(I84&lt;0%,"Gut","Schlecht")</f>
        <v>Schlecht</v>
      </c>
      <c r="Q84" t="s">
        <v>34</v>
      </c>
      <c r="R84" t="s">
        <v>35</v>
      </c>
      <c r="S84" s="3" t="s">
        <v>36</v>
      </c>
      <c r="U84" s="3" t="s">
        <v>37</v>
      </c>
    </row>
    <row r="85" spans="2:21" ht="17" x14ac:dyDescent="0.2">
      <c r="B85">
        <f>B84+1</f>
        <v>2</v>
      </c>
      <c r="C85" t="str">
        <f>'[1]1 - Nahrung - Daten Nahrung'!A86</f>
        <v>KUV (Kurs/Umsatz)</v>
      </c>
      <c r="F85">
        <f>'1 - Nahrung - Daten Nahrung'!M86</f>
        <v>1.6680000000000004</v>
      </c>
      <c r="G85" s="7">
        <f>'1 - Nahrung - Daten Nahrung'!K86</f>
        <v>1.69</v>
      </c>
      <c r="I85" s="6">
        <f t="shared" ref="I85:I97" si="45">(G85/F85-1)</f>
        <v>1.3189448441246698E-2</v>
      </c>
      <c r="K85" t="str">
        <f>IF(I85&lt;0%,"Gut","Schlecht")</f>
        <v>Schlecht</v>
      </c>
      <c r="M85">
        <v>1</v>
      </c>
      <c r="N85" t="s">
        <v>38</v>
      </c>
      <c r="O85" t="s">
        <v>39</v>
      </c>
      <c r="P85">
        <f>P66</f>
        <v>19.912222222222219</v>
      </c>
      <c r="Q85">
        <f>F84</f>
        <v>19.209999999999997</v>
      </c>
      <c r="R85">
        <f>H84</f>
        <v>18.57</v>
      </c>
      <c r="S85" s="3" t="str">
        <f>IF(Q85&lt;P85,"1","0")</f>
        <v>1</v>
      </c>
      <c r="T85" s="3"/>
      <c r="U85" s="3" t="str">
        <f>IF(R85&lt;P85,"1","0")</f>
        <v>1</v>
      </c>
    </row>
    <row r="86" spans="2:21" ht="17" x14ac:dyDescent="0.2">
      <c r="B86">
        <f t="shared" ref="B86:B97" si="46">B85+1</f>
        <v>3</v>
      </c>
      <c r="C86" t="str">
        <f>'[1]1 - Nahrung - Daten Nahrung'!A87</f>
        <v>KBV (Kurs/Buchwert)</v>
      </c>
      <c r="F86">
        <f>'1 - Nahrung - Daten Nahrung'!M87</f>
        <v>2.6829999999999998</v>
      </c>
      <c r="G86" s="7">
        <f>'1 - Nahrung - Daten Nahrung'!K87</f>
        <v>2.83</v>
      </c>
      <c r="I86" s="6">
        <f t="shared" si="45"/>
        <v>5.4789414834141015E-2</v>
      </c>
      <c r="K86" t="str">
        <f>IF(I86&lt;0%,"Gut","Schlecht")</f>
        <v>Schlecht</v>
      </c>
      <c r="M86">
        <v>2</v>
      </c>
      <c r="N86" t="s">
        <v>40</v>
      </c>
      <c r="O86" t="s">
        <v>39</v>
      </c>
      <c r="P86">
        <f t="shared" ref="P86:P95" si="47">P67</f>
        <v>2.3238888888888893</v>
      </c>
      <c r="Q86">
        <f t="shared" ref="Q86:R92" si="48">F85</f>
        <v>1.6680000000000004</v>
      </c>
      <c r="R86">
        <f t="shared" si="48"/>
        <v>1.69</v>
      </c>
      <c r="S86" s="3" t="str">
        <f t="shared" ref="S86:S88" si="49">IF(Q86&lt;P86,"1","0")</f>
        <v>1</v>
      </c>
      <c r="T86" s="3"/>
      <c r="U86" s="3" t="str">
        <f>IF(R86&lt;P86,"1","0")</f>
        <v>1</v>
      </c>
    </row>
    <row r="87" spans="2:21" ht="17" x14ac:dyDescent="0.2">
      <c r="B87">
        <f t="shared" si="46"/>
        <v>4</v>
      </c>
      <c r="C87" t="str">
        <f>'[1]1 - Nahrung - Daten Nahrung'!A88</f>
        <v>KCV (Kurs/Cashflow)</v>
      </c>
      <c r="F87">
        <f>'1 - Nahrung - Daten Nahrung'!M88</f>
        <v>13.665000000000001</v>
      </c>
      <c r="G87" s="7">
        <f>'1 - Nahrung - Daten Nahrung'!K88</f>
        <v>14.01</v>
      </c>
      <c r="I87" s="6">
        <f t="shared" si="45"/>
        <v>2.5246981339187569E-2</v>
      </c>
      <c r="K87" t="str">
        <f>IF(I87&lt;0%,"Gut","Schlecht")</f>
        <v>Schlecht</v>
      </c>
      <c r="M87">
        <v>3</v>
      </c>
      <c r="N87" t="s">
        <v>41</v>
      </c>
      <c r="O87" t="s">
        <v>39</v>
      </c>
      <c r="P87">
        <f t="shared" si="47"/>
        <v>4.8363333333333332</v>
      </c>
      <c r="Q87">
        <f t="shared" si="48"/>
        <v>2.6829999999999998</v>
      </c>
      <c r="R87">
        <f t="shared" si="48"/>
        <v>2.83</v>
      </c>
      <c r="S87" s="3" t="str">
        <f t="shared" si="49"/>
        <v>1</v>
      </c>
      <c r="T87" s="3"/>
      <c r="U87" s="3" t="str">
        <f>IF(R87&lt;P87,"1","0")</f>
        <v>1</v>
      </c>
    </row>
    <row r="88" spans="2:21" ht="17" x14ac:dyDescent="0.2">
      <c r="B88">
        <f t="shared" si="46"/>
        <v>5</v>
      </c>
      <c r="C88" t="str">
        <f>'[1]1 - Nahrung - Daten Nahrung'!A89</f>
        <v>Dividendenrendite in %</v>
      </c>
      <c r="F88">
        <f>'1 - Nahrung - Daten Nahrung'!M89</f>
        <v>2.6830000000000003</v>
      </c>
      <c r="G88" s="7">
        <f>'1 - Nahrung - Daten Nahrung'!K89</f>
        <v>2.82</v>
      </c>
      <c r="I88" s="6">
        <f t="shared" si="45"/>
        <v>5.1062243756988313E-2</v>
      </c>
      <c r="K88" t="str">
        <f>IF(I88&gt;0%,"Gut","Schlecht")</f>
        <v>Gut</v>
      </c>
      <c r="M88">
        <v>4</v>
      </c>
      <c r="N88" t="s">
        <v>42</v>
      </c>
      <c r="O88" t="s">
        <v>39</v>
      </c>
      <c r="P88">
        <f t="shared" si="47"/>
        <v>15.749666666666672</v>
      </c>
      <c r="Q88">
        <f t="shared" si="48"/>
        <v>13.665000000000001</v>
      </c>
      <c r="R88">
        <f t="shared" si="48"/>
        <v>14.01</v>
      </c>
      <c r="S88" s="3" t="str">
        <f t="shared" si="49"/>
        <v>1</v>
      </c>
      <c r="T88" s="3"/>
      <c r="U88" s="3" t="str">
        <f>IF(R88&lt;P88,"1","0")</f>
        <v>1</v>
      </c>
    </row>
    <row r="89" spans="2:21" ht="17" x14ac:dyDescent="0.2">
      <c r="B89">
        <f t="shared" si="46"/>
        <v>6</v>
      </c>
      <c r="C89" t="str">
        <f>'[1]1 - Nahrung - Daten Nahrung'!A90</f>
        <v>Gewinnrendite in %</v>
      </c>
      <c r="F89">
        <f>'1 - Nahrung - Daten Nahrung'!M90</f>
        <v>6.0600000000000005</v>
      </c>
      <c r="G89" s="7">
        <f>'1 - Nahrung - Daten Nahrung'!K90</f>
        <v>4.5999999999999996</v>
      </c>
      <c r="I89" s="6">
        <f t="shared" si="45"/>
        <v>-0.24092409240924106</v>
      </c>
      <c r="K89" t="str">
        <f>IF(I89&gt;0%,"Gut","Schlecht")</f>
        <v>Schlecht</v>
      </c>
      <c r="M89">
        <v>5</v>
      </c>
      <c r="N89" t="s">
        <v>43</v>
      </c>
      <c r="O89" t="s">
        <v>44</v>
      </c>
      <c r="P89">
        <f t="shared" si="47"/>
        <v>2.8891111111111112</v>
      </c>
      <c r="Q89">
        <f t="shared" si="48"/>
        <v>2.6830000000000003</v>
      </c>
      <c r="R89">
        <f t="shared" si="48"/>
        <v>2.82</v>
      </c>
      <c r="S89" s="3" t="str">
        <f t="shared" ref="S89:S94" si="50">IF(Q89&gt;P89,"1","0")</f>
        <v>0</v>
      </c>
      <c r="T89" s="3"/>
      <c r="U89" s="3" t="str">
        <f t="shared" ref="U89:U94" si="51">IF(R89&gt;P89,"1","0")</f>
        <v>0</v>
      </c>
    </row>
    <row r="90" spans="2:21" ht="17" x14ac:dyDescent="0.2">
      <c r="B90">
        <f t="shared" si="46"/>
        <v>7</v>
      </c>
      <c r="C90" t="str">
        <f>'[1]1 - Nahrung - Daten Nahrung'!A91</f>
        <v>Eigenkapitalrendite in %</v>
      </c>
      <c r="F90">
        <f>'1 - Nahrung - Daten Nahrung'!M91</f>
        <v>16.116</v>
      </c>
      <c r="G90" s="7">
        <f>'1 - Nahrung - Daten Nahrung'!K91</f>
        <v>13.12</v>
      </c>
      <c r="I90" s="6">
        <f t="shared" si="45"/>
        <v>-0.18590220898485976</v>
      </c>
      <c r="K90" t="str">
        <f t="shared" ref="K90:K95" si="52">IF(I90&gt;0%,"Gut","Schlecht")</f>
        <v>Schlecht</v>
      </c>
      <c r="M90">
        <v>6</v>
      </c>
      <c r="N90" t="s">
        <v>45</v>
      </c>
      <c r="O90" t="s">
        <v>44</v>
      </c>
      <c r="P90">
        <f t="shared" si="47"/>
        <v>5.33</v>
      </c>
      <c r="Q90">
        <f t="shared" si="48"/>
        <v>6.0600000000000005</v>
      </c>
      <c r="R90">
        <f t="shared" si="48"/>
        <v>4.5999999999999996</v>
      </c>
      <c r="S90" s="3" t="str">
        <f t="shared" si="50"/>
        <v>1</v>
      </c>
      <c r="T90" s="3"/>
      <c r="U90" s="3" t="str">
        <f t="shared" si="51"/>
        <v>0</v>
      </c>
    </row>
    <row r="91" spans="2:21" ht="17" x14ac:dyDescent="0.2">
      <c r="B91">
        <f t="shared" si="46"/>
        <v>8</v>
      </c>
      <c r="C91" t="str">
        <f>'[1]1 - Nahrung - Daten Nahrung'!A92</f>
        <v>Umsatzrendite in %</v>
      </c>
      <c r="F91">
        <f>'1 - Nahrung - Daten Nahrung'!M92</f>
        <v>10.361000000000002</v>
      </c>
      <c r="G91" s="7">
        <f>'1 - Nahrung - Daten Nahrung'!K92</f>
        <v>7.84</v>
      </c>
      <c r="I91" s="6">
        <f t="shared" si="45"/>
        <v>-0.24331628221214185</v>
      </c>
      <c r="K91" t="str">
        <f t="shared" si="52"/>
        <v>Schlecht</v>
      </c>
      <c r="M91">
        <v>7</v>
      </c>
      <c r="N91" t="s">
        <v>46</v>
      </c>
      <c r="O91" t="s">
        <v>44</v>
      </c>
      <c r="P91">
        <f t="shared" si="47"/>
        <v>25.40422222222222</v>
      </c>
      <c r="Q91">
        <f t="shared" si="48"/>
        <v>16.116</v>
      </c>
      <c r="R91">
        <f t="shared" si="48"/>
        <v>13.12</v>
      </c>
      <c r="S91" s="3" t="str">
        <f t="shared" si="50"/>
        <v>0</v>
      </c>
      <c r="T91" s="3"/>
      <c r="U91" s="3" t="str">
        <f t="shared" si="51"/>
        <v>0</v>
      </c>
    </row>
    <row r="92" spans="2:21" ht="17" x14ac:dyDescent="0.2">
      <c r="B92">
        <f t="shared" si="46"/>
        <v>9</v>
      </c>
      <c r="C92" t="str">
        <f>'[1]1 - Nahrung - Daten Nahrung'!A93</f>
        <v>Gesamtkapitalrendite in %</v>
      </c>
      <c r="F92">
        <f>'1 - Nahrung - Daten Nahrung'!M93</f>
        <v>6.7900000000000009</v>
      </c>
      <c r="G92" s="7">
        <f>'1 - Nahrung - Daten Nahrung'!K93</f>
        <v>4.54</v>
      </c>
      <c r="I92" s="6">
        <f t="shared" si="45"/>
        <v>-0.33136966126656853</v>
      </c>
      <c r="K92" t="str">
        <f t="shared" si="52"/>
        <v>Schlecht</v>
      </c>
      <c r="M92">
        <v>8</v>
      </c>
      <c r="N92" t="s">
        <v>47</v>
      </c>
      <c r="O92" t="s">
        <v>44</v>
      </c>
      <c r="P92">
        <f t="shared" si="47"/>
        <v>11.134222222222222</v>
      </c>
      <c r="Q92">
        <f t="shared" si="48"/>
        <v>10.361000000000002</v>
      </c>
      <c r="R92">
        <f t="shared" si="48"/>
        <v>7.84</v>
      </c>
      <c r="S92" s="3" t="str">
        <f t="shared" si="50"/>
        <v>0</v>
      </c>
      <c r="T92" s="3"/>
      <c r="U92" s="3" t="str">
        <f t="shared" si="51"/>
        <v>0</v>
      </c>
    </row>
    <row r="93" spans="2:21" ht="17" x14ac:dyDescent="0.2">
      <c r="B93">
        <f t="shared" si="46"/>
        <v>10</v>
      </c>
      <c r="C93" t="str">
        <f>'[1]1 - Nahrung - Daten Nahrung'!A94</f>
        <v>Return on Investment in %</v>
      </c>
      <c r="F93">
        <f>'1 - Nahrung - Daten Nahrung'!M94</f>
        <v>5.9260000000000002</v>
      </c>
      <c r="G93" s="7">
        <f>'1 - Nahrung - Daten Nahrung'!K94</f>
        <v>3.91</v>
      </c>
      <c r="I93" s="6">
        <f t="shared" si="45"/>
        <v>-0.34019574755315563</v>
      </c>
      <c r="K93" t="str">
        <f t="shared" si="52"/>
        <v>Schlecht</v>
      </c>
      <c r="M93">
        <v>9</v>
      </c>
      <c r="N93" t="s">
        <v>48</v>
      </c>
      <c r="O93" t="s">
        <v>44</v>
      </c>
      <c r="P93">
        <f t="shared" si="47"/>
        <v>8.6757777777777783</v>
      </c>
      <c r="Q93">
        <f>F93</f>
        <v>5.9260000000000002</v>
      </c>
      <c r="R93">
        <f>G93</f>
        <v>3.91</v>
      </c>
      <c r="S93" s="3" t="str">
        <f t="shared" si="50"/>
        <v>0</v>
      </c>
      <c r="T93" s="3"/>
      <c r="U93" s="3" t="str">
        <f t="shared" si="51"/>
        <v>0</v>
      </c>
    </row>
    <row r="94" spans="2:21" ht="17" x14ac:dyDescent="0.2">
      <c r="B94">
        <f t="shared" si="46"/>
        <v>11</v>
      </c>
      <c r="C94" t="str">
        <f>'[1]1 - Nahrung - Daten Nahrung'!A95</f>
        <v>Arbeitsintensität in %</v>
      </c>
      <c r="F94">
        <f>'1 - Nahrung - Daten Nahrung'!M95</f>
        <v>23.321000000000002</v>
      </c>
      <c r="G94" s="7">
        <f>'1 - Nahrung - Daten Nahrung'!K95</f>
        <v>43.49</v>
      </c>
      <c r="I94" s="6">
        <f t="shared" si="45"/>
        <v>0.86484284550405222</v>
      </c>
      <c r="K94" t="str">
        <f t="shared" si="52"/>
        <v>Gut</v>
      </c>
      <c r="M94">
        <v>10</v>
      </c>
      <c r="N94" t="s">
        <v>49</v>
      </c>
      <c r="O94" t="s">
        <v>44</v>
      </c>
      <c r="P94">
        <f t="shared" si="47"/>
        <v>37.744888888888894</v>
      </c>
      <c r="Q94">
        <f>F95</f>
        <v>38.032000000000004</v>
      </c>
      <c r="R94">
        <f>G95</f>
        <v>29.83</v>
      </c>
      <c r="S94" s="3" t="str">
        <f t="shared" si="50"/>
        <v>1</v>
      </c>
      <c r="T94" s="3"/>
      <c r="U94" s="3" t="str">
        <f t="shared" si="51"/>
        <v>0</v>
      </c>
    </row>
    <row r="95" spans="2:21" ht="17" x14ac:dyDescent="0.2">
      <c r="B95">
        <f t="shared" si="46"/>
        <v>12</v>
      </c>
      <c r="C95" t="str">
        <f>'[1]1 - Nahrung - Daten Nahrung'!A96</f>
        <v>Eigenkapitalquote in %</v>
      </c>
      <c r="F95">
        <f>'1 - Nahrung - Daten Nahrung'!M96</f>
        <v>38.032000000000004</v>
      </c>
      <c r="G95" s="7">
        <f>'1 - Nahrung - Daten Nahrung'!K96</f>
        <v>29.83</v>
      </c>
      <c r="I95" s="6">
        <f t="shared" si="45"/>
        <v>-0.21566049642406404</v>
      </c>
      <c r="K95" t="str">
        <f t="shared" si="52"/>
        <v>Schlecht</v>
      </c>
      <c r="M95">
        <v>11</v>
      </c>
      <c r="N95" t="s">
        <v>50</v>
      </c>
      <c r="O95" t="s">
        <v>39</v>
      </c>
      <c r="P95">
        <f t="shared" si="47"/>
        <v>204.44566666666663</v>
      </c>
      <c r="Q95">
        <f>F97</f>
        <v>168.72800000000001</v>
      </c>
      <c r="R95">
        <f>G97</f>
        <v>235.26</v>
      </c>
      <c r="S95" s="3" t="str">
        <f t="shared" ref="S95" si="53">IF(Q95&lt;P95,"1","0")</f>
        <v>1</v>
      </c>
      <c r="T95" s="3"/>
      <c r="U95" s="3" t="str">
        <f t="shared" ref="U95" si="54">IF(R95&lt;P95,"1","0")</f>
        <v>0</v>
      </c>
    </row>
    <row r="96" spans="2:21" ht="17" x14ac:dyDescent="0.2">
      <c r="B96">
        <f t="shared" si="46"/>
        <v>13</v>
      </c>
      <c r="C96" t="str">
        <f>'[1]1 - Nahrung - Daten Nahrung'!A97</f>
        <v>Fremdkapitalquote in %</v>
      </c>
      <c r="F96">
        <f>'1 - Nahrung - Daten Nahrung'!M97</f>
        <v>61.968000000000004</v>
      </c>
      <c r="G96" s="7">
        <f>'1 - Nahrung - Daten Nahrung'!K97</f>
        <v>70.17</v>
      </c>
      <c r="I96" s="6">
        <f t="shared" si="45"/>
        <v>0.13235863671572412</v>
      </c>
      <c r="K96" t="str">
        <f>IF(I96&lt;0%,"Gut","Schlecht")</f>
        <v>Schlecht</v>
      </c>
      <c r="S96" s="3"/>
    </row>
    <row r="97" spans="2:21" ht="17" x14ac:dyDescent="0.2">
      <c r="B97">
        <f t="shared" si="46"/>
        <v>14</v>
      </c>
      <c r="C97" t="str">
        <f>'[1]1 - Nahrung - Daten Nahrung'!A98</f>
        <v>Verschuldungsgrad in %</v>
      </c>
      <c r="F97">
        <f>'1 - Nahrung - Daten Nahrung'!M98</f>
        <v>168.72800000000001</v>
      </c>
      <c r="G97" s="7">
        <f>'1 - Nahrung - Daten Nahrung'!K98</f>
        <v>235.26</v>
      </c>
      <c r="I97" s="6">
        <f t="shared" si="45"/>
        <v>0.39431511071072967</v>
      </c>
      <c r="K97" t="str">
        <f>IF(I97&lt;0%,"Gut","Schlecht")</f>
        <v>Schlecht</v>
      </c>
      <c r="R97" t="s">
        <v>51</v>
      </c>
      <c r="S97">
        <f>S85+S86+S87+S88+S89+S90+S91+S92+S93+S94+S95</f>
        <v>7</v>
      </c>
      <c r="U97">
        <f t="shared" ref="U97" si="55">U85+U86+U87+U88+U89+U90+U91+U92+U93+U94+U95</f>
        <v>4</v>
      </c>
    </row>
    <row r="98" spans="2:21" x14ac:dyDescent="0.2">
      <c r="R98" t="s">
        <v>52</v>
      </c>
      <c r="S98" s="10">
        <f>S97/11</f>
        <v>0.63636363636363635</v>
      </c>
      <c r="T98" s="10"/>
      <c r="U98" s="10">
        <f>U97/11</f>
        <v>0.36363636363636365</v>
      </c>
    </row>
    <row r="99" spans="2:21" x14ac:dyDescent="0.2">
      <c r="B99" t="s">
        <v>27</v>
      </c>
      <c r="C99" t="s">
        <v>23</v>
      </c>
      <c r="S99" s="3"/>
    </row>
    <row r="100" spans="2:21" x14ac:dyDescent="0.2">
      <c r="B100" t="s">
        <v>29</v>
      </c>
      <c r="C100" s="4">
        <v>36.5</v>
      </c>
      <c r="F100" t="s">
        <v>1</v>
      </c>
      <c r="G100" s="3" t="s">
        <v>30</v>
      </c>
      <c r="H100" t="s">
        <v>31</v>
      </c>
      <c r="K100" t="s">
        <v>33</v>
      </c>
      <c r="O100" s="11"/>
      <c r="P100" s="11"/>
      <c r="Q100" s="11"/>
      <c r="R100" s="11" t="s">
        <v>53</v>
      </c>
      <c r="S100" s="12"/>
      <c r="T100" s="11"/>
      <c r="U100" s="11"/>
    </row>
    <row r="102" spans="2:21" ht="17" x14ac:dyDescent="0.2">
      <c r="B102">
        <v>1</v>
      </c>
      <c r="C102" t="str">
        <f>'[1]1 - Nahrung - Daten Nahrung'!A103</f>
        <v>KGV (Kurs/Gewinn)</v>
      </c>
      <c r="F102">
        <f>'1 - Nahrung - Daten Nahrung'!M103</f>
        <v>16.86</v>
      </c>
      <c r="G102" s="7">
        <f>'1 - Nahrung - Daten Nahrung'!K103</f>
        <v>20.6</v>
      </c>
      <c r="H102">
        <v>18.079999999999998</v>
      </c>
      <c r="I102" s="6">
        <f>(G102/F102-1)</f>
        <v>0.22182680901542118</v>
      </c>
      <c r="J102" s="8">
        <f>(H102/F102-1)</f>
        <v>7.2360616844602488E-2</v>
      </c>
      <c r="K102" t="str">
        <f>IF(I102&lt;0%,"Gut","Schlecht")</f>
        <v>Schlecht</v>
      </c>
      <c r="Q102" t="s">
        <v>34</v>
      </c>
      <c r="R102" t="s">
        <v>35</v>
      </c>
      <c r="S102" s="3" t="s">
        <v>36</v>
      </c>
      <c r="U102" s="3" t="s">
        <v>37</v>
      </c>
    </row>
    <row r="103" spans="2:21" ht="17" x14ac:dyDescent="0.2">
      <c r="B103">
        <f>B102+1</f>
        <v>2</v>
      </c>
      <c r="C103" t="str">
        <f>'[1]1 - Nahrung - Daten Nahrung'!A104</f>
        <v>KUV (Kurs/Umsatz)</v>
      </c>
      <c r="F103">
        <f>'1 - Nahrung - Daten Nahrung'!M104</f>
        <v>1.536</v>
      </c>
      <c r="G103" s="7">
        <f>'1 - Nahrung - Daten Nahrung'!K104</f>
        <v>2.61</v>
      </c>
      <c r="I103" s="6">
        <f t="shared" ref="I103:I115" si="56">(G103/F103-1)</f>
        <v>0.69921874999999978</v>
      </c>
      <c r="K103" t="str">
        <f>IF(I103&lt;0%,"Gut","Schlecht")</f>
        <v>Schlecht</v>
      </c>
      <c r="M103">
        <v>1</v>
      </c>
      <c r="N103" t="s">
        <v>38</v>
      </c>
      <c r="O103" t="s">
        <v>39</v>
      </c>
      <c r="P103">
        <f>P85</f>
        <v>19.912222222222219</v>
      </c>
      <c r="Q103">
        <f>F102</f>
        <v>16.86</v>
      </c>
      <c r="R103">
        <f>H102</f>
        <v>18.079999999999998</v>
      </c>
      <c r="S103" s="3" t="str">
        <f>IF(Q103&lt;P103,"1","0")</f>
        <v>1</v>
      </c>
      <c r="T103" s="3"/>
      <c r="U103" s="3" t="str">
        <f>IF(R103&lt;P103,"1","0")</f>
        <v>1</v>
      </c>
    </row>
    <row r="104" spans="2:21" ht="17" x14ac:dyDescent="0.2">
      <c r="B104">
        <f t="shared" ref="B104:B115" si="57">B103+1</f>
        <v>3</v>
      </c>
      <c r="C104" t="str">
        <f>'[1]1 - Nahrung - Daten Nahrung'!A105</f>
        <v>KBV (Kurs/Buchwert)</v>
      </c>
      <c r="F104">
        <f>'1 - Nahrung - Daten Nahrung'!M105</f>
        <v>1.9240000000000002</v>
      </c>
      <c r="G104" s="7">
        <f>'1 - Nahrung - Daten Nahrung'!K105</f>
        <v>2.69</v>
      </c>
      <c r="I104" s="6">
        <f t="shared" si="56"/>
        <v>0.39812889812889796</v>
      </c>
      <c r="K104" t="str">
        <f>IF(I104&lt;0%,"Gut","Schlecht")</f>
        <v>Schlecht</v>
      </c>
      <c r="M104">
        <v>2</v>
      </c>
      <c r="N104" t="s">
        <v>40</v>
      </c>
      <c r="O104" t="s">
        <v>39</v>
      </c>
      <c r="P104">
        <f t="shared" ref="P104:P113" si="58">P86</f>
        <v>2.3238888888888893</v>
      </c>
      <c r="Q104">
        <f t="shared" ref="Q104:R110" si="59">F103</f>
        <v>1.536</v>
      </c>
      <c r="R104">
        <f t="shared" si="59"/>
        <v>2.61</v>
      </c>
      <c r="S104" s="3" t="str">
        <f t="shared" ref="S104:S106" si="60">IF(Q104&lt;P104,"1","0")</f>
        <v>1</v>
      </c>
      <c r="T104" s="3"/>
      <c r="U104" s="3" t="str">
        <f>IF(R104&lt;P104,"1","0")</f>
        <v>0</v>
      </c>
    </row>
    <row r="105" spans="2:21" ht="17" x14ac:dyDescent="0.2">
      <c r="B105">
        <f t="shared" si="57"/>
        <v>4</v>
      </c>
      <c r="C105" t="str">
        <f>'[1]1 - Nahrung - Daten Nahrung'!A106</f>
        <v>KCV (Kurs/Cashflow)</v>
      </c>
      <c r="F105">
        <f>'1 - Nahrung - Daten Nahrung'!M106</f>
        <v>14.153</v>
      </c>
      <c r="G105" s="7">
        <f>'1 - Nahrung - Daten Nahrung'!K106</f>
        <v>23.87</v>
      </c>
      <c r="I105" s="6">
        <f t="shared" si="56"/>
        <v>0.68656821875220797</v>
      </c>
      <c r="K105" t="str">
        <f>IF(I105&lt;0%,"Gut","Schlecht")</f>
        <v>Schlecht</v>
      </c>
      <c r="M105">
        <v>3</v>
      </c>
      <c r="N105" t="s">
        <v>41</v>
      </c>
      <c r="O105" t="s">
        <v>39</v>
      </c>
      <c r="P105">
        <f t="shared" si="58"/>
        <v>4.8363333333333332</v>
      </c>
      <c r="Q105">
        <f t="shared" si="59"/>
        <v>1.9240000000000002</v>
      </c>
      <c r="R105">
        <f t="shared" si="59"/>
        <v>2.69</v>
      </c>
      <c r="S105" s="3" t="str">
        <f t="shared" si="60"/>
        <v>1</v>
      </c>
      <c r="T105" s="3"/>
      <c r="U105" s="3" t="str">
        <f>IF(R105&lt;P105,"1","0")</f>
        <v>1</v>
      </c>
    </row>
    <row r="106" spans="2:21" ht="17" x14ac:dyDescent="0.2">
      <c r="B106">
        <f t="shared" si="57"/>
        <v>5</v>
      </c>
      <c r="C106" t="str">
        <f>'[1]1 - Nahrung - Daten Nahrung'!A107</f>
        <v>Dividendenrendite in %</v>
      </c>
      <c r="F106">
        <f>'1 - Nahrung - Daten Nahrung'!M107</f>
        <v>2.8520000000000003</v>
      </c>
      <c r="G106" s="7">
        <f>'1 - Nahrung - Daten Nahrung'!K107</f>
        <v>1.62</v>
      </c>
      <c r="I106" s="6">
        <f t="shared" si="56"/>
        <v>-0.43197755960729312</v>
      </c>
      <c r="K106" t="str">
        <f>IF(I106&gt;0%,"Gut","Schlecht")</f>
        <v>Schlecht</v>
      </c>
      <c r="M106">
        <v>4</v>
      </c>
      <c r="N106" t="s">
        <v>42</v>
      </c>
      <c r="O106" t="s">
        <v>39</v>
      </c>
      <c r="P106">
        <f t="shared" si="58"/>
        <v>15.749666666666672</v>
      </c>
      <c r="Q106">
        <f t="shared" si="59"/>
        <v>14.153</v>
      </c>
      <c r="R106">
        <f t="shared" si="59"/>
        <v>23.87</v>
      </c>
      <c r="S106" s="3" t="str">
        <f t="shared" si="60"/>
        <v>1</v>
      </c>
      <c r="T106" s="3"/>
      <c r="U106" s="3" t="str">
        <f>IF(R106&lt;P106,"1","0")</f>
        <v>0</v>
      </c>
    </row>
    <row r="107" spans="2:21" ht="17" x14ac:dyDescent="0.2">
      <c r="B107">
        <f t="shared" si="57"/>
        <v>6</v>
      </c>
      <c r="C107" t="str">
        <f>'[1]1 - Nahrung - Daten Nahrung'!A108</f>
        <v>Gewinnrendite in %</v>
      </c>
      <c r="F107">
        <f>'1 - Nahrung - Daten Nahrung'!M108</f>
        <v>6.18</v>
      </c>
      <c r="G107" s="7">
        <f>'1 - Nahrung - Daten Nahrung'!K108</f>
        <v>2.4</v>
      </c>
      <c r="I107" s="6">
        <f t="shared" si="56"/>
        <v>-0.61165048543689315</v>
      </c>
      <c r="K107" t="str">
        <f>IF(I107&gt;0%,"Gut","Schlecht")</f>
        <v>Schlecht</v>
      </c>
      <c r="M107">
        <v>5</v>
      </c>
      <c r="N107" t="s">
        <v>43</v>
      </c>
      <c r="O107" t="s">
        <v>44</v>
      </c>
      <c r="P107">
        <f t="shared" si="58"/>
        <v>2.8891111111111112</v>
      </c>
      <c r="Q107">
        <f t="shared" si="59"/>
        <v>2.8520000000000003</v>
      </c>
      <c r="R107">
        <f t="shared" si="59"/>
        <v>1.62</v>
      </c>
      <c r="S107" s="3" t="str">
        <f t="shared" ref="S107:S112" si="61">IF(Q107&gt;P107,"1","0")</f>
        <v>0</v>
      </c>
      <c r="T107" s="3"/>
      <c r="U107" s="3" t="str">
        <f t="shared" ref="U107:U112" si="62">IF(R107&gt;P107,"1","0")</f>
        <v>0</v>
      </c>
    </row>
    <row r="108" spans="2:21" ht="17" x14ac:dyDescent="0.2">
      <c r="B108">
        <f t="shared" si="57"/>
        <v>7</v>
      </c>
      <c r="C108" t="str">
        <f>'[1]1 - Nahrung - Daten Nahrung'!A109</f>
        <v>Eigenkapitalrendite in %</v>
      </c>
      <c r="F108">
        <f>'1 - Nahrung - Daten Nahrung'!M109</f>
        <v>11.762000000000002</v>
      </c>
      <c r="G108" s="7">
        <f>'1 - Nahrung - Daten Nahrung'!K109</f>
        <v>6.59</v>
      </c>
      <c r="I108" s="6">
        <f t="shared" si="56"/>
        <v>-0.43972113586124817</v>
      </c>
      <c r="K108" t="str">
        <f t="shared" ref="K108:K113" si="63">IF(I108&gt;0%,"Gut","Schlecht")</f>
        <v>Schlecht</v>
      </c>
      <c r="M108">
        <v>6</v>
      </c>
      <c r="N108" t="s">
        <v>45</v>
      </c>
      <c r="O108" t="s">
        <v>44</v>
      </c>
      <c r="P108">
        <f t="shared" si="58"/>
        <v>5.33</v>
      </c>
      <c r="Q108">
        <f t="shared" si="59"/>
        <v>6.18</v>
      </c>
      <c r="R108">
        <f t="shared" si="59"/>
        <v>2.4</v>
      </c>
      <c r="S108" s="3" t="str">
        <f t="shared" si="61"/>
        <v>1</v>
      </c>
      <c r="T108" s="3"/>
      <c r="U108" s="3" t="str">
        <f t="shared" si="62"/>
        <v>0</v>
      </c>
    </row>
    <row r="109" spans="2:21" ht="17" x14ac:dyDescent="0.2">
      <c r="B109">
        <f t="shared" si="57"/>
        <v>8</v>
      </c>
      <c r="C109" t="str">
        <f>'[1]1 - Nahrung - Daten Nahrung'!A110</f>
        <v>Umsatzrendite in %</v>
      </c>
      <c r="F109">
        <f>'1 - Nahrung - Daten Nahrung'!M110</f>
        <v>9.3190000000000008</v>
      </c>
      <c r="G109" s="7">
        <f>'1 - Nahrung - Daten Nahrung'!K110</f>
        <v>6.4</v>
      </c>
      <c r="I109" s="6">
        <f t="shared" si="56"/>
        <v>-0.31323103337267955</v>
      </c>
      <c r="K109" t="str">
        <f t="shared" si="63"/>
        <v>Schlecht</v>
      </c>
      <c r="M109">
        <v>7</v>
      </c>
      <c r="N109" t="s">
        <v>46</v>
      </c>
      <c r="O109" t="s">
        <v>44</v>
      </c>
      <c r="P109">
        <f t="shared" si="58"/>
        <v>25.40422222222222</v>
      </c>
      <c r="Q109">
        <f t="shared" si="59"/>
        <v>11.762000000000002</v>
      </c>
      <c r="R109">
        <f t="shared" si="59"/>
        <v>6.59</v>
      </c>
      <c r="S109" s="3" t="str">
        <f t="shared" si="61"/>
        <v>0</v>
      </c>
      <c r="T109" s="3"/>
      <c r="U109" s="3" t="str">
        <f t="shared" si="62"/>
        <v>0</v>
      </c>
    </row>
    <row r="110" spans="2:21" ht="17" x14ac:dyDescent="0.2">
      <c r="B110">
        <f t="shared" si="57"/>
        <v>9</v>
      </c>
      <c r="C110" t="str">
        <f>'[1]1 - Nahrung - Daten Nahrung'!A111</f>
        <v>Gesamtkapitalrendite in %</v>
      </c>
      <c r="F110">
        <f>'1 - Nahrung - Daten Nahrung'!M111</f>
        <v>6.5890000000000004</v>
      </c>
      <c r="G110" s="7">
        <f>'1 - Nahrung - Daten Nahrung'!K111</f>
        <v>4.51</v>
      </c>
      <c r="I110" s="6">
        <f t="shared" si="56"/>
        <v>-0.31552587646076802</v>
      </c>
      <c r="K110" t="str">
        <f t="shared" si="63"/>
        <v>Schlecht</v>
      </c>
      <c r="M110">
        <v>8</v>
      </c>
      <c r="N110" t="s">
        <v>47</v>
      </c>
      <c r="O110" t="s">
        <v>44</v>
      </c>
      <c r="P110">
        <f t="shared" si="58"/>
        <v>11.134222222222222</v>
      </c>
      <c r="Q110">
        <f t="shared" si="59"/>
        <v>9.3190000000000008</v>
      </c>
      <c r="R110">
        <f t="shared" si="59"/>
        <v>6.4</v>
      </c>
      <c r="S110" s="3" t="str">
        <f t="shared" si="61"/>
        <v>0</v>
      </c>
      <c r="T110" s="3"/>
      <c r="U110" s="3" t="str">
        <f t="shared" si="62"/>
        <v>0</v>
      </c>
    </row>
    <row r="111" spans="2:21" ht="17" x14ac:dyDescent="0.2">
      <c r="B111">
        <f t="shared" si="57"/>
        <v>10</v>
      </c>
      <c r="C111" t="str">
        <f>'[1]1 - Nahrung - Daten Nahrung'!A112</f>
        <v>Return on Investment in %</v>
      </c>
      <c r="F111">
        <f>'1 - Nahrung - Daten Nahrung'!M112</f>
        <v>4.7960000000000012</v>
      </c>
      <c r="G111" s="7">
        <f>'1 - Nahrung - Daten Nahrung'!K112</f>
        <v>2.7</v>
      </c>
      <c r="I111" s="6">
        <f t="shared" si="56"/>
        <v>-0.4370308590492078</v>
      </c>
      <c r="K111" t="str">
        <f t="shared" si="63"/>
        <v>Schlecht</v>
      </c>
      <c r="M111">
        <v>9</v>
      </c>
      <c r="N111" t="s">
        <v>48</v>
      </c>
      <c r="O111" t="s">
        <v>44</v>
      </c>
      <c r="P111">
        <f t="shared" si="58"/>
        <v>8.6757777777777783</v>
      </c>
      <c r="Q111">
        <f>F111</f>
        <v>4.7960000000000012</v>
      </c>
      <c r="R111">
        <f>G111</f>
        <v>2.7</v>
      </c>
      <c r="S111" s="3" t="str">
        <f t="shared" si="61"/>
        <v>0</v>
      </c>
      <c r="T111" s="3"/>
      <c r="U111" s="3" t="str">
        <f t="shared" si="62"/>
        <v>0</v>
      </c>
    </row>
    <row r="112" spans="2:21" ht="17" x14ac:dyDescent="0.2">
      <c r="B112">
        <f t="shared" si="57"/>
        <v>11</v>
      </c>
      <c r="C112" t="str">
        <f>'[1]1 - Nahrung - Daten Nahrung'!A113</f>
        <v>Arbeitsintensität in %</v>
      </c>
      <c r="F112">
        <f>'1 - Nahrung - Daten Nahrung'!M113</f>
        <v>17.130000000000003</v>
      </c>
      <c r="G112" s="7">
        <f>'1 - Nahrung - Daten Nahrung'!K113</f>
        <v>13.78</v>
      </c>
      <c r="I112" s="6">
        <f t="shared" si="56"/>
        <v>-0.19556333917104507</v>
      </c>
      <c r="K112" t="str">
        <f t="shared" si="63"/>
        <v>Schlecht</v>
      </c>
      <c r="M112">
        <v>10</v>
      </c>
      <c r="N112" t="s">
        <v>49</v>
      </c>
      <c r="O112" t="s">
        <v>44</v>
      </c>
      <c r="P112">
        <f t="shared" si="58"/>
        <v>37.744888888888894</v>
      </c>
      <c r="Q112">
        <f>F113</f>
        <v>40.355000000000004</v>
      </c>
      <c r="R112">
        <f>G113</f>
        <v>40.89</v>
      </c>
      <c r="S112" s="3" t="str">
        <f t="shared" si="61"/>
        <v>1</v>
      </c>
      <c r="T112" s="3"/>
      <c r="U112" s="3" t="str">
        <f t="shared" si="62"/>
        <v>1</v>
      </c>
    </row>
    <row r="113" spans="2:21" ht="17" x14ac:dyDescent="0.2">
      <c r="B113">
        <f t="shared" si="57"/>
        <v>12</v>
      </c>
      <c r="C113" t="str">
        <f>'[1]1 - Nahrung - Daten Nahrung'!A114</f>
        <v>Eigenkapitalquote in %</v>
      </c>
      <c r="F113">
        <f>'1 - Nahrung - Daten Nahrung'!M114</f>
        <v>40.355000000000004</v>
      </c>
      <c r="G113" s="7">
        <f>'1 - Nahrung - Daten Nahrung'!K114</f>
        <v>40.89</v>
      </c>
      <c r="I113" s="6">
        <f t="shared" si="56"/>
        <v>1.3257341097757225E-2</v>
      </c>
      <c r="K113" t="str">
        <f t="shared" si="63"/>
        <v>Gut</v>
      </c>
      <c r="M113">
        <v>11</v>
      </c>
      <c r="N113" t="s">
        <v>50</v>
      </c>
      <c r="O113" t="s">
        <v>39</v>
      </c>
      <c r="P113">
        <f t="shared" si="58"/>
        <v>204.44566666666663</v>
      </c>
      <c r="Q113">
        <f>F115</f>
        <v>149.15399999999997</v>
      </c>
      <c r="R113">
        <f>G115</f>
        <v>144.58000000000001</v>
      </c>
      <c r="S113" s="3" t="str">
        <f t="shared" ref="S113" si="64">IF(Q113&lt;P113,"1","0")</f>
        <v>1</v>
      </c>
      <c r="T113" s="3"/>
      <c r="U113" s="3" t="str">
        <f t="shared" ref="U113" si="65">IF(R113&lt;P113,"1","0")</f>
        <v>1</v>
      </c>
    </row>
    <row r="114" spans="2:21" ht="17" x14ac:dyDescent="0.2">
      <c r="B114">
        <f t="shared" si="57"/>
        <v>13</v>
      </c>
      <c r="C114" t="str">
        <f>'[1]1 - Nahrung - Daten Nahrung'!A115</f>
        <v>Fremdkapitalquote in %</v>
      </c>
      <c r="F114">
        <f>'1 - Nahrung - Daten Nahrung'!M115</f>
        <v>59.644999999999996</v>
      </c>
      <c r="G114" s="7">
        <f>'1 - Nahrung - Daten Nahrung'!K115</f>
        <v>59.11</v>
      </c>
      <c r="I114" s="6">
        <f t="shared" si="56"/>
        <v>-8.9697376142173768E-3</v>
      </c>
      <c r="K114" t="str">
        <f>IF(I114&lt;0%,"Gut","Schlecht")</f>
        <v>Gut</v>
      </c>
      <c r="S114" s="3"/>
    </row>
    <row r="115" spans="2:21" ht="17" x14ac:dyDescent="0.2">
      <c r="B115">
        <f t="shared" si="57"/>
        <v>14</v>
      </c>
      <c r="C115" t="str">
        <f>'[1]1 - Nahrung - Daten Nahrung'!A116</f>
        <v>Verschuldungsgrad in %</v>
      </c>
      <c r="F115">
        <f>'1 - Nahrung - Daten Nahrung'!M116</f>
        <v>149.15399999999997</v>
      </c>
      <c r="G115" s="7">
        <f>'1 - Nahrung - Daten Nahrung'!K116</f>
        <v>144.58000000000001</v>
      </c>
      <c r="I115" s="6">
        <f t="shared" si="56"/>
        <v>-3.066629121579012E-2</v>
      </c>
      <c r="K115" t="str">
        <f>IF(I115&lt;0%,"Gut","Schlecht")</f>
        <v>Gut</v>
      </c>
      <c r="R115" t="s">
        <v>51</v>
      </c>
      <c r="S115">
        <f>S103+S104+S105+S106+S107+S108+S109+S110+S111+S112+S113</f>
        <v>7</v>
      </c>
      <c r="U115">
        <f t="shared" ref="U115" si="66">U103+U104+U105+U106+U107+U108+U109+U110+U111+U112+U113</f>
        <v>4</v>
      </c>
    </row>
    <row r="116" spans="2:21" x14ac:dyDescent="0.2">
      <c r="R116" t="s">
        <v>52</v>
      </c>
      <c r="S116" s="10">
        <f>S115/11</f>
        <v>0.63636363636363635</v>
      </c>
      <c r="T116" s="10"/>
      <c r="U116" s="10">
        <f>U115/11</f>
        <v>0.36363636363636365</v>
      </c>
    </row>
    <row r="117" spans="2:21" x14ac:dyDescent="0.2">
      <c r="B117" t="s">
        <v>27</v>
      </c>
      <c r="C117" t="s">
        <v>24</v>
      </c>
      <c r="S117" s="3"/>
    </row>
    <row r="118" spans="2:21" x14ac:dyDescent="0.2">
      <c r="B118" t="s">
        <v>29</v>
      </c>
      <c r="C118" s="4">
        <v>65.900000000000006</v>
      </c>
      <c r="F118" t="s">
        <v>1</v>
      </c>
      <c r="G118" s="3" t="s">
        <v>30</v>
      </c>
      <c r="H118" t="s">
        <v>31</v>
      </c>
      <c r="K118" t="s">
        <v>33</v>
      </c>
      <c r="O118" s="11"/>
      <c r="P118" s="11"/>
      <c r="Q118" s="11"/>
      <c r="R118" s="11" t="s">
        <v>53</v>
      </c>
      <c r="S118" s="12"/>
      <c r="T118" s="11"/>
      <c r="U118" s="11"/>
    </row>
    <row r="120" spans="2:21" ht="17" x14ac:dyDescent="0.2">
      <c r="B120">
        <v>1</v>
      </c>
      <c r="C120" t="str">
        <f>'[1]1 - Nahrung - Daten Nahrung'!A121</f>
        <v>KGV (Kurs/Gewinn)</v>
      </c>
      <c r="F120">
        <f>'1 - Nahrung - Daten Nahrung'!M121</f>
        <v>26.2</v>
      </c>
      <c r="G120" s="7">
        <f>'1 - Nahrung - Daten Nahrung'!K121</f>
        <v>21.7</v>
      </c>
      <c r="H120">
        <v>20.09</v>
      </c>
      <c r="I120" s="6">
        <f>(G120/F120-1)</f>
        <v>-0.1717557251908397</v>
      </c>
      <c r="J120" s="8">
        <f>(H120/F120-1)</f>
        <v>-0.23320610687022902</v>
      </c>
      <c r="K120" t="str">
        <f>IF(I120&lt;0%,"Gut","Schlecht")</f>
        <v>Gut</v>
      </c>
      <c r="Q120" t="s">
        <v>34</v>
      </c>
      <c r="R120" t="s">
        <v>35</v>
      </c>
      <c r="S120" s="3" t="s">
        <v>36</v>
      </c>
      <c r="U120" s="3" t="s">
        <v>37</v>
      </c>
    </row>
    <row r="121" spans="2:21" ht="17" x14ac:dyDescent="0.2">
      <c r="B121">
        <f>B120+1</f>
        <v>2</v>
      </c>
      <c r="C121" t="str">
        <f>'[1]1 - Nahrung - Daten Nahrung'!A122</f>
        <v>KUV (Kurs/Umsatz)</v>
      </c>
      <c r="F121">
        <f>'1 - Nahrung - Daten Nahrung'!M122</f>
        <v>4.415</v>
      </c>
      <c r="G121" s="7">
        <f>'1 - Nahrung - Daten Nahrung'!K122</f>
        <v>4.01</v>
      </c>
      <c r="I121" s="6">
        <f t="shared" ref="I121:I133" si="67">(G121/F121-1)</f>
        <v>-9.1732729331823415E-2</v>
      </c>
      <c r="K121" t="str">
        <f>IF(I121&lt;0%,"Gut","Schlecht")</f>
        <v>Gut</v>
      </c>
      <c r="M121">
        <v>1</v>
      </c>
      <c r="N121" t="s">
        <v>38</v>
      </c>
      <c r="O121" t="s">
        <v>39</v>
      </c>
      <c r="P121">
        <f>P103</f>
        <v>19.912222222222219</v>
      </c>
      <c r="Q121">
        <f>F120</f>
        <v>26.2</v>
      </c>
      <c r="R121">
        <f>H120</f>
        <v>20.09</v>
      </c>
      <c r="S121" s="3" t="str">
        <f>IF(Q121&lt;P121,"1","0")</f>
        <v>0</v>
      </c>
      <c r="T121" s="3"/>
      <c r="U121" s="3" t="str">
        <f>IF(R121&lt;P121,"1","0")</f>
        <v>0</v>
      </c>
    </row>
    <row r="122" spans="2:21" ht="17" x14ac:dyDescent="0.2">
      <c r="B122">
        <f t="shared" ref="B122:B133" si="68">B121+1</f>
        <v>3</v>
      </c>
      <c r="C122" t="str">
        <f>'[1]1 - Nahrung - Daten Nahrung'!A123</f>
        <v>KBV (Kurs/Buchwert)</v>
      </c>
      <c r="F122">
        <f>'1 - Nahrung - Daten Nahrung'!M123</f>
        <v>1.69</v>
      </c>
      <c r="G122" s="7">
        <f>'1 - Nahrung - Daten Nahrung'!K123</f>
        <v>1.85</v>
      </c>
      <c r="I122" s="6">
        <f t="shared" si="67"/>
        <v>9.4674556213017791E-2</v>
      </c>
      <c r="K122" t="str">
        <f>IF(I122&lt;0%,"Gut","Schlecht")</f>
        <v>Schlecht</v>
      </c>
      <c r="M122">
        <v>2</v>
      </c>
      <c r="N122" t="s">
        <v>40</v>
      </c>
      <c r="O122" t="s">
        <v>39</v>
      </c>
      <c r="P122">
        <f t="shared" ref="P122:P131" si="69">P104</f>
        <v>2.3238888888888893</v>
      </c>
      <c r="Q122">
        <f t="shared" ref="Q122:R128" si="70">F121</f>
        <v>4.415</v>
      </c>
      <c r="R122">
        <f t="shared" si="70"/>
        <v>4.01</v>
      </c>
      <c r="S122" s="3" t="str">
        <f t="shared" ref="S122:S124" si="71">IF(Q122&lt;P122,"1","0")</f>
        <v>0</v>
      </c>
      <c r="T122" s="3"/>
      <c r="U122" s="3" t="str">
        <f>IF(R122&lt;P122,"1","0")</f>
        <v>0</v>
      </c>
    </row>
    <row r="123" spans="2:21" ht="17" x14ac:dyDescent="0.2">
      <c r="B123">
        <f t="shared" si="68"/>
        <v>4</v>
      </c>
      <c r="C123" t="str">
        <f>'[1]1 - Nahrung - Daten Nahrung'!A124</f>
        <v>KCV (Kurs/Cashflow)</v>
      </c>
      <c r="F123">
        <f>'1 - Nahrung - Daten Nahrung'!M124</f>
        <v>28.04</v>
      </c>
      <c r="G123" s="7">
        <f>'1 - Nahrung - Daten Nahrung'!K124</f>
        <v>20.28</v>
      </c>
      <c r="I123" s="6">
        <f t="shared" si="67"/>
        <v>-0.27674750356633371</v>
      </c>
      <c r="K123" t="str">
        <f>IF(I123&lt;0%,"Gut","Schlecht")</f>
        <v>Gut</v>
      </c>
      <c r="M123">
        <v>3</v>
      </c>
      <c r="N123" t="s">
        <v>41</v>
      </c>
      <c r="O123" t="s">
        <v>39</v>
      </c>
      <c r="P123">
        <f t="shared" si="69"/>
        <v>4.8363333333333332</v>
      </c>
      <c r="Q123">
        <f t="shared" si="70"/>
        <v>1.69</v>
      </c>
      <c r="R123">
        <f t="shared" si="70"/>
        <v>1.85</v>
      </c>
      <c r="S123" s="3" t="str">
        <f t="shared" si="71"/>
        <v>1</v>
      </c>
      <c r="T123" s="3"/>
      <c r="U123" s="3" t="str">
        <f>IF(R123&lt;P123,"1","0")</f>
        <v>1</v>
      </c>
    </row>
    <row r="124" spans="2:21" ht="17" x14ac:dyDescent="0.2">
      <c r="B124">
        <f t="shared" si="68"/>
        <v>5</v>
      </c>
      <c r="C124" t="str">
        <f>'[1]1 - Nahrung - Daten Nahrung'!A125</f>
        <v>Dividendenrendite in %</v>
      </c>
      <c r="F124">
        <f>'1 - Nahrung - Daten Nahrung'!M125</f>
        <v>2.5149999999999997</v>
      </c>
      <c r="G124" s="7">
        <f>'1 - Nahrung - Daten Nahrung'!K125</f>
        <v>2.69</v>
      </c>
      <c r="I124" s="6">
        <f t="shared" si="67"/>
        <v>6.9582504970179038E-2</v>
      </c>
      <c r="K124" t="str">
        <f>IF(I124&gt;0%,"Gut","Schlecht")</f>
        <v>Gut</v>
      </c>
      <c r="M124">
        <v>4</v>
      </c>
      <c r="N124" t="s">
        <v>42</v>
      </c>
      <c r="O124" t="s">
        <v>39</v>
      </c>
      <c r="P124">
        <f t="shared" si="69"/>
        <v>15.749666666666672</v>
      </c>
      <c r="Q124">
        <f t="shared" si="70"/>
        <v>28.04</v>
      </c>
      <c r="R124">
        <f t="shared" si="70"/>
        <v>20.28</v>
      </c>
      <c r="S124" s="3" t="str">
        <f t="shared" si="71"/>
        <v>0</v>
      </c>
      <c r="T124" s="3"/>
      <c r="U124" s="3" t="str">
        <f>IF(R124&lt;P124,"1","0")</f>
        <v>0</v>
      </c>
    </row>
    <row r="125" spans="2:21" ht="17" x14ac:dyDescent="0.2">
      <c r="B125">
        <f t="shared" si="68"/>
        <v>6</v>
      </c>
      <c r="C125" t="str">
        <f>'[1]1 - Nahrung - Daten Nahrung'!A126</f>
        <v>Gewinnrendite in %</v>
      </c>
      <c r="F125">
        <f>'1 - Nahrung - Daten Nahrung'!M126</f>
        <v>1.4</v>
      </c>
      <c r="G125" s="7">
        <f>'1 - Nahrung - Daten Nahrung'!K126</f>
        <v>3.3</v>
      </c>
      <c r="I125" s="6">
        <f t="shared" si="67"/>
        <v>1.3571428571428572</v>
      </c>
      <c r="K125" t="str">
        <f>IF(I125&gt;0%,"Gut","Schlecht")</f>
        <v>Gut</v>
      </c>
      <c r="M125">
        <v>5</v>
      </c>
      <c r="N125" t="s">
        <v>43</v>
      </c>
      <c r="O125" t="s">
        <v>44</v>
      </c>
      <c r="P125">
        <f t="shared" si="69"/>
        <v>2.8891111111111112</v>
      </c>
      <c r="Q125">
        <f t="shared" si="70"/>
        <v>2.5149999999999997</v>
      </c>
      <c r="R125">
        <f t="shared" si="70"/>
        <v>2.69</v>
      </c>
      <c r="S125" s="3" t="str">
        <f t="shared" ref="S125:S130" si="72">IF(Q125&gt;P125,"1","0")</f>
        <v>0</v>
      </c>
      <c r="T125" s="3"/>
      <c r="U125" s="3" t="str">
        <f t="shared" ref="U125:U130" si="73">IF(R125&gt;P125,"1","0")</f>
        <v>0</v>
      </c>
    </row>
    <row r="126" spans="2:21" ht="17" x14ac:dyDescent="0.2">
      <c r="B126">
        <f t="shared" si="68"/>
        <v>7</v>
      </c>
      <c r="C126" t="str">
        <f>'[1]1 - Nahrung - Daten Nahrung'!A127</f>
        <v>Eigenkapitalrendite in %</v>
      </c>
      <c r="F126">
        <f>'1 - Nahrung - Daten Nahrung'!M127</f>
        <v>3.7050000000000001</v>
      </c>
      <c r="G126" s="7">
        <f>'1 - Nahrung - Daten Nahrung'!K127</f>
        <v>6.31</v>
      </c>
      <c r="I126" s="6">
        <f t="shared" si="67"/>
        <v>0.70310391363022928</v>
      </c>
      <c r="K126" t="str">
        <f t="shared" ref="K126:K131" si="74">IF(I126&gt;0%,"Gut","Schlecht")</f>
        <v>Gut</v>
      </c>
      <c r="M126">
        <v>6</v>
      </c>
      <c r="N126" t="s">
        <v>45</v>
      </c>
      <c r="O126" t="s">
        <v>44</v>
      </c>
      <c r="P126">
        <f t="shared" si="69"/>
        <v>5.33</v>
      </c>
      <c r="Q126">
        <f t="shared" si="70"/>
        <v>1.4</v>
      </c>
      <c r="R126">
        <f t="shared" si="70"/>
        <v>3.3</v>
      </c>
      <c r="S126" s="3" t="str">
        <f t="shared" si="72"/>
        <v>0</v>
      </c>
      <c r="T126" s="3"/>
      <c r="U126" s="3" t="str">
        <f t="shared" si="73"/>
        <v>0</v>
      </c>
    </row>
    <row r="127" spans="2:21" ht="17" x14ac:dyDescent="0.2">
      <c r="B127">
        <f t="shared" si="68"/>
        <v>8</v>
      </c>
      <c r="C127" t="str">
        <f>'[1]1 - Nahrung - Daten Nahrung'!A128</f>
        <v>Umsatzrendite in %</v>
      </c>
      <c r="F127">
        <f>'1 - Nahrung - Daten Nahrung'!M128</f>
        <v>8.5850000000000009</v>
      </c>
      <c r="G127" s="7">
        <f>'1 - Nahrung - Daten Nahrung'!K128</f>
        <v>13.71</v>
      </c>
      <c r="I127" s="6">
        <f t="shared" si="67"/>
        <v>0.5969714618520674</v>
      </c>
      <c r="K127" t="str">
        <f t="shared" si="74"/>
        <v>Gut</v>
      </c>
      <c r="M127">
        <v>7</v>
      </c>
      <c r="N127" t="s">
        <v>46</v>
      </c>
      <c r="O127" t="s">
        <v>44</v>
      </c>
      <c r="P127">
        <f t="shared" si="69"/>
        <v>25.40422222222222</v>
      </c>
      <c r="Q127">
        <f t="shared" si="70"/>
        <v>3.7050000000000001</v>
      </c>
      <c r="R127">
        <f t="shared" si="70"/>
        <v>6.31</v>
      </c>
      <c r="S127" s="3" t="str">
        <f t="shared" si="72"/>
        <v>0</v>
      </c>
      <c r="T127" s="3"/>
      <c r="U127" s="3" t="str">
        <f t="shared" si="73"/>
        <v>0</v>
      </c>
    </row>
    <row r="128" spans="2:21" ht="17" x14ac:dyDescent="0.2">
      <c r="B128">
        <f t="shared" si="68"/>
        <v>9</v>
      </c>
      <c r="C128" t="str">
        <f>'[1]1 - Nahrung - Daten Nahrung'!A129</f>
        <v>Gesamtkapitalrendite in %</v>
      </c>
      <c r="F128">
        <f>'1 - Nahrung - Daten Nahrung'!M129</f>
        <v>2.7749999999999999</v>
      </c>
      <c r="G128" s="7">
        <f>'1 - Nahrung - Daten Nahrung'!K129</f>
        <v>3.96</v>
      </c>
      <c r="I128" s="6">
        <f t="shared" si="67"/>
        <v>0.42702702702702711</v>
      </c>
      <c r="K128" t="str">
        <f t="shared" si="74"/>
        <v>Gut</v>
      </c>
      <c r="M128">
        <v>8</v>
      </c>
      <c r="N128" t="s">
        <v>47</v>
      </c>
      <c r="O128" t="s">
        <v>44</v>
      </c>
      <c r="P128">
        <f t="shared" si="69"/>
        <v>11.134222222222222</v>
      </c>
      <c r="Q128">
        <f t="shared" si="70"/>
        <v>8.5850000000000009</v>
      </c>
      <c r="R128">
        <f t="shared" si="70"/>
        <v>13.71</v>
      </c>
      <c r="S128" s="3" t="str">
        <f t="shared" si="72"/>
        <v>0</v>
      </c>
      <c r="T128" s="3"/>
      <c r="U128" s="3" t="str">
        <f t="shared" si="73"/>
        <v>1</v>
      </c>
    </row>
    <row r="129" spans="2:21" ht="17" x14ac:dyDescent="0.2">
      <c r="B129">
        <f t="shared" si="68"/>
        <v>10</v>
      </c>
      <c r="C129" t="str">
        <f>'[1]1 - Nahrung - Daten Nahrung'!A130</f>
        <v>Return on Investment in %</v>
      </c>
      <c r="F129">
        <f>'1 - Nahrung - Daten Nahrung'!M130</f>
        <v>1.7649999999999999</v>
      </c>
      <c r="G129" s="7">
        <f>'1 - Nahrung - Daten Nahrung'!K130</f>
        <v>3.01</v>
      </c>
      <c r="I129" s="6">
        <f t="shared" si="67"/>
        <v>0.70538243626062314</v>
      </c>
      <c r="K129" t="str">
        <f t="shared" si="74"/>
        <v>Gut</v>
      </c>
      <c r="M129">
        <v>9</v>
      </c>
      <c r="N129" t="s">
        <v>48</v>
      </c>
      <c r="O129" t="s">
        <v>44</v>
      </c>
      <c r="P129">
        <f t="shared" si="69"/>
        <v>8.6757777777777783</v>
      </c>
      <c r="Q129">
        <f>F129</f>
        <v>1.7649999999999999</v>
      </c>
      <c r="R129">
        <f>G129</f>
        <v>3.01</v>
      </c>
      <c r="S129" s="3" t="str">
        <f t="shared" si="72"/>
        <v>0</v>
      </c>
      <c r="T129" s="3"/>
      <c r="U129" s="3" t="str">
        <f t="shared" si="73"/>
        <v>0</v>
      </c>
    </row>
    <row r="130" spans="2:21" ht="17" x14ac:dyDescent="0.2">
      <c r="B130">
        <f t="shared" si="68"/>
        <v>11</v>
      </c>
      <c r="C130" t="str">
        <f>'[1]1 - Nahrung - Daten Nahrung'!A131</f>
        <v>Arbeitsintensität in %</v>
      </c>
      <c r="F130">
        <f>'1 - Nahrung - Daten Nahrung'!M131</f>
        <v>7.6099999999999994</v>
      </c>
      <c r="G130" s="7">
        <f>'1 - Nahrung - Daten Nahrung'!K131</f>
        <v>7.27</v>
      </c>
      <c r="I130" s="6">
        <f t="shared" si="67"/>
        <v>-4.4678055190538801E-2</v>
      </c>
      <c r="K130" t="str">
        <f t="shared" si="74"/>
        <v>Schlecht</v>
      </c>
      <c r="M130">
        <v>10</v>
      </c>
      <c r="N130" t="s">
        <v>49</v>
      </c>
      <c r="O130" t="s">
        <v>44</v>
      </c>
      <c r="P130">
        <f t="shared" si="69"/>
        <v>37.744888888888894</v>
      </c>
      <c r="Q130">
        <f>F131</f>
        <v>47.435000000000002</v>
      </c>
      <c r="R130">
        <f>G131</f>
        <v>47.79</v>
      </c>
      <c r="S130" s="3" t="str">
        <f t="shared" si="72"/>
        <v>1</v>
      </c>
      <c r="T130" s="3"/>
      <c r="U130" s="3" t="str">
        <f t="shared" si="73"/>
        <v>1</v>
      </c>
    </row>
    <row r="131" spans="2:21" ht="17" x14ac:dyDescent="0.2">
      <c r="B131">
        <f t="shared" si="68"/>
        <v>12</v>
      </c>
      <c r="C131" t="str">
        <f>'[1]1 - Nahrung - Daten Nahrung'!A132</f>
        <v>Eigenkapitalquote in %</v>
      </c>
      <c r="F131">
        <f>'1 - Nahrung - Daten Nahrung'!M132</f>
        <v>47.435000000000002</v>
      </c>
      <c r="G131" s="7">
        <f>'1 - Nahrung - Daten Nahrung'!K132</f>
        <v>47.79</v>
      </c>
      <c r="I131" s="6">
        <f t="shared" si="67"/>
        <v>7.4839253715610621E-3</v>
      </c>
      <c r="K131" t="str">
        <f t="shared" si="74"/>
        <v>Gut</v>
      </c>
      <c r="M131">
        <v>11</v>
      </c>
      <c r="N131" t="s">
        <v>50</v>
      </c>
      <c r="O131" t="s">
        <v>39</v>
      </c>
      <c r="P131">
        <f t="shared" si="69"/>
        <v>204.44566666666663</v>
      </c>
      <c r="Q131">
        <f>F133</f>
        <v>110.83500000000001</v>
      </c>
      <c r="R131">
        <f>G133</f>
        <v>109.26</v>
      </c>
      <c r="S131" s="3" t="str">
        <f t="shared" ref="S131" si="75">IF(Q131&lt;P131,"1","0")</f>
        <v>1</v>
      </c>
      <c r="T131" s="3"/>
      <c r="U131" s="3" t="str">
        <f t="shared" ref="U131" si="76">IF(R131&lt;P131,"1","0")</f>
        <v>1</v>
      </c>
    </row>
    <row r="132" spans="2:21" ht="17" x14ac:dyDescent="0.2">
      <c r="B132">
        <f t="shared" si="68"/>
        <v>13</v>
      </c>
      <c r="C132" t="str">
        <f>'[1]1 - Nahrung - Daten Nahrung'!A133</f>
        <v>Fremdkapitalquote in %</v>
      </c>
      <c r="F132">
        <f>'1 - Nahrung - Daten Nahrung'!M133</f>
        <v>52.564999999999998</v>
      </c>
      <c r="G132" s="7">
        <f>'1 - Nahrung - Daten Nahrung'!K133</f>
        <v>52.21</v>
      </c>
      <c r="I132" s="6">
        <f t="shared" si="67"/>
        <v>-6.7535432321886857E-3</v>
      </c>
      <c r="K132" t="str">
        <f>IF(I132&lt;0%,"Gut","Schlecht")</f>
        <v>Gut</v>
      </c>
      <c r="S132" s="3"/>
    </row>
    <row r="133" spans="2:21" ht="17" x14ac:dyDescent="0.2">
      <c r="B133">
        <f t="shared" si="68"/>
        <v>14</v>
      </c>
      <c r="C133" t="str">
        <f>'[1]1 - Nahrung - Daten Nahrung'!A134</f>
        <v>Verschuldungsgrad in %</v>
      </c>
      <c r="F133">
        <f>'1 - Nahrung - Daten Nahrung'!M134</f>
        <v>110.83500000000001</v>
      </c>
      <c r="G133" s="7">
        <f>'1 - Nahrung - Daten Nahrung'!K134</f>
        <v>109.26</v>
      </c>
      <c r="I133" s="6">
        <f t="shared" si="67"/>
        <v>-1.4210312626877775E-2</v>
      </c>
      <c r="K133" t="str">
        <f>IF(I133&lt;0%,"Gut","Schlecht")</f>
        <v>Gut</v>
      </c>
      <c r="R133" t="s">
        <v>51</v>
      </c>
      <c r="S133">
        <f>S121+S122+S123+S124+S125+S126+S127+S128+S129+S130+S131</f>
        <v>3</v>
      </c>
      <c r="U133">
        <f t="shared" ref="U133" si="77">U121+U122+U123+U124+U125+U126+U127+U128+U129+U130+U131</f>
        <v>4</v>
      </c>
    </row>
    <row r="134" spans="2:21" x14ac:dyDescent="0.2">
      <c r="R134" t="s">
        <v>52</v>
      </c>
      <c r="S134" s="10">
        <f>S133/11</f>
        <v>0.27272727272727271</v>
      </c>
      <c r="T134" s="10"/>
      <c r="U134" s="10">
        <f>U133/11</f>
        <v>0.36363636363636365</v>
      </c>
    </row>
    <row r="135" spans="2:21" x14ac:dyDescent="0.2">
      <c r="B135" t="s">
        <v>27</v>
      </c>
      <c r="C135" t="s">
        <v>25</v>
      </c>
      <c r="S135" s="3"/>
    </row>
    <row r="136" spans="2:21" x14ac:dyDescent="0.2">
      <c r="B136" t="s">
        <v>29</v>
      </c>
      <c r="C136" s="4">
        <v>50.67</v>
      </c>
      <c r="F136" t="s">
        <v>1</v>
      </c>
      <c r="G136" s="3" t="s">
        <v>30</v>
      </c>
      <c r="H136" t="s">
        <v>31</v>
      </c>
      <c r="K136" t="s">
        <v>33</v>
      </c>
      <c r="O136" s="11"/>
      <c r="P136" s="11"/>
      <c r="Q136" s="11"/>
      <c r="R136" s="11" t="s">
        <v>53</v>
      </c>
      <c r="S136" s="12"/>
      <c r="T136" s="11"/>
      <c r="U136" s="11"/>
    </row>
    <row r="138" spans="2:21" ht="17" x14ac:dyDescent="0.2">
      <c r="B138">
        <v>1</v>
      </c>
      <c r="C138" t="str">
        <f>'[1]1 - Nahrung - Daten Nahrung'!A139</f>
        <v>KGV (Kurs/Gewinn)</v>
      </c>
      <c r="F138">
        <f>'1 - Nahrung - Daten Nahrung'!M139</f>
        <v>17.95</v>
      </c>
      <c r="G138" s="7">
        <f>'1 - Nahrung - Daten Nahrung'!K139</f>
        <v>20.100000000000001</v>
      </c>
      <c r="H138">
        <v>18.79</v>
      </c>
      <c r="I138" s="6">
        <f>(G138/F138-1)</f>
        <v>0.11977715877437345</v>
      </c>
      <c r="J138" s="8">
        <f>(H138/F138-1)</f>
        <v>4.6796657381615647E-2</v>
      </c>
      <c r="K138" t="str">
        <f>IF(I138&lt;0%,"Gut","Schlecht")</f>
        <v>Schlecht</v>
      </c>
      <c r="Q138" t="s">
        <v>34</v>
      </c>
      <c r="R138" t="s">
        <v>35</v>
      </c>
      <c r="S138" s="3" t="s">
        <v>36</v>
      </c>
      <c r="U138" s="3" t="s">
        <v>37</v>
      </c>
    </row>
    <row r="139" spans="2:21" ht="17" x14ac:dyDescent="0.2">
      <c r="B139">
        <f>B138+1</f>
        <v>2</v>
      </c>
      <c r="C139" t="str">
        <f>'[1]1 - Nahrung - Daten Nahrung'!A140</f>
        <v>KUV (Kurs/Umsatz)</v>
      </c>
      <c r="F139">
        <f>'1 - Nahrung - Daten Nahrung'!M140</f>
        <v>1.7070000000000001</v>
      </c>
      <c r="G139" s="7">
        <f>'1 - Nahrung - Daten Nahrung'!K140</f>
        <v>2.1</v>
      </c>
      <c r="I139" s="6">
        <f t="shared" ref="I139:I151" si="78">(G139/F139-1)</f>
        <v>0.23022847100175747</v>
      </c>
      <c r="K139" t="str">
        <f>IF(I139&lt;0%,"Gut","Schlecht")</f>
        <v>Schlecht</v>
      </c>
      <c r="M139">
        <v>1</v>
      </c>
      <c r="N139" t="s">
        <v>38</v>
      </c>
      <c r="O139" t="s">
        <v>39</v>
      </c>
      <c r="P139">
        <f>P121</f>
        <v>19.912222222222219</v>
      </c>
      <c r="Q139">
        <f>F138</f>
        <v>17.95</v>
      </c>
      <c r="R139">
        <f>H138</f>
        <v>18.79</v>
      </c>
      <c r="S139" s="3" t="str">
        <f>IF(Q139&lt;P139,"1","0")</f>
        <v>1</v>
      </c>
      <c r="T139" s="3"/>
      <c r="U139" s="3" t="str">
        <f>IF(R139&lt;P139,"1","0")</f>
        <v>1</v>
      </c>
    </row>
    <row r="140" spans="2:21" ht="17" x14ac:dyDescent="0.2">
      <c r="B140">
        <f t="shared" ref="B140:B151" si="79">B139+1</f>
        <v>3</v>
      </c>
      <c r="C140" t="str">
        <f>'[1]1 - Nahrung - Daten Nahrung'!A141</f>
        <v>KBV (Kurs/Buchwert)</v>
      </c>
      <c r="F140">
        <f>'1 - Nahrung - Daten Nahrung'!M141</f>
        <v>4.9840000000000009</v>
      </c>
      <c r="G140" s="7">
        <f>'1 - Nahrung - Daten Nahrung'!K141</f>
        <v>7.56</v>
      </c>
      <c r="I140" s="6">
        <f t="shared" si="78"/>
        <v>0.51685393258426937</v>
      </c>
      <c r="K140" t="str">
        <f>IF(I140&lt;0%,"Gut","Schlecht")</f>
        <v>Schlecht</v>
      </c>
      <c r="M140">
        <v>2</v>
      </c>
      <c r="N140" t="s">
        <v>40</v>
      </c>
      <c r="O140" t="s">
        <v>39</v>
      </c>
      <c r="P140">
        <f t="shared" ref="P140:P149" si="80">P122</f>
        <v>2.3238888888888893</v>
      </c>
      <c r="Q140">
        <f t="shared" ref="Q140:R146" si="81">F139</f>
        <v>1.7070000000000001</v>
      </c>
      <c r="R140">
        <f t="shared" si="81"/>
        <v>2.1</v>
      </c>
      <c r="S140" s="3" t="str">
        <f t="shared" ref="S140:S142" si="82">IF(Q140&lt;P140,"1","0")</f>
        <v>1</v>
      </c>
      <c r="T140" s="3"/>
      <c r="U140" s="3" t="str">
        <f>IF(R140&lt;P140,"1","0")</f>
        <v>1</v>
      </c>
    </row>
    <row r="141" spans="2:21" ht="17" x14ac:dyDescent="0.2">
      <c r="B141">
        <f t="shared" si="79"/>
        <v>4</v>
      </c>
      <c r="C141" t="str">
        <f>'[1]1 - Nahrung - Daten Nahrung'!A142</f>
        <v>KCV (Kurs/Cashflow)</v>
      </c>
      <c r="F141">
        <f>'1 - Nahrung - Daten Nahrung'!M142</f>
        <v>12.234</v>
      </c>
      <c r="G141" s="7">
        <f>'1 - Nahrung - Daten Nahrung'!K142</f>
        <v>14.15</v>
      </c>
      <c r="I141" s="6">
        <f t="shared" si="78"/>
        <v>0.15661271865293447</v>
      </c>
      <c r="K141" t="str">
        <f>IF(I141&lt;0%,"Gut","Schlecht")</f>
        <v>Schlecht</v>
      </c>
      <c r="M141">
        <v>3</v>
      </c>
      <c r="N141" t="s">
        <v>41</v>
      </c>
      <c r="O141" t="s">
        <v>39</v>
      </c>
      <c r="P141">
        <f t="shared" si="80"/>
        <v>4.8363333333333332</v>
      </c>
      <c r="Q141">
        <f t="shared" si="81"/>
        <v>4.9840000000000009</v>
      </c>
      <c r="R141">
        <f t="shared" si="81"/>
        <v>7.56</v>
      </c>
      <c r="S141" s="3" t="str">
        <f t="shared" si="82"/>
        <v>0</v>
      </c>
      <c r="T141" s="3"/>
      <c r="U141" s="3" t="str">
        <f>IF(R141&lt;P141,"1","0")</f>
        <v>0</v>
      </c>
    </row>
    <row r="142" spans="2:21" ht="17" x14ac:dyDescent="0.2">
      <c r="B142">
        <f t="shared" si="79"/>
        <v>5</v>
      </c>
      <c r="C142" t="str">
        <f>'[1]1 - Nahrung - Daten Nahrung'!A143</f>
        <v>Dividendenrendite in %</v>
      </c>
      <c r="F142">
        <f>'1 - Nahrung - Daten Nahrung'!M143</f>
        <v>2.9499999999999997</v>
      </c>
      <c r="G142" s="7">
        <f>'1 - Nahrung - Daten Nahrung'!K143</f>
        <v>3.38</v>
      </c>
      <c r="I142" s="6">
        <f t="shared" si="78"/>
        <v>0.14576271186440692</v>
      </c>
      <c r="K142" t="str">
        <f>IF(I142&gt;0%,"Gut","Schlecht")</f>
        <v>Gut</v>
      </c>
      <c r="M142">
        <v>4</v>
      </c>
      <c r="N142" t="s">
        <v>42</v>
      </c>
      <c r="O142" t="s">
        <v>39</v>
      </c>
      <c r="P142">
        <f t="shared" si="80"/>
        <v>15.749666666666672</v>
      </c>
      <c r="Q142">
        <f t="shared" si="81"/>
        <v>12.234</v>
      </c>
      <c r="R142">
        <f t="shared" si="81"/>
        <v>14.15</v>
      </c>
      <c r="S142" s="3" t="str">
        <f t="shared" si="82"/>
        <v>1</v>
      </c>
      <c r="T142" s="3"/>
      <c r="U142" s="3" t="str">
        <f>IF(R142&lt;P142,"1","0")</f>
        <v>1</v>
      </c>
    </row>
    <row r="143" spans="2:21" ht="17" x14ac:dyDescent="0.2">
      <c r="B143">
        <f t="shared" si="79"/>
        <v>6</v>
      </c>
      <c r="C143" t="str">
        <f>'[1]1 - Nahrung - Daten Nahrung'!A144</f>
        <v>Gewinnrendite in %</v>
      </c>
      <c r="F143">
        <f>'1 - Nahrung - Daten Nahrung'!M144</f>
        <v>5.84</v>
      </c>
      <c r="G143" s="7">
        <f>'1 - Nahrung - Daten Nahrung'!K144</f>
        <v>5</v>
      </c>
      <c r="I143" s="6">
        <f t="shared" si="78"/>
        <v>-0.14383561643835618</v>
      </c>
      <c r="K143" t="str">
        <f>IF(I143&gt;0%,"Gut","Schlecht")</f>
        <v>Schlecht</v>
      </c>
      <c r="M143">
        <v>5</v>
      </c>
      <c r="N143" t="s">
        <v>43</v>
      </c>
      <c r="O143" t="s">
        <v>44</v>
      </c>
      <c r="P143">
        <f t="shared" si="80"/>
        <v>2.8891111111111112</v>
      </c>
      <c r="Q143">
        <f t="shared" si="81"/>
        <v>2.9499999999999997</v>
      </c>
      <c r="R143">
        <f t="shared" si="81"/>
        <v>3.38</v>
      </c>
      <c r="S143" s="3" t="str">
        <f t="shared" ref="S143:S148" si="83">IF(Q143&gt;P143,"1","0")</f>
        <v>1</v>
      </c>
      <c r="T143" s="3"/>
      <c r="U143" s="3" t="str">
        <f t="shared" ref="U143:U148" si="84">IF(R143&gt;P143,"1","0")</f>
        <v>1</v>
      </c>
    </row>
    <row r="144" spans="2:21" ht="17" x14ac:dyDescent="0.2">
      <c r="B144">
        <f t="shared" si="79"/>
        <v>7</v>
      </c>
      <c r="C144" t="str">
        <f>'[1]1 - Nahrung - Daten Nahrung'!A145</f>
        <v>Eigenkapitalrendite in %</v>
      </c>
      <c r="F144">
        <f>'1 - Nahrung - Daten Nahrung'!M145</f>
        <v>27.992000000000001</v>
      </c>
      <c r="G144" s="7">
        <f>'1 - Nahrung - Daten Nahrung'!K145</f>
        <v>38.299999999999997</v>
      </c>
      <c r="I144" s="6">
        <f t="shared" si="78"/>
        <v>0.36824807087739342</v>
      </c>
      <c r="K144" t="str">
        <f t="shared" ref="K144:K149" si="85">IF(I144&gt;0%,"Gut","Schlecht")</f>
        <v>Gut</v>
      </c>
      <c r="M144">
        <v>6</v>
      </c>
      <c r="N144" t="s">
        <v>45</v>
      </c>
      <c r="O144" t="s">
        <v>44</v>
      </c>
      <c r="P144">
        <f t="shared" si="80"/>
        <v>5.33</v>
      </c>
      <c r="Q144">
        <f t="shared" si="81"/>
        <v>5.84</v>
      </c>
      <c r="R144">
        <f t="shared" si="81"/>
        <v>5</v>
      </c>
      <c r="S144" s="3" t="str">
        <f t="shared" si="83"/>
        <v>1</v>
      </c>
      <c r="T144" s="3"/>
      <c r="U144" s="3" t="str">
        <f t="shared" si="84"/>
        <v>0</v>
      </c>
    </row>
    <row r="145" spans="2:21" ht="17" x14ac:dyDescent="0.2">
      <c r="B145">
        <f t="shared" si="79"/>
        <v>8</v>
      </c>
      <c r="C145" t="str">
        <f>'[1]1 - Nahrung - Daten Nahrung'!A146</f>
        <v>Umsatzrendite in %</v>
      </c>
      <c r="F145">
        <f>'1 - Nahrung - Daten Nahrung'!M146</f>
        <v>9.8619999999999983</v>
      </c>
      <c r="G145" s="7">
        <f>'1 - Nahrung - Daten Nahrung'!K146</f>
        <v>10.61</v>
      </c>
      <c r="I145" s="6">
        <f t="shared" si="78"/>
        <v>7.5846684242547369E-2</v>
      </c>
      <c r="K145" t="str">
        <f t="shared" si="85"/>
        <v>Gut</v>
      </c>
      <c r="M145">
        <v>7</v>
      </c>
      <c r="N145" t="s">
        <v>46</v>
      </c>
      <c r="O145" t="s">
        <v>44</v>
      </c>
      <c r="P145">
        <f t="shared" si="80"/>
        <v>25.40422222222222</v>
      </c>
      <c r="Q145">
        <f t="shared" si="81"/>
        <v>27.992000000000001</v>
      </c>
      <c r="R145">
        <f t="shared" si="81"/>
        <v>38.299999999999997</v>
      </c>
      <c r="S145" s="3" t="str">
        <f t="shared" si="83"/>
        <v>1</v>
      </c>
      <c r="T145" s="3"/>
      <c r="U145" s="3" t="str">
        <f t="shared" si="84"/>
        <v>1</v>
      </c>
    </row>
    <row r="146" spans="2:21" ht="17" x14ac:dyDescent="0.2">
      <c r="B146">
        <f t="shared" si="79"/>
        <v>9</v>
      </c>
      <c r="C146" t="str">
        <f>'[1]1 - Nahrung - Daten Nahrung'!A147</f>
        <v>Gesamtkapitalrendite in %</v>
      </c>
      <c r="F146">
        <f>'1 - Nahrung - Daten Nahrung'!M147</f>
        <v>9.3949999999999996</v>
      </c>
      <c r="G146" s="7">
        <f>'1 - Nahrung - Daten Nahrung'!K147</f>
        <v>8.9499999999999993</v>
      </c>
      <c r="I146" s="6">
        <f t="shared" si="78"/>
        <v>-4.7365620010644038E-2</v>
      </c>
      <c r="K146" t="str">
        <f t="shared" si="85"/>
        <v>Schlecht</v>
      </c>
      <c r="M146">
        <v>8</v>
      </c>
      <c r="N146" t="s">
        <v>47</v>
      </c>
      <c r="O146" t="s">
        <v>44</v>
      </c>
      <c r="P146">
        <f t="shared" si="80"/>
        <v>11.134222222222222</v>
      </c>
      <c r="Q146">
        <f t="shared" si="81"/>
        <v>9.8619999999999983</v>
      </c>
      <c r="R146">
        <f t="shared" si="81"/>
        <v>10.61</v>
      </c>
      <c r="S146" s="3" t="str">
        <f t="shared" si="83"/>
        <v>0</v>
      </c>
      <c r="T146" s="3"/>
      <c r="U146" s="3" t="str">
        <f t="shared" si="84"/>
        <v>0</v>
      </c>
    </row>
    <row r="147" spans="2:21" ht="17" x14ac:dyDescent="0.2">
      <c r="B147">
        <f t="shared" si="79"/>
        <v>10</v>
      </c>
      <c r="C147" t="str">
        <f>'[1]1 - Nahrung - Daten Nahrung'!A148</f>
        <v>Return on Investment in %</v>
      </c>
      <c r="F147">
        <f>'1 - Nahrung - Daten Nahrung'!M148</f>
        <v>7.6870000000000003</v>
      </c>
      <c r="G147" s="7">
        <f>'1 - Nahrung - Daten Nahrung'!K148</f>
        <v>7.6</v>
      </c>
      <c r="I147" s="6">
        <f t="shared" si="78"/>
        <v>-1.1317809288409086E-2</v>
      </c>
      <c r="K147" t="str">
        <f t="shared" si="85"/>
        <v>Schlecht</v>
      </c>
      <c r="M147">
        <v>9</v>
      </c>
      <c r="N147" t="s">
        <v>48</v>
      </c>
      <c r="O147" t="s">
        <v>44</v>
      </c>
      <c r="P147">
        <f t="shared" si="80"/>
        <v>8.6757777777777783</v>
      </c>
      <c r="Q147">
        <f>F147</f>
        <v>7.6870000000000003</v>
      </c>
      <c r="R147">
        <f>G147</f>
        <v>7.6</v>
      </c>
      <c r="S147" s="3" t="str">
        <f t="shared" si="83"/>
        <v>0</v>
      </c>
      <c r="T147" s="3"/>
      <c r="U147" s="3" t="str">
        <f t="shared" si="84"/>
        <v>0</v>
      </c>
    </row>
    <row r="148" spans="2:21" ht="17" x14ac:dyDescent="0.2">
      <c r="B148">
        <f t="shared" si="79"/>
        <v>11</v>
      </c>
      <c r="C148" t="str">
        <f>'[1]1 - Nahrung - Daten Nahrung'!A149</f>
        <v>Arbeitsintensität in %</v>
      </c>
      <c r="F148">
        <f>'1 - Nahrung - Daten Nahrung'!M149</f>
        <v>18.880000000000003</v>
      </c>
      <c r="G148" s="7">
        <f>'1 - Nahrung - Daten Nahrung'!K149</f>
        <v>18.62</v>
      </c>
      <c r="I148" s="6">
        <f t="shared" si="78"/>
        <v>-1.3771186440678096E-2</v>
      </c>
      <c r="K148" t="str">
        <f t="shared" si="85"/>
        <v>Schlecht</v>
      </c>
      <c r="M148">
        <v>10</v>
      </c>
      <c r="N148" t="s">
        <v>49</v>
      </c>
      <c r="O148" t="s">
        <v>44</v>
      </c>
      <c r="P148">
        <f t="shared" si="80"/>
        <v>37.744888888888894</v>
      </c>
      <c r="Q148">
        <f>F149</f>
        <v>27.965999999999998</v>
      </c>
      <c r="R148">
        <f>G149</f>
        <v>19.84</v>
      </c>
      <c r="S148" s="3" t="str">
        <f t="shared" si="83"/>
        <v>0</v>
      </c>
      <c r="T148" s="3"/>
      <c r="U148" s="3" t="str">
        <f t="shared" si="84"/>
        <v>0</v>
      </c>
    </row>
    <row r="149" spans="2:21" ht="17" x14ac:dyDescent="0.2">
      <c r="B149">
        <f t="shared" si="79"/>
        <v>12</v>
      </c>
      <c r="C149" t="str">
        <f>'[1]1 - Nahrung - Daten Nahrung'!A150</f>
        <v>Eigenkapitalquote in %</v>
      </c>
      <c r="F149">
        <f>'1 - Nahrung - Daten Nahrung'!M150</f>
        <v>27.965999999999998</v>
      </c>
      <c r="G149" s="7">
        <f>'1 - Nahrung - Daten Nahrung'!K150</f>
        <v>19.84</v>
      </c>
      <c r="I149" s="6">
        <f t="shared" si="78"/>
        <v>-0.2905671172137595</v>
      </c>
      <c r="K149" t="str">
        <f t="shared" si="85"/>
        <v>Schlecht</v>
      </c>
      <c r="M149">
        <v>11</v>
      </c>
      <c r="N149" t="s">
        <v>50</v>
      </c>
      <c r="O149" t="s">
        <v>39</v>
      </c>
      <c r="P149">
        <f t="shared" si="80"/>
        <v>204.44566666666663</v>
      </c>
      <c r="Q149">
        <f>F151</f>
        <v>267.86199999999997</v>
      </c>
      <c r="R149">
        <f>G151</f>
        <v>404</v>
      </c>
      <c r="S149" s="3" t="str">
        <f t="shared" ref="S149" si="86">IF(Q149&lt;P149,"1","0")</f>
        <v>0</v>
      </c>
      <c r="T149" s="3"/>
      <c r="U149" s="3" t="str">
        <f t="shared" ref="U149" si="87">IF(R149&lt;P149,"1","0")</f>
        <v>0</v>
      </c>
    </row>
    <row r="150" spans="2:21" ht="17" x14ac:dyDescent="0.2">
      <c r="B150">
        <f t="shared" si="79"/>
        <v>13</v>
      </c>
      <c r="C150" t="str">
        <f>'[1]1 - Nahrung - Daten Nahrung'!A151</f>
        <v>Fremdkapitalquote in %</v>
      </c>
      <c r="F150">
        <f>'1 - Nahrung - Daten Nahrung'!M151</f>
        <v>72.033999999999992</v>
      </c>
      <c r="G150" s="7">
        <f>'1 - Nahrung - Daten Nahrung'!K151</f>
        <v>80.16</v>
      </c>
      <c r="I150" s="6">
        <f t="shared" si="78"/>
        <v>0.112807840741872</v>
      </c>
      <c r="K150" t="str">
        <f>IF(I150&lt;0%,"Gut","Schlecht")</f>
        <v>Schlecht</v>
      </c>
      <c r="S150" s="3"/>
    </row>
    <row r="151" spans="2:21" ht="17" x14ac:dyDescent="0.2">
      <c r="B151">
        <f t="shared" si="79"/>
        <v>14</v>
      </c>
      <c r="C151" t="str">
        <f>'[1]1 - Nahrung - Daten Nahrung'!A152</f>
        <v>Verschuldungsgrad in %</v>
      </c>
      <c r="F151">
        <f>'1 - Nahrung - Daten Nahrung'!M152</f>
        <v>267.86199999999997</v>
      </c>
      <c r="G151" s="7">
        <f>'1 - Nahrung - Daten Nahrung'!K152</f>
        <v>404</v>
      </c>
      <c r="I151" s="6">
        <f t="shared" si="78"/>
        <v>0.50823931726038052</v>
      </c>
      <c r="K151" t="str">
        <f>IF(I151&lt;0%,"Gut","Schlecht")</f>
        <v>Schlecht</v>
      </c>
      <c r="R151" t="s">
        <v>51</v>
      </c>
      <c r="S151">
        <f>S139+S140+S141+S142+S143+S144+S145+S146+S147+S148+S149</f>
        <v>6</v>
      </c>
      <c r="U151">
        <f t="shared" ref="U151" si="88">U139+U140+U141+U142+U143+U144+U145+U146+U147+U148+U149</f>
        <v>5</v>
      </c>
    </row>
    <row r="152" spans="2:21" x14ac:dyDescent="0.2">
      <c r="R152" t="s">
        <v>52</v>
      </c>
      <c r="S152" s="10">
        <f>S151/11</f>
        <v>0.54545454545454541</v>
      </c>
      <c r="T152" s="10"/>
      <c r="U152" s="10">
        <f>U151/11</f>
        <v>0.45454545454545453</v>
      </c>
    </row>
    <row r="153" spans="2:21" x14ac:dyDescent="0.2">
      <c r="B153" t="s">
        <v>27</v>
      </c>
      <c r="C153" t="s">
        <v>55</v>
      </c>
      <c r="S153" s="3"/>
    </row>
    <row r="154" spans="2:21" x14ac:dyDescent="0.2">
      <c r="B154" t="s">
        <v>29</v>
      </c>
      <c r="C154" s="4">
        <v>58</v>
      </c>
      <c r="F154" t="s">
        <v>1</v>
      </c>
      <c r="G154" s="3" t="s">
        <v>30</v>
      </c>
      <c r="H154" t="s">
        <v>31</v>
      </c>
      <c r="K154" t="s">
        <v>33</v>
      </c>
      <c r="O154" s="11"/>
      <c r="P154" s="11"/>
      <c r="Q154" s="11"/>
      <c r="R154" s="11" t="s">
        <v>53</v>
      </c>
      <c r="S154" s="12"/>
      <c r="T154" s="11"/>
      <c r="U154" s="11"/>
    </row>
    <row r="156" spans="2:21" ht="17" x14ac:dyDescent="0.2">
      <c r="B156">
        <v>1</v>
      </c>
      <c r="C156" t="str">
        <f>'[1]1 - Nahrung - Daten Nahrung'!A157</f>
        <v>KGV (Kurs/Gewinn)</v>
      </c>
      <c r="F156">
        <f>'1 - Nahrung - Daten Nahrung'!M157</f>
        <v>22.95</v>
      </c>
      <c r="G156" s="7">
        <f>'1 - Nahrung - Daten Nahrung'!K157</f>
        <v>37.200000000000003</v>
      </c>
      <c r="H156">
        <v>15.7</v>
      </c>
      <c r="I156" s="6">
        <f>(G156/F156-1)</f>
        <v>0.6209150326797388</v>
      </c>
      <c r="J156" s="8">
        <f>((H156/F156)-1)</f>
        <v>-0.31590413943355122</v>
      </c>
      <c r="K156" t="str">
        <f>IF(I156&lt;0%,"Gut","Schlecht")</f>
        <v>Schlecht</v>
      </c>
      <c r="Q156" t="s">
        <v>34</v>
      </c>
      <c r="R156" t="s">
        <v>35</v>
      </c>
      <c r="S156" s="3" t="s">
        <v>36</v>
      </c>
      <c r="U156" s="3" t="s">
        <v>37</v>
      </c>
    </row>
    <row r="157" spans="2:21" ht="17" x14ac:dyDescent="0.2">
      <c r="B157">
        <f>B156+1</f>
        <v>2</v>
      </c>
      <c r="C157" t="str">
        <f>'[1]1 - Nahrung - Daten Nahrung'!A158</f>
        <v>KUV (Kurs/Umsatz)</v>
      </c>
      <c r="F157">
        <f>'1 - Nahrung - Daten Nahrung'!M158</f>
        <v>1.5909999999999997</v>
      </c>
      <c r="G157" s="7">
        <f>'1 - Nahrung - Daten Nahrung'!K158</f>
        <v>1.99</v>
      </c>
      <c r="I157" s="6">
        <f t="shared" ref="I157:I169" si="89">(G157/F157-1)</f>
        <v>0.25078566939032076</v>
      </c>
      <c r="K157" t="str">
        <f>IF(I157&lt;0%,"Gut","Schlecht")</f>
        <v>Schlecht</v>
      </c>
      <c r="M157">
        <v>1</v>
      </c>
      <c r="N157" t="s">
        <v>38</v>
      </c>
      <c r="O157" t="s">
        <v>39</v>
      </c>
      <c r="P157">
        <f>P139</f>
        <v>19.912222222222219</v>
      </c>
      <c r="Q157">
        <f>F156</f>
        <v>22.95</v>
      </c>
      <c r="R157">
        <f>H156</f>
        <v>15.7</v>
      </c>
      <c r="S157" s="3" t="str">
        <f>IF(Q157&lt;P157,"1","0")</f>
        <v>0</v>
      </c>
      <c r="T157" s="3"/>
      <c r="U157" s="3" t="str">
        <f>IF(R157&lt;P157,"1","0")</f>
        <v>1</v>
      </c>
    </row>
    <row r="158" spans="2:21" ht="17" x14ac:dyDescent="0.2">
      <c r="B158">
        <f t="shared" ref="B158:B169" si="90">B157+1</f>
        <v>3</v>
      </c>
      <c r="C158" t="str">
        <f>'[1]1 - Nahrung - Daten Nahrung'!A159</f>
        <v>KBV (Kurs/Buchwert)</v>
      </c>
      <c r="F158">
        <f>'1 - Nahrung - Daten Nahrung'!M159</f>
        <v>9.5869999999999997</v>
      </c>
      <c r="G158" s="7">
        <f>'1 - Nahrung - Daten Nahrung'!K159</f>
        <v>13.55</v>
      </c>
      <c r="I158" s="6">
        <f t="shared" si="89"/>
        <v>0.41337227495566919</v>
      </c>
      <c r="K158" t="str">
        <f>IF(I158&lt;0%,"Gut","Schlecht")</f>
        <v>Schlecht</v>
      </c>
      <c r="M158">
        <v>2</v>
      </c>
      <c r="N158" t="s">
        <v>40</v>
      </c>
      <c r="O158" t="s">
        <v>39</v>
      </c>
      <c r="P158">
        <f t="shared" ref="P158:P167" si="91">P140</f>
        <v>2.3238888888888893</v>
      </c>
      <c r="Q158">
        <f t="shared" ref="Q158:R164" si="92">F157</f>
        <v>1.5909999999999997</v>
      </c>
      <c r="R158">
        <f t="shared" si="92"/>
        <v>1.99</v>
      </c>
      <c r="S158" s="3" t="str">
        <f t="shared" ref="S158:S160" si="93">IF(Q158&lt;P158,"1","0")</f>
        <v>1</v>
      </c>
      <c r="T158" s="3"/>
      <c r="U158" s="3" t="str">
        <f>IF(R158&lt;P158,"1","0")</f>
        <v>1</v>
      </c>
    </row>
    <row r="159" spans="2:21" ht="17" x14ac:dyDescent="0.2">
      <c r="B159">
        <f t="shared" si="90"/>
        <v>4</v>
      </c>
      <c r="C159" t="str">
        <f>'[1]1 - Nahrung - Daten Nahrung'!A160</f>
        <v>KCV (Kurs/Cashflow)</v>
      </c>
      <c r="F159">
        <f>'1 - Nahrung - Daten Nahrung'!M160</f>
        <v>13.657000000000002</v>
      </c>
      <c r="G159" s="7">
        <f>'1 - Nahrung - Daten Nahrung'!K160</f>
        <v>15.9</v>
      </c>
      <c r="I159" s="6">
        <f t="shared" si="89"/>
        <v>0.16423811964560286</v>
      </c>
      <c r="K159" t="str">
        <f>IF(I159&lt;0%,"Gut","Schlecht")</f>
        <v>Schlecht</v>
      </c>
      <c r="M159">
        <v>3</v>
      </c>
      <c r="N159" t="s">
        <v>41</v>
      </c>
      <c r="O159" t="s">
        <v>39</v>
      </c>
      <c r="P159">
        <f t="shared" si="91"/>
        <v>4.8363333333333332</v>
      </c>
      <c r="Q159">
        <f t="shared" si="92"/>
        <v>9.5869999999999997</v>
      </c>
      <c r="R159">
        <f t="shared" si="92"/>
        <v>13.55</v>
      </c>
      <c r="S159" s="3" t="str">
        <f t="shared" si="93"/>
        <v>0</v>
      </c>
      <c r="T159" s="3"/>
      <c r="U159" s="3" t="str">
        <f>IF(R159&lt;P159,"1","0")</f>
        <v>0</v>
      </c>
    </row>
    <row r="160" spans="2:21" ht="17" x14ac:dyDescent="0.2">
      <c r="B160">
        <f t="shared" si="90"/>
        <v>5</v>
      </c>
      <c r="C160" t="str">
        <f>'[1]1 - Nahrung - Daten Nahrung'!A161</f>
        <v>Dividendenrendite in %</v>
      </c>
      <c r="F160">
        <f>'1 - Nahrung - Daten Nahrung'!M161</f>
        <v>2.8769999999999998</v>
      </c>
      <c r="G160" s="7">
        <f>'1 - Nahrung - Daten Nahrung'!K161</f>
        <v>2.77</v>
      </c>
      <c r="I160" s="6">
        <f t="shared" si="89"/>
        <v>-3.7191518943343715E-2</v>
      </c>
      <c r="K160" t="str">
        <f>IF(I160&gt;0%,"Gut","Schlecht")</f>
        <v>Schlecht</v>
      </c>
      <c r="M160">
        <v>4</v>
      </c>
      <c r="N160" t="s">
        <v>42</v>
      </c>
      <c r="O160" t="s">
        <v>39</v>
      </c>
      <c r="P160">
        <f t="shared" si="91"/>
        <v>15.749666666666672</v>
      </c>
      <c r="Q160">
        <f t="shared" si="92"/>
        <v>13.657000000000002</v>
      </c>
      <c r="R160">
        <f t="shared" si="92"/>
        <v>15.9</v>
      </c>
      <c r="S160" s="3" t="str">
        <f t="shared" si="93"/>
        <v>1</v>
      </c>
      <c r="T160" s="3"/>
      <c r="U160" s="3" t="str">
        <f>IF(R160&lt;P160,"1","0")</f>
        <v>0</v>
      </c>
    </row>
    <row r="161" spans="2:21" ht="17" x14ac:dyDescent="0.2">
      <c r="B161">
        <f t="shared" si="90"/>
        <v>6</v>
      </c>
      <c r="C161" t="str">
        <f>'[1]1 - Nahrung - Daten Nahrung'!A162</f>
        <v>Gewinnrendite in %</v>
      </c>
      <c r="F161">
        <f>'1 - Nahrung - Daten Nahrung'!M162</f>
        <v>5.22</v>
      </c>
      <c r="G161" s="7">
        <f>'1 - Nahrung - Daten Nahrung'!K162</f>
        <v>2.7</v>
      </c>
      <c r="I161" s="6">
        <f t="shared" si="89"/>
        <v>-0.48275862068965514</v>
      </c>
      <c r="K161" t="str">
        <f>IF(I161&gt;0%,"Gut","Schlecht")</f>
        <v>Schlecht</v>
      </c>
      <c r="M161">
        <v>5</v>
      </c>
      <c r="N161" t="s">
        <v>43</v>
      </c>
      <c r="O161" t="s">
        <v>44</v>
      </c>
      <c r="P161">
        <f t="shared" si="91"/>
        <v>2.8891111111111112</v>
      </c>
      <c r="Q161">
        <f t="shared" si="92"/>
        <v>2.8769999999999998</v>
      </c>
      <c r="R161">
        <f t="shared" si="92"/>
        <v>2.77</v>
      </c>
      <c r="S161" s="3" t="str">
        <f t="shared" ref="S161:S166" si="94">IF(Q161&gt;P161,"1","0")</f>
        <v>0</v>
      </c>
      <c r="T161" s="3"/>
      <c r="U161" s="3" t="str">
        <f t="shared" ref="U161:U166" si="95">IF(R161&gt;P161,"1","0")</f>
        <v>0</v>
      </c>
    </row>
    <row r="162" spans="2:21" ht="17" x14ac:dyDescent="0.2">
      <c r="B162">
        <f t="shared" si="90"/>
        <v>7</v>
      </c>
      <c r="C162" t="str">
        <f>'[1]1 - Nahrung - Daten Nahrung'!A163</f>
        <v>Eigenkapitalrendite in %</v>
      </c>
      <c r="F162">
        <f>'1 - Nahrung - Daten Nahrung'!M163</f>
        <v>48.257000000000005</v>
      </c>
      <c r="G162" s="7">
        <f>'1 - Nahrung - Daten Nahrung'!K163</f>
        <v>36.340000000000003</v>
      </c>
      <c r="I162" s="6">
        <f t="shared" si="89"/>
        <v>-0.24694862921441452</v>
      </c>
      <c r="K162" t="str">
        <f t="shared" ref="K162:K167" si="96">IF(I162&gt;0%,"Gut","Schlecht")</f>
        <v>Schlecht</v>
      </c>
      <c r="M162">
        <v>6</v>
      </c>
      <c r="N162" t="s">
        <v>45</v>
      </c>
      <c r="O162" t="s">
        <v>44</v>
      </c>
      <c r="P162">
        <f t="shared" si="91"/>
        <v>5.33</v>
      </c>
      <c r="Q162">
        <f t="shared" si="92"/>
        <v>5.22</v>
      </c>
      <c r="R162">
        <f t="shared" si="92"/>
        <v>2.7</v>
      </c>
      <c r="S162" s="3" t="str">
        <f t="shared" si="94"/>
        <v>0</v>
      </c>
      <c r="T162" s="3"/>
      <c r="U162" s="3" t="str">
        <f t="shared" si="95"/>
        <v>0</v>
      </c>
    </row>
    <row r="163" spans="2:21" ht="17" x14ac:dyDescent="0.2">
      <c r="B163">
        <f t="shared" si="90"/>
        <v>8</v>
      </c>
      <c r="C163" t="str">
        <f>'[1]1 - Nahrung - Daten Nahrung'!A164</f>
        <v>Umsatzrendite in %</v>
      </c>
      <c r="F163">
        <f>'1 - Nahrung - Daten Nahrung'!M164</f>
        <v>8.0540000000000003</v>
      </c>
      <c r="G163" s="7">
        <f>'1 - Nahrung - Daten Nahrung'!K164</f>
        <v>5.33</v>
      </c>
      <c r="I163" s="6">
        <f t="shared" si="89"/>
        <v>-0.33821703501365785</v>
      </c>
      <c r="K163" t="str">
        <f t="shared" si="96"/>
        <v>Schlecht</v>
      </c>
      <c r="M163">
        <v>7</v>
      </c>
      <c r="N163" t="s">
        <v>46</v>
      </c>
      <c r="O163" t="s">
        <v>44</v>
      </c>
      <c r="P163">
        <f t="shared" si="91"/>
        <v>25.40422222222222</v>
      </c>
      <c r="Q163">
        <f t="shared" si="92"/>
        <v>48.257000000000005</v>
      </c>
      <c r="R163">
        <f t="shared" si="92"/>
        <v>36.340000000000003</v>
      </c>
      <c r="S163" s="3" t="str">
        <f t="shared" si="94"/>
        <v>1</v>
      </c>
      <c r="T163" s="3"/>
      <c r="U163" s="3" t="str">
        <f t="shared" si="95"/>
        <v>1</v>
      </c>
    </row>
    <row r="164" spans="2:21" ht="17" x14ac:dyDescent="0.2">
      <c r="B164">
        <f t="shared" si="90"/>
        <v>9</v>
      </c>
      <c r="C164" t="str">
        <f>'[1]1 - Nahrung - Daten Nahrung'!A165</f>
        <v>Gesamtkapitalrendite in %</v>
      </c>
      <c r="F164">
        <f>'1 - Nahrung - Daten Nahrung'!M165</f>
        <v>10.375</v>
      </c>
      <c r="G164" s="7">
        <f>'1 - Nahrung - Daten Nahrung'!K165</f>
        <v>7.28</v>
      </c>
      <c r="I164" s="6">
        <f t="shared" si="89"/>
        <v>-0.29831325301204814</v>
      </c>
      <c r="K164" t="str">
        <f t="shared" si="96"/>
        <v>Schlecht</v>
      </c>
      <c r="M164">
        <v>8</v>
      </c>
      <c r="N164" t="s">
        <v>47</v>
      </c>
      <c r="O164" t="s">
        <v>44</v>
      </c>
      <c r="P164">
        <f t="shared" si="91"/>
        <v>11.134222222222222</v>
      </c>
      <c r="Q164">
        <f t="shared" si="92"/>
        <v>8.0540000000000003</v>
      </c>
      <c r="R164">
        <f t="shared" si="92"/>
        <v>5.33</v>
      </c>
      <c r="S164" s="3" t="str">
        <f t="shared" si="94"/>
        <v>0</v>
      </c>
      <c r="T164" s="3"/>
      <c r="U164" s="3" t="str">
        <f t="shared" si="95"/>
        <v>0</v>
      </c>
    </row>
    <row r="165" spans="2:21" ht="17" x14ac:dyDescent="0.2">
      <c r="B165">
        <f t="shared" si="90"/>
        <v>10</v>
      </c>
      <c r="C165" t="str">
        <f>'[1]1 - Nahrung - Daten Nahrung'!A166</f>
        <v>Return on Investment in %</v>
      </c>
      <c r="F165">
        <f>'1 - Nahrung - Daten Nahrung'!M166</f>
        <v>8.2650000000000006</v>
      </c>
      <c r="G165" s="7">
        <f>'1 - Nahrung - Daten Nahrung'!K166</f>
        <v>4.59</v>
      </c>
      <c r="I165" s="6">
        <f t="shared" si="89"/>
        <v>-0.44464609800362986</v>
      </c>
      <c r="K165" t="str">
        <f t="shared" si="96"/>
        <v>Schlecht</v>
      </c>
      <c r="M165">
        <v>9</v>
      </c>
      <c r="N165" t="s">
        <v>48</v>
      </c>
      <c r="O165" t="s">
        <v>44</v>
      </c>
      <c r="P165">
        <f t="shared" si="91"/>
        <v>8.6757777777777783</v>
      </c>
      <c r="Q165">
        <f>F165</f>
        <v>8.2650000000000006</v>
      </c>
      <c r="R165">
        <f>G165</f>
        <v>4.59</v>
      </c>
      <c r="S165" s="3" t="str">
        <f t="shared" si="94"/>
        <v>0</v>
      </c>
      <c r="T165" s="3"/>
      <c r="U165" s="3" t="str">
        <f t="shared" si="95"/>
        <v>0</v>
      </c>
    </row>
    <row r="166" spans="2:21" ht="17" x14ac:dyDescent="0.2">
      <c r="B166">
        <f t="shared" si="90"/>
        <v>11</v>
      </c>
      <c r="C166" t="str">
        <f>'[1]1 - Nahrung - Daten Nahrung'!A167</f>
        <v>Arbeitsintensität in %</v>
      </c>
      <c r="F166">
        <f>'1 - Nahrung - Daten Nahrung'!M167</f>
        <v>22.582000000000001</v>
      </c>
      <c r="G166" s="7">
        <f>'1 - Nahrung - Daten Nahrung'!K167</f>
        <v>19.46</v>
      </c>
      <c r="I166" s="6">
        <f t="shared" si="89"/>
        <v>-0.13825170489770611</v>
      </c>
      <c r="K166" t="str">
        <f t="shared" si="96"/>
        <v>Schlecht</v>
      </c>
      <c r="M166">
        <v>10</v>
      </c>
      <c r="N166" t="s">
        <v>49</v>
      </c>
      <c r="O166" t="s">
        <v>44</v>
      </c>
      <c r="P166">
        <f t="shared" si="91"/>
        <v>37.744888888888894</v>
      </c>
      <c r="Q166">
        <f>F167</f>
        <v>17.251999999999999</v>
      </c>
      <c r="R166">
        <f>G167</f>
        <v>12.64</v>
      </c>
      <c r="S166" s="3" t="str">
        <f t="shared" si="94"/>
        <v>0</v>
      </c>
      <c r="T166" s="3"/>
      <c r="U166" s="3" t="str">
        <f t="shared" si="95"/>
        <v>0</v>
      </c>
    </row>
    <row r="167" spans="2:21" ht="17" x14ac:dyDescent="0.2">
      <c r="B167">
        <f t="shared" si="90"/>
        <v>12</v>
      </c>
      <c r="C167" t="str">
        <f>'[1]1 - Nahrung - Daten Nahrung'!A168</f>
        <v>Eigenkapitalquote in %</v>
      </c>
      <c r="F167">
        <f>'1 - Nahrung - Daten Nahrung'!M168</f>
        <v>17.251999999999999</v>
      </c>
      <c r="G167" s="7">
        <f>'1 - Nahrung - Daten Nahrung'!K168</f>
        <v>12.64</v>
      </c>
      <c r="I167" s="6">
        <f t="shared" si="89"/>
        <v>-0.26733132390447478</v>
      </c>
      <c r="K167" t="str">
        <f t="shared" si="96"/>
        <v>Schlecht</v>
      </c>
      <c r="M167">
        <v>11</v>
      </c>
      <c r="N167" t="s">
        <v>50</v>
      </c>
      <c r="O167" t="s">
        <v>39</v>
      </c>
      <c r="P167">
        <f t="shared" si="91"/>
        <v>204.44566666666663</v>
      </c>
      <c r="Q167">
        <f>F169</f>
        <v>504.12599999999992</v>
      </c>
      <c r="R167">
        <f>G169</f>
        <v>691.15</v>
      </c>
      <c r="S167" s="3" t="str">
        <f t="shared" ref="S167" si="97">IF(Q167&lt;P167,"1","0")</f>
        <v>0</v>
      </c>
      <c r="T167" s="3"/>
      <c r="U167" s="3" t="str">
        <f t="shared" ref="U167" si="98">IF(R167&lt;P167,"1","0")</f>
        <v>0</v>
      </c>
    </row>
    <row r="168" spans="2:21" ht="17" x14ac:dyDescent="0.2">
      <c r="B168">
        <f t="shared" si="90"/>
        <v>13</v>
      </c>
      <c r="C168" t="str">
        <f>'[1]1 - Nahrung - Daten Nahrung'!A169</f>
        <v>Fremdkapitalquote in %</v>
      </c>
      <c r="F168">
        <f>'1 - Nahrung - Daten Nahrung'!M169</f>
        <v>82.748000000000019</v>
      </c>
      <c r="G168" s="7">
        <f>'1 - Nahrung - Daten Nahrung'!K169</f>
        <v>87.36</v>
      </c>
      <c r="I168" s="6">
        <f t="shared" si="89"/>
        <v>5.5735486054043326E-2</v>
      </c>
      <c r="K168" t="str">
        <f>IF(I168&lt;0%,"Gut","Schlecht")</f>
        <v>Schlecht</v>
      </c>
      <c r="S168" s="3"/>
    </row>
    <row r="169" spans="2:21" ht="17" x14ac:dyDescent="0.2">
      <c r="B169">
        <f t="shared" si="90"/>
        <v>14</v>
      </c>
      <c r="C169" t="str">
        <f>'[1]1 - Nahrung - Daten Nahrung'!A170</f>
        <v>Verschuldungsgrad in %</v>
      </c>
      <c r="F169">
        <f>'1 - Nahrung - Daten Nahrung'!M170</f>
        <v>504.12599999999992</v>
      </c>
      <c r="G169" s="7">
        <f>'1 - Nahrung - Daten Nahrung'!K170</f>
        <v>691.15</v>
      </c>
      <c r="I169" s="6">
        <f t="shared" si="89"/>
        <v>0.370986618424759</v>
      </c>
      <c r="K169" t="str">
        <f>IF(I169&lt;0%,"Gut","Schlecht")</f>
        <v>Schlecht</v>
      </c>
      <c r="R169" t="s">
        <v>51</v>
      </c>
      <c r="S169">
        <f>S157+S158+S159+S160+S161+S162+S163+S164+S165+S166+S167</f>
        <v>3</v>
      </c>
      <c r="U169">
        <f t="shared" ref="U169" si="99">U157+U158+U159+U160+U161+U162+U163+U164+U165+U166+U167</f>
        <v>3</v>
      </c>
    </row>
    <row r="170" spans="2:21" x14ac:dyDescent="0.2">
      <c r="R170" t="s">
        <v>52</v>
      </c>
      <c r="S170" s="10">
        <f>S169/11</f>
        <v>0.27272727272727271</v>
      </c>
      <c r="T170" s="10"/>
      <c r="U170" s="10">
        <f>U169/11</f>
        <v>0.27272727272727271</v>
      </c>
    </row>
    <row r="171" spans="2:21" x14ac:dyDescent="0.2">
      <c r="S171" s="3"/>
    </row>
    <row r="172" spans="2:21" x14ac:dyDescent="0.2">
      <c r="C172" t="s">
        <v>56</v>
      </c>
      <c r="E172" t="str">
        <f>'[1]1 - Nahrung  '!E2</f>
        <v>Nestlé</v>
      </c>
      <c r="F172" t="str">
        <f>'[1]1 - Nahrung  '!E3</f>
        <v>Coca Cola</v>
      </c>
      <c r="G172" t="str">
        <f>'[1]1 - Nahrung  '!E4</f>
        <v>Pepsi</v>
      </c>
      <c r="H172" t="str">
        <f>'[1]1 - Nahrung  '!E5</f>
        <v>Unilever</v>
      </c>
      <c r="I172" t="str">
        <f>'[1]1 - Nahrung  '!E6</f>
        <v>Danone</v>
      </c>
      <c r="J172" t="str">
        <f>'[1]1 - Nahrung  '!E7</f>
        <v>Mondelz</v>
      </c>
      <c r="K172" t="str">
        <f>'[1]1 - Nahrung  '!E8</f>
        <v>Kraft</v>
      </c>
      <c r="L172" t="str">
        <f>'[1]1 - Nahrung  '!E9</f>
        <v>General Mills</v>
      </c>
      <c r="M172" t="str">
        <f>C153</f>
        <v>Kellogg</v>
      </c>
      <c r="O172" s="11"/>
      <c r="P172" s="11"/>
      <c r="Q172" s="11"/>
      <c r="R172" s="11" t="s">
        <v>53</v>
      </c>
      <c r="S172" s="12"/>
      <c r="T172" s="11"/>
      <c r="U172" s="11"/>
    </row>
    <row r="174" spans="2:21" x14ac:dyDescent="0.2">
      <c r="B174" t="s">
        <v>38</v>
      </c>
      <c r="C174" t="str">
        <f>C156</f>
        <v>KGV (Kurs/Gewinn)</v>
      </c>
      <c r="E174" s="3">
        <f>F4</f>
        <v>17.510000000000002</v>
      </c>
      <c r="F174" s="3">
        <f>F25</f>
        <v>21.110000000000003</v>
      </c>
      <c r="G174" s="3">
        <f>F46</f>
        <v>19.630000000000003</v>
      </c>
      <c r="H174" s="3">
        <f>F65</f>
        <v>17.79</v>
      </c>
      <c r="I174" s="3">
        <f>F84</f>
        <v>19.209999999999997</v>
      </c>
      <c r="J174" s="3">
        <f>F102</f>
        <v>16.86</v>
      </c>
      <c r="K174" s="3">
        <f>F120</f>
        <v>26.2</v>
      </c>
      <c r="L174" s="3">
        <f>F138</f>
        <v>17.95</v>
      </c>
      <c r="M174" s="3">
        <f>F156</f>
        <v>22.95</v>
      </c>
      <c r="N174" s="3">
        <f>SUM(E174:M174)/9</f>
        <v>19.912222222222219</v>
      </c>
    </row>
    <row r="175" spans="2:21" x14ac:dyDescent="0.2">
      <c r="B175" t="s">
        <v>40</v>
      </c>
      <c r="C175" t="str">
        <f t="shared" ref="C175:C181" si="100">C157</f>
        <v>KUV (Kurs/Umsatz)</v>
      </c>
      <c r="E175" s="3">
        <f t="shared" ref="E175:E181" si="101">F5</f>
        <v>2.1070000000000002</v>
      </c>
      <c r="F175" s="3">
        <f t="shared" ref="F175:F181" si="102">F26</f>
        <v>3.9889999999999994</v>
      </c>
      <c r="G175" s="3">
        <f t="shared" ref="G175:G181" si="103">F47</f>
        <v>2.089</v>
      </c>
      <c r="H175" s="3">
        <f t="shared" ref="H175:H181" si="104">F66</f>
        <v>1.8129999999999999</v>
      </c>
      <c r="I175" s="3">
        <f t="shared" ref="I175:I181" si="105">F85</f>
        <v>1.6680000000000004</v>
      </c>
      <c r="J175" s="3">
        <f t="shared" ref="J175:J181" si="106">F103</f>
        <v>1.536</v>
      </c>
      <c r="K175" s="3">
        <f t="shared" ref="K175:K181" si="107">F121</f>
        <v>4.415</v>
      </c>
      <c r="L175" s="3">
        <f t="shared" ref="L175:L181" si="108">F139</f>
        <v>1.7070000000000001</v>
      </c>
      <c r="M175" s="3">
        <f t="shared" ref="M175:M181" si="109">F157</f>
        <v>1.5909999999999997</v>
      </c>
      <c r="N175" s="3">
        <f t="shared" ref="N175:N184" si="110">SUM(E175:M175)/9</f>
        <v>2.3238888888888893</v>
      </c>
    </row>
    <row r="176" spans="2:21" x14ac:dyDescent="0.2">
      <c r="B176" t="s">
        <v>41</v>
      </c>
      <c r="C176" t="str">
        <f t="shared" si="100"/>
        <v>KBV (Kurs/Buchwert)</v>
      </c>
      <c r="E176" s="3">
        <f t="shared" si="101"/>
        <v>3.4240000000000004</v>
      </c>
      <c r="F176" s="3">
        <f t="shared" si="102"/>
        <v>5.8390000000000004</v>
      </c>
      <c r="G176" s="3">
        <f t="shared" si="103"/>
        <v>7.2610000000000001</v>
      </c>
      <c r="H176" s="3">
        <f t="shared" si="104"/>
        <v>6.1349999999999998</v>
      </c>
      <c r="I176" s="3">
        <f t="shared" si="105"/>
        <v>2.6829999999999998</v>
      </c>
      <c r="J176" s="3">
        <f t="shared" si="106"/>
        <v>1.9240000000000002</v>
      </c>
      <c r="K176" s="3">
        <f t="shared" si="107"/>
        <v>1.69</v>
      </c>
      <c r="L176" s="3">
        <f t="shared" si="108"/>
        <v>4.9840000000000009</v>
      </c>
      <c r="M176" s="3">
        <f t="shared" si="109"/>
        <v>9.5869999999999997</v>
      </c>
      <c r="N176" s="3">
        <f t="shared" si="110"/>
        <v>4.8363333333333332</v>
      </c>
    </row>
    <row r="177" spans="2:14" x14ac:dyDescent="0.2">
      <c r="B177" t="s">
        <v>42</v>
      </c>
      <c r="C177" t="str">
        <f t="shared" si="100"/>
        <v>KCV (Kurs/Cashflow)</v>
      </c>
      <c r="E177" s="3">
        <f t="shared" si="101"/>
        <v>14.594000000000003</v>
      </c>
      <c r="F177" s="3">
        <f t="shared" si="102"/>
        <v>17.026000000000003</v>
      </c>
      <c r="G177" s="3">
        <f t="shared" si="103"/>
        <v>13.437999999999999</v>
      </c>
      <c r="H177" s="3">
        <f t="shared" si="104"/>
        <v>14.940000000000001</v>
      </c>
      <c r="I177" s="3">
        <f t="shared" si="105"/>
        <v>13.665000000000001</v>
      </c>
      <c r="J177" s="3">
        <f t="shared" si="106"/>
        <v>14.153</v>
      </c>
      <c r="K177" s="3">
        <f t="shared" si="107"/>
        <v>28.04</v>
      </c>
      <c r="L177" s="3">
        <f t="shared" si="108"/>
        <v>12.234</v>
      </c>
      <c r="M177" s="3">
        <f t="shared" si="109"/>
        <v>13.657000000000002</v>
      </c>
      <c r="N177" s="3">
        <f t="shared" si="110"/>
        <v>15.749666666666672</v>
      </c>
    </row>
    <row r="178" spans="2:14" x14ac:dyDescent="0.2">
      <c r="B178" t="s">
        <v>43</v>
      </c>
      <c r="C178" t="str">
        <f t="shared" si="100"/>
        <v>Dividendenrendite in %</v>
      </c>
      <c r="E178" s="3">
        <f t="shared" si="101"/>
        <v>3.1799999999999997</v>
      </c>
      <c r="F178" s="3">
        <f t="shared" si="102"/>
        <v>2.8639999999999999</v>
      </c>
      <c r="G178" s="3">
        <f t="shared" si="103"/>
        <v>2.7839999999999998</v>
      </c>
      <c r="H178" s="3">
        <f t="shared" si="104"/>
        <v>3.2969999999999997</v>
      </c>
      <c r="I178" s="3">
        <f t="shared" si="105"/>
        <v>2.6830000000000003</v>
      </c>
      <c r="J178" s="3">
        <f t="shared" si="106"/>
        <v>2.8520000000000003</v>
      </c>
      <c r="K178" s="3">
        <f t="shared" si="107"/>
        <v>2.5149999999999997</v>
      </c>
      <c r="L178" s="3">
        <f t="shared" si="108"/>
        <v>2.9499999999999997</v>
      </c>
      <c r="M178" s="3">
        <f t="shared" si="109"/>
        <v>2.8769999999999998</v>
      </c>
      <c r="N178" s="3">
        <f t="shared" si="110"/>
        <v>2.8891111111111112</v>
      </c>
    </row>
    <row r="179" spans="2:14" x14ac:dyDescent="0.2">
      <c r="B179" t="s">
        <v>45</v>
      </c>
      <c r="C179" t="str">
        <f t="shared" si="100"/>
        <v>Gewinnrendite in %</v>
      </c>
      <c r="E179" s="3">
        <f t="shared" si="101"/>
        <v>7.12</v>
      </c>
      <c r="F179" s="3">
        <f t="shared" si="102"/>
        <v>4.9700000000000006</v>
      </c>
      <c r="G179" s="3">
        <f t="shared" si="103"/>
        <v>5.2700000000000005</v>
      </c>
      <c r="H179" s="3">
        <f t="shared" si="104"/>
        <v>5.91</v>
      </c>
      <c r="I179" s="3">
        <f t="shared" si="105"/>
        <v>6.0600000000000005</v>
      </c>
      <c r="J179" s="3">
        <f t="shared" si="106"/>
        <v>6.18</v>
      </c>
      <c r="K179" s="3">
        <f t="shared" si="107"/>
        <v>1.4</v>
      </c>
      <c r="L179" s="3">
        <f t="shared" si="108"/>
        <v>5.84</v>
      </c>
      <c r="M179" s="3">
        <f t="shared" si="109"/>
        <v>5.22</v>
      </c>
      <c r="N179" s="3">
        <f t="shared" si="110"/>
        <v>5.33</v>
      </c>
    </row>
    <row r="180" spans="2:14" x14ac:dyDescent="0.2">
      <c r="B180" t="s">
        <v>46</v>
      </c>
      <c r="C180" t="str">
        <f t="shared" si="100"/>
        <v>Eigenkapitalrendite in %</v>
      </c>
      <c r="E180" s="3">
        <f t="shared" si="101"/>
        <v>23.109999999999996</v>
      </c>
      <c r="F180" s="3">
        <f t="shared" si="102"/>
        <v>28.245999999999999</v>
      </c>
      <c r="G180" s="3">
        <f t="shared" si="103"/>
        <v>36.090999999999994</v>
      </c>
      <c r="H180" s="3">
        <f t="shared" si="104"/>
        <v>33.359000000000002</v>
      </c>
      <c r="I180" s="3">
        <f t="shared" si="105"/>
        <v>16.116</v>
      </c>
      <c r="J180" s="3">
        <f t="shared" si="106"/>
        <v>11.762000000000002</v>
      </c>
      <c r="K180" s="3">
        <f t="shared" si="107"/>
        <v>3.7050000000000001</v>
      </c>
      <c r="L180" s="3">
        <f t="shared" si="108"/>
        <v>27.992000000000001</v>
      </c>
      <c r="M180" s="3">
        <f t="shared" si="109"/>
        <v>48.257000000000005</v>
      </c>
      <c r="N180" s="3">
        <f t="shared" si="110"/>
        <v>25.40422222222222</v>
      </c>
    </row>
    <row r="181" spans="2:14" x14ac:dyDescent="0.2">
      <c r="B181" t="s">
        <v>47</v>
      </c>
      <c r="C181" t="str">
        <f t="shared" si="100"/>
        <v>Umsatzrendite in %</v>
      </c>
      <c r="E181" s="3">
        <f t="shared" si="101"/>
        <v>13.645000000000001</v>
      </c>
      <c r="F181" s="3">
        <f t="shared" si="102"/>
        <v>19.77</v>
      </c>
      <c r="G181" s="3">
        <f t="shared" si="103"/>
        <v>10.867000000000001</v>
      </c>
      <c r="H181" s="3">
        <f t="shared" si="104"/>
        <v>9.745000000000001</v>
      </c>
      <c r="I181" s="3">
        <f t="shared" si="105"/>
        <v>10.361000000000002</v>
      </c>
      <c r="J181" s="3">
        <f t="shared" si="106"/>
        <v>9.3190000000000008</v>
      </c>
      <c r="K181" s="3">
        <f t="shared" si="107"/>
        <v>8.5850000000000009</v>
      </c>
      <c r="L181" s="3">
        <f t="shared" si="108"/>
        <v>9.8619999999999983</v>
      </c>
      <c r="M181" s="3">
        <f t="shared" si="109"/>
        <v>8.0540000000000003</v>
      </c>
      <c r="N181" s="3">
        <f t="shared" si="110"/>
        <v>11.134222222222222</v>
      </c>
    </row>
    <row r="182" spans="2:14" x14ac:dyDescent="0.2">
      <c r="B182" t="s">
        <v>48</v>
      </c>
      <c r="C182" t="str">
        <f>C165</f>
        <v>Return on Investment in %</v>
      </c>
      <c r="E182" s="3">
        <f>F13</f>
        <v>11.599</v>
      </c>
      <c r="F182" s="3">
        <f>F34</f>
        <v>11.242999999999999</v>
      </c>
      <c r="G182" s="3">
        <f>F55</f>
        <v>10.625</v>
      </c>
      <c r="H182" s="3">
        <f>F74</f>
        <v>16.175999999999998</v>
      </c>
      <c r="I182" s="3">
        <f>F93</f>
        <v>5.9260000000000002</v>
      </c>
      <c r="J182" s="3">
        <f>F111</f>
        <v>4.7960000000000012</v>
      </c>
      <c r="K182" s="3">
        <f>F129</f>
        <v>1.7649999999999999</v>
      </c>
      <c r="L182" s="3">
        <f>F147</f>
        <v>7.6870000000000003</v>
      </c>
      <c r="M182" s="3">
        <f>F165</f>
        <v>8.2650000000000006</v>
      </c>
      <c r="N182" s="3">
        <f t="shared" si="110"/>
        <v>8.6757777777777783</v>
      </c>
    </row>
    <row r="183" spans="2:14" x14ac:dyDescent="0.2">
      <c r="B183" t="s">
        <v>49</v>
      </c>
      <c r="C183" t="str">
        <f>C167</f>
        <v>Eigenkapitalquote in %</v>
      </c>
      <c r="E183" s="3">
        <f>F15</f>
        <v>49.456000000000003</v>
      </c>
      <c r="F183" s="3">
        <f>F36</f>
        <v>39.643000000000008</v>
      </c>
      <c r="G183" s="3">
        <f>F57</f>
        <v>30.816000000000003</v>
      </c>
      <c r="H183" s="3">
        <f>F76</f>
        <v>48.749000000000002</v>
      </c>
      <c r="I183" s="3">
        <f>F95</f>
        <v>38.032000000000004</v>
      </c>
      <c r="J183" s="3">
        <f>F113</f>
        <v>40.355000000000004</v>
      </c>
      <c r="K183" s="3">
        <f>F131</f>
        <v>47.435000000000002</v>
      </c>
      <c r="L183" s="3">
        <f>F149</f>
        <v>27.965999999999998</v>
      </c>
      <c r="M183" s="3">
        <f>F167</f>
        <v>17.251999999999999</v>
      </c>
      <c r="N183" s="3">
        <f t="shared" si="110"/>
        <v>37.744888888888894</v>
      </c>
    </row>
    <row r="184" spans="2:14" x14ac:dyDescent="0.2">
      <c r="B184" t="s">
        <v>50</v>
      </c>
      <c r="C184" t="str">
        <f>C169</f>
        <v>Verschuldungsgrad in %</v>
      </c>
      <c r="E184" s="3">
        <f>F17</f>
        <v>103.03999999999999</v>
      </c>
      <c r="F184" s="3">
        <f>F38</f>
        <v>164.994</v>
      </c>
      <c r="G184" s="3">
        <f>F59</f>
        <v>265.584</v>
      </c>
      <c r="H184" s="3">
        <f>F78</f>
        <v>105.68799999999999</v>
      </c>
      <c r="I184" s="3">
        <f>F97</f>
        <v>168.72800000000001</v>
      </c>
      <c r="J184" s="3">
        <f>F115</f>
        <v>149.15399999999997</v>
      </c>
      <c r="K184" s="3">
        <f>F133</f>
        <v>110.83500000000001</v>
      </c>
      <c r="L184" s="3">
        <f>F151</f>
        <v>267.86199999999997</v>
      </c>
      <c r="M184" s="3">
        <f>F169</f>
        <v>504.12599999999992</v>
      </c>
      <c r="N184" s="3">
        <f t="shared" si="110"/>
        <v>204.44566666666663</v>
      </c>
    </row>
    <row r="185" spans="2:14" x14ac:dyDescent="0.2">
      <c r="E185" s="3"/>
      <c r="F185" s="3"/>
      <c r="H185" s="3"/>
      <c r="I185" s="3"/>
      <c r="J185" s="3"/>
      <c r="K185" s="3"/>
      <c r="L185" s="3"/>
      <c r="M185" s="3"/>
      <c r="N185" s="3"/>
    </row>
    <row r="186" spans="2:14" x14ac:dyDescent="0.2">
      <c r="E186" s="3"/>
      <c r="F186" s="3"/>
      <c r="H186" s="3"/>
      <c r="I186" s="3"/>
      <c r="J186" s="3"/>
      <c r="K186" s="3"/>
      <c r="L186" s="3"/>
      <c r="M186" s="3"/>
      <c r="N186" s="3"/>
    </row>
    <row r="188" spans="2:14" x14ac:dyDescent="0.2">
      <c r="E188" t="s">
        <v>57</v>
      </c>
      <c r="G188" s="3" t="s">
        <v>58</v>
      </c>
      <c r="I188" t="s">
        <v>59</v>
      </c>
      <c r="J188" t="s">
        <v>60</v>
      </c>
      <c r="K188" t="s">
        <v>61</v>
      </c>
      <c r="L188" t="s">
        <v>62</v>
      </c>
      <c r="M188" t="s">
        <v>63</v>
      </c>
    </row>
    <row r="190" spans="2:14" x14ac:dyDescent="0.2">
      <c r="C190" t="str">
        <f>E172</f>
        <v>Nestlé</v>
      </c>
      <c r="E190" s="14">
        <f>S18</f>
        <v>0.90909090909090906</v>
      </c>
      <c r="F190" s="14"/>
      <c r="G190" s="14">
        <f>U18</f>
        <v>0.45454545454545453</v>
      </c>
      <c r="I190" s="14">
        <f>E190-G190</f>
        <v>0.45454545454545453</v>
      </c>
      <c r="J190" s="14">
        <f>J4</f>
        <v>0.2364363221016561</v>
      </c>
      <c r="K190" s="4">
        <f>C2*(1-I190)</f>
        <v>39.272727272727266</v>
      </c>
      <c r="L190" s="4">
        <f>C2*(1-J190)</f>
        <v>54.976584808680762</v>
      </c>
      <c r="M190" s="4">
        <f>L190+(1+J190)</f>
        <v>56.213021130782415</v>
      </c>
    </row>
    <row r="191" spans="2:14" x14ac:dyDescent="0.2">
      <c r="C191" t="str">
        <f>F172</f>
        <v>Coca Cola</v>
      </c>
      <c r="E191" s="14">
        <f>S39</f>
        <v>0.45454545454545453</v>
      </c>
      <c r="F191" s="14"/>
      <c r="G191" s="14">
        <f>U39</f>
        <v>0.27272727272727271</v>
      </c>
      <c r="I191" s="14">
        <f t="shared" ref="I191:I198" si="111">E191-G191</f>
        <v>0.18181818181818182</v>
      </c>
      <c r="J191" s="14">
        <f>J25</f>
        <v>9.805779251539537E-2</v>
      </c>
      <c r="K191" s="4">
        <f>C23*(1-I191)</f>
        <v>32.727272727272727</v>
      </c>
      <c r="L191" s="4">
        <f>C23*(1-J191)</f>
        <v>36.077688299384185</v>
      </c>
      <c r="M191" s="4">
        <f>L191+(1+J191)</f>
        <v>37.175746091899583</v>
      </c>
    </row>
    <row r="192" spans="2:14" x14ac:dyDescent="0.2">
      <c r="C192" t="str">
        <f>G172</f>
        <v>Pepsi</v>
      </c>
      <c r="E192" s="14">
        <f>S60</f>
        <v>0.45454545454545453</v>
      </c>
      <c r="F192" s="14"/>
      <c r="G192" s="14">
        <f>U60</f>
        <v>0.18181818181818182</v>
      </c>
      <c r="I192" s="14">
        <f t="shared" si="111"/>
        <v>0.27272727272727271</v>
      </c>
      <c r="J192" s="14">
        <f>J46</f>
        <v>4.4829342842587883E-2</v>
      </c>
      <c r="K192" s="4">
        <f>C44*(1-I192)</f>
        <v>72.727272727272734</v>
      </c>
      <c r="L192" s="4">
        <f>C44*(1-J192)</f>
        <v>95.517065715741211</v>
      </c>
      <c r="M192" s="4">
        <f t="shared" ref="M192:M198" si="112">L192+(1+J192)</f>
        <v>96.561895058583801</v>
      </c>
    </row>
    <row r="193" spans="3:13" x14ac:dyDescent="0.2">
      <c r="C193" t="str">
        <f>H172</f>
        <v>Unilever</v>
      </c>
      <c r="E193" s="14">
        <f>S79</f>
        <v>0.81818181818181823</v>
      </c>
      <c r="F193" s="14"/>
      <c r="G193" s="14">
        <f>U79</f>
        <v>0.63636363636363635</v>
      </c>
      <c r="I193" s="14">
        <f t="shared" si="111"/>
        <v>0.18181818181818188</v>
      </c>
      <c r="J193" s="14">
        <f>J65</f>
        <v>9.7807757166947784E-2</v>
      </c>
      <c r="K193" s="4">
        <f>C63*(1-I193)</f>
        <v>38.86363636363636</v>
      </c>
      <c r="L193" s="4">
        <f>C63*(1-J193)</f>
        <v>42.85413153456998</v>
      </c>
      <c r="M193" s="4">
        <f t="shared" si="112"/>
        <v>43.951939291736927</v>
      </c>
    </row>
    <row r="194" spans="3:13" x14ac:dyDescent="0.2">
      <c r="C194" t="str">
        <f>I172</f>
        <v>Danone</v>
      </c>
      <c r="E194" s="14">
        <f>S98</f>
        <v>0.63636363636363635</v>
      </c>
      <c r="F194" s="14"/>
      <c r="G194" s="14">
        <f>U98</f>
        <v>0.36363636363636365</v>
      </c>
      <c r="I194" s="14">
        <f t="shared" si="111"/>
        <v>0.27272727272727271</v>
      </c>
      <c r="J194" s="14">
        <f>J84</f>
        <v>-3.331598125976043E-2</v>
      </c>
      <c r="K194" s="4">
        <f>C82*(1-I194)</f>
        <v>51.63636363636364</v>
      </c>
      <c r="L194" s="4">
        <f>C82*(1-J194)</f>
        <v>73.365434669443005</v>
      </c>
      <c r="M194" s="4">
        <f t="shared" si="112"/>
        <v>74.332118688183243</v>
      </c>
    </row>
    <row r="195" spans="3:13" x14ac:dyDescent="0.2">
      <c r="C195" t="str">
        <f>J172</f>
        <v>Mondelz</v>
      </c>
      <c r="E195" s="14">
        <f>S116</f>
        <v>0.63636363636363635</v>
      </c>
      <c r="F195" s="14"/>
      <c r="G195" s="14">
        <f>U116</f>
        <v>0.36363636363636365</v>
      </c>
      <c r="I195" s="14">
        <f t="shared" si="111"/>
        <v>0.27272727272727271</v>
      </c>
      <c r="J195" s="14">
        <f>J102</f>
        <v>7.2360616844602488E-2</v>
      </c>
      <c r="K195" s="4">
        <f>C100*(1-I195)</f>
        <v>26.545454545454547</v>
      </c>
      <c r="L195" s="4">
        <f>C100*(1-J195)</f>
        <v>33.85883748517201</v>
      </c>
      <c r="M195" s="4">
        <f t="shared" si="112"/>
        <v>34.931198102016616</v>
      </c>
    </row>
    <row r="196" spans="3:13" x14ac:dyDescent="0.2">
      <c r="C196" t="str">
        <f>K172</f>
        <v>Kraft</v>
      </c>
      <c r="E196" s="8">
        <f>S134</f>
        <v>0.27272727272727271</v>
      </c>
      <c r="F196" s="8"/>
      <c r="G196" s="8">
        <f>U134</f>
        <v>0.36363636363636365</v>
      </c>
      <c r="I196" s="14">
        <f t="shared" si="111"/>
        <v>-9.0909090909090939E-2</v>
      </c>
      <c r="J196" s="14">
        <f>J120</f>
        <v>-0.23320610687022902</v>
      </c>
      <c r="K196" s="4">
        <f>C118*(1-I196)</f>
        <v>71.890909090909091</v>
      </c>
      <c r="L196" s="4">
        <f>C118*(1-J196)</f>
        <v>81.268282442748102</v>
      </c>
      <c r="M196" s="4">
        <f>L196+(1+J196)</f>
        <v>82.035076335877875</v>
      </c>
    </row>
    <row r="197" spans="3:13" x14ac:dyDescent="0.2">
      <c r="C197" t="str">
        <f>L172</f>
        <v>General Mills</v>
      </c>
      <c r="E197" s="8">
        <f>S152</f>
        <v>0.54545454545454541</v>
      </c>
      <c r="F197" s="8"/>
      <c r="G197" s="8">
        <f>U152</f>
        <v>0.45454545454545453</v>
      </c>
      <c r="I197" s="14">
        <f t="shared" si="111"/>
        <v>9.0909090909090884E-2</v>
      </c>
      <c r="J197" s="14">
        <f>J138</f>
        <v>4.6796657381615647E-2</v>
      </c>
      <c r="K197" s="4">
        <f>C136*(1-I197)</f>
        <v>46.06363636363637</v>
      </c>
      <c r="L197" s="4">
        <f>C136*(1-J197)</f>
        <v>48.298813370473539</v>
      </c>
      <c r="M197" s="4">
        <f t="shared" si="112"/>
        <v>49.345610027855152</v>
      </c>
    </row>
    <row r="198" spans="3:13" x14ac:dyDescent="0.2">
      <c r="C198" t="str">
        <f>M172</f>
        <v>Kellogg</v>
      </c>
      <c r="E198" s="14">
        <f>S170</f>
        <v>0.27272727272727271</v>
      </c>
      <c r="F198" s="14"/>
      <c r="G198" s="14">
        <f>U170</f>
        <v>0.27272727272727271</v>
      </c>
      <c r="I198" s="14">
        <f t="shared" si="111"/>
        <v>0</v>
      </c>
      <c r="J198" s="14">
        <f>J156</f>
        <v>-0.31590413943355122</v>
      </c>
      <c r="K198" s="4">
        <f>C154*(1-I198)</f>
        <v>58</v>
      </c>
      <c r="L198" s="4">
        <f>C154*(1-J198)</f>
        <v>76.322440087145964</v>
      </c>
      <c r="M198" s="4">
        <f t="shared" si="112"/>
        <v>77.006535947712408</v>
      </c>
    </row>
    <row r="199" spans="3:13" x14ac:dyDescent="0.2">
      <c r="J199" s="4"/>
    </row>
    <row r="201" spans="3:13" x14ac:dyDescent="0.2">
      <c r="C201" t="s">
        <v>64</v>
      </c>
      <c r="D201" t="s">
        <v>65</v>
      </c>
      <c r="E201" s="14">
        <f>SUM(E190:E200)/9</f>
        <v>0.55555555555555547</v>
      </c>
      <c r="G201" s="15">
        <f>SUM(G190:G200)/9</f>
        <v>0.37373737373737381</v>
      </c>
    </row>
    <row r="203" spans="3:13" x14ac:dyDescent="0.2">
      <c r="C203" t="s">
        <v>59</v>
      </c>
      <c r="D203" t="s">
        <v>65</v>
      </c>
      <c r="E203" s="14">
        <f>E201/G201-1</f>
        <v>0.48648648648648596</v>
      </c>
    </row>
  </sheetData>
  <conditionalFormatting sqref="Q5:R6 Q8:R15">
    <cfRule type="cellIs" dxfId="453" priority="203" operator="lessThan">
      <formula>$P$5</formula>
    </cfRule>
    <cfRule type="cellIs" dxfId="452" priority="204" operator="greaterThan">
      <formula>$P$5</formula>
    </cfRule>
    <cfRule type="cellIs" dxfId="451" priority="205" operator="lessThan">
      <formula>$N$174</formula>
    </cfRule>
    <cfRule type="cellIs" dxfId="450" priority="206" operator="greaterThan">
      <formula>$N$174</formula>
    </cfRule>
    <cfRule type="cellIs" dxfId="449" priority="225" operator="greaterThan">
      <formula>15</formula>
    </cfRule>
    <cfRule type="cellIs" dxfId="448" priority="226" operator="lessThan">
      <formula>15</formula>
    </cfRule>
    <cfRule type="cellIs" dxfId="447" priority="227" operator="greaterThan">
      <formula>15</formula>
    </cfRule>
  </conditionalFormatting>
  <conditionalFormatting sqref="K4:K19">
    <cfRule type="containsText" dxfId="439" priority="223" operator="containsText" text="Schlecht">
      <formula>NOT(ISERROR(SEARCH("Schlecht",K4)))</formula>
    </cfRule>
    <cfRule type="containsText" dxfId="438" priority="224" operator="containsText" text="Gut">
      <formula>NOT(ISERROR(SEARCH("Gut",K4)))</formula>
    </cfRule>
  </conditionalFormatting>
  <conditionalFormatting sqref="K25:K40">
    <cfRule type="containsText" dxfId="435" priority="221" operator="containsText" text="Schlecht">
      <formula>NOT(ISERROR(SEARCH("Schlecht",K25)))</formula>
    </cfRule>
    <cfRule type="containsText" dxfId="434" priority="222" operator="containsText" text="Gut">
      <formula>NOT(ISERROR(SEARCH("Gut",K25)))</formula>
    </cfRule>
  </conditionalFormatting>
  <conditionalFormatting sqref="K46:K61">
    <cfRule type="containsText" dxfId="431" priority="219" operator="containsText" text="Schlecht">
      <formula>NOT(ISERROR(SEARCH("Schlecht",K46)))</formula>
    </cfRule>
    <cfRule type="containsText" dxfId="430" priority="220" operator="containsText" text="Gut">
      <formula>NOT(ISERROR(SEARCH("Gut",K46)))</formula>
    </cfRule>
  </conditionalFormatting>
  <conditionalFormatting sqref="K65:K80">
    <cfRule type="containsText" dxfId="427" priority="217" operator="containsText" text="Schlecht">
      <formula>NOT(ISERROR(SEARCH("Schlecht",K65)))</formula>
    </cfRule>
    <cfRule type="containsText" dxfId="426" priority="218" operator="containsText" text="Gut">
      <formula>NOT(ISERROR(SEARCH("Gut",K65)))</formula>
    </cfRule>
  </conditionalFormatting>
  <conditionalFormatting sqref="K84:K97">
    <cfRule type="containsText" dxfId="423" priority="215" operator="containsText" text="Schlecht">
      <formula>NOT(ISERROR(SEARCH("Schlecht",K84)))</formula>
    </cfRule>
    <cfRule type="containsText" dxfId="422" priority="216" operator="containsText" text="Gut">
      <formula>NOT(ISERROR(SEARCH("Gut",K84)))</formula>
    </cfRule>
  </conditionalFormatting>
  <conditionalFormatting sqref="K102:K115">
    <cfRule type="containsText" dxfId="419" priority="213" operator="containsText" text="Schlecht">
      <formula>NOT(ISERROR(SEARCH("Schlecht",K102)))</formula>
    </cfRule>
    <cfRule type="containsText" dxfId="418" priority="214" operator="containsText" text="Gut">
      <formula>NOT(ISERROR(SEARCH("Gut",K102)))</formula>
    </cfRule>
  </conditionalFormatting>
  <conditionalFormatting sqref="K120:K133">
    <cfRule type="containsText" dxfId="415" priority="211" operator="containsText" text="Schlecht">
      <formula>NOT(ISERROR(SEARCH("Schlecht",K120)))</formula>
    </cfRule>
    <cfRule type="containsText" dxfId="414" priority="212" operator="containsText" text="Gut">
      <formula>NOT(ISERROR(SEARCH("Gut",K120)))</formula>
    </cfRule>
  </conditionalFormatting>
  <conditionalFormatting sqref="K138:K151">
    <cfRule type="containsText" dxfId="411" priority="209" operator="containsText" text="Schlecht">
      <formula>NOT(ISERROR(SEARCH("Schlecht",K138)))</formula>
    </cfRule>
    <cfRule type="containsText" dxfId="410" priority="210" operator="containsText" text="Gut">
      <formula>NOT(ISERROR(SEARCH("Gut",K138)))</formula>
    </cfRule>
  </conditionalFormatting>
  <conditionalFormatting sqref="K156:K169">
    <cfRule type="containsText" dxfId="407" priority="207" operator="containsText" text="Schlecht">
      <formula>NOT(ISERROR(SEARCH("Schlecht",K156)))</formula>
    </cfRule>
    <cfRule type="containsText" dxfId="406" priority="208" operator="containsText" text="Gut">
      <formula>NOT(ISERROR(SEARCH("Gut",K156)))</formula>
    </cfRule>
  </conditionalFormatting>
  <conditionalFormatting sqref="Q6:R6 Q8:R15">
    <cfRule type="cellIs" dxfId="403" priority="202" operator="greaterThan">
      <formula>$P$6</formula>
    </cfRule>
  </conditionalFormatting>
  <conditionalFormatting sqref="Q7:R7">
    <cfRule type="cellIs" dxfId="401" priority="200" operator="lessThan">
      <formula>$P$7</formula>
    </cfRule>
    <cfRule type="cellIs" dxfId="400" priority="201" operator="greaterThan">
      <formula>$P$7</formula>
    </cfRule>
  </conditionalFormatting>
  <conditionalFormatting sqref="Q8:R8">
    <cfRule type="cellIs" dxfId="397" priority="198" operator="lessThan">
      <formula>$P$8</formula>
    </cfRule>
    <cfRule type="cellIs" dxfId="396" priority="199" operator="greaterThan">
      <formula>$P$8</formula>
    </cfRule>
  </conditionalFormatting>
  <conditionalFormatting sqref="Q9:R9">
    <cfRule type="cellIs" dxfId="393" priority="196" operator="lessThan">
      <formula>$P$9</formula>
    </cfRule>
    <cfRule type="cellIs" dxfId="392" priority="197" operator="greaterThan">
      <formula>$P$9</formula>
    </cfRule>
  </conditionalFormatting>
  <conditionalFormatting sqref="Q10:R10">
    <cfRule type="cellIs" dxfId="389" priority="194" operator="lessThan">
      <formula>$P$10</formula>
    </cfRule>
    <cfRule type="cellIs" dxfId="388" priority="195" operator="greaterThan">
      <formula>$P$10</formula>
    </cfRule>
  </conditionalFormatting>
  <conditionalFormatting sqref="Q11:R11">
    <cfRule type="cellIs" dxfId="385" priority="192" operator="lessThan">
      <formula>$P$11</formula>
    </cfRule>
    <cfRule type="cellIs" dxfId="384" priority="193" operator="greaterThan">
      <formula>$P$11</formula>
    </cfRule>
  </conditionalFormatting>
  <conditionalFormatting sqref="Q12:R12">
    <cfRule type="cellIs" dxfId="381" priority="191" operator="greaterThan">
      <formula>$P$12</formula>
    </cfRule>
  </conditionalFormatting>
  <conditionalFormatting sqref="Q13:R13">
    <cfRule type="cellIs" dxfId="379" priority="189" operator="lessThan">
      <formula>$P$13</formula>
    </cfRule>
    <cfRule type="cellIs" dxfId="378" priority="190" operator="greaterThan">
      <formula>$P$13</formula>
    </cfRule>
  </conditionalFormatting>
  <conditionalFormatting sqref="Q14:R14">
    <cfRule type="cellIs" dxfId="375" priority="187" operator="lessThan">
      <formula>$P$14</formula>
    </cfRule>
    <cfRule type="cellIs" dxfId="374" priority="188" operator="greaterThan">
      <formula>$P$14</formula>
    </cfRule>
  </conditionalFormatting>
  <conditionalFormatting sqref="Q26:R27 Q29:R36">
    <cfRule type="cellIs" dxfId="371" priority="180" operator="lessThan">
      <formula>$P$5</formula>
    </cfRule>
    <cfRule type="cellIs" dxfId="370" priority="181" operator="greaterThan">
      <formula>$P$5</formula>
    </cfRule>
    <cfRule type="cellIs" dxfId="369" priority="182" operator="lessThan">
      <formula>$N$174</formula>
    </cfRule>
    <cfRule type="cellIs" dxfId="368" priority="183" operator="greaterThan">
      <formula>$N$174</formula>
    </cfRule>
    <cfRule type="cellIs" dxfId="367" priority="184" operator="greaterThan">
      <formula>15</formula>
    </cfRule>
    <cfRule type="cellIs" dxfId="366" priority="185" operator="lessThan">
      <formula>15</formula>
    </cfRule>
    <cfRule type="cellIs" dxfId="365" priority="186" operator="greaterThan">
      <formula>15</formula>
    </cfRule>
  </conditionalFormatting>
  <conditionalFormatting sqref="Q27:R27 Q29:R36">
    <cfRule type="cellIs" dxfId="357" priority="179" operator="greaterThan">
      <formula>$P$6</formula>
    </cfRule>
  </conditionalFormatting>
  <conditionalFormatting sqref="Q28:R28">
    <cfRule type="cellIs" dxfId="355" priority="177" operator="lessThan">
      <formula>$P$7</formula>
    </cfRule>
    <cfRule type="cellIs" dxfId="354" priority="178" operator="greaterThan">
      <formula>$P$7</formula>
    </cfRule>
  </conditionalFormatting>
  <conditionalFormatting sqref="Q29:R29">
    <cfRule type="cellIs" dxfId="351" priority="175" operator="lessThan">
      <formula>$P$8</formula>
    </cfRule>
    <cfRule type="cellIs" dxfId="350" priority="176" operator="greaterThan">
      <formula>$P$8</formula>
    </cfRule>
  </conditionalFormatting>
  <conditionalFormatting sqref="Q30:R30">
    <cfRule type="cellIs" dxfId="347" priority="173" operator="lessThan">
      <formula>$P$9</formula>
    </cfRule>
    <cfRule type="cellIs" dxfId="346" priority="174" operator="greaterThan">
      <formula>$P$9</formula>
    </cfRule>
  </conditionalFormatting>
  <conditionalFormatting sqref="Q31:R31">
    <cfRule type="cellIs" dxfId="343" priority="171" operator="lessThan">
      <formula>$P$10</formula>
    </cfRule>
    <cfRule type="cellIs" dxfId="342" priority="172" operator="greaterThan">
      <formula>$P$10</formula>
    </cfRule>
  </conditionalFormatting>
  <conditionalFormatting sqref="Q32:R32">
    <cfRule type="cellIs" dxfId="339" priority="169" operator="lessThan">
      <formula>$P$11</formula>
    </cfRule>
    <cfRule type="cellIs" dxfId="338" priority="170" operator="greaterThan">
      <formula>$P$11</formula>
    </cfRule>
  </conditionalFormatting>
  <conditionalFormatting sqref="Q33:R33">
    <cfRule type="cellIs" dxfId="335" priority="168" operator="greaterThan">
      <formula>$P$12</formula>
    </cfRule>
  </conditionalFormatting>
  <conditionalFormatting sqref="Q34:R34">
    <cfRule type="cellIs" dxfId="333" priority="166" operator="lessThan">
      <formula>$P$13</formula>
    </cfRule>
    <cfRule type="cellIs" dxfId="332" priority="167" operator="greaterThan">
      <formula>$P$13</formula>
    </cfRule>
  </conditionalFormatting>
  <conditionalFormatting sqref="Q35:R35">
    <cfRule type="cellIs" dxfId="329" priority="164" operator="lessThan">
      <formula>$P$14</formula>
    </cfRule>
    <cfRule type="cellIs" dxfId="328" priority="165" operator="greaterThan">
      <formula>$P$14</formula>
    </cfRule>
  </conditionalFormatting>
  <conditionalFormatting sqref="Q157:R158 Q160:R167">
    <cfRule type="cellIs" dxfId="325" priority="19" operator="lessThan">
      <formula>$P$5</formula>
    </cfRule>
    <cfRule type="cellIs" dxfId="324" priority="20" operator="greaterThan">
      <formula>$P$5</formula>
    </cfRule>
    <cfRule type="cellIs" dxfId="323" priority="21" operator="lessThan">
      <formula>$N$174</formula>
    </cfRule>
    <cfRule type="cellIs" dxfId="322" priority="22" operator="greaterThan">
      <formula>$N$174</formula>
    </cfRule>
    <cfRule type="cellIs" dxfId="321" priority="23" operator="greaterThan">
      <formula>15</formula>
    </cfRule>
    <cfRule type="cellIs" dxfId="320" priority="24" operator="lessThan">
      <formula>15</formula>
    </cfRule>
    <cfRule type="cellIs" dxfId="319" priority="25" operator="greaterThan">
      <formula>15</formula>
    </cfRule>
  </conditionalFormatting>
  <conditionalFormatting sqref="Q158:R158 Q160:R167">
    <cfRule type="cellIs" dxfId="311" priority="18" operator="greaterThan">
      <formula>$P$6</formula>
    </cfRule>
  </conditionalFormatting>
  <conditionalFormatting sqref="Q159:R159">
    <cfRule type="cellIs" dxfId="309" priority="16" operator="lessThan">
      <formula>$P$7</formula>
    </cfRule>
    <cfRule type="cellIs" dxfId="308" priority="17" operator="greaterThan">
      <formula>$P$7</formula>
    </cfRule>
  </conditionalFormatting>
  <conditionalFormatting sqref="Q160:R160">
    <cfRule type="cellIs" dxfId="305" priority="14" operator="lessThan">
      <formula>$P$8</formula>
    </cfRule>
    <cfRule type="cellIs" dxfId="304" priority="15" operator="greaterThan">
      <formula>$P$8</formula>
    </cfRule>
  </conditionalFormatting>
  <conditionalFormatting sqref="Q161:R161">
    <cfRule type="cellIs" dxfId="301" priority="12" operator="lessThan">
      <formula>$P$9</formula>
    </cfRule>
    <cfRule type="cellIs" dxfId="300" priority="13" operator="greaterThan">
      <formula>$P$9</formula>
    </cfRule>
  </conditionalFormatting>
  <conditionalFormatting sqref="Q162:R162">
    <cfRule type="cellIs" dxfId="297" priority="10" operator="lessThan">
      <formula>$P$10</formula>
    </cfRule>
    <cfRule type="cellIs" dxfId="296" priority="11" operator="greaterThan">
      <formula>$P$10</formula>
    </cfRule>
  </conditionalFormatting>
  <conditionalFormatting sqref="Q163:R163">
    <cfRule type="cellIs" dxfId="293" priority="8" operator="lessThan">
      <formula>$P$11</formula>
    </cfRule>
    <cfRule type="cellIs" dxfId="292" priority="9" operator="greaterThan">
      <formula>$P$11</formula>
    </cfRule>
  </conditionalFormatting>
  <conditionalFormatting sqref="Q164:R164">
    <cfRule type="cellIs" dxfId="289" priority="7" operator="greaterThan">
      <formula>$P$12</formula>
    </cfRule>
  </conditionalFormatting>
  <conditionalFormatting sqref="Q165:R165">
    <cfRule type="cellIs" dxfId="287" priority="5" operator="lessThan">
      <formula>$P$13</formula>
    </cfRule>
    <cfRule type="cellIs" dxfId="286" priority="6" operator="greaterThan">
      <formula>$P$13</formula>
    </cfRule>
  </conditionalFormatting>
  <conditionalFormatting sqref="Q166:R166">
    <cfRule type="cellIs" dxfId="283" priority="3" operator="lessThan">
      <formula>$P$14</formula>
    </cfRule>
    <cfRule type="cellIs" dxfId="282" priority="4" operator="greaterThan">
      <formula>$P$14</formula>
    </cfRule>
  </conditionalFormatting>
  <conditionalFormatting sqref="Q47:R48 Q50:R57">
    <cfRule type="cellIs" dxfId="279" priority="157" operator="lessThan">
      <formula>$P$5</formula>
    </cfRule>
    <cfRule type="cellIs" dxfId="278" priority="158" operator="greaterThan">
      <formula>$P$5</formula>
    </cfRule>
    <cfRule type="cellIs" dxfId="277" priority="159" operator="lessThan">
      <formula>$N$174</formula>
    </cfRule>
    <cfRule type="cellIs" dxfId="276" priority="160" operator="greaterThan">
      <formula>$N$174</formula>
    </cfRule>
    <cfRule type="cellIs" dxfId="275" priority="161" operator="greaterThan">
      <formula>15</formula>
    </cfRule>
    <cfRule type="cellIs" dxfId="274" priority="162" operator="lessThan">
      <formula>15</formula>
    </cfRule>
    <cfRule type="cellIs" dxfId="273" priority="163" operator="greaterThan">
      <formula>15</formula>
    </cfRule>
  </conditionalFormatting>
  <conditionalFormatting sqref="Q48:R48 Q50:R57">
    <cfRule type="cellIs" dxfId="265" priority="156" operator="greaterThan">
      <formula>$P$6</formula>
    </cfRule>
  </conditionalFormatting>
  <conditionalFormatting sqref="Q49:R49">
    <cfRule type="cellIs" dxfId="263" priority="154" operator="lessThan">
      <formula>$P$7</formula>
    </cfRule>
    <cfRule type="cellIs" dxfId="262" priority="155" operator="greaterThan">
      <formula>$P$7</formula>
    </cfRule>
  </conditionalFormatting>
  <conditionalFormatting sqref="Q50:R50">
    <cfRule type="cellIs" dxfId="259" priority="152" operator="lessThan">
      <formula>$P$8</formula>
    </cfRule>
    <cfRule type="cellIs" dxfId="258" priority="153" operator="greaterThan">
      <formula>$P$8</formula>
    </cfRule>
  </conditionalFormatting>
  <conditionalFormatting sqref="Q51:R51">
    <cfRule type="cellIs" dxfId="255" priority="150" operator="lessThan">
      <formula>$P$9</formula>
    </cfRule>
    <cfRule type="cellIs" dxfId="254" priority="151" operator="greaterThan">
      <formula>$P$9</formula>
    </cfRule>
  </conditionalFormatting>
  <conditionalFormatting sqref="Q52:R52">
    <cfRule type="cellIs" dxfId="251" priority="148" operator="lessThan">
      <formula>$P$10</formula>
    </cfRule>
    <cfRule type="cellIs" dxfId="250" priority="149" operator="greaterThan">
      <formula>$P$10</formula>
    </cfRule>
  </conditionalFormatting>
  <conditionalFormatting sqref="Q53:R53">
    <cfRule type="cellIs" dxfId="247" priority="146" operator="lessThan">
      <formula>$P$11</formula>
    </cfRule>
    <cfRule type="cellIs" dxfId="246" priority="147" operator="greaterThan">
      <formula>$P$11</formula>
    </cfRule>
  </conditionalFormatting>
  <conditionalFormatting sqref="Q54:R54">
    <cfRule type="cellIs" dxfId="243" priority="145" operator="greaterThan">
      <formula>$P$12</formula>
    </cfRule>
  </conditionalFormatting>
  <conditionalFormatting sqref="Q55:R55">
    <cfRule type="cellIs" dxfId="241" priority="143" operator="lessThan">
      <formula>$P$13</formula>
    </cfRule>
    <cfRule type="cellIs" dxfId="240" priority="144" operator="greaterThan">
      <formula>$P$13</formula>
    </cfRule>
  </conditionalFormatting>
  <conditionalFormatting sqref="Q56:R56">
    <cfRule type="cellIs" dxfId="237" priority="141" operator="lessThan">
      <formula>$P$14</formula>
    </cfRule>
    <cfRule type="cellIs" dxfId="236" priority="142" operator="greaterThan">
      <formula>$P$14</formula>
    </cfRule>
  </conditionalFormatting>
  <conditionalFormatting sqref="Q66:R67 Q69:R76">
    <cfRule type="cellIs" dxfId="233" priority="134" operator="lessThan">
      <formula>$P$5</formula>
    </cfRule>
    <cfRule type="cellIs" dxfId="232" priority="135" operator="greaterThan">
      <formula>$P$5</formula>
    </cfRule>
    <cfRule type="cellIs" dxfId="231" priority="136" operator="lessThan">
      <formula>$N$174</formula>
    </cfRule>
    <cfRule type="cellIs" dxfId="230" priority="137" operator="greaterThan">
      <formula>$N$174</formula>
    </cfRule>
    <cfRule type="cellIs" dxfId="229" priority="138" operator="greaterThan">
      <formula>15</formula>
    </cfRule>
    <cfRule type="cellIs" dxfId="228" priority="139" operator="lessThan">
      <formula>15</formula>
    </cfRule>
    <cfRule type="cellIs" dxfId="227" priority="140" operator="greaterThan">
      <formula>15</formula>
    </cfRule>
  </conditionalFormatting>
  <conditionalFormatting sqref="Q67:R67 Q69:R76">
    <cfRule type="cellIs" dxfId="219" priority="133" operator="greaterThan">
      <formula>$P$6</formula>
    </cfRule>
  </conditionalFormatting>
  <conditionalFormatting sqref="Q68:R68">
    <cfRule type="cellIs" dxfId="217" priority="131" operator="lessThan">
      <formula>$P$7</formula>
    </cfRule>
    <cfRule type="cellIs" dxfId="216" priority="132" operator="greaterThan">
      <formula>$P$7</formula>
    </cfRule>
  </conditionalFormatting>
  <conditionalFormatting sqref="Q69:R69">
    <cfRule type="cellIs" dxfId="213" priority="129" operator="lessThan">
      <formula>$P$8</formula>
    </cfRule>
    <cfRule type="cellIs" dxfId="212" priority="130" operator="greaterThan">
      <formula>$P$8</formula>
    </cfRule>
  </conditionalFormatting>
  <conditionalFormatting sqref="Q70:R70">
    <cfRule type="cellIs" dxfId="209" priority="127" operator="lessThan">
      <formula>$P$9</formula>
    </cfRule>
    <cfRule type="cellIs" dxfId="208" priority="128" operator="greaterThan">
      <formula>$P$9</formula>
    </cfRule>
  </conditionalFormatting>
  <conditionalFormatting sqref="Q71:R71">
    <cfRule type="cellIs" dxfId="205" priority="125" operator="lessThan">
      <formula>$P$10</formula>
    </cfRule>
    <cfRule type="cellIs" dxfId="204" priority="126" operator="greaterThan">
      <formula>$P$10</formula>
    </cfRule>
  </conditionalFormatting>
  <conditionalFormatting sqref="Q72:R72">
    <cfRule type="cellIs" dxfId="201" priority="123" operator="lessThan">
      <formula>$P$11</formula>
    </cfRule>
    <cfRule type="cellIs" dxfId="200" priority="124" operator="greaterThan">
      <formula>$P$11</formula>
    </cfRule>
  </conditionalFormatting>
  <conditionalFormatting sqref="Q73:R73">
    <cfRule type="cellIs" dxfId="197" priority="122" operator="greaterThan">
      <formula>$P$12</formula>
    </cfRule>
  </conditionalFormatting>
  <conditionalFormatting sqref="Q74:R74">
    <cfRule type="cellIs" dxfId="195" priority="120" operator="lessThan">
      <formula>$P$13</formula>
    </cfRule>
    <cfRule type="cellIs" dxfId="194" priority="121" operator="greaterThan">
      <formula>$P$13</formula>
    </cfRule>
  </conditionalFormatting>
  <conditionalFormatting sqref="Q75:R75">
    <cfRule type="cellIs" dxfId="191" priority="118" operator="lessThan">
      <formula>$P$14</formula>
    </cfRule>
    <cfRule type="cellIs" dxfId="190" priority="119" operator="greaterThan">
      <formula>$P$14</formula>
    </cfRule>
  </conditionalFormatting>
  <conditionalFormatting sqref="Q85:R86 Q88:R95">
    <cfRule type="cellIs" dxfId="187" priority="111" operator="lessThan">
      <formula>$P$5</formula>
    </cfRule>
    <cfRule type="cellIs" dxfId="186" priority="112" operator="greaterThan">
      <formula>$P$5</formula>
    </cfRule>
    <cfRule type="cellIs" dxfId="185" priority="113" operator="lessThan">
      <formula>$N$174</formula>
    </cfRule>
    <cfRule type="cellIs" dxfId="184" priority="114" operator="greaterThan">
      <formula>$N$174</formula>
    </cfRule>
    <cfRule type="cellIs" dxfId="183" priority="115" operator="greaterThan">
      <formula>15</formula>
    </cfRule>
    <cfRule type="cellIs" dxfId="182" priority="116" operator="lessThan">
      <formula>15</formula>
    </cfRule>
    <cfRule type="cellIs" dxfId="181" priority="117" operator="greaterThan">
      <formula>15</formula>
    </cfRule>
  </conditionalFormatting>
  <conditionalFormatting sqref="Q86:R86 Q88:R95">
    <cfRule type="cellIs" dxfId="173" priority="110" operator="greaterThan">
      <formula>$P$6</formula>
    </cfRule>
  </conditionalFormatting>
  <conditionalFormatting sqref="Q87:R87">
    <cfRule type="cellIs" dxfId="171" priority="108" operator="lessThan">
      <formula>$P$7</formula>
    </cfRule>
    <cfRule type="cellIs" dxfId="170" priority="109" operator="greaterThan">
      <formula>$P$7</formula>
    </cfRule>
  </conditionalFormatting>
  <conditionalFormatting sqref="Q88:R88">
    <cfRule type="cellIs" dxfId="167" priority="106" operator="lessThan">
      <formula>$P$8</formula>
    </cfRule>
    <cfRule type="cellIs" dxfId="166" priority="107" operator="greaterThan">
      <formula>$P$8</formula>
    </cfRule>
  </conditionalFormatting>
  <conditionalFormatting sqref="Q89:R89">
    <cfRule type="cellIs" dxfId="163" priority="104" operator="lessThan">
      <formula>$P$9</formula>
    </cfRule>
    <cfRule type="cellIs" dxfId="162" priority="105" operator="greaterThan">
      <formula>$P$9</formula>
    </cfRule>
  </conditionalFormatting>
  <conditionalFormatting sqref="Q90:R90">
    <cfRule type="cellIs" dxfId="159" priority="102" operator="lessThan">
      <formula>$P$10</formula>
    </cfRule>
    <cfRule type="cellIs" dxfId="158" priority="103" operator="greaterThan">
      <formula>$P$10</formula>
    </cfRule>
  </conditionalFormatting>
  <conditionalFormatting sqref="Q91:R91">
    <cfRule type="cellIs" dxfId="155" priority="100" operator="lessThan">
      <formula>$P$11</formula>
    </cfRule>
    <cfRule type="cellIs" dxfId="154" priority="101" operator="greaterThan">
      <formula>$P$11</formula>
    </cfRule>
  </conditionalFormatting>
  <conditionalFormatting sqref="Q92:R92">
    <cfRule type="cellIs" dxfId="151" priority="99" operator="greaterThan">
      <formula>$P$12</formula>
    </cfRule>
  </conditionalFormatting>
  <conditionalFormatting sqref="Q93:R93">
    <cfRule type="cellIs" dxfId="149" priority="97" operator="lessThan">
      <formula>$P$13</formula>
    </cfRule>
    <cfRule type="cellIs" dxfId="148" priority="98" operator="greaterThan">
      <formula>$P$13</formula>
    </cfRule>
  </conditionalFormatting>
  <conditionalFormatting sqref="Q94:R94">
    <cfRule type="cellIs" dxfId="145" priority="95" operator="lessThan">
      <formula>$P$14</formula>
    </cfRule>
    <cfRule type="cellIs" dxfId="144" priority="96" operator="greaterThan">
      <formula>$P$14</formula>
    </cfRule>
  </conditionalFormatting>
  <conditionalFormatting sqref="Q103:R104 Q106:R113">
    <cfRule type="cellIs" dxfId="141" priority="88" operator="lessThan">
      <formula>$P$5</formula>
    </cfRule>
    <cfRule type="cellIs" dxfId="140" priority="89" operator="greaterThan">
      <formula>$P$5</formula>
    </cfRule>
    <cfRule type="cellIs" dxfId="139" priority="90" operator="lessThan">
      <formula>$N$174</formula>
    </cfRule>
    <cfRule type="cellIs" dxfId="138" priority="91" operator="greaterThan">
      <formula>$N$174</formula>
    </cfRule>
    <cfRule type="cellIs" dxfId="137" priority="92" operator="greaterThan">
      <formula>15</formula>
    </cfRule>
    <cfRule type="cellIs" dxfId="136" priority="93" operator="lessThan">
      <formula>15</formula>
    </cfRule>
    <cfRule type="cellIs" dxfId="135" priority="94" operator="greaterThan">
      <formula>15</formula>
    </cfRule>
  </conditionalFormatting>
  <conditionalFormatting sqref="Q104:R104 Q106:R113">
    <cfRule type="cellIs" dxfId="127" priority="87" operator="greaterThan">
      <formula>$P$6</formula>
    </cfRule>
  </conditionalFormatting>
  <conditionalFormatting sqref="Q105:R105">
    <cfRule type="cellIs" dxfId="125" priority="85" operator="lessThan">
      <formula>$P$7</formula>
    </cfRule>
    <cfRule type="cellIs" dxfId="124" priority="86" operator="greaterThan">
      <formula>$P$7</formula>
    </cfRule>
  </conditionalFormatting>
  <conditionalFormatting sqref="Q106:R106">
    <cfRule type="cellIs" dxfId="121" priority="83" operator="lessThan">
      <formula>$P$8</formula>
    </cfRule>
    <cfRule type="cellIs" dxfId="120" priority="84" operator="greaterThan">
      <formula>$P$8</formula>
    </cfRule>
  </conditionalFormatting>
  <conditionalFormatting sqref="Q107:R107">
    <cfRule type="cellIs" dxfId="117" priority="81" operator="lessThan">
      <formula>$P$9</formula>
    </cfRule>
    <cfRule type="cellIs" dxfId="116" priority="82" operator="greaterThan">
      <formula>$P$9</formula>
    </cfRule>
  </conditionalFormatting>
  <conditionalFormatting sqref="Q108:R108">
    <cfRule type="cellIs" dxfId="113" priority="79" operator="lessThan">
      <formula>$P$10</formula>
    </cfRule>
    <cfRule type="cellIs" dxfId="112" priority="80" operator="greaterThan">
      <formula>$P$10</formula>
    </cfRule>
  </conditionalFormatting>
  <conditionalFormatting sqref="Q109:R109">
    <cfRule type="cellIs" dxfId="109" priority="77" operator="lessThan">
      <formula>$P$11</formula>
    </cfRule>
    <cfRule type="cellIs" dxfId="108" priority="78" operator="greaterThan">
      <formula>$P$11</formula>
    </cfRule>
  </conditionalFormatting>
  <conditionalFormatting sqref="Q110:R110">
    <cfRule type="cellIs" dxfId="105" priority="76" operator="greaterThan">
      <formula>$P$12</formula>
    </cfRule>
  </conditionalFormatting>
  <conditionalFormatting sqref="Q111:R111">
    <cfRule type="cellIs" dxfId="103" priority="74" operator="lessThan">
      <formula>$P$13</formula>
    </cfRule>
    <cfRule type="cellIs" dxfId="102" priority="75" operator="greaterThan">
      <formula>$P$13</formula>
    </cfRule>
  </conditionalFormatting>
  <conditionalFormatting sqref="Q112:R112">
    <cfRule type="cellIs" dxfId="99" priority="72" operator="lessThan">
      <formula>$P$14</formula>
    </cfRule>
    <cfRule type="cellIs" dxfId="98" priority="73" operator="greaterThan">
      <formula>$P$14</formula>
    </cfRule>
  </conditionalFormatting>
  <conditionalFormatting sqref="Q121:R122 Q124:R131">
    <cfRule type="cellIs" dxfId="95" priority="65" operator="lessThan">
      <formula>$P$5</formula>
    </cfRule>
    <cfRule type="cellIs" dxfId="94" priority="66" operator="greaterThan">
      <formula>$P$5</formula>
    </cfRule>
    <cfRule type="cellIs" dxfId="93" priority="67" operator="lessThan">
      <formula>$N$174</formula>
    </cfRule>
    <cfRule type="cellIs" dxfId="92" priority="68" operator="greaterThan">
      <formula>$N$174</formula>
    </cfRule>
    <cfRule type="cellIs" dxfId="91" priority="69" operator="greaterThan">
      <formula>15</formula>
    </cfRule>
    <cfRule type="cellIs" dxfId="90" priority="70" operator="lessThan">
      <formula>15</formula>
    </cfRule>
    <cfRule type="cellIs" dxfId="89" priority="71" operator="greaterThan">
      <formula>15</formula>
    </cfRule>
  </conditionalFormatting>
  <conditionalFormatting sqref="Q122:R122 Q124:R131">
    <cfRule type="cellIs" dxfId="81" priority="64" operator="greaterThan">
      <formula>$P$6</formula>
    </cfRule>
  </conditionalFormatting>
  <conditionalFormatting sqref="Q123:R123">
    <cfRule type="cellIs" dxfId="79" priority="62" operator="lessThan">
      <formula>$P$7</formula>
    </cfRule>
    <cfRule type="cellIs" dxfId="78" priority="63" operator="greaterThan">
      <formula>$P$7</formula>
    </cfRule>
  </conditionalFormatting>
  <conditionalFormatting sqref="Q124:R124">
    <cfRule type="cellIs" dxfId="75" priority="60" operator="lessThan">
      <formula>$P$8</formula>
    </cfRule>
    <cfRule type="cellIs" dxfId="74" priority="61" operator="greaterThan">
      <formula>$P$8</formula>
    </cfRule>
  </conditionalFormatting>
  <conditionalFormatting sqref="Q125:R125">
    <cfRule type="cellIs" dxfId="71" priority="58" operator="lessThan">
      <formula>$P$9</formula>
    </cfRule>
    <cfRule type="cellIs" dxfId="70" priority="59" operator="greaterThan">
      <formula>$P$9</formula>
    </cfRule>
  </conditionalFormatting>
  <conditionalFormatting sqref="Q126:R126">
    <cfRule type="cellIs" dxfId="67" priority="56" operator="lessThan">
      <formula>$P$10</formula>
    </cfRule>
    <cfRule type="cellIs" dxfId="66" priority="57" operator="greaterThan">
      <formula>$P$10</formula>
    </cfRule>
  </conditionalFormatting>
  <conditionalFormatting sqref="Q127:R127">
    <cfRule type="cellIs" dxfId="63" priority="54" operator="lessThan">
      <formula>$P$11</formula>
    </cfRule>
    <cfRule type="cellIs" dxfId="62" priority="55" operator="greaterThan">
      <formula>$P$11</formula>
    </cfRule>
  </conditionalFormatting>
  <conditionalFormatting sqref="Q128:R128">
    <cfRule type="cellIs" dxfId="59" priority="53" operator="greaterThan">
      <formula>$P$12</formula>
    </cfRule>
  </conditionalFormatting>
  <conditionalFormatting sqref="Q129:R129">
    <cfRule type="cellIs" dxfId="57" priority="51" operator="lessThan">
      <formula>$P$13</formula>
    </cfRule>
    <cfRule type="cellIs" dxfId="56" priority="52" operator="greaterThan">
      <formula>$P$13</formula>
    </cfRule>
  </conditionalFormatting>
  <conditionalFormatting sqref="Q130:R130">
    <cfRule type="cellIs" dxfId="53" priority="49" operator="lessThan">
      <formula>$P$14</formula>
    </cfRule>
    <cfRule type="cellIs" dxfId="52" priority="50" operator="greaterThan">
      <formula>$P$14</formula>
    </cfRule>
  </conditionalFormatting>
  <conditionalFormatting sqref="Q139:R140 Q142:R149">
    <cfRule type="cellIs" dxfId="49" priority="42" operator="lessThan">
      <formula>$P$5</formula>
    </cfRule>
    <cfRule type="cellIs" dxfId="48" priority="43" operator="greaterThan">
      <formula>$P$5</formula>
    </cfRule>
    <cfRule type="cellIs" dxfId="47" priority="44" operator="lessThan">
      <formula>$N$174</formula>
    </cfRule>
    <cfRule type="cellIs" dxfId="46" priority="45" operator="greaterThan">
      <formula>$N$174</formula>
    </cfRule>
    <cfRule type="cellIs" dxfId="45" priority="46" operator="greaterThan">
      <formula>15</formula>
    </cfRule>
    <cfRule type="cellIs" dxfId="44" priority="47" operator="lessThan">
      <formula>15</formula>
    </cfRule>
    <cfRule type="cellIs" dxfId="43" priority="48" operator="greaterThan">
      <formula>15</formula>
    </cfRule>
  </conditionalFormatting>
  <conditionalFormatting sqref="Q140:R140 Q142:R149">
    <cfRule type="cellIs" dxfId="35" priority="41" operator="greaterThan">
      <formula>$P$6</formula>
    </cfRule>
  </conditionalFormatting>
  <conditionalFormatting sqref="Q141:R141">
    <cfRule type="cellIs" dxfId="33" priority="39" operator="lessThan">
      <formula>$P$7</formula>
    </cfRule>
    <cfRule type="cellIs" dxfId="32" priority="40" operator="greaterThan">
      <formula>$P$7</formula>
    </cfRule>
  </conditionalFormatting>
  <conditionalFormatting sqref="Q142:R142">
    <cfRule type="cellIs" dxfId="29" priority="37" operator="lessThan">
      <formula>$P$8</formula>
    </cfRule>
    <cfRule type="cellIs" dxfId="28" priority="38" operator="greaterThan">
      <formula>$P$8</formula>
    </cfRule>
  </conditionalFormatting>
  <conditionalFormatting sqref="Q143:R143">
    <cfRule type="cellIs" dxfId="25" priority="35" operator="lessThan">
      <formula>$P$9</formula>
    </cfRule>
    <cfRule type="cellIs" dxfId="24" priority="36" operator="greaterThan">
      <formula>$P$9</formula>
    </cfRule>
  </conditionalFormatting>
  <conditionalFormatting sqref="Q144:R144">
    <cfRule type="cellIs" dxfId="21" priority="33" operator="lessThan">
      <formula>$P$10</formula>
    </cfRule>
    <cfRule type="cellIs" dxfId="20" priority="34" operator="greaterThan">
      <formula>$P$10</formula>
    </cfRule>
  </conditionalFormatting>
  <conditionalFormatting sqref="Q145:R145">
    <cfRule type="cellIs" dxfId="17" priority="31" operator="lessThan">
      <formula>$P$11</formula>
    </cfRule>
    <cfRule type="cellIs" dxfId="16" priority="32" operator="greaterThan">
      <formula>$P$11</formula>
    </cfRule>
  </conditionalFormatting>
  <conditionalFormatting sqref="Q146:R146">
    <cfRule type="cellIs" dxfId="13" priority="30" operator="greaterThan">
      <formula>$P$12</formula>
    </cfRule>
  </conditionalFormatting>
  <conditionalFormatting sqref="Q147:R147">
    <cfRule type="cellIs" dxfId="11" priority="28" operator="lessThan">
      <formula>$P$13</formula>
    </cfRule>
    <cfRule type="cellIs" dxfId="10" priority="29" operator="greaterThan">
      <formula>$P$13</formula>
    </cfRule>
  </conditionalFormatting>
  <conditionalFormatting sqref="Q148:R148">
    <cfRule type="cellIs" dxfId="7" priority="26" operator="lessThan">
      <formula>$P$14</formula>
    </cfRule>
    <cfRule type="cellIs" dxfId="6" priority="27" operator="greaterThan">
      <formula>$P$14</formula>
    </cfRule>
  </conditionalFormatting>
  <conditionalFormatting sqref="E203">
    <cfRule type="cellIs" dxfId="3" priority="1" operator="lessThan">
      <formula>$E$201</formula>
    </cfRule>
    <cfRule type="cellIs" dxfId="2" priority="2" operator="greaterThan">
      <formula>$G$201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"/>
  <sheetViews>
    <sheetView workbookViewId="0">
      <selection activeCell="M5" sqref="M5"/>
    </sheetView>
  </sheetViews>
  <sheetFormatPr baseColWidth="10" defaultRowHeight="16" x14ac:dyDescent="0.2"/>
  <cols>
    <col min="1" max="1" width="33.83203125" customWidth="1"/>
    <col min="2" max="2" width="23.6640625" customWidth="1"/>
    <col min="3" max="3" width="15.33203125" customWidth="1"/>
    <col min="4" max="4" width="17.33203125" customWidth="1"/>
    <col min="5" max="5" width="13.6640625" customWidth="1"/>
    <col min="6" max="6" width="15.83203125" customWidth="1"/>
  </cols>
  <sheetData>
    <row r="1" spans="1:13" x14ac:dyDescent="0.2">
      <c r="A1" t="s">
        <v>0</v>
      </c>
      <c r="M1" t="s">
        <v>1</v>
      </c>
    </row>
    <row r="3" spans="1:13" ht="17" x14ac:dyDescent="0.2">
      <c r="B3" s="1">
        <v>2007</v>
      </c>
      <c r="C3" s="1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  <c r="I3" s="1">
        <v>2014</v>
      </c>
      <c r="J3" s="1">
        <v>2015</v>
      </c>
      <c r="K3" s="1">
        <v>2016</v>
      </c>
    </row>
    <row r="4" spans="1:13" ht="17" x14ac:dyDescent="0.2">
      <c r="A4" s="1" t="s">
        <v>2</v>
      </c>
      <c r="B4" s="1">
        <v>18.7</v>
      </c>
      <c r="C4" s="1">
        <v>8.5</v>
      </c>
      <c r="D4" s="1">
        <v>17.2</v>
      </c>
      <c r="E4" s="1">
        <v>5.4</v>
      </c>
      <c r="F4" s="1">
        <v>18.2</v>
      </c>
      <c r="G4" s="1">
        <v>17.899999999999999</v>
      </c>
      <c r="H4" s="1">
        <v>20.8</v>
      </c>
      <c r="I4" s="1">
        <v>16.100000000000001</v>
      </c>
      <c r="J4" s="1">
        <v>25.8</v>
      </c>
      <c r="K4" s="1">
        <v>26.5</v>
      </c>
      <c r="M4">
        <f>SUM(B4:L4)/10</f>
        <v>17.510000000000002</v>
      </c>
    </row>
    <row r="5" spans="1:13" ht="17" x14ac:dyDescent="0.2">
      <c r="A5" s="1" t="s">
        <v>3</v>
      </c>
      <c r="B5" s="1">
        <v>1.9</v>
      </c>
      <c r="C5" s="1">
        <v>1.45</v>
      </c>
      <c r="D5" s="1">
        <v>1.7</v>
      </c>
      <c r="E5" s="1">
        <v>1.73</v>
      </c>
      <c r="F5" s="1">
        <v>2.13</v>
      </c>
      <c r="G5" s="1">
        <v>2.09</v>
      </c>
      <c r="H5" s="1">
        <v>2.2799999999999998</v>
      </c>
      <c r="I5" s="1">
        <v>2.57</v>
      </c>
      <c r="J5" s="1">
        <v>2.68</v>
      </c>
      <c r="K5" s="1">
        <v>2.54</v>
      </c>
      <c r="M5">
        <f t="shared" ref="M5:M18" si="0">SUM(B5:L5)/10</f>
        <v>2.1070000000000002</v>
      </c>
    </row>
    <row r="6" spans="1:13" ht="17" x14ac:dyDescent="0.2">
      <c r="A6" s="1" t="s">
        <v>4</v>
      </c>
      <c r="B6" s="1">
        <v>3.92</v>
      </c>
      <c r="C6" s="1">
        <v>3.14</v>
      </c>
      <c r="D6" s="1">
        <v>3.75</v>
      </c>
      <c r="E6" s="1">
        <v>3.07</v>
      </c>
      <c r="F6" s="1">
        <v>3.14</v>
      </c>
      <c r="G6" s="1">
        <v>3.16</v>
      </c>
      <c r="H6" s="1">
        <v>3.36</v>
      </c>
      <c r="I6" s="1">
        <v>3.36</v>
      </c>
      <c r="J6" s="1">
        <v>3.82</v>
      </c>
      <c r="K6" s="1">
        <v>3.52</v>
      </c>
      <c r="M6">
        <f t="shared" si="0"/>
        <v>3.4240000000000004</v>
      </c>
    </row>
    <row r="7" spans="1:13" ht="17" x14ac:dyDescent="0.2">
      <c r="A7" s="1" t="s">
        <v>5</v>
      </c>
      <c r="B7" s="1">
        <v>15.21</v>
      </c>
      <c r="C7" s="1">
        <v>14.8</v>
      </c>
      <c r="D7" s="1">
        <v>10.220000000000001</v>
      </c>
      <c r="E7" s="1">
        <v>13.94</v>
      </c>
      <c r="F7" s="1">
        <v>18.25</v>
      </c>
      <c r="G7" s="1">
        <v>12.22</v>
      </c>
      <c r="H7" s="1">
        <v>14.04</v>
      </c>
      <c r="I7" s="1">
        <v>16.010000000000002</v>
      </c>
      <c r="J7" s="1">
        <v>16.66</v>
      </c>
      <c r="K7" s="1">
        <v>14.59</v>
      </c>
      <c r="M7">
        <f t="shared" si="0"/>
        <v>14.594000000000003</v>
      </c>
    </row>
    <row r="8" spans="1:13" ht="17" x14ac:dyDescent="0.2">
      <c r="A8" s="1" t="s">
        <v>6</v>
      </c>
      <c r="B8" s="1">
        <v>2.35</v>
      </c>
      <c r="C8" s="1">
        <v>3.37</v>
      </c>
      <c r="D8" s="1">
        <v>3.19</v>
      </c>
      <c r="E8" s="1">
        <v>3.38</v>
      </c>
      <c r="F8" s="1">
        <v>3.61</v>
      </c>
      <c r="G8" s="1">
        <v>3.43</v>
      </c>
      <c r="H8" s="1">
        <v>3.3</v>
      </c>
      <c r="I8" s="1">
        <v>3.01</v>
      </c>
      <c r="J8" s="1">
        <v>3.01</v>
      </c>
      <c r="K8" s="1">
        <v>3.15</v>
      </c>
      <c r="M8">
        <f t="shared" si="0"/>
        <v>3.1799999999999997</v>
      </c>
    </row>
    <row r="9" spans="1:13" ht="17" x14ac:dyDescent="0.2">
      <c r="A9" s="1" t="s">
        <v>7</v>
      </c>
      <c r="B9" s="1">
        <v>5.3</v>
      </c>
      <c r="C9" s="1">
        <v>11.7</v>
      </c>
      <c r="D9" s="1">
        <v>5.8</v>
      </c>
      <c r="E9" s="1">
        <v>18.600000000000001</v>
      </c>
      <c r="F9" s="1">
        <v>5.5</v>
      </c>
      <c r="G9" s="1">
        <v>5.6</v>
      </c>
      <c r="H9" s="1">
        <v>4.8</v>
      </c>
      <c r="I9" s="1">
        <v>6.2</v>
      </c>
      <c r="J9" s="1">
        <v>3.9</v>
      </c>
      <c r="K9" s="1">
        <v>3.8</v>
      </c>
      <c r="M9">
        <f t="shared" si="0"/>
        <v>7.12</v>
      </c>
    </row>
    <row r="10" spans="1:13" ht="17" x14ac:dyDescent="0.2">
      <c r="A10" s="1" t="s">
        <v>8</v>
      </c>
      <c r="B10" s="1">
        <v>20.45</v>
      </c>
      <c r="C10" s="1">
        <v>35.53</v>
      </c>
      <c r="D10" s="1">
        <v>21.32</v>
      </c>
      <c r="E10" s="1">
        <v>55.33</v>
      </c>
      <c r="F10" s="1">
        <v>16.7</v>
      </c>
      <c r="G10" s="1">
        <v>17.41</v>
      </c>
      <c r="H10" s="1">
        <v>16</v>
      </c>
      <c r="I10" s="1">
        <v>20.61</v>
      </c>
      <c r="J10" s="1">
        <v>14.54</v>
      </c>
      <c r="K10" s="1">
        <v>13.21</v>
      </c>
      <c r="M10">
        <f t="shared" si="0"/>
        <v>23.109999999999996</v>
      </c>
    </row>
    <row r="11" spans="1:13" ht="17" x14ac:dyDescent="0.2">
      <c r="A11" s="1" t="s">
        <v>9</v>
      </c>
      <c r="B11" s="1">
        <v>9.9</v>
      </c>
      <c r="C11" s="1">
        <v>16.41</v>
      </c>
      <c r="D11" s="1">
        <v>9.69</v>
      </c>
      <c r="E11" s="1">
        <v>31.2</v>
      </c>
      <c r="F11" s="1">
        <v>11.34</v>
      </c>
      <c r="G11" s="1">
        <v>11.51</v>
      </c>
      <c r="H11" s="1">
        <v>10.87</v>
      </c>
      <c r="I11" s="1">
        <v>15.78</v>
      </c>
      <c r="J11" s="1">
        <v>10.210000000000001</v>
      </c>
      <c r="K11" s="1">
        <v>9.5399999999999991</v>
      </c>
      <c r="M11">
        <f t="shared" si="0"/>
        <v>13.645000000000001</v>
      </c>
    </row>
    <row r="12" spans="1:13" ht="17" x14ac:dyDescent="0.2">
      <c r="A12" s="1" t="s">
        <v>10</v>
      </c>
      <c r="B12" s="1">
        <v>10.59</v>
      </c>
      <c r="C12" s="1">
        <v>18.16</v>
      </c>
      <c r="D12" s="1">
        <v>10.119999999999999</v>
      </c>
      <c r="E12" s="1">
        <v>31.42</v>
      </c>
      <c r="F12" s="1">
        <v>8.7899999999999991</v>
      </c>
      <c r="G12" s="1">
        <v>8.8699999999999992</v>
      </c>
      <c r="H12" s="1">
        <v>9.02</v>
      </c>
      <c r="I12" s="1">
        <v>11.41</v>
      </c>
      <c r="J12" s="1">
        <v>7.9</v>
      </c>
      <c r="K12" s="1">
        <v>7.04</v>
      </c>
      <c r="M12">
        <f t="shared" si="0"/>
        <v>12.331999999999999</v>
      </c>
    </row>
    <row r="13" spans="1:13" ht="17" x14ac:dyDescent="0.2">
      <c r="A13" s="1" t="s">
        <v>11</v>
      </c>
      <c r="B13" s="1">
        <v>9.2899999999999991</v>
      </c>
      <c r="C13" s="1">
        <v>16.98</v>
      </c>
      <c r="D13" s="1">
        <v>9.4</v>
      </c>
      <c r="E13" s="1">
        <v>30.66</v>
      </c>
      <c r="F13" s="1">
        <v>8.32</v>
      </c>
      <c r="G13" s="1">
        <v>8.41</v>
      </c>
      <c r="H13" s="1">
        <v>8.32</v>
      </c>
      <c r="I13" s="1">
        <v>10.83</v>
      </c>
      <c r="J13" s="1">
        <v>7.31</v>
      </c>
      <c r="K13" s="1">
        <v>6.47</v>
      </c>
      <c r="M13">
        <f t="shared" si="0"/>
        <v>11.599</v>
      </c>
    </row>
    <row r="14" spans="1:13" ht="17" x14ac:dyDescent="0.2">
      <c r="A14" s="1" t="s">
        <v>12</v>
      </c>
      <c r="B14" s="1">
        <v>31.2</v>
      </c>
      <c r="C14" s="1">
        <v>31.11</v>
      </c>
      <c r="D14" s="1">
        <v>35.950000000000003</v>
      </c>
      <c r="E14" s="1">
        <v>34.93</v>
      </c>
      <c r="F14" s="1">
        <v>29.21</v>
      </c>
      <c r="G14" s="1">
        <v>27.89</v>
      </c>
      <c r="H14" s="1">
        <v>24.96</v>
      </c>
      <c r="I14" s="1">
        <v>25.45</v>
      </c>
      <c r="J14" s="1">
        <v>23.74</v>
      </c>
      <c r="K14" s="1">
        <v>24.29</v>
      </c>
      <c r="M14">
        <f t="shared" si="0"/>
        <v>28.873000000000001</v>
      </c>
    </row>
    <row r="15" spans="1:13" ht="17" x14ac:dyDescent="0.2">
      <c r="A15" s="1" t="s">
        <v>13</v>
      </c>
      <c r="B15" s="1">
        <v>45.43</v>
      </c>
      <c r="C15" s="1">
        <v>47.8</v>
      </c>
      <c r="D15" s="1">
        <v>44.1</v>
      </c>
      <c r="E15" s="1">
        <v>55.42</v>
      </c>
      <c r="F15" s="1">
        <v>49.78</v>
      </c>
      <c r="G15" s="1">
        <v>48.28</v>
      </c>
      <c r="H15" s="1">
        <v>51.95</v>
      </c>
      <c r="I15" s="1">
        <v>52.55</v>
      </c>
      <c r="J15" s="1">
        <v>50.28</v>
      </c>
      <c r="K15" s="1">
        <v>48.97</v>
      </c>
      <c r="M15">
        <f t="shared" si="0"/>
        <v>49.456000000000003</v>
      </c>
    </row>
    <row r="16" spans="1:13" ht="17" x14ac:dyDescent="0.2">
      <c r="A16" s="1" t="s">
        <v>14</v>
      </c>
      <c r="B16" s="1">
        <v>54.57</v>
      </c>
      <c r="C16" s="1">
        <v>52.2</v>
      </c>
      <c r="D16" s="1">
        <v>55.9</v>
      </c>
      <c r="E16" s="1">
        <v>44.58</v>
      </c>
      <c r="F16" s="1">
        <v>50.22</v>
      </c>
      <c r="G16" s="1">
        <v>51.72</v>
      </c>
      <c r="H16" s="1">
        <v>48.05</v>
      </c>
      <c r="I16" s="1">
        <v>47.45</v>
      </c>
      <c r="J16" s="1">
        <v>49.72</v>
      </c>
      <c r="K16" s="1">
        <v>51.03</v>
      </c>
      <c r="M16">
        <f t="shared" si="0"/>
        <v>50.544000000000004</v>
      </c>
    </row>
    <row r="17" spans="1:13" ht="17" x14ac:dyDescent="0.2">
      <c r="A17" s="1" t="s">
        <v>15</v>
      </c>
      <c r="B17" s="1">
        <v>120.14</v>
      </c>
      <c r="C17" s="1">
        <v>109.19</v>
      </c>
      <c r="D17" s="1">
        <v>126.75</v>
      </c>
      <c r="E17" s="1">
        <v>80.45</v>
      </c>
      <c r="F17" s="1">
        <v>100.88</v>
      </c>
      <c r="G17" s="1">
        <v>107.11</v>
      </c>
      <c r="H17" s="1">
        <v>92.48</v>
      </c>
      <c r="I17" s="1">
        <v>90.29</v>
      </c>
      <c r="J17" s="1">
        <v>98.9</v>
      </c>
      <c r="K17" s="1">
        <v>104.21</v>
      </c>
      <c r="M17">
        <f t="shared" si="0"/>
        <v>103.03999999999999</v>
      </c>
    </row>
    <row r="18" spans="1:13" ht="17" x14ac:dyDescent="0.2">
      <c r="A18" s="1" t="s">
        <v>16</v>
      </c>
      <c r="B18" s="2">
        <v>-7556</v>
      </c>
      <c r="C18" s="1">
        <v>-175</v>
      </c>
      <c r="D18" s="2">
        <v>3787</v>
      </c>
      <c r="E18" s="2">
        <v>8851</v>
      </c>
      <c r="F18" s="2">
        <v>-1908</v>
      </c>
      <c r="G18" s="2">
        <v>-3548</v>
      </c>
      <c r="H18" s="2">
        <v>-2851</v>
      </c>
      <c r="I18" s="2">
        <v>1066</v>
      </c>
      <c r="J18" s="2">
        <v>-3887</v>
      </c>
      <c r="K18" s="2">
        <v>-5475</v>
      </c>
      <c r="M18">
        <f t="shared" si="0"/>
        <v>-1169.5999999999999</v>
      </c>
    </row>
    <row r="22" spans="1:13" ht="17" x14ac:dyDescent="0.2">
      <c r="A22" s="1"/>
      <c r="C22" s="1"/>
      <c r="D22" s="1"/>
      <c r="E22" s="1"/>
      <c r="F22" s="1"/>
      <c r="G22" s="1"/>
    </row>
    <row r="23" spans="1:13" ht="17" x14ac:dyDescent="0.2">
      <c r="A23" s="1"/>
      <c r="B23" s="1"/>
      <c r="C23" s="1"/>
      <c r="D23" s="1"/>
      <c r="E23" s="1"/>
      <c r="F23" s="1"/>
      <c r="G23" s="1"/>
      <c r="M23" t="s">
        <v>1</v>
      </c>
    </row>
    <row r="24" spans="1:13" ht="17" x14ac:dyDescent="0.2">
      <c r="A24" s="1" t="s">
        <v>17</v>
      </c>
      <c r="B24" s="1"/>
      <c r="C24" s="1"/>
      <c r="D24" s="1"/>
      <c r="E24" s="1"/>
      <c r="F24" s="1"/>
      <c r="G24" s="1"/>
    </row>
    <row r="25" spans="1:13" ht="17" x14ac:dyDescent="0.2">
      <c r="B25" s="1">
        <v>2007</v>
      </c>
      <c r="C25" s="1">
        <v>2008</v>
      </c>
      <c r="D25" s="1">
        <v>2009</v>
      </c>
      <c r="E25" s="1">
        <v>2010</v>
      </c>
      <c r="F25" s="1">
        <v>2011</v>
      </c>
      <c r="G25" s="1">
        <v>2012</v>
      </c>
      <c r="H25" s="1">
        <v>2013</v>
      </c>
      <c r="I25" s="1">
        <v>2014</v>
      </c>
      <c r="J25" s="1">
        <v>2015</v>
      </c>
      <c r="K25" s="1">
        <v>2016</v>
      </c>
      <c r="L25" s="1"/>
    </row>
    <row r="26" spans="1:13" ht="17" x14ac:dyDescent="0.2">
      <c r="A26" s="1" t="s">
        <v>2</v>
      </c>
      <c r="B26" s="1">
        <v>23.6</v>
      </c>
      <c r="C26" s="1">
        <v>18</v>
      </c>
      <c r="D26" s="1">
        <v>19.399999999999999</v>
      </c>
      <c r="E26" s="1">
        <v>12.8</v>
      </c>
      <c r="F26" s="1">
        <v>18.600000000000001</v>
      </c>
      <c r="G26" s="1">
        <v>18.100000000000001</v>
      </c>
      <c r="H26" s="1">
        <v>21.3</v>
      </c>
      <c r="I26" s="1">
        <v>26.1</v>
      </c>
      <c r="J26" s="1">
        <v>25.4</v>
      </c>
      <c r="K26" s="1">
        <v>27.8</v>
      </c>
      <c r="L26" s="1"/>
      <c r="M26">
        <f>SUM(B26:L26)/10</f>
        <v>21.110000000000003</v>
      </c>
    </row>
    <row r="27" spans="1:13" ht="17" x14ac:dyDescent="0.2">
      <c r="A27" s="1" t="s">
        <v>3</v>
      </c>
      <c r="B27" s="1">
        <v>4.93</v>
      </c>
      <c r="C27" s="1">
        <v>3.28</v>
      </c>
      <c r="D27" s="1">
        <v>4.24</v>
      </c>
      <c r="E27" s="1">
        <v>4.29</v>
      </c>
      <c r="F27" s="1">
        <v>3.4</v>
      </c>
      <c r="G27" s="1">
        <v>3.37</v>
      </c>
      <c r="H27" s="1">
        <v>3.88</v>
      </c>
      <c r="I27" s="1">
        <v>4.01</v>
      </c>
      <c r="J27" s="1">
        <v>4.1900000000000004</v>
      </c>
      <c r="K27" s="1">
        <v>4.3</v>
      </c>
      <c r="L27" s="1"/>
      <c r="M27">
        <f t="shared" ref="M27:M40" si="1">SUM(B27:L27)/10</f>
        <v>3.9889999999999994</v>
      </c>
    </row>
    <row r="28" spans="1:13" ht="17" x14ac:dyDescent="0.2">
      <c r="A28" s="1" t="s">
        <v>4</v>
      </c>
      <c r="B28" s="1">
        <v>6.54</v>
      </c>
      <c r="C28" s="1">
        <v>5.1100000000000003</v>
      </c>
      <c r="D28" s="1">
        <v>5.29</v>
      </c>
      <c r="E28" s="1">
        <v>4.8600000000000003</v>
      </c>
      <c r="F28" s="1">
        <v>5.01</v>
      </c>
      <c r="G28" s="1">
        <v>4.9400000000000004</v>
      </c>
      <c r="H28" s="1">
        <v>5.48</v>
      </c>
      <c r="I28" s="1">
        <v>6.08</v>
      </c>
      <c r="J28" s="1">
        <v>7.27</v>
      </c>
      <c r="K28" s="1">
        <v>7.81</v>
      </c>
      <c r="L28" s="1"/>
      <c r="M28">
        <f t="shared" si="1"/>
        <v>5.8390000000000004</v>
      </c>
    </row>
    <row r="29" spans="1:13" ht="17" x14ac:dyDescent="0.2">
      <c r="A29" s="1" t="s">
        <v>5</v>
      </c>
      <c r="B29" s="1">
        <v>19.899999999999999</v>
      </c>
      <c r="C29" s="1">
        <v>13.83</v>
      </c>
      <c r="D29" s="1">
        <v>16.04</v>
      </c>
      <c r="E29" s="1">
        <v>15.82</v>
      </c>
      <c r="F29" s="1">
        <v>16.72</v>
      </c>
      <c r="G29" s="1">
        <v>15.22</v>
      </c>
      <c r="H29" s="1">
        <v>17.25</v>
      </c>
      <c r="I29" s="1">
        <v>17.37</v>
      </c>
      <c r="J29" s="1">
        <v>17.64</v>
      </c>
      <c r="K29" s="1">
        <v>20.47</v>
      </c>
      <c r="L29" s="1"/>
      <c r="M29">
        <f t="shared" si="1"/>
        <v>17.026000000000003</v>
      </c>
    </row>
    <row r="30" spans="1:13" ht="17" x14ac:dyDescent="0.2">
      <c r="A30" s="1" t="s">
        <v>6</v>
      </c>
      <c r="B30" s="1">
        <v>2.2200000000000002</v>
      </c>
      <c r="C30" s="1">
        <v>3.36</v>
      </c>
      <c r="D30" s="1">
        <v>2.88</v>
      </c>
      <c r="E30" s="1">
        <v>2.68</v>
      </c>
      <c r="F30" s="1">
        <v>2.69</v>
      </c>
      <c r="G30" s="1">
        <v>2.81</v>
      </c>
      <c r="H30" s="1">
        <v>2.71</v>
      </c>
      <c r="I30" s="1">
        <v>2.89</v>
      </c>
      <c r="J30" s="1">
        <v>3.07</v>
      </c>
      <c r="K30" s="1">
        <v>3.33</v>
      </c>
      <c r="L30" s="1"/>
      <c r="M30">
        <f t="shared" si="1"/>
        <v>2.8639999999999999</v>
      </c>
    </row>
    <row r="31" spans="1:13" ht="17" x14ac:dyDescent="0.2">
      <c r="A31" s="1" t="s">
        <v>7</v>
      </c>
      <c r="B31" s="1">
        <v>4.2</v>
      </c>
      <c r="C31" s="1">
        <v>5.6</v>
      </c>
      <c r="D31" s="1">
        <v>5.2</v>
      </c>
      <c r="E31" s="1">
        <v>7.8</v>
      </c>
      <c r="F31" s="1">
        <v>5.4</v>
      </c>
      <c r="G31" s="1">
        <v>5.5</v>
      </c>
      <c r="H31" s="1">
        <v>4.7</v>
      </c>
      <c r="I31" s="1">
        <v>3.8</v>
      </c>
      <c r="J31" s="1">
        <v>3.9</v>
      </c>
      <c r="K31" s="1">
        <v>3.6</v>
      </c>
      <c r="L31" s="1"/>
      <c r="M31">
        <f t="shared" si="1"/>
        <v>4.9700000000000006</v>
      </c>
    </row>
    <row r="32" spans="1:13" ht="17" x14ac:dyDescent="0.2">
      <c r="A32" s="1" t="s">
        <v>8</v>
      </c>
      <c r="B32" s="1">
        <v>27.51</v>
      </c>
      <c r="C32" s="1">
        <v>28.37</v>
      </c>
      <c r="D32" s="1">
        <v>27.52</v>
      </c>
      <c r="E32" s="1">
        <v>38.090000000000003</v>
      </c>
      <c r="F32" s="1">
        <v>27.1</v>
      </c>
      <c r="G32" s="1">
        <v>27.51</v>
      </c>
      <c r="H32" s="1">
        <v>25.88</v>
      </c>
      <c r="I32" s="1">
        <v>23.41</v>
      </c>
      <c r="J32" s="1">
        <v>28.77</v>
      </c>
      <c r="K32" s="1">
        <v>28.3</v>
      </c>
      <c r="L32" s="1"/>
      <c r="M32">
        <f t="shared" si="1"/>
        <v>28.245999999999999</v>
      </c>
    </row>
    <row r="33" spans="1:13" ht="17" x14ac:dyDescent="0.2">
      <c r="A33" s="1" t="s">
        <v>9</v>
      </c>
      <c r="B33" s="1">
        <v>20.73</v>
      </c>
      <c r="C33" s="1">
        <v>18.18</v>
      </c>
      <c r="D33" s="1">
        <v>22.02</v>
      </c>
      <c r="E33" s="1">
        <v>33.630000000000003</v>
      </c>
      <c r="F33" s="1">
        <v>18.420000000000002</v>
      </c>
      <c r="G33" s="1">
        <v>18.78</v>
      </c>
      <c r="H33" s="1">
        <v>18.32</v>
      </c>
      <c r="I33" s="1">
        <v>15.43</v>
      </c>
      <c r="J33" s="1">
        <v>16.600000000000001</v>
      </c>
      <c r="K33" s="1">
        <v>15.59</v>
      </c>
      <c r="L33" s="1"/>
      <c r="M33">
        <f t="shared" si="1"/>
        <v>19.77</v>
      </c>
    </row>
    <row r="34" spans="1:13" ht="17" x14ac:dyDescent="0.2">
      <c r="A34" s="1" t="s">
        <v>10</v>
      </c>
      <c r="B34" s="1">
        <v>14.88</v>
      </c>
      <c r="C34" s="1">
        <v>15.41</v>
      </c>
      <c r="D34" s="1">
        <v>14.75</v>
      </c>
      <c r="E34" s="1">
        <v>17.2</v>
      </c>
      <c r="F34" s="1">
        <v>11.24</v>
      </c>
      <c r="G34" s="1">
        <v>10.93</v>
      </c>
      <c r="H34" s="1">
        <v>10.050000000000001</v>
      </c>
      <c r="I34" s="1">
        <v>8.24</v>
      </c>
      <c r="J34" s="1">
        <v>9.11</v>
      </c>
      <c r="K34" s="1">
        <v>8.32</v>
      </c>
      <c r="L34" s="1"/>
      <c r="M34">
        <f t="shared" si="1"/>
        <v>12.013</v>
      </c>
    </row>
    <row r="35" spans="1:13" ht="17" x14ac:dyDescent="0.2">
      <c r="A35" s="1" t="s">
        <v>11</v>
      </c>
      <c r="B35" s="1">
        <v>13.82</v>
      </c>
      <c r="C35" s="1">
        <v>14.33</v>
      </c>
      <c r="D35" s="1">
        <v>14.02</v>
      </c>
      <c r="E35" s="1">
        <v>16.190000000000001</v>
      </c>
      <c r="F35" s="1">
        <v>10.72</v>
      </c>
      <c r="G35" s="1">
        <v>10.47</v>
      </c>
      <c r="H35" s="1">
        <v>9.5299999999999994</v>
      </c>
      <c r="I35" s="1">
        <v>7.71</v>
      </c>
      <c r="J35" s="1">
        <v>8.16</v>
      </c>
      <c r="K35" s="1">
        <v>7.48</v>
      </c>
      <c r="L35" s="1"/>
      <c r="M35">
        <f t="shared" si="1"/>
        <v>11.242999999999999</v>
      </c>
    </row>
    <row r="36" spans="1:13" ht="17" x14ac:dyDescent="0.2">
      <c r="A36" s="1" t="s">
        <v>12</v>
      </c>
      <c r="B36" s="1">
        <v>27.98</v>
      </c>
      <c r="C36" s="1">
        <v>30.05</v>
      </c>
      <c r="D36" s="1">
        <v>36.06</v>
      </c>
      <c r="E36" s="1">
        <v>29.59</v>
      </c>
      <c r="F36" s="1">
        <v>31.88</v>
      </c>
      <c r="G36" s="1">
        <v>35.19</v>
      </c>
      <c r="H36" s="1">
        <v>34.76</v>
      </c>
      <c r="I36" s="1">
        <v>35.85</v>
      </c>
      <c r="J36" s="1">
        <v>37.07</v>
      </c>
      <c r="K36" s="1">
        <v>38.97</v>
      </c>
      <c r="L36" s="1"/>
      <c r="M36">
        <f t="shared" si="1"/>
        <v>33.739999999999995</v>
      </c>
    </row>
    <row r="37" spans="1:13" ht="17" x14ac:dyDescent="0.2">
      <c r="A37" s="1" t="s">
        <v>13</v>
      </c>
      <c r="B37" s="1">
        <v>50.25</v>
      </c>
      <c r="C37" s="1">
        <v>50.52</v>
      </c>
      <c r="D37" s="1">
        <v>50.95</v>
      </c>
      <c r="E37" s="1">
        <v>42.52</v>
      </c>
      <c r="F37" s="1">
        <v>39.56</v>
      </c>
      <c r="G37" s="1">
        <v>38.049999999999997</v>
      </c>
      <c r="H37" s="1">
        <v>36.840000000000003</v>
      </c>
      <c r="I37" s="1">
        <v>32.950000000000003</v>
      </c>
      <c r="J37" s="1">
        <v>28.36</v>
      </c>
      <c r="K37" s="1">
        <v>26.43</v>
      </c>
      <c r="L37" s="1"/>
      <c r="M37">
        <f t="shared" si="1"/>
        <v>39.643000000000008</v>
      </c>
    </row>
    <row r="38" spans="1:13" ht="17" x14ac:dyDescent="0.2">
      <c r="A38" s="1" t="s">
        <v>14</v>
      </c>
      <c r="B38" s="1">
        <v>49.75</v>
      </c>
      <c r="C38" s="1">
        <v>49.48</v>
      </c>
      <c r="D38" s="1">
        <v>49.05</v>
      </c>
      <c r="E38" s="1">
        <v>57.48</v>
      </c>
      <c r="F38" s="1">
        <v>60.44</v>
      </c>
      <c r="G38" s="1">
        <v>61.95</v>
      </c>
      <c r="H38" s="1">
        <v>63.16</v>
      </c>
      <c r="I38" s="1">
        <v>67.05</v>
      </c>
      <c r="J38" s="1">
        <v>71.64</v>
      </c>
      <c r="K38" s="1">
        <v>73.569999999999993</v>
      </c>
      <c r="L38" s="1"/>
      <c r="M38">
        <f t="shared" si="1"/>
        <v>60.356999999999992</v>
      </c>
    </row>
    <row r="39" spans="1:13" ht="17" x14ac:dyDescent="0.2">
      <c r="A39" s="1" t="s">
        <v>15</v>
      </c>
      <c r="B39" s="1">
        <v>98.99</v>
      </c>
      <c r="C39" s="1">
        <v>97.92</v>
      </c>
      <c r="D39" s="1">
        <v>96.26</v>
      </c>
      <c r="E39" s="1">
        <v>135.21</v>
      </c>
      <c r="F39" s="1">
        <v>152.80000000000001</v>
      </c>
      <c r="G39" s="1">
        <v>162.81</v>
      </c>
      <c r="H39" s="1">
        <v>171.47</v>
      </c>
      <c r="I39" s="1">
        <v>203.51</v>
      </c>
      <c r="J39" s="1">
        <v>252.56</v>
      </c>
      <c r="K39" s="1">
        <v>278.41000000000003</v>
      </c>
      <c r="L39" s="1"/>
      <c r="M39">
        <f t="shared" si="1"/>
        <v>164.994</v>
      </c>
    </row>
    <row r="40" spans="1:13" ht="17" x14ac:dyDescent="0.2">
      <c r="A40" s="1" t="s">
        <v>18</v>
      </c>
      <c r="B40" s="2">
        <v>-1120</v>
      </c>
      <c r="C40" s="1">
        <v>-812</v>
      </c>
      <c r="D40" s="2">
        <v>3830</v>
      </c>
      <c r="E40" s="2">
        <v>3071</v>
      </c>
      <c r="F40" s="2">
        <v>1214</v>
      </c>
      <c r="G40" s="2">
        <v>2507</v>
      </c>
      <c r="H40" s="2">
        <v>3493</v>
      </c>
      <c r="I40" s="1">
        <v>612</v>
      </c>
      <c r="J40" s="2">
        <v>6465</v>
      </c>
      <c r="K40" s="2">
        <v>7478</v>
      </c>
      <c r="L40" s="2"/>
      <c r="M40">
        <f t="shared" si="1"/>
        <v>2673.8</v>
      </c>
    </row>
    <row r="43" spans="1:13" ht="17" x14ac:dyDescent="0.2">
      <c r="C43" s="1"/>
      <c r="D43" s="1"/>
      <c r="E43" s="1"/>
      <c r="F43" s="1"/>
      <c r="G43" s="1"/>
      <c r="H43" s="1"/>
    </row>
    <row r="44" spans="1:13" ht="17" x14ac:dyDescent="0.2">
      <c r="B44" s="1"/>
      <c r="C44" s="1"/>
      <c r="D44" s="1"/>
      <c r="E44" s="1"/>
      <c r="F44" s="1"/>
      <c r="G44" s="1"/>
      <c r="H44" s="1"/>
      <c r="M44" t="s">
        <v>1</v>
      </c>
    </row>
    <row r="45" spans="1:13" ht="17" x14ac:dyDescent="0.2">
      <c r="A45" t="s">
        <v>19</v>
      </c>
      <c r="B45" s="1"/>
      <c r="C45" s="1"/>
      <c r="D45" s="1"/>
      <c r="E45" s="1"/>
      <c r="F45" s="1"/>
      <c r="G45" s="1"/>
      <c r="H45" s="1"/>
    </row>
    <row r="46" spans="1:13" ht="17" x14ac:dyDescent="0.2">
      <c r="B46" s="1">
        <v>2007</v>
      </c>
      <c r="C46" s="1">
        <v>2008</v>
      </c>
      <c r="D46" s="1">
        <v>2009</v>
      </c>
      <c r="E46" s="1">
        <v>2010</v>
      </c>
      <c r="F46" s="1">
        <v>2011</v>
      </c>
      <c r="G46" s="1">
        <v>2012</v>
      </c>
      <c r="H46" s="1">
        <v>2013</v>
      </c>
      <c r="I46" s="1">
        <v>2014</v>
      </c>
      <c r="J46" s="1">
        <v>2015</v>
      </c>
      <c r="K46" s="1">
        <v>2016</v>
      </c>
    </row>
    <row r="47" spans="1:13" ht="17" x14ac:dyDescent="0.2">
      <c r="A47" s="1" t="s">
        <v>2</v>
      </c>
      <c r="B47" s="1">
        <v>21.8</v>
      </c>
      <c r="C47" s="1">
        <v>16.8</v>
      </c>
      <c r="D47" s="1">
        <v>16</v>
      </c>
      <c r="E47" s="1">
        <v>16.5</v>
      </c>
      <c r="F47" s="1">
        <v>16.3</v>
      </c>
      <c r="G47" s="1">
        <v>17.3</v>
      </c>
      <c r="H47" s="1">
        <v>19</v>
      </c>
      <c r="I47" s="1">
        <v>21.9</v>
      </c>
      <c r="J47" s="1">
        <v>26.9</v>
      </c>
      <c r="K47" s="1">
        <v>23.8</v>
      </c>
      <c r="M47">
        <f>SUM(B47:L47)/10</f>
        <v>19.630000000000003</v>
      </c>
    </row>
    <row r="48" spans="1:13" ht="17" x14ac:dyDescent="0.2">
      <c r="A48" s="1" t="s">
        <v>3</v>
      </c>
      <c r="B48" s="1">
        <v>3.09</v>
      </c>
      <c r="C48" s="1">
        <v>1.97</v>
      </c>
      <c r="D48" s="1">
        <v>2.2000000000000002</v>
      </c>
      <c r="E48" s="1">
        <v>1.79</v>
      </c>
      <c r="F48" s="1">
        <v>1.56</v>
      </c>
      <c r="G48" s="1">
        <v>1.61</v>
      </c>
      <c r="H48" s="1">
        <v>1.9</v>
      </c>
      <c r="I48" s="1">
        <v>2.1</v>
      </c>
      <c r="J48" s="1">
        <v>2.29</v>
      </c>
      <c r="K48" s="1">
        <v>2.38</v>
      </c>
      <c r="M48">
        <f t="shared" ref="M48:M61" si="2">SUM(B48:L48)/10</f>
        <v>2.089</v>
      </c>
    </row>
    <row r="49" spans="1:13" ht="17" x14ac:dyDescent="0.2">
      <c r="A49" s="1" t="s">
        <v>4</v>
      </c>
      <c r="B49" s="1">
        <v>7.03</v>
      </c>
      <c r="C49" s="1">
        <v>6.97</v>
      </c>
      <c r="D49" s="1">
        <v>5.63</v>
      </c>
      <c r="E49" s="1">
        <v>4.8600000000000003</v>
      </c>
      <c r="F49" s="1">
        <v>5.01</v>
      </c>
      <c r="G49" s="1">
        <v>4.71</v>
      </c>
      <c r="H49" s="1">
        <v>5.17</v>
      </c>
      <c r="I49" s="1">
        <v>7.97</v>
      </c>
      <c r="J49" s="1">
        <v>11.97</v>
      </c>
      <c r="K49" s="1">
        <v>13.29</v>
      </c>
      <c r="M49">
        <f t="shared" si="2"/>
        <v>7.2610000000000001</v>
      </c>
    </row>
    <row r="50" spans="1:13" ht="17" x14ac:dyDescent="0.2">
      <c r="A50" s="1" t="s">
        <v>5</v>
      </c>
      <c r="B50" s="1">
        <v>17.57</v>
      </c>
      <c r="C50" s="1">
        <v>12.15</v>
      </c>
      <c r="D50" s="1">
        <v>14</v>
      </c>
      <c r="E50" s="1">
        <v>12.23</v>
      </c>
      <c r="F50" s="1">
        <v>11.6</v>
      </c>
      <c r="G50" s="1">
        <v>12.45</v>
      </c>
      <c r="H50" s="1">
        <v>13.03</v>
      </c>
      <c r="I50" s="1">
        <v>13.34</v>
      </c>
      <c r="J50" s="1">
        <v>13.65</v>
      </c>
      <c r="K50" s="1">
        <v>14.36</v>
      </c>
      <c r="M50">
        <f t="shared" si="2"/>
        <v>13.437999999999999</v>
      </c>
    </row>
    <row r="51" spans="1:13" ht="17" x14ac:dyDescent="0.2">
      <c r="A51" s="1" t="s">
        <v>6</v>
      </c>
      <c r="B51" s="1">
        <v>1.88</v>
      </c>
      <c r="C51" s="1">
        <v>3.01</v>
      </c>
      <c r="D51" s="1">
        <v>2.93</v>
      </c>
      <c r="E51" s="1">
        <v>2.89</v>
      </c>
      <c r="F51" s="1">
        <v>3.05</v>
      </c>
      <c r="G51" s="1">
        <v>3.11</v>
      </c>
      <c r="H51" s="1">
        <v>2.7</v>
      </c>
      <c r="I51" s="1">
        <v>2.68</v>
      </c>
      <c r="J51" s="1">
        <v>2.76</v>
      </c>
      <c r="K51" s="1">
        <v>2.83</v>
      </c>
      <c r="M51">
        <f t="shared" si="2"/>
        <v>2.7839999999999998</v>
      </c>
    </row>
    <row r="52" spans="1:13" ht="17" x14ac:dyDescent="0.2">
      <c r="A52" s="1" t="s">
        <v>7</v>
      </c>
      <c r="B52" s="1">
        <v>4.5999999999999996</v>
      </c>
      <c r="C52" s="1">
        <v>6</v>
      </c>
      <c r="D52" s="1">
        <v>6.3</v>
      </c>
      <c r="E52" s="1">
        <v>6.1</v>
      </c>
      <c r="F52" s="1">
        <v>6.1</v>
      </c>
      <c r="G52" s="1">
        <v>5.8</v>
      </c>
      <c r="H52" s="1">
        <v>5.3</v>
      </c>
      <c r="I52" s="1">
        <v>4.5999999999999996</v>
      </c>
      <c r="J52" s="1">
        <v>3.7</v>
      </c>
      <c r="K52" s="1">
        <v>4.2</v>
      </c>
      <c r="M52">
        <f t="shared" si="2"/>
        <v>5.2700000000000005</v>
      </c>
    </row>
    <row r="53" spans="1:13" ht="17" x14ac:dyDescent="0.2">
      <c r="A53" s="1" t="s">
        <v>8</v>
      </c>
      <c r="B53" s="1">
        <v>32.659999999999997</v>
      </c>
      <c r="C53" s="1">
        <v>42.14</v>
      </c>
      <c r="D53" s="1">
        <v>33.89</v>
      </c>
      <c r="E53" s="1">
        <v>29.28</v>
      </c>
      <c r="F53" s="1">
        <v>30.66</v>
      </c>
      <c r="G53" s="1">
        <v>27.43</v>
      </c>
      <c r="H53" s="1">
        <v>27.49</v>
      </c>
      <c r="I53" s="1">
        <v>36.82</v>
      </c>
      <c r="J53" s="1">
        <v>44.78</v>
      </c>
      <c r="K53" s="1">
        <v>55.76</v>
      </c>
      <c r="M53">
        <f t="shared" si="2"/>
        <v>36.090999999999994</v>
      </c>
    </row>
    <row r="54" spans="1:13" ht="17" x14ac:dyDescent="0.2">
      <c r="A54" s="1" t="s">
        <v>9</v>
      </c>
      <c r="B54" s="1">
        <v>14.33</v>
      </c>
      <c r="C54" s="1">
        <v>11.89</v>
      </c>
      <c r="D54" s="1">
        <v>13.75</v>
      </c>
      <c r="E54" s="1">
        <v>10.93</v>
      </c>
      <c r="F54" s="1">
        <v>9.69</v>
      </c>
      <c r="G54" s="1">
        <v>9.43</v>
      </c>
      <c r="H54" s="1">
        <v>10.15</v>
      </c>
      <c r="I54" s="1">
        <v>9.77</v>
      </c>
      <c r="J54" s="1">
        <v>8.65</v>
      </c>
      <c r="K54" s="1">
        <v>10.08</v>
      </c>
      <c r="M54">
        <f t="shared" si="2"/>
        <v>10.867000000000001</v>
      </c>
    </row>
    <row r="55" spans="1:13" ht="17" x14ac:dyDescent="0.2">
      <c r="A55" s="1" t="s">
        <v>10</v>
      </c>
      <c r="B55" s="1">
        <v>16.989999999999998</v>
      </c>
      <c r="C55" s="1">
        <v>15.2</v>
      </c>
      <c r="D55" s="1">
        <v>15.92</v>
      </c>
      <c r="E55" s="1">
        <v>10.6</v>
      </c>
      <c r="F55" s="1">
        <v>10.01</v>
      </c>
      <c r="G55" s="1">
        <v>9.48</v>
      </c>
      <c r="H55" s="1">
        <v>9.8800000000000008</v>
      </c>
      <c r="I55" s="1">
        <v>10.53</v>
      </c>
      <c r="J55" s="1">
        <v>9.2200000000000006</v>
      </c>
      <c r="K55" s="1">
        <v>10.35</v>
      </c>
      <c r="M55">
        <f t="shared" si="2"/>
        <v>11.818</v>
      </c>
    </row>
    <row r="56" spans="1:13" ht="17" x14ac:dyDescent="0.2">
      <c r="A56" s="1" t="s">
        <v>11</v>
      </c>
      <c r="B56" s="1">
        <v>16.34</v>
      </c>
      <c r="C56" s="1">
        <v>14.29</v>
      </c>
      <c r="D56" s="1">
        <v>14.92</v>
      </c>
      <c r="E56" s="1">
        <v>9.27</v>
      </c>
      <c r="F56" s="1">
        <v>8.84</v>
      </c>
      <c r="G56" s="1">
        <v>8.2799999999999994</v>
      </c>
      <c r="H56" s="1">
        <v>8.6999999999999993</v>
      </c>
      <c r="I56" s="1">
        <v>9.24</v>
      </c>
      <c r="J56" s="1">
        <v>7.83</v>
      </c>
      <c r="K56" s="1">
        <v>8.5399999999999991</v>
      </c>
      <c r="M56">
        <f t="shared" si="2"/>
        <v>10.625</v>
      </c>
    </row>
    <row r="57" spans="1:13" ht="17" x14ac:dyDescent="0.2">
      <c r="A57" s="1" t="s">
        <v>12</v>
      </c>
      <c r="B57" s="1">
        <v>29.31</v>
      </c>
      <c r="C57" s="1">
        <v>30.02</v>
      </c>
      <c r="D57" s="1">
        <v>31.55</v>
      </c>
      <c r="E57" s="1">
        <v>25.78</v>
      </c>
      <c r="F57" s="1">
        <v>23.93</v>
      </c>
      <c r="G57" s="1">
        <v>25.08</v>
      </c>
      <c r="H57" s="1">
        <v>28.66</v>
      </c>
      <c r="I57" s="1">
        <v>29.31</v>
      </c>
      <c r="J57" s="1">
        <v>33.06</v>
      </c>
      <c r="K57" s="1">
        <v>36.54</v>
      </c>
      <c r="M57">
        <f t="shared" si="2"/>
        <v>29.324000000000005</v>
      </c>
    </row>
    <row r="58" spans="1:13" ht="17" x14ac:dyDescent="0.2">
      <c r="A58" s="1" t="s">
        <v>13</v>
      </c>
      <c r="B58" s="1">
        <v>50.03</v>
      </c>
      <c r="C58" s="1">
        <v>33.9</v>
      </c>
      <c r="D58" s="1">
        <v>44.03</v>
      </c>
      <c r="E58" s="1">
        <v>31.67</v>
      </c>
      <c r="F58" s="1">
        <v>28.83</v>
      </c>
      <c r="G58" s="1">
        <v>30.17</v>
      </c>
      <c r="H58" s="1">
        <v>31.65</v>
      </c>
      <c r="I58" s="1">
        <v>25.09</v>
      </c>
      <c r="J58" s="1">
        <v>17.48</v>
      </c>
      <c r="K58" s="1">
        <v>15.31</v>
      </c>
      <c r="M58">
        <f t="shared" si="2"/>
        <v>30.816000000000003</v>
      </c>
    </row>
    <row r="59" spans="1:13" ht="17" x14ac:dyDescent="0.2">
      <c r="A59" s="1" t="s">
        <v>14</v>
      </c>
      <c r="B59" s="1">
        <v>49.97</v>
      </c>
      <c r="C59" s="1">
        <v>66.099999999999994</v>
      </c>
      <c r="D59" s="1">
        <v>55.97</v>
      </c>
      <c r="E59" s="1">
        <v>68.33</v>
      </c>
      <c r="F59" s="1">
        <v>71.17</v>
      </c>
      <c r="G59" s="1">
        <v>69.83</v>
      </c>
      <c r="H59" s="1">
        <v>68.349999999999994</v>
      </c>
      <c r="I59" s="1">
        <v>74.91</v>
      </c>
      <c r="J59" s="1">
        <v>82.52</v>
      </c>
      <c r="K59" s="1">
        <v>84.69</v>
      </c>
      <c r="M59">
        <f t="shared" si="2"/>
        <v>69.183999999999997</v>
      </c>
    </row>
    <row r="60" spans="1:13" ht="17" x14ac:dyDescent="0.2">
      <c r="A60" s="1" t="s">
        <v>15</v>
      </c>
      <c r="B60" s="1">
        <v>99.87</v>
      </c>
      <c r="C60" s="1">
        <v>194.96</v>
      </c>
      <c r="D60" s="1">
        <v>127.11</v>
      </c>
      <c r="E60" s="1">
        <v>215.74</v>
      </c>
      <c r="F60" s="1">
        <v>246.81</v>
      </c>
      <c r="G60" s="1">
        <v>231.4</v>
      </c>
      <c r="H60" s="1">
        <v>215.99</v>
      </c>
      <c r="I60" s="1">
        <v>298.63</v>
      </c>
      <c r="J60" s="1">
        <v>472.21</v>
      </c>
      <c r="K60" s="1">
        <v>553.12</v>
      </c>
      <c r="M60">
        <f t="shared" si="2"/>
        <v>265.584</v>
      </c>
    </row>
    <row r="61" spans="1:13" ht="17" x14ac:dyDescent="0.2">
      <c r="A61" s="1" t="s">
        <v>18</v>
      </c>
      <c r="B61" s="2">
        <v>2398</v>
      </c>
      <c r="C61" s="2">
        <v>2019</v>
      </c>
      <c r="D61" s="2">
        <v>3815</v>
      </c>
      <c r="E61" s="2">
        <v>1677</v>
      </c>
      <c r="F61" s="1">
        <v>-713</v>
      </c>
      <c r="G61" s="2">
        <v>1631</v>
      </c>
      <c r="H61" s="2">
        <v>4364</v>
      </c>
      <c r="I61" s="2">
        <v>2571</v>
      </c>
      <c r="J61" s="2">
        <v>5453</v>
      </c>
      <c r="K61" s="2">
        <v>5954</v>
      </c>
      <c r="M61">
        <f t="shared" si="2"/>
        <v>2916.9</v>
      </c>
    </row>
    <row r="62" spans="1:13" ht="17" x14ac:dyDescent="0.2">
      <c r="C62" s="1"/>
      <c r="D62" s="1"/>
      <c r="E62" s="1"/>
      <c r="F62" s="1"/>
      <c r="G62" s="1"/>
      <c r="H62" s="1"/>
      <c r="I62" s="1"/>
    </row>
    <row r="63" spans="1:13" ht="17" x14ac:dyDescent="0.2">
      <c r="C63" s="1"/>
      <c r="D63" s="1"/>
      <c r="E63" s="1"/>
      <c r="F63" s="1"/>
      <c r="G63" s="1"/>
      <c r="H63" s="1"/>
      <c r="I63" s="1"/>
      <c r="M63" t="s">
        <v>1</v>
      </c>
    </row>
    <row r="64" spans="1:13" ht="17" x14ac:dyDescent="0.2">
      <c r="A64" s="1" t="s">
        <v>20</v>
      </c>
    </row>
    <row r="65" spans="1:13" ht="17" x14ac:dyDescent="0.2">
      <c r="B65" s="1">
        <v>2007</v>
      </c>
      <c r="C65" s="1">
        <v>2008</v>
      </c>
      <c r="D65" s="1">
        <v>2009</v>
      </c>
      <c r="E65" s="1">
        <v>2010</v>
      </c>
      <c r="F65" s="1">
        <v>2011</v>
      </c>
      <c r="G65" s="1">
        <v>2012</v>
      </c>
      <c r="H65" s="1">
        <v>2013</v>
      </c>
      <c r="I65" s="1">
        <v>2014</v>
      </c>
      <c r="J65" s="1">
        <v>2015</v>
      </c>
      <c r="K65" s="1">
        <v>2016</v>
      </c>
    </row>
    <row r="66" spans="1:13" ht="17" x14ac:dyDescent="0.2">
      <c r="A66" s="1" t="s">
        <v>2</v>
      </c>
      <c r="B66" s="1">
        <v>18.600000000000001</v>
      </c>
      <c r="C66" s="1">
        <v>9.6999999999999993</v>
      </c>
      <c r="D66" s="1">
        <v>18.8</v>
      </c>
      <c r="E66" s="1">
        <v>15.4</v>
      </c>
      <c r="F66" s="1">
        <v>17.600000000000001</v>
      </c>
      <c r="G66" s="1">
        <v>18.2</v>
      </c>
      <c r="H66" s="1">
        <v>17.100000000000001</v>
      </c>
      <c r="I66" s="1">
        <v>17.899999999999999</v>
      </c>
      <c r="J66" s="1">
        <v>23.2</v>
      </c>
      <c r="K66" s="1">
        <v>21.4</v>
      </c>
      <c r="M66">
        <f>SUM(B66:L66)/10</f>
        <v>17.79</v>
      </c>
    </row>
    <row r="67" spans="1:13" ht="17" x14ac:dyDescent="0.2">
      <c r="A67" s="1" t="s">
        <v>3</v>
      </c>
      <c r="B67" s="1">
        <v>1.88</v>
      </c>
      <c r="C67" s="1">
        <v>1.28</v>
      </c>
      <c r="D67" s="1">
        <v>1.71</v>
      </c>
      <c r="E67" s="1">
        <v>1.58</v>
      </c>
      <c r="F67" s="1">
        <v>1.72</v>
      </c>
      <c r="G67" s="1">
        <v>1.69</v>
      </c>
      <c r="H67" s="1">
        <v>1.76</v>
      </c>
      <c r="I67" s="1">
        <v>2.02</v>
      </c>
      <c r="J67" s="1">
        <v>2.2599999999999998</v>
      </c>
      <c r="K67" s="1">
        <v>2.23</v>
      </c>
      <c r="M67">
        <f t="shared" ref="M67:M79" si="3">SUM(B67:L67)/10</f>
        <v>1.8129999999999999</v>
      </c>
    </row>
    <row r="68" spans="1:13" ht="17" x14ac:dyDescent="0.2">
      <c r="A68" s="1" t="s">
        <v>4</v>
      </c>
      <c r="B68" s="1">
        <v>6.09</v>
      </c>
      <c r="C68" s="1">
        <v>5.23</v>
      </c>
      <c r="D68" s="1">
        <v>5.65</v>
      </c>
      <c r="E68" s="1">
        <v>4.83</v>
      </c>
      <c r="F68" s="1">
        <v>5.58</v>
      </c>
      <c r="G68" s="1">
        <v>5.71</v>
      </c>
      <c r="H68" s="1">
        <v>6.12</v>
      </c>
      <c r="I68" s="1">
        <v>7.17</v>
      </c>
      <c r="J68" s="1">
        <v>7.79</v>
      </c>
      <c r="K68" s="1">
        <v>7.18</v>
      </c>
      <c r="M68">
        <f t="shared" si="3"/>
        <v>6.1349999999999998</v>
      </c>
    </row>
    <row r="69" spans="1:13" ht="17" x14ac:dyDescent="0.2">
      <c r="A69" s="1" t="s">
        <v>5</v>
      </c>
      <c r="B69" s="1">
        <v>19.47</v>
      </c>
      <c r="C69" s="1">
        <v>13.44</v>
      </c>
      <c r="D69" s="1">
        <v>11.8</v>
      </c>
      <c r="E69" s="1">
        <v>12.74</v>
      </c>
      <c r="F69" s="1">
        <v>14.62</v>
      </c>
      <c r="G69" s="1">
        <v>12.65</v>
      </c>
      <c r="H69" s="1">
        <v>13.95</v>
      </c>
      <c r="I69" s="1">
        <v>17.670000000000002</v>
      </c>
      <c r="J69" s="1">
        <v>16.41</v>
      </c>
      <c r="K69" s="1">
        <v>16.649999999999999</v>
      </c>
      <c r="M69">
        <f t="shared" si="3"/>
        <v>14.940000000000001</v>
      </c>
    </row>
    <row r="70" spans="1:13" ht="17" x14ac:dyDescent="0.2">
      <c r="A70" s="1" t="s">
        <v>6</v>
      </c>
      <c r="B70" s="1">
        <v>2.98</v>
      </c>
      <c r="C70" s="1">
        <v>4.4400000000000004</v>
      </c>
      <c r="D70" s="1">
        <v>2.0299999999999998</v>
      </c>
      <c r="E70" s="1">
        <v>3.56</v>
      </c>
      <c r="F70" s="1">
        <v>3.39</v>
      </c>
      <c r="G70" s="1">
        <v>3.36</v>
      </c>
      <c r="H70" s="1">
        <v>3.59</v>
      </c>
      <c r="I70" s="1">
        <v>3.43</v>
      </c>
      <c r="J70" s="1">
        <v>2.97</v>
      </c>
      <c r="K70" s="1">
        <v>3.22</v>
      </c>
      <c r="M70">
        <f t="shared" si="3"/>
        <v>3.2969999999999997</v>
      </c>
    </row>
    <row r="71" spans="1:13" ht="17" x14ac:dyDescent="0.2">
      <c r="A71" s="1" t="s">
        <v>7</v>
      </c>
      <c r="B71" s="1">
        <v>5.4</v>
      </c>
      <c r="C71" s="1">
        <v>10.3</v>
      </c>
      <c r="D71" s="1">
        <v>5.3</v>
      </c>
      <c r="E71" s="1">
        <v>6.5</v>
      </c>
      <c r="F71" s="1">
        <v>5.7</v>
      </c>
      <c r="G71" s="1">
        <v>5.5</v>
      </c>
      <c r="H71" s="1">
        <v>5.8</v>
      </c>
      <c r="I71" s="1">
        <v>5.6</v>
      </c>
      <c r="J71" s="1">
        <v>4.3</v>
      </c>
      <c r="K71" s="1">
        <v>4.7</v>
      </c>
      <c r="M71">
        <f t="shared" si="3"/>
        <v>5.91</v>
      </c>
    </row>
    <row r="72" spans="1:13" ht="17" x14ac:dyDescent="0.2">
      <c r="A72" s="1" t="s">
        <v>8</v>
      </c>
      <c r="B72" s="1">
        <v>31.39</v>
      </c>
      <c r="C72" s="1">
        <v>50.53</v>
      </c>
      <c r="D72" s="1">
        <v>27.93</v>
      </c>
      <c r="E72" s="1">
        <v>29.3</v>
      </c>
      <c r="F72" s="1">
        <v>29.75</v>
      </c>
      <c r="G72" s="1">
        <v>29.55</v>
      </c>
      <c r="H72" s="1">
        <v>33.76</v>
      </c>
      <c r="I72" s="1">
        <v>37.880000000000003</v>
      </c>
      <c r="J72" s="1">
        <v>31.8</v>
      </c>
      <c r="K72" s="1">
        <v>31.7</v>
      </c>
      <c r="M72">
        <f t="shared" si="3"/>
        <v>33.359000000000002</v>
      </c>
    </row>
    <row r="73" spans="1:13" ht="17" x14ac:dyDescent="0.2">
      <c r="A73" s="1" t="s">
        <v>9</v>
      </c>
      <c r="B73" s="1">
        <v>9.67</v>
      </c>
      <c r="C73" s="1">
        <v>12.41</v>
      </c>
      <c r="D73" s="1">
        <v>8.4600000000000009</v>
      </c>
      <c r="E73" s="1">
        <v>9.59</v>
      </c>
      <c r="F73" s="1">
        <v>9.15</v>
      </c>
      <c r="G73" s="1">
        <v>8.73</v>
      </c>
      <c r="H73" s="1">
        <v>9.7200000000000006</v>
      </c>
      <c r="I73" s="1">
        <v>10.68</v>
      </c>
      <c r="J73" s="1">
        <v>9.2100000000000009</v>
      </c>
      <c r="K73" s="1">
        <v>9.83</v>
      </c>
      <c r="M73">
        <f t="shared" si="3"/>
        <v>9.745000000000001</v>
      </c>
    </row>
    <row r="74" spans="1:13" ht="17" x14ac:dyDescent="0.2">
      <c r="A74" s="1" t="s">
        <v>10</v>
      </c>
      <c r="B74" s="1">
        <v>17.440000000000001</v>
      </c>
      <c r="C74" s="1">
        <v>23.65</v>
      </c>
      <c r="D74" s="1">
        <v>15.59</v>
      </c>
      <c r="E74" s="1">
        <v>16.829999999999998</v>
      </c>
      <c r="F74" s="1">
        <v>15.65</v>
      </c>
      <c r="G74" s="1">
        <v>16.07</v>
      </c>
      <c r="H74" s="1">
        <v>19.100000000000001</v>
      </c>
      <c r="I74" s="1">
        <v>19.899999999999999</v>
      </c>
      <c r="J74" s="1">
        <v>16.739999999999998</v>
      </c>
      <c r="K74" s="1">
        <v>16.02</v>
      </c>
      <c r="M74">
        <f t="shared" si="3"/>
        <v>17.699000000000005</v>
      </c>
    </row>
    <row r="75" spans="1:13" ht="17" x14ac:dyDescent="0.2">
      <c r="A75" s="1" t="s">
        <v>11</v>
      </c>
      <c r="B75" s="1">
        <v>16.38</v>
      </c>
      <c r="C75" s="1">
        <v>22.5</v>
      </c>
      <c r="D75" s="1">
        <v>13.26</v>
      </c>
      <c r="E75" s="1">
        <v>15.4</v>
      </c>
      <c r="F75" s="1">
        <v>14.37</v>
      </c>
      <c r="G75" s="1">
        <v>14.76</v>
      </c>
      <c r="H75" s="1">
        <v>17.21</v>
      </c>
      <c r="I75" s="1">
        <v>18.22</v>
      </c>
      <c r="J75" s="1">
        <v>15.21</v>
      </c>
      <c r="K75" s="1">
        <v>14.45</v>
      </c>
      <c r="M75">
        <f t="shared" si="3"/>
        <v>16.175999999999998</v>
      </c>
    </row>
    <row r="76" spans="1:13" ht="17" x14ac:dyDescent="0.2">
      <c r="A76" s="1" t="s">
        <v>12</v>
      </c>
      <c r="B76" s="1">
        <v>41.81</v>
      </c>
      <c r="C76" s="1">
        <v>50.02</v>
      </c>
      <c r="D76" s="1">
        <v>42.53</v>
      </c>
      <c r="E76" s="1">
        <v>45.3</v>
      </c>
      <c r="F76" s="1">
        <v>48.31</v>
      </c>
      <c r="G76" s="1">
        <v>40.020000000000003</v>
      </c>
      <c r="H76" s="1">
        <v>43.09</v>
      </c>
      <c r="I76" s="1">
        <v>43.5</v>
      </c>
      <c r="J76" s="1">
        <v>39.299999999999997</v>
      </c>
      <c r="K76" s="1">
        <v>38.700000000000003</v>
      </c>
      <c r="M76">
        <f t="shared" si="3"/>
        <v>43.258000000000003</v>
      </c>
    </row>
    <row r="77" spans="1:13" ht="17" x14ac:dyDescent="0.2">
      <c r="A77" s="1" t="s">
        <v>13</v>
      </c>
      <c r="B77" s="1">
        <v>52.17</v>
      </c>
      <c r="C77" s="1">
        <v>44.53</v>
      </c>
      <c r="D77" s="1">
        <v>47.47</v>
      </c>
      <c r="E77" s="1">
        <v>52.56</v>
      </c>
      <c r="F77" s="1">
        <v>48.31</v>
      </c>
      <c r="G77" s="1">
        <v>49.95</v>
      </c>
      <c r="H77" s="1">
        <v>50.99</v>
      </c>
      <c r="I77" s="1">
        <v>48.09</v>
      </c>
      <c r="J77" s="1">
        <v>47.83</v>
      </c>
      <c r="K77" s="1">
        <v>45.59</v>
      </c>
      <c r="M77">
        <f t="shared" si="3"/>
        <v>48.749000000000002</v>
      </c>
    </row>
    <row r="78" spans="1:13" ht="17" x14ac:dyDescent="0.2">
      <c r="A78" s="1" t="s">
        <v>14</v>
      </c>
      <c r="B78" s="1">
        <v>47.83</v>
      </c>
      <c r="C78" s="1">
        <v>55.47</v>
      </c>
      <c r="D78" s="1">
        <v>52.53</v>
      </c>
      <c r="E78" s="1">
        <v>47.44</v>
      </c>
      <c r="F78" s="1">
        <v>51.69</v>
      </c>
      <c r="G78" s="1">
        <v>50.05</v>
      </c>
      <c r="H78" s="1">
        <v>49.01</v>
      </c>
      <c r="I78" s="1">
        <v>51.91</v>
      </c>
      <c r="J78" s="1">
        <v>52.17</v>
      </c>
      <c r="K78" s="1">
        <v>54.41</v>
      </c>
      <c r="M78">
        <f t="shared" si="3"/>
        <v>51.250999999999998</v>
      </c>
    </row>
    <row r="79" spans="1:13" ht="17" x14ac:dyDescent="0.2">
      <c r="A79" s="1" t="s">
        <v>15</v>
      </c>
      <c r="B79" s="1">
        <v>91.68</v>
      </c>
      <c r="C79" s="1">
        <v>124.59</v>
      </c>
      <c r="D79" s="1">
        <v>110.67</v>
      </c>
      <c r="E79" s="1">
        <v>90.27</v>
      </c>
      <c r="F79" s="1">
        <v>106.98</v>
      </c>
      <c r="G79" s="1">
        <v>100.22</v>
      </c>
      <c r="H79" s="1">
        <v>96.12</v>
      </c>
      <c r="I79" s="1">
        <v>107.93</v>
      </c>
      <c r="J79" s="1">
        <v>109.07</v>
      </c>
      <c r="K79" s="1">
        <v>119.35</v>
      </c>
      <c r="M79">
        <f t="shared" si="3"/>
        <v>105.68799999999999</v>
      </c>
    </row>
    <row r="82" spans="1:13" ht="17" x14ac:dyDescent="0.2">
      <c r="A82" s="1" t="s">
        <v>21</v>
      </c>
      <c r="M82" t="s">
        <v>1</v>
      </c>
    </row>
    <row r="83" spans="1:13" ht="17" x14ac:dyDescent="0.2">
      <c r="A83" s="1"/>
      <c r="C83" s="1"/>
      <c r="D83" s="1"/>
      <c r="E83" s="1"/>
      <c r="F83" s="1"/>
      <c r="G83" s="1"/>
      <c r="H83" s="1"/>
    </row>
    <row r="84" spans="1:13" ht="17" x14ac:dyDescent="0.2">
      <c r="B84" s="1">
        <v>2007</v>
      </c>
      <c r="C84" s="1">
        <v>2008</v>
      </c>
      <c r="D84" s="1">
        <v>2009</v>
      </c>
      <c r="E84" s="1">
        <v>2010</v>
      </c>
      <c r="F84" s="1">
        <v>2011</v>
      </c>
      <c r="G84" s="1">
        <v>2012</v>
      </c>
      <c r="H84" s="1">
        <v>2013</v>
      </c>
      <c r="I84" s="1">
        <v>2014</v>
      </c>
      <c r="J84" s="1">
        <v>2015</v>
      </c>
      <c r="K84" s="1">
        <v>2016</v>
      </c>
    </row>
    <row r="85" spans="1:13" ht="17" x14ac:dyDescent="0.2">
      <c r="A85" s="1" t="s">
        <v>2</v>
      </c>
      <c r="B85" s="1">
        <v>7</v>
      </c>
      <c r="C85" s="1">
        <v>15.7</v>
      </c>
      <c r="D85" s="1">
        <v>16.600000000000001</v>
      </c>
      <c r="E85" s="1">
        <v>15.5</v>
      </c>
      <c r="F85" s="1">
        <v>17.5</v>
      </c>
      <c r="G85" s="1">
        <v>17.899999999999999</v>
      </c>
      <c r="H85" s="1">
        <v>21.6</v>
      </c>
      <c r="I85" s="1">
        <v>29</v>
      </c>
      <c r="J85" s="1">
        <v>29.7</v>
      </c>
      <c r="K85" s="1">
        <v>21.6</v>
      </c>
      <c r="M85">
        <f>SUM(B85:K85)/10</f>
        <v>19.209999999999997</v>
      </c>
    </row>
    <row r="86" spans="1:13" ht="17" x14ac:dyDescent="0.2">
      <c r="A86" s="1" t="s">
        <v>3</v>
      </c>
      <c r="B86" s="1">
        <v>2.46</v>
      </c>
      <c r="C86" s="1">
        <v>1.46</v>
      </c>
      <c r="D86" s="1">
        <v>1.74</v>
      </c>
      <c r="E86" s="1">
        <v>1.7</v>
      </c>
      <c r="F86" s="1">
        <v>1.51</v>
      </c>
      <c r="G86" s="1">
        <v>1.42</v>
      </c>
      <c r="H86" s="1">
        <v>1.44</v>
      </c>
      <c r="I86" s="1">
        <v>1.55</v>
      </c>
      <c r="J86" s="1">
        <v>1.71</v>
      </c>
      <c r="K86" s="1">
        <v>1.69</v>
      </c>
      <c r="M86">
        <f t="shared" ref="M86:M99" si="4">SUM(B86:K86)/10</f>
        <v>1.6680000000000004</v>
      </c>
    </row>
    <row r="87" spans="1:13" ht="17" x14ac:dyDescent="0.2">
      <c r="A87" s="1" t="s">
        <v>4</v>
      </c>
      <c r="B87" s="1">
        <v>3.49</v>
      </c>
      <c r="C87" s="1">
        <v>2.57</v>
      </c>
      <c r="D87" s="1">
        <v>1.97</v>
      </c>
      <c r="E87" s="1">
        <v>2.4300000000000002</v>
      </c>
      <c r="F87" s="1">
        <v>2.41</v>
      </c>
      <c r="G87" s="1">
        <v>2.4300000000000002</v>
      </c>
      <c r="H87" s="1">
        <v>2.87</v>
      </c>
      <c r="I87" s="1">
        <v>2.79</v>
      </c>
      <c r="J87" s="1">
        <v>3.04</v>
      </c>
      <c r="K87" s="1">
        <v>2.83</v>
      </c>
      <c r="M87">
        <f t="shared" si="4"/>
        <v>2.6829999999999998</v>
      </c>
    </row>
    <row r="88" spans="1:13" ht="17" x14ac:dyDescent="0.2">
      <c r="A88" s="1" t="s">
        <v>5</v>
      </c>
      <c r="B88" s="1">
        <v>19.54</v>
      </c>
      <c r="C88" s="1">
        <v>12.65</v>
      </c>
      <c r="D88" s="1">
        <v>13.07</v>
      </c>
      <c r="E88" s="1">
        <v>11.7</v>
      </c>
      <c r="F88" s="1">
        <v>11.2</v>
      </c>
      <c r="G88" s="1">
        <v>10.36</v>
      </c>
      <c r="H88" s="1">
        <v>13.02</v>
      </c>
      <c r="I88" s="1">
        <v>14.93</v>
      </c>
      <c r="J88" s="1">
        <v>16.170000000000002</v>
      </c>
      <c r="K88" s="1">
        <v>14.01</v>
      </c>
      <c r="M88">
        <f t="shared" si="4"/>
        <v>13.665000000000001</v>
      </c>
    </row>
    <row r="89" spans="1:13" ht="17" x14ac:dyDescent="0.2">
      <c r="A89" s="1" t="s">
        <v>6</v>
      </c>
      <c r="B89" s="1">
        <v>1.79</v>
      </c>
      <c r="C89" s="1">
        <v>2.78</v>
      </c>
      <c r="D89" s="1">
        <v>2.82</v>
      </c>
      <c r="E89" s="1">
        <v>2.76</v>
      </c>
      <c r="F89" s="1">
        <v>2.86</v>
      </c>
      <c r="G89" s="1">
        <v>2.91</v>
      </c>
      <c r="H89" s="1">
        <v>2.77</v>
      </c>
      <c r="I89" s="1">
        <v>2.75</v>
      </c>
      <c r="J89" s="1">
        <v>2.57</v>
      </c>
      <c r="K89" s="1">
        <v>2.82</v>
      </c>
      <c r="M89">
        <f t="shared" si="4"/>
        <v>2.6830000000000003</v>
      </c>
    </row>
    <row r="90" spans="1:13" ht="17" x14ac:dyDescent="0.2">
      <c r="A90" s="1" t="s">
        <v>7</v>
      </c>
      <c r="B90" s="1">
        <v>14.3</v>
      </c>
      <c r="C90" s="1">
        <v>6.4</v>
      </c>
      <c r="D90" s="1">
        <v>6</v>
      </c>
      <c r="E90" s="1">
        <v>6.5</v>
      </c>
      <c r="F90" s="1">
        <v>5.7</v>
      </c>
      <c r="G90" s="1">
        <v>5.6</v>
      </c>
      <c r="H90" s="1">
        <v>4.5999999999999996</v>
      </c>
      <c r="I90" s="1">
        <v>3.5</v>
      </c>
      <c r="J90" s="1">
        <v>3.4</v>
      </c>
      <c r="K90" s="1">
        <v>4.5999999999999996</v>
      </c>
      <c r="M90">
        <f t="shared" si="4"/>
        <v>6.0600000000000005</v>
      </c>
    </row>
    <row r="91" spans="1:13" ht="17" x14ac:dyDescent="0.2">
      <c r="A91" s="1" t="s">
        <v>8</v>
      </c>
      <c r="B91" s="1">
        <v>46.35</v>
      </c>
      <c r="C91" s="1">
        <v>15.19</v>
      </c>
      <c r="D91" s="1">
        <v>10.27</v>
      </c>
      <c r="E91" s="1">
        <v>15.66</v>
      </c>
      <c r="F91" s="1">
        <v>13.81</v>
      </c>
      <c r="G91" s="1">
        <v>13.72</v>
      </c>
      <c r="H91" s="1">
        <v>13.3</v>
      </c>
      <c r="I91" s="1">
        <v>9.57</v>
      </c>
      <c r="J91" s="1">
        <v>10.17</v>
      </c>
      <c r="K91" s="1">
        <v>13.12</v>
      </c>
      <c r="M91">
        <f t="shared" si="4"/>
        <v>16.116</v>
      </c>
    </row>
    <row r="92" spans="1:13" ht="17" x14ac:dyDescent="0.2">
      <c r="A92" s="1" t="s">
        <v>9</v>
      </c>
      <c r="B92" s="1">
        <v>32.72</v>
      </c>
      <c r="C92" s="1">
        <v>8.6300000000000008</v>
      </c>
      <c r="D92" s="1">
        <v>9.08</v>
      </c>
      <c r="E92" s="1">
        <v>10.99</v>
      </c>
      <c r="F92" s="1">
        <v>8.65</v>
      </c>
      <c r="G92" s="1">
        <v>8.01</v>
      </c>
      <c r="H92" s="1">
        <v>6.68</v>
      </c>
      <c r="I92" s="1">
        <v>5.29</v>
      </c>
      <c r="J92" s="1">
        <v>5.72</v>
      </c>
      <c r="K92" s="1">
        <v>7.84</v>
      </c>
      <c r="M92">
        <f t="shared" si="4"/>
        <v>10.361000000000002</v>
      </c>
    </row>
    <row r="93" spans="1:13" ht="17" x14ac:dyDescent="0.2">
      <c r="A93" s="1" t="s">
        <v>10</v>
      </c>
      <c r="B93" s="1">
        <v>15.79</v>
      </c>
      <c r="C93" s="1">
        <v>6.52</v>
      </c>
      <c r="D93" s="1">
        <v>6.05</v>
      </c>
      <c r="E93" s="1">
        <v>7.16</v>
      </c>
      <c r="F93" s="1">
        <v>6.73</v>
      </c>
      <c r="G93" s="1">
        <v>6.49</v>
      </c>
      <c r="H93" s="1">
        <v>5.47</v>
      </c>
      <c r="I93" s="1">
        <v>4.3899999999999997</v>
      </c>
      <c r="J93" s="1">
        <v>4.76</v>
      </c>
      <c r="K93" s="1">
        <v>4.54</v>
      </c>
      <c r="M93">
        <f t="shared" si="4"/>
        <v>6.7900000000000009</v>
      </c>
    </row>
    <row r="94" spans="1:13" ht="17" x14ac:dyDescent="0.2">
      <c r="A94" s="1" t="s">
        <v>11</v>
      </c>
      <c r="B94" s="1">
        <v>15.16</v>
      </c>
      <c r="C94" s="1">
        <v>4.8899999999999997</v>
      </c>
      <c r="D94" s="1">
        <v>5.0599999999999996</v>
      </c>
      <c r="E94" s="1">
        <v>6.66</v>
      </c>
      <c r="F94" s="1">
        <v>5.88</v>
      </c>
      <c r="G94" s="1">
        <v>5.66</v>
      </c>
      <c r="H94" s="1">
        <v>4.5999999999999996</v>
      </c>
      <c r="I94" s="1">
        <v>3.52</v>
      </c>
      <c r="J94" s="1">
        <v>3.92</v>
      </c>
      <c r="K94" s="1">
        <v>3.91</v>
      </c>
      <c r="M94">
        <f t="shared" si="4"/>
        <v>5.9260000000000002</v>
      </c>
    </row>
    <row r="95" spans="1:13" ht="17" x14ac:dyDescent="0.2">
      <c r="A95" s="1" t="s">
        <v>12</v>
      </c>
      <c r="B95" s="1">
        <v>15.93</v>
      </c>
      <c r="C95" s="1">
        <v>18.18</v>
      </c>
      <c r="D95" s="1">
        <v>16.399999999999999</v>
      </c>
      <c r="E95" s="1">
        <v>20.98</v>
      </c>
      <c r="F95" s="1">
        <v>21.5</v>
      </c>
      <c r="G95" s="1">
        <v>23.44</v>
      </c>
      <c r="H95" s="1">
        <v>25.38</v>
      </c>
      <c r="I95" s="1">
        <v>23.46</v>
      </c>
      <c r="J95" s="1">
        <v>24.45</v>
      </c>
      <c r="K95" s="1">
        <v>43.49</v>
      </c>
      <c r="M95">
        <f t="shared" si="4"/>
        <v>23.321000000000002</v>
      </c>
    </row>
    <row r="96" spans="1:13" ht="17" x14ac:dyDescent="0.2">
      <c r="A96" s="1" t="s">
        <v>13</v>
      </c>
      <c r="B96" s="1">
        <v>32.700000000000003</v>
      </c>
      <c r="C96" s="1">
        <v>32.18</v>
      </c>
      <c r="D96" s="1">
        <v>49.32</v>
      </c>
      <c r="E96" s="1">
        <v>42.49</v>
      </c>
      <c r="F96" s="1">
        <v>42.57</v>
      </c>
      <c r="G96" s="1">
        <v>41.27</v>
      </c>
      <c r="H96" s="1">
        <v>34.58</v>
      </c>
      <c r="I96" s="1">
        <v>36.840000000000003</v>
      </c>
      <c r="J96" s="1">
        <v>38.54</v>
      </c>
      <c r="K96" s="1">
        <v>29.83</v>
      </c>
      <c r="M96">
        <f t="shared" si="4"/>
        <v>38.032000000000004</v>
      </c>
    </row>
    <row r="97" spans="1:13" ht="17" x14ac:dyDescent="0.2">
      <c r="A97" s="1" t="s">
        <v>14</v>
      </c>
      <c r="B97" s="1">
        <v>67.3</v>
      </c>
      <c r="C97" s="1">
        <v>67.819999999999993</v>
      </c>
      <c r="D97" s="1">
        <v>50.68</v>
      </c>
      <c r="E97" s="1">
        <v>57.51</v>
      </c>
      <c r="F97" s="1">
        <v>57.43</v>
      </c>
      <c r="G97" s="1">
        <v>58.73</v>
      </c>
      <c r="H97" s="1">
        <v>65.42</v>
      </c>
      <c r="I97" s="1">
        <v>63.16</v>
      </c>
      <c r="J97" s="1">
        <v>61.46</v>
      </c>
      <c r="K97" s="1">
        <v>70.17</v>
      </c>
      <c r="M97">
        <f t="shared" si="4"/>
        <v>61.968000000000004</v>
      </c>
    </row>
    <row r="98" spans="1:13" ht="17" x14ac:dyDescent="0.2">
      <c r="A98" s="1" t="s">
        <v>15</v>
      </c>
      <c r="B98" s="1">
        <v>205.79</v>
      </c>
      <c r="C98" s="1">
        <v>210.79</v>
      </c>
      <c r="D98" s="1">
        <v>102.74</v>
      </c>
      <c r="E98" s="1">
        <v>135.34</v>
      </c>
      <c r="F98" s="1">
        <v>134.93</v>
      </c>
      <c r="G98" s="1">
        <v>142.29</v>
      </c>
      <c r="H98" s="1">
        <v>189.21</v>
      </c>
      <c r="I98" s="1">
        <v>171.43</v>
      </c>
      <c r="J98" s="1">
        <v>159.5</v>
      </c>
      <c r="K98" s="1">
        <v>235.26</v>
      </c>
      <c r="M98">
        <f t="shared" si="4"/>
        <v>168.72800000000001</v>
      </c>
    </row>
    <row r="99" spans="1:13" ht="17" x14ac:dyDescent="0.2">
      <c r="A99" s="1" t="s">
        <v>22</v>
      </c>
      <c r="B99" s="2">
        <v>-2419</v>
      </c>
      <c r="C99" s="1">
        <v>-15</v>
      </c>
      <c r="D99" s="2">
        <v>-1449</v>
      </c>
      <c r="E99" s="2">
        <v>-1308</v>
      </c>
      <c r="F99" s="1">
        <v>-850</v>
      </c>
      <c r="G99" s="2">
        <v>-1630</v>
      </c>
      <c r="H99" s="2">
        <v>-2757</v>
      </c>
      <c r="I99" s="2">
        <v>-3177</v>
      </c>
      <c r="J99" s="2">
        <v>-1204</v>
      </c>
      <c r="K99" s="2">
        <v>10063</v>
      </c>
      <c r="M99">
        <f t="shared" si="4"/>
        <v>-474.6</v>
      </c>
    </row>
    <row r="101" spans="1:13" ht="17" x14ac:dyDescent="0.2">
      <c r="A101" s="1" t="s">
        <v>23</v>
      </c>
      <c r="M101" t="s">
        <v>1</v>
      </c>
    </row>
    <row r="102" spans="1:13" ht="17" x14ac:dyDescent="0.2">
      <c r="B102" s="1">
        <v>2007</v>
      </c>
      <c r="C102" s="1">
        <v>2008</v>
      </c>
      <c r="D102" s="1">
        <v>2009</v>
      </c>
      <c r="E102" s="1">
        <v>2010</v>
      </c>
      <c r="F102" s="1">
        <v>2011</v>
      </c>
      <c r="G102" s="1">
        <v>2012</v>
      </c>
      <c r="H102" s="1">
        <v>2013</v>
      </c>
      <c r="I102" s="1">
        <v>2014</v>
      </c>
      <c r="J102" s="1">
        <v>2015</v>
      </c>
      <c r="K102" s="1">
        <v>2016</v>
      </c>
    </row>
    <row r="103" spans="1:13" ht="17" x14ac:dyDescent="0.2">
      <c r="A103" s="1" t="s">
        <v>2</v>
      </c>
      <c r="B103" s="1">
        <v>19.899999999999999</v>
      </c>
      <c r="C103" s="1">
        <v>13.8</v>
      </c>
      <c r="D103" s="1">
        <v>13.3</v>
      </c>
      <c r="E103" s="1">
        <v>13.1</v>
      </c>
      <c r="F103" s="1">
        <v>18.7</v>
      </c>
      <c r="G103" s="1">
        <v>15</v>
      </c>
      <c r="H103" s="1">
        <v>16</v>
      </c>
      <c r="I103" s="1">
        <v>28.2</v>
      </c>
      <c r="J103" s="1">
        <v>10</v>
      </c>
      <c r="K103" s="1">
        <v>20.6</v>
      </c>
      <c r="M103">
        <f>SUM(B103:K103)/10</f>
        <v>16.86</v>
      </c>
    </row>
    <row r="104" spans="1:13" ht="17" x14ac:dyDescent="0.2">
      <c r="A104" s="1" t="s">
        <v>3</v>
      </c>
      <c r="B104" s="1">
        <v>1.34</v>
      </c>
      <c r="C104" s="1">
        <v>0.93</v>
      </c>
      <c r="D104" s="1">
        <v>0.99</v>
      </c>
      <c r="E104" s="1">
        <v>1.1200000000000001</v>
      </c>
      <c r="F104" s="1">
        <v>1.22</v>
      </c>
      <c r="G104" s="1">
        <v>1.29</v>
      </c>
      <c r="H104" s="1">
        <v>1.71</v>
      </c>
      <c r="I104" s="1">
        <v>1.76</v>
      </c>
      <c r="J104" s="1">
        <v>2.39</v>
      </c>
      <c r="K104" s="1">
        <v>2.61</v>
      </c>
      <c r="M104">
        <f t="shared" ref="M104:M117" si="5">SUM(B104:K104)/10</f>
        <v>1.536</v>
      </c>
    </row>
    <row r="105" spans="1:13" ht="17" x14ac:dyDescent="0.2">
      <c r="A105" s="1" t="s">
        <v>4</v>
      </c>
      <c r="B105" s="1">
        <v>1.83</v>
      </c>
      <c r="C105" s="1">
        <v>1.78</v>
      </c>
      <c r="D105" s="1">
        <v>1.55</v>
      </c>
      <c r="E105" s="1">
        <v>1.54</v>
      </c>
      <c r="F105" s="1">
        <v>1.88</v>
      </c>
      <c r="G105" s="1">
        <v>1.4</v>
      </c>
      <c r="H105" s="1">
        <v>1.86</v>
      </c>
      <c r="I105" s="1">
        <v>2.1800000000000002</v>
      </c>
      <c r="J105" s="1">
        <v>2.5299999999999998</v>
      </c>
      <c r="K105" s="1">
        <v>2.69</v>
      </c>
      <c r="M105">
        <f t="shared" si="5"/>
        <v>1.9240000000000002</v>
      </c>
    </row>
    <row r="106" spans="1:13" ht="17" x14ac:dyDescent="0.2">
      <c r="A106" s="1" t="s">
        <v>5</v>
      </c>
      <c r="B106" s="1">
        <v>14.02</v>
      </c>
      <c r="C106" s="1">
        <v>9.52</v>
      </c>
      <c r="D106" s="1">
        <v>7.9</v>
      </c>
      <c r="E106" s="1">
        <v>14.7</v>
      </c>
      <c r="F106" s="1">
        <v>14.62</v>
      </c>
      <c r="G106" s="1">
        <v>11.54</v>
      </c>
      <c r="H106" s="1">
        <v>9.39</v>
      </c>
      <c r="I106" s="1">
        <v>16.97</v>
      </c>
      <c r="J106" s="1">
        <v>19</v>
      </c>
      <c r="K106" s="1">
        <v>23.87</v>
      </c>
      <c r="M106">
        <f t="shared" si="5"/>
        <v>14.153</v>
      </c>
    </row>
    <row r="107" spans="1:13" ht="17" x14ac:dyDescent="0.2">
      <c r="A107" s="1" t="s">
        <v>6</v>
      </c>
      <c r="B107" s="1">
        <v>3.19</v>
      </c>
      <c r="C107" s="1">
        <v>4.17</v>
      </c>
      <c r="D107" s="1">
        <v>4.2699999999999996</v>
      </c>
      <c r="E107" s="1">
        <v>3.68</v>
      </c>
      <c r="F107" s="1">
        <v>3.1</v>
      </c>
      <c r="G107" s="1">
        <v>3.93</v>
      </c>
      <c r="H107" s="1">
        <v>1.53</v>
      </c>
      <c r="I107" s="1">
        <v>1.6</v>
      </c>
      <c r="J107" s="1">
        <v>1.43</v>
      </c>
      <c r="K107" s="1">
        <v>1.62</v>
      </c>
      <c r="M107">
        <f t="shared" si="5"/>
        <v>2.8520000000000003</v>
      </c>
    </row>
    <row r="108" spans="1:13" ht="17" x14ac:dyDescent="0.2">
      <c r="A108" s="1" t="s">
        <v>7</v>
      </c>
      <c r="B108" s="1">
        <v>5</v>
      </c>
      <c r="C108" s="1">
        <v>7.3</v>
      </c>
      <c r="D108" s="1">
        <v>7.5</v>
      </c>
      <c r="E108" s="1">
        <v>7.6</v>
      </c>
      <c r="F108" s="1">
        <v>5.4</v>
      </c>
      <c r="G108" s="1">
        <v>6.7</v>
      </c>
      <c r="H108" s="1">
        <v>6.3</v>
      </c>
      <c r="I108" s="1">
        <v>3.6</v>
      </c>
      <c r="J108" s="1">
        <v>10</v>
      </c>
      <c r="K108" s="1">
        <v>2.4</v>
      </c>
      <c r="M108">
        <f t="shared" si="5"/>
        <v>6.18</v>
      </c>
    </row>
    <row r="109" spans="1:13" ht="17" x14ac:dyDescent="0.2">
      <c r="A109" s="1" t="s">
        <v>8</v>
      </c>
      <c r="B109" s="1">
        <v>9.49</v>
      </c>
      <c r="C109" s="1">
        <v>13.07</v>
      </c>
      <c r="D109" s="1">
        <v>11.67</v>
      </c>
      <c r="E109" s="1">
        <v>11.48</v>
      </c>
      <c r="F109" s="1">
        <v>10.02</v>
      </c>
      <c r="G109" s="1">
        <v>9.4</v>
      </c>
      <c r="H109" s="1">
        <v>12.09</v>
      </c>
      <c r="I109" s="1">
        <v>7.87</v>
      </c>
      <c r="J109" s="1">
        <v>25.94</v>
      </c>
      <c r="K109" s="1">
        <v>6.59</v>
      </c>
      <c r="M109">
        <f t="shared" si="5"/>
        <v>11.762000000000002</v>
      </c>
    </row>
    <row r="110" spans="1:13" ht="17" x14ac:dyDescent="0.2">
      <c r="A110" s="1" t="s">
        <v>9</v>
      </c>
      <c r="B110" s="1">
        <v>6.95</v>
      </c>
      <c r="C110" s="1">
        <v>6.87</v>
      </c>
      <c r="D110" s="1">
        <v>7.48</v>
      </c>
      <c r="E110" s="1">
        <v>8.36</v>
      </c>
      <c r="F110" s="1">
        <v>6.49</v>
      </c>
      <c r="G110" s="1">
        <v>8.65</v>
      </c>
      <c r="H110" s="1">
        <v>11.09</v>
      </c>
      <c r="I110" s="1">
        <v>6.38</v>
      </c>
      <c r="J110" s="1">
        <v>24.52</v>
      </c>
      <c r="K110" s="1">
        <v>6.4</v>
      </c>
      <c r="M110">
        <f t="shared" si="5"/>
        <v>9.3190000000000008</v>
      </c>
    </row>
    <row r="111" spans="1:13" ht="17" x14ac:dyDescent="0.2">
      <c r="A111" s="1" t="s">
        <v>10</v>
      </c>
      <c r="B111" s="1">
        <v>4.7</v>
      </c>
      <c r="C111" s="1">
        <v>6.56</v>
      </c>
      <c r="D111" s="1">
        <v>6.38</v>
      </c>
      <c r="E111" s="1">
        <v>6.44</v>
      </c>
      <c r="F111" s="1">
        <v>5.77</v>
      </c>
      <c r="G111" s="1">
        <v>6.48</v>
      </c>
      <c r="H111" s="1">
        <v>7.57</v>
      </c>
      <c r="I111" s="1">
        <v>4.3</v>
      </c>
      <c r="J111" s="1">
        <v>13.18</v>
      </c>
      <c r="K111" s="1">
        <v>4.51</v>
      </c>
      <c r="M111">
        <f t="shared" si="5"/>
        <v>6.5890000000000004</v>
      </c>
    </row>
    <row r="112" spans="1:13" ht="17" x14ac:dyDescent="0.2">
      <c r="A112" s="1" t="s">
        <v>11</v>
      </c>
      <c r="B112" s="1">
        <v>3.81</v>
      </c>
      <c r="C112" s="1">
        <v>4.5999999999999996</v>
      </c>
      <c r="D112" s="1">
        <v>4.53</v>
      </c>
      <c r="E112" s="1">
        <v>4.32</v>
      </c>
      <c r="F112" s="1">
        <v>3.76</v>
      </c>
      <c r="G112" s="1">
        <v>4.01</v>
      </c>
      <c r="H112" s="1">
        <v>5.4</v>
      </c>
      <c r="I112" s="1">
        <v>3.27</v>
      </c>
      <c r="J112" s="1">
        <v>11.56</v>
      </c>
      <c r="K112" s="1">
        <v>2.7</v>
      </c>
      <c r="M112">
        <f t="shared" si="5"/>
        <v>4.7960000000000012</v>
      </c>
    </row>
    <row r="113" spans="1:13" ht="17" x14ac:dyDescent="0.2">
      <c r="A113" s="1" t="s">
        <v>12</v>
      </c>
      <c r="B113" s="1">
        <v>15.79</v>
      </c>
      <c r="C113" s="1">
        <v>18.02</v>
      </c>
      <c r="D113" s="1">
        <v>18.670000000000002</v>
      </c>
      <c r="E113" s="1">
        <v>17.02</v>
      </c>
      <c r="F113" s="1">
        <v>17.27</v>
      </c>
      <c r="G113" s="1">
        <v>20.7</v>
      </c>
      <c r="H113" s="1">
        <v>18.21</v>
      </c>
      <c r="I113" s="1">
        <v>17.59</v>
      </c>
      <c r="J113" s="1">
        <v>14.25</v>
      </c>
      <c r="K113" s="1">
        <v>13.78</v>
      </c>
      <c r="M113">
        <f t="shared" si="5"/>
        <v>17.130000000000003</v>
      </c>
    </row>
    <row r="114" spans="1:13" ht="17" x14ac:dyDescent="0.2">
      <c r="A114" s="1" t="s">
        <v>13</v>
      </c>
      <c r="B114" s="1">
        <v>40.14</v>
      </c>
      <c r="C114" s="1">
        <v>35.19</v>
      </c>
      <c r="D114" s="1">
        <v>38.79</v>
      </c>
      <c r="E114" s="1">
        <v>37.61</v>
      </c>
      <c r="F114" s="1">
        <v>37.53</v>
      </c>
      <c r="G114" s="1">
        <v>42.68</v>
      </c>
      <c r="H114" s="1">
        <v>44.62</v>
      </c>
      <c r="I114" s="1">
        <v>41.53</v>
      </c>
      <c r="J114" s="1">
        <v>44.57</v>
      </c>
      <c r="K114" s="1">
        <v>40.89</v>
      </c>
      <c r="M114">
        <f t="shared" si="5"/>
        <v>40.355000000000004</v>
      </c>
    </row>
    <row r="115" spans="1:13" ht="17" x14ac:dyDescent="0.2">
      <c r="A115" s="1" t="s">
        <v>14</v>
      </c>
      <c r="B115" s="1">
        <v>59.86</v>
      </c>
      <c r="C115" s="1">
        <v>64.81</v>
      </c>
      <c r="D115" s="1">
        <v>61.21</v>
      </c>
      <c r="E115" s="1">
        <v>62.39</v>
      </c>
      <c r="F115" s="1">
        <v>62.47</v>
      </c>
      <c r="G115" s="1">
        <v>57.32</v>
      </c>
      <c r="H115" s="1">
        <v>55.38</v>
      </c>
      <c r="I115" s="1">
        <v>58.47</v>
      </c>
      <c r="J115" s="1">
        <v>55.43</v>
      </c>
      <c r="K115" s="1">
        <v>59.11</v>
      </c>
      <c r="M115">
        <f t="shared" si="5"/>
        <v>59.644999999999996</v>
      </c>
    </row>
    <row r="116" spans="1:13" ht="17" x14ac:dyDescent="0.2">
      <c r="A116" s="1" t="s">
        <v>15</v>
      </c>
      <c r="B116" s="1">
        <v>149.1</v>
      </c>
      <c r="C116" s="1">
        <v>184.14</v>
      </c>
      <c r="D116" s="1">
        <v>157.82</v>
      </c>
      <c r="E116" s="1">
        <v>165.92</v>
      </c>
      <c r="F116" s="1">
        <v>166.45</v>
      </c>
      <c r="G116" s="1">
        <v>134.29</v>
      </c>
      <c r="H116" s="1">
        <v>124.13</v>
      </c>
      <c r="I116" s="1">
        <v>140.77000000000001</v>
      </c>
      <c r="J116" s="1">
        <v>124.34</v>
      </c>
      <c r="K116" s="1">
        <v>144.58000000000001</v>
      </c>
      <c r="M116">
        <f t="shared" si="5"/>
        <v>149.15399999999997</v>
      </c>
    </row>
    <row r="117" spans="1:13" ht="17" x14ac:dyDescent="0.2">
      <c r="A117" s="1" t="s">
        <v>22</v>
      </c>
      <c r="B117" s="2">
        <v>-6349</v>
      </c>
      <c r="C117" s="1">
        <v>322</v>
      </c>
      <c r="D117" s="1">
        <v>963</v>
      </c>
      <c r="E117" s="1">
        <v>561</v>
      </c>
      <c r="F117" s="2">
        <v>-2243</v>
      </c>
      <c r="G117" s="1">
        <v>749</v>
      </c>
      <c r="H117" s="2">
        <v>-1180</v>
      </c>
      <c r="I117" s="2">
        <v>-2257</v>
      </c>
      <c r="J117" s="2">
        <v>-1964</v>
      </c>
      <c r="K117" s="2">
        <v>-5937</v>
      </c>
      <c r="M117">
        <f t="shared" si="5"/>
        <v>-1733.5</v>
      </c>
    </row>
    <row r="119" spans="1:13" ht="17" x14ac:dyDescent="0.2">
      <c r="A119" s="1" t="s">
        <v>24</v>
      </c>
      <c r="M119" t="s">
        <v>1</v>
      </c>
    </row>
    <row r="120" spans="1:13" ht="17" x14ac:dyDescent="0.2">
      <c r="B120" s="1"/>
      <c r="C120" s="1"/>
      <c r="D120" s="1"/>
      <c r="E120" s="1"/>
      <c r="F120" s="1"/>
      <c r="G120" s="1"/>
      <c r="H120" s="1"/>
      <c r="I120" s="1"/>
      <c r="J120" s="1">
        <v>2015</v>
      </c>
      <c r="K120" s="1">
        <v>2016</v>
      </c>
    </row>
    <row r="121" spans="1:13" ht="17" x14ac:dyDescent="0.2">
      <c r="A121" s="1" t="s">
        <v>2</v>
      </c>
      <c r="B121" s="1"/>
      <c r="C121" s="1"/>
      <c r="D121" s="1"/>
      <c r="E121" s="1"/>
      <c r="F121" s="1"/>
      <c r="G121" s="1"/>
      <c r="H121" s="1"/>
      <c r="I121" s="1"/>
      <c r="J121" s="1">
        <v>30.7</v>
      </c>
      <c r="K121">
        <v>21.7</v>
      </c>
      <c r="M121">
        <f>SUM(B121:K121)/2</f>
        <v>26.2</v>
      </c>
    </row>
    <row r="122" spans="1:13" ht="17" x14ac:dyDescent="0.2">
      <c r="A122" s="1" t="s">
        <v>3</v>
      </c>
      <c r="B122" s="1"/>
      <c r="C122" s="1"/>
      <c r="D122" s="1"/>
      <c r="E122" s="1"/>
      <c r="F122" s="1"/>
      <c r="G122" s="1"/>
      <c r="H122" s="1"/>
      <c r="I122" s="1"/>
      <c r="J122" s="1">
        <v>4.82</v>
      </c>
      <c r="K122" s="1">
        <v>4.01</v>
      </c>
      <c r="M122">
        <f t="shared" ref="M122:M135" si="6">SUM(B122:K122)/2</f>
        <v>4.415</v>
      </c>
    </row>
    <row r="123" spans="1:13" ht="17" x14ac:dyDescent="0.2">
      <c r="A123" s="1" t="s">
        <v>4</v>
      </c>
      <c r="B123" s="1"/>
      <c r="C123" s="1"/>
      <c r="D123" s="1"/>
      <c r="E123" s="1"/>
      <c r="F123" s="1"/>
      <c r="G123" s="1"/>
      <c r="H123" s="1"/>
      <c r="I123" s="1"/>
      <c r="J123" s="1">
        <v>1.53</v>
      </c>
      <c r="K123" s="1">
        <v>1.85</v>
      </c>
      <c r="M123">
        <f t="shared" si="6"/>
        <v>1.69</v>
      </c>
    </row>
    <row r="124" spans="1:13" ht="17" x14ac:dyDescent="0.2">
      <c r="A124" s="1" t="s">
        <v>5</v>
      </c>
      <c r="B124" s="1"/>
      <c r="C124" s="1"/>
      <c r="D124" s="1"/>
      <c r="E124" s="1"/>
      <c r="F124" s="1"/>
      <c r="G124" s="1"/>
      <c r="H124" s="1"/>
      <c r="I124" s="1"/>
      <c r="J124" s="1">
        <v>35.799999999999997</v>
      </c>
      <c r="K124" s="1">
        <v>20.28</v>
      </c>
      <c r="M124">
        <f t="shared" si="6"/>
        <v>28.04</v>
      </c>
    </row>
    <row r="125" spans="1:13" ht="17" x14ac:dyDescent="0.2">
      <c r="A125" s="1" t="s">
        <v>6</v>
      </c>
      <c r="B125" s="1"/>
      <c r="C125" s="1"/>
      <c r="D125" s="1"/>
      <c r="E125" s="1"/>
      <c r="F125" s="1"/>
      <c r="G125" s="1"/>
      <c r="H125" s="1"/>
      <c r="I125" s="1"/>
      <c r="J125" s="1">
        <v>2.34</v>
      </c>
      <c r="K125" s="1">
        <v>2.69</v>
      </c>
      <c r="M125">
        <f t="shared" si="6"/>
        <v>2.5149999999999997</v>
      </c>
    </row>
    <row r="126" spans="1:13" ht="17" x14ac:dyDescent="0.2">
      <c r="A126" s="1" t="s">
        <v>7</v>
      </c>
      <c r="B126" s="1"/>
      <c r="C126" s="1"/>
      <c r="D126" s="1"/>
      <c r="E126" s="1"/>
      <c r="F126" s="1"/>
      <c r="G126" s="1"/>
      <c r="H126" s="1"/>
      <c r="I126" s="1"/>
      <c r="J126" s="1">
        <v>-0.5</v>
      </c>
      <c r="K126" s="1">
        <v>3.3</v>
      </c>
      <c r="M126">
        <f t="shared" si="6"/>
        <v>1.4</v>
      </c>
    </row>
    <row r="127" spans="1:13" ht="17" x14ac:dyDescent="0.2">
      <c r="A127" s="1" t="s">
        <v>8</v>
      </c>
      <c r="B127" s="1"/>
      <c r="C127" s="1"/>
      <c r="D127" s="1"/>
      <c r="E127" s="1"/>
      <c r="F127" s="1"/>
      <c r="G127" s="1"/>
      <c r="H127" s="1"/>
      <c r="I127" s="1"/>
      <c r="J127" s="1">
        <v>1.1000000000000001</v>
      </c>
      <c r="K127" s="1">
        <v>6.31</v>
      </c>
      <c r="M127">
        <f t="shared" si="6"/>
        <v>3.7050000000000001</v>
      </c>
    </row>
    <row r="128" spans="1:13" ht="17" x14ac:dyDescent="0.2">
      <c r="A128" s="1" t="s">
        <v>9</v>
      </c>
      <c r="B128" s="1"/>
      <c r="C128" s="1"/>
      <c r="D128" s="1"/>
      <c r="E128" s="1"/>
      <c r="F128" s="1"/>
      <c r="G128" s="1"/>
      <c r="H128" s="1"/>
      <c r="I128" s="1"/>
      <c r="J128" s="1">
        <v>3.46</v>
      </c>
      <c r="K128" s="1">
        <v>13.71</v>
      </c>
      <c r="M128">
        <f t="shared" si="6"/>
        <v>8.5850000000000009</v>
      </c>
    </row>
    <row r="129" spans="1:13" ht="17" x14ac:dyDescent="0.2">
      <c r="A129" s="1" t="s">
        <v>10</v>
      </c>
      <c r="B129" s="1"/>
      <c r="C129" s="1"/>
      <c r="D129" s="1"/>
      <c r="E129" s="1"/>
      <c r="F129" s="1"/>
      <c r="G129" s="1"/>
      <c r="H129" s="1"/>
      <c r="I129" s="1"/>
      <c r="J129" s="1">
        <v>1.59</v>
      </c>
      <c r="K129" s="1">
        <v>3.96</v>
      </c>
      <c r="M129">
        <f t="shared" si="6"/>
        <v>2.7749999999999999</v>
      </c>
    </row>
    <row r="130" spans="1:13" ht="17" x14ac:dyDescent="0.2">
      <c r="A130" s="1" t="s">
        <v>11</v>
      </c>
      <c r="B130" s="1"/>
      <c r="C130" s="1"/>
      <c r="D130" s="1"/>
      <c r="E130" s="1"/>
      <c r="F130" s="1"/>
      <c r="G130" s="1"/>
      <c r="H130" s="1"/>
      <c r="I130" s="1"/>
      <c r="J130" s="1">
        <v>0.52</v>
      </c>
      <c r="K130" s="1">
        <v>3.01</v>
      </c>
      <c r="M130">
        <f t="shared" si="6"/>
        <v>1.7649999999999999</v>
      </c>
    </row>
    <row r="131" spans="1:13" ht="17" x14ac:dyDescent="0.2">
      <c r="A131" s="1" t="s">
        <v>12</v>
      </c>
      <c r="B131" s="1"/>
      <c r="C131" s="1"/>
      <c r="D131" s="1"/>
      <c r="E131" s="1"/>
      <c r="F131" s="1"/>
      <c r="G131" s="1"/>
      <c r="H131" s="1"/>
      <c r="I131" s="1"/>
      <c r="J131" s="1">
        <v>7.95</v>
      </c>
      <c r="K131" s="1">
        <v>7.27</v>
      </c>
      <c r="M131">
        <f t="shared" si="6"/>
        <v>7.6099999999999994</v>
      </c>
    </row>
    <row r="132" spans="1:13" ht="17" x14ac:dyDescent="0.2">
      <c r="A132" s="1" t="s">
        <v>13</v>
      </c>
      <c r="B132" s="1"/>
      <c r="C132" s="1"/>
      <c r="D132" s="1"/>
      <c r="E132" s="1"/>
      <c r="F132" s="1"/>
      <c r="G132" s="1"/>
      <c r="H132" s="1"/>
      <c r="I132" s="1"/>
      <c r="J132" s="1">
        <v>47.08</v>
      </c>
      <c r="K132" s="1">
        <v>47.79</v>
      </c>
      <c r="M132">
        <f t="shared" si="6"/>
        <v>47.435000000000002</v>
      </c>
    </row>
    <row r="133" spans="1:13" ht="17" x14ac:dyDescent="0.2">
      <c r="A133" s="1" t="s">
        <v>14</v>
      </c>
      <c r="B133" s="1"/>
      <c r="C133" s="1"/>
      <c r="D133" s="1"/>
      <c r="E133" s="1"/>
      <c r="F133" s="1"/>
      <c r="G133" s="1"/>
      <c r="H133" s="1"/>
      <c r="I133" s="1"/>
      <c r="J133" s="1">
        <v>52.92</v>
      </c>
      <c r="K133" s="1">
        <v>52.21</v>
      </c>
      <c r="M133">
        <f t="shared" si="6"/>
        <v>52.564999999999998</v>
      </c>
    </row>
    <row r="134" spans="1:13" ht="17" x14ac:dyDescent="0.2">
      <c r="A134" s="1" t="s">
        <v>15</v>
      </c>
      <c r="B134" s="1"/>
      <c r="C134" s="1"/>
      <c r="D134" s="1"/>
      <c r="E134" s="1"/>
      <c r="F134" s="1"/>
      <c r="G134" s="1"/>
      <c r="H134" s="1"/>
      <c r="I134" s="1"/>
      <c r="J134" s="1">
        <v>112.41</v>
      </c>
      <c r="K134" s="1">
        <v>109.26</v>
      </c>
      <c r="M134">
        <f t="shared" si="6"/>
        <v>110.83500000000001</v>
      </c>
    </row>
    <row r="135" spans="1:13" ht="17" x14ac:dyDescent="0.2">
      <c r="A135" s="1" t="s">
        <v>22</v>
      </c>
      <c r="B135" s="2"/>
      <c r="C135" s="1"/>
      <c r="D135" s="1"/>
      <c r="E135" s="1"/>
      <c r="F135" s="2"/>
      <c r="G135" s="1"/>
      <c r="H135" s="2"/>
      <c r="I135" s="2"/>
      <c r="J135" s="2">
        <v>2848</v>
      </c>
      <c r="K135" s="1">
        <v>-748</v>
      </c>
      <c r="M135">
        <f t="shared" si="6"/>
        <v>1050</v>
      </c>
    </row>
    <row r="136" spans="1:13" ht="17" x14ac:dyDescent="0.2">
      <c r="B136" s="1"/>
      <c r="C136" s="1"/>
      <c r="D136" s="2"/>
      <c r="E136" s="2"/>
      <c r="F136" s="2"/>
      <c r="G136" s="2"/>
      <c r="H136" s="1"/>
    </row>
    <row r="137" spans="1:13" ht="17" x14ac:dyDescent="0.2">
      <c r="A137" s="1" t="s">
        <v>25</v>
      </c>
      <c r="M137" t="s">
        <v>1</v>
      </c>
    </row>
    <row r="138" spans="1:13" ht="17" x14ac:dyDescent="0.2">
      <c r="B138" s="1">
        <v>2008</v>
      </c>
      <c r="C138" s="1">
        <v>2009</v>
      </c>
      <c r="D138" s="1">
        <v>2010</v>
      </c>
      <c r="E138" s="1">
        <v>2011</v>
      </c>
      <c r="F138" s="1">
        <v>2012</v>
      </c>
      <c r="G138" s="1">
        <v>2013</v>
      </c>
      <c r="H138" s="1">
        <v>2014</v>
      </c>
      <c r="I138" s="1">
        <v>2015</v>
      </c>
      <c r="J138" s="1">
        <v>2016</v>
      </c>
      <c r="K138" s="1">
        <v>2017</v>
      </c>
    </row>
    <row r="139" spans="1:13" ht="17" x14ac:dyDescent="0.2">
      <c r="A139" s="1" t="s">
        <v>2</v>
      </c>
      <c r="B139" s="1">
        <v>15.8</v>
      </c>
      <c r="C139" s="1">
        <v>13</v>
      </c>
      <c r="D139" s="1">
        <v>15.4</v>
      </c>
      <c r="E139" s="1">
        <v>14</v>
      </c>
      <c r="F139" s="1">
        <v>15.8</v>
      </c>
      <c r="G139" s="1">
        <v>16.5</v>
      </c>
      <c r="H139" s="1">
        <v>18.899999999999999</v>
      </c>
      <c r="I139" s="1">
        <v>27.8</v>
      </c>
      <c r="J139" s="1">
        <v>22.2</v>
      </c>
      <c r="K139" s="1">
        <v>20.100000000000001</v>
      </c>
      <c r="M139">
        <f>SUM(B139:K139)/10</f>
        <v>17.95</v>
      </c>
    </row>
    <row r="140" spans="1:13" ht="17" x14ac:dyDescent="0.2">
      <c r="A140" s="1" t="s">
        <v>3</v>
      </c>
      <c r="B140" s="1">
        <v>1.33</v>
      </c>
      <c r="C140" s="1">
        <v>1.1299999999999999</v>
      </c>
      <c r="D140" s="1">
        <v>1.57</v>
      </c>
      <c r="E140" s="1">
        <v>1.7</v>
      </c>
      <c r="F140" s="1">
        <v>1.49</v>
      </c>
      <c r="G140" s="1">
        <v>1.7</v>
      </c>
      <c r="H140" s="1">
        <v>1.88</v>
      </c>
      <c r="I140" s="1">
        <v>1.91</v>
      </c>
      <c r="J140" s="1">
        <v>2.2599999999999998</v>
      </c>
      <c r="K140" s="1">
        <v>2.1</v>
      </c>
      <c r="M140">
        <f t="shared" ref="M140:M153" si="7">SUM(B140:K140)/10</f>
        <v>1.7070000000000001</v>
      </c>
    </row>
    <row r="141" spans="1:13" ht="17" x14ac:dyDescent="0.2">
      <c r="A141" s="1" t="s">
        <v>4</v>
      </c>
      <c r="B141" s="1">
        <v>2.92</v>
      </c>
      <c r="C141" s="1">
        <v>3.22</v>
      </c>
      <c r="D141" s="1">
        <v>4.29</v>
      </c>
      <c r="E141" s="1">
        <v>3.98</v>
      </c>
      <c r="F141" s="1">
        <v>3.87</v>
      </c>
      <c r="G141" s="1">
        <v>4.5199999999999996</v>
      </c>
      <c r="H141" s="1">
        <v>5.15</v>
      </c>
      <c r="I141" s="1">
        <v>6.73</v>
      </c>
      <c r="J141" s="1">
        <v>7.6</v>
      </c>
      <c r="K141" s="1">
        <v>7.56</v>
      </c>
      <c r="M141">
        <f t="shared" si="7"/>
        <v>4.9840000000000009</v>
      </c>
    </row>
    <row r="142" spans="1:13" ht="17" x14ac:dyDescent="0.2">
      <c r="A142" s="1" t="s">
        <v>5</v>
      </c>
      <c r="B142" s="1">
        <v>10.51</v>
      </c>
      <c r="C142" s="1">
        <v>9.11</v>
      </c>
      <c r="D142" s="1">
        <v>10.63</v>
      </c>
      <c r="E142" s="1">
        <v>16.59</v>
      </c>
      <c r="F142" s="1">
        <v>10.33</v>
      </c>
      <c r="G142" s="1">
        <v>10.31</v>
      </c>
      <c r="H142" s="1">
        <v>13.24</v>
      </c>
      <c r="I142" s="1">
        <v>13.22</v>
      </c>
      <c r="J142" s="1">
        <v>14.25</v>
      </c>
      <c r="K142" s="1">
        <v>14.15</v>
      </c>
      <c r="M142">
        <f t="shared" si="7"/>
        <v>12.234</v>
      </c>
    </row>
    <row r="143" spans="1:13" ht="17" x14ac:dyDescent="0.2">
      <c r="A143" s="1" t="s">
        <v>6</v>
      </c>
      <c r="B143" s="1">
        <v>2.59</v>
      </c>
      <c r="C143" s="1">
        <v>3.36</v>
      </c>
      <c r="D143" s="1">
        <v>2.7</v>
      </c>
      <c r="E143" s="1">
        <v>2.85</v>
      </c>
      <c r="F143" s="1">
        <v>3.19</v>
      </c>
      <c r="G143" s="1">
        <v>2.8</v>
      </c>
      <c r="H143" s="1">
        <v>2.82</v>
      </c>
      <c r="I143" s="1">
        <v>2.97</v>
      </c>
      <c r="J143" s="1">
        <v>2.84</v>
      </c>
      <c r="K143" s="1">
        <v>3.38</v>
      </c>
      <c r="M143">
        <f t="shared" si="7"/>
        <v>2.9499999999999997</v>
      </c>
    </row>
    <row r="144" spans="1:13" ht="17" x14ac:dyDescent="0.2">
      <c r="A144" s="1" t="s">
        <v>7</v>
      </c>
      <c r="B144" s="1">
        <v>6.3</v>
      </c>
      <c r="C144" s="1">
        <v>7.7</v>
      </c>
      <c r="D144" s="1">
        <v>6.5</v>
      </c>
      <c r="E144" s="1">
        <v>7.1</v>
      </c>
      <c r="F144" s="1">
        <v>6.3</v>
      </c>
      <c r="G144" s="1">
        <v>6.1</v>
      </c>
      <c r="H144" s="1">
        <v>5.3</v>
      </c>
      <c r="I144" s="1">
        <v>3.6</v>
      </c>
      <c r="J144" s="1">
        <v>4.5</v>
      </c>
      <c r="K144" s="1">
        <v>5</v>
      </c>
      <c r="M144">
        <f t="shared" si="7"/>
        <v>5.84</v>
      </c>
    </row>
    <row r="145" spans="1:13" ht="17" x14ac:dyDescent="0.2">
      <c r="A145" s="1" t="s">
        <v>8</v>
      </c>
      <c r="B145" s="1">
        <v>20.83</v>
      </c>
      <c r="C145" s="1">
        <v>25.21</v>
      </c>
      <c r="D145" s="1">
        <v>28.33</v>
      </c>
      <c r="E145" s="1">
        <v>28.25</v>
      </c>
      <c r="F145" s="1">
        <v>24.41</v>
      </c>
      <c r="G145" s="1">
        <v>27.8</v>
      </c>
      <c r="H145" s="1">
        <v>27.92</v>
      </c>
      <c r="I145" s="1">
        <v>24.44</v>
      </c>
      <c r="J145" s="1">
        <v>34.43</v>
      </c>
      <c r="K145" s="1">
        <v>38.299999999999997</v>
      </c>
      <c r="M145">
        <f t="shared" si="7"/>
        <v>27.992000000000001</v>
      </c>
    </row>
    <row r="146" spans="1:13" ht="17" x14ac:dyDescent="0.2">
      <c r="A146" s="1" t="s">
        <v>9</v>
      </c>
      <c r="B146" s="1">
        <v>9.48</v>
      </c>
      <c r="C146" s="1">
        <v>8.8800000000000008</v>
      </c>
      <c r="D146" s="1">
        <v>10.34</v>
      </c>
      <c r="E146" s="1">
        <v>12.09</v>
      </c>
      <c r="F146" s="1">
        <v>9.41</v>
      </c>
      <c r="G146" s="1">
        <v>10.44</v>
      </c>
      <c r="H146" s="1">
        <v>10.19</v>
      </c>
      <c r="I146" s="1">
        <v>6.93</v>
      </c>
      <c r="J146" s="1">
        <v>10.25</v>
      </c>
      <c r="K146" s="1">
        <v>10.61</v>
      </c>
      <c r="M146">
        <f t="shared" si="7"/>
        <v>9.8619999999999983</v>
      </c>
    </row>
    <row r="147" spans="1:13" ht="17" x14ac:dyDescent="0.2">
      <c r="A147" s="1" t="s">
        <v>10</v>
      </c>
      <c r="B147" s="1">
        <v>9.01</v>
      </c>
      <c r="C147" s="1">
        <v>9.48</v>
      </c>
      <c r="D147" s="1">
        <v>10.93</v>
      </c>
      <c r="E147" s="1">
        <v>11.48</v>
      </c>
      <c r="F147" s="1">
        <v>9.1</v>
      </c>
      <c r="G147" s="1">
        <v>9.59</v>
      </c>
      <c r="H147" s="1">
        <v>9.19</v>
      </c>
      <c r="I147" s="1">
        <v>7</v>
      </c>
      <c r="J147" s="1">
        <v>9.2200000000000006</v>
      </c>
      <c r="K147" s="1">
        <v>8.9499999999999993</v>
      </c>
      <c r="M147">
        <f t="shared" si="7"/>
        <v>9.3949999999999996</v>
      </c>
    </row>
    <row r="148" spans="1:13" ht="17" x14ac:dyDescent="0.2">
      <c r="A148" s="1" t="s">
        <v>11</v>
      </c>
      <c r="B148" s="1">
        <v>6.8</v>
      </c>
      <c r="C148" s="1">
        <v>7.3</v>
      </c>
      <c r="D148" s="1">
        <v>8.66</v>
      </c>
      <c r="E148" s="1">
        <v>9.6300000000000008</v>
      </c>
      <c r="F148" s="1">
        <v>7.43</v>
      </c>
      <c r="G148" s="1">
        <v>8.19</v>
      </c>
      <c r="H148" s="1">
        <v>7.88</v>
      </c>
      <c r="I148" s="1">
        <v>5.56</v>
      </c>
      <c r="J148" s="1">
        <v>7.82</v>
      </c>
      <c r="K148" s="1">
        <v>7.6</v>
      </c>
      <c r="M148">
        <f t="shared" si="7"/>
        <v>7.6870000000000003</v>
      </c>
    </row>
    <row r="149" spans="1:13" ht="17" x14ac:dyDescent="0.2">
      <c r="A149" s="1" t="s">
        <v>12</v>
      </c>
      <c r="B149" s="1">
        <v>19.010000000000002</v>
      </c>
      <c r="C149" s="1">
        <v>19.78</v>
      </c>
      <c r="D149" s="1">
        <v>19.68</v>
      </c>
      <c r="E149" s="1">
        <v>20.89</v>
      </c>
      <c r="F149" s="1">
        <v>17.5</v>
      </c>
      <c r="G149" s="1">
        <v>18.97</v>
      </c>
      <c r="H149" s="1">
        <v>18.98</v>
      </c>
      <c r="I149" s="1">
        <v>17.239999999999998</v>
      </c>
      <c r="J149" s="1">
        <v>18.13</v>
      </c>
      <c r="K149" s="1">
        <v>18.62</v>
      </c>
      <c r="M149">
        <f t="shared" si="7"/>
        <v>18.880000000000003</v>
      </c>
    </row>
    <row r="150" spans="1:13" ht="17" x14ac:dyDescent="0.2">
      <c r="A150" s="1" t="s">
        <v>13</v>
      </c>
      <c r="B150" s="1">
        <v>32.64</v>
      </c>
      <c r="C150" s="1">
        <v>28.95</v>
      </c>
      <c r="D150" s="1">
        <v>30.56</v>
      </c>
      <c r="E150" s="1">
        <v>34.090000000000003</v>
      </c>
      <c r="F150" s="1">
        <v>30.44</v>
      </c>
      <c r="G150" s="1">
        <v>29.45</v>
      </c>
      <c r="H150" s="1">
        <v>28.23</v>
      </c>
      <c r="I150" s="1">
        <v>22.75</v>
      </c>
      <c r="J150" s="1">
        <v>22.71</v>
      </c>
      <c r="K150" s="1">
        <v>19.84</v>
      </c>
      <c r="M150">
        <f t="shared" si="7"/>
        <v>27.965999999999998</v>
      </c>
    </row>
    <row r="151" spans="1:13" ht="17" x14ac:dyDescent="0.2">
      <c r="A151" s="1" t="s">
        <v>14</v>
      </c>
      <c r="B151" s="1">
        <v>67.36</v>
      </c>
      <c r="C151" s="1">
        <v>71.05</v>
      </c>
      <c r="D151" s="1">
        <v>69.44</v>
      </c>
      <c r="E151" s="1">
        <v>65.91</v>
      </c>
      <c r="F151" s="1">
        <v>69.56</v>
      </c>
      <c r="G151" s="1">
        <v>70.55</v>
      </c>
      <c r="H151" s="1">
        <v>71.77</v>
      </c>
      <c r="I151" s="1">
        <v>77.25</v>
      </c>
      <c r="J151" s="1">
        <v>77.290000000000006</v>
      </c>
      <c r="K151" s="1">
        <v>80.16</v>
      </c>
      <c r="M151">
        <f t="shared" si="7"/>
        <v>72.033999999999992</v>
      </c>
    </row>
    <row r="152" spans="1:13" ht="17" x14ac:dyDescent="0.2">
      <c r="A152" s="1" t="s">
        <v>15</v>
      </c>
      <c r="B152" s="1">
        <v>206.34</v>
      </c>
      <c r="C152" s="1">
        <v>245.43</v>
      </c>
      <c r="D152" s="1">
        <v>227.21</v>
      </c>
      <c r="E152" s="1">
        <v>193.37</v>
      </c>
      <c r="F152" s="1">
        <v>228.52</v>
      </c>
      <c r="G152" s="1">
        <v>239.59</v>
      </c>
      <c r="H152" s="1">
        <v>254.19</v>
      </c>
      <c r="I152" s="1">
        <v>339.58</v>
      </c>
      <c r="J152" s="1">
        <v>340.39</v>
      </c>
      <c r="K152" s="1">
        <v>404</v>
      </c>
      <c r="M152">
        <f t="shared" si="7"/>
        <v>267.86199999999997</v>
      </c>
    </row>
    <row r="153" spans="1:13" ht="17" x14ac:dyDescent="0.2">
      <c r="A153" s="1" t="s">
        <v>22</v>
      </c>
      <c r="B153" s="2">
        <v>-1236</v>
      </c>
      <c r="C153" s="1">
        <v>-71.099999999999994</v>
      </c>
      <c r="D153" s="1">
        <v>-289.10000000000002</v>
      </c>
      <c r="E153" s="1">
        <v>242.8</v>
      </c>
      <c r="F153" s="1">
        <v>-151.80000000000001</v>
      </c>
      <c r="G153" s="1">
        <v>-995</v>
      </c>
      <c r="H153" s="2">
        <v>-1030</v>
      </c>
      <c r="I153" s="2">
        <v>-1104</v>
      </c>
      <c r="J153" s="2">
        <v>-1078</v>
      </c>
      <c r="K153" s="2">
        <v>-1269</v>
      </c>
      <c r="M153">
        <f t="shared" si="7"/>
        <v>-698.12</v>
      </c>
    </row>
    <row r="154" spans="1:13" ht="17" x14ac:dyDescent="0.2">
      <c r="C154" s="1"/>
      <c r="D154" s="1"/>
      <c r="E154" s="1"/>
      <c r="F154" s="1"/>
      <c r="G154" s="1"/>
      <c r="H154" s="1"/>
      <c r="I154" s="1"/>
    </row>
    <row r="155" spans="1:13" ht="17" x14ac:dyDescent="0.2">
      <c r="A155" s="1" t="s">
        <v>26</v>
      </c>
      <c r="C155" s="1"/>
      <c r="D155" s="1"/>
      <c r="E155" s="1"/>
      <c r="F155" s="1"/>
      <c r="G155" s="2"/>
      <c r="H155" s="1"/>
      <c r="M155" t="s">
        <v>1</v>
      </c>
    </row>
    <row r="156" spans="1:13" ht="17" x14ac:dyDescent="0.2">
      <c r="B156" s="1">
        <v>2007</v>
      </c>
      <c r="C156" s="1">
        <v>2008</v>
      </c>
      <c r="D156" s="1">
        <v>2009</v>
      </c>
      <c r="E156" s="1">
        <v>2010</v>
      </c>
      <c r="F156" s="1">
        <v>2011</v>
      </c>
      <c r="G156" s="1">
        <v>2012</v>
      </c>
      <c r="H156" s="1">
        <v>2013</v>
      </c>
      <c r="I156" s="1">
        <v>2014</v>
      </c>
      <c r="J156" s="1">
        <v>2015</v>
      </c>
      <c r="K156" s="1">
        <v>2016</v>
      </c>
    </row>
    <row r="157" spans="1:13" ht="17" x14ac:dyDescent="0.2">
      <c r="A157" s="1" t="s">
        <v>2</v>
      </c>
      <c r="B157" s="1">
        <v>18.8</v>
      </c>
      <c r="C157" s="1">
        <v>14.6</v>
      </c>
      <c r="D157" s="1">
        <v>16.8</v>
      </c>
      <c r="E157" s="1">
        <v>15.4</v>
      </c>
      <c r="F157" s="1">
        <v>14.9</v>
      </c>
      <c r="G157" s="1">
        <v>20.8</v>
      </c>
      <c r="H157" s="1">
        <v>12.3</v>
      </c>
      <c r="I157" s="1">
        <v>37.200000000000003</v>
      </c>
      <c r="J157" s="1">
        <v>41.5</v>
      </c>
      <c r="K157" s="1">
        <v>37.200000000000003</v>
      </c>
      <c r="M157">
        <f>SUM(B157:K157)/10</f>
        <v>22.95</v>
      </c>
    </row>
    <row r="158" spans="1:13" ht="17" x14ac:dyDescent="0.2">
      <c r="A158" s="1" t="s">
        <v>3</v>
      </c>
      <c r="B158" s="1">
        <v>1.74</v>
      </c>
      <c r="C158" s="1">
        <v>1.31</v>
      </c>
      <c r="D158" s="1">
        <v>1.61</v>
      </c>
      <c r="E158" s="1">
        <v>1.5</v>
      </c>
      <c r="F158" s="1">
        <v>1.37</v>
      </c>
      <c r="G158" s="1">
        <v>1.42</v>
      </c>
      <c r="H158" s="1">
        <v>1.5</v>
      </c>
      <c r="I158" s="1">
        <v>1.6</v>
      </c>
      <c r="J158" s="1">
        <v>1.87</v>
      </c>
      <c r="K158" s="1">
        <v>1.99</v>
      </c>
      <c r="M158">
        <f t="shared" ref="M158:M171" si="8">SUM(B158:K158)/10</f>
        <v>1.5909999999999997</v>
      </c>
    </row>
    <row r="159" spans="1:13" ht="17" x14ac:dyDescent="0.2">
      <c r="A159" s="1" t="s">
        <v>4</v>
      </c>
      <c r="B159" s="1">
        <v>8.1</v>
      </c>
      <c r="C159" s="1">
        <v>11.57</v>
      </c>
      <c r="D159" s="1">
        <v>8.91</v>
      </c>
      <c r="E159" s="1">
        <v>8.64</v>
      </c>
      <c r="F159" s="1">
        <v>10.27</v>
      </c>
      <c r="G159" s="1">
        <v>8.34</v>
      </c>
      <c r="H159" s="1">
        <v>6.25</v>
      </c>
      <c r="I159" s="1">
        <v>8.35</v>
      </c>
      <c r="J159" s="1">
        <v>11.89</v>
      </c>
      <c r="K159" s="1">
        <v>13.55</v>
      </c>
      <c r="M159">
        <f t="shared" si="8"/>
        <v>9.5869999999999997</v>
      </c>
    </row>
    <row r="160" spans="1:13" ht="17" x14ac:dyDescent="0.2">
      <c r="A160" s="1" t="s">
        <v>5</v>
      </c>
      <c r="B160" s="1">
        <v>13.61</v>
      </c>
      <c r="C160" s="1">
        <v>13.22</v>
      </c>
      <c r="D160" s="1">
        <v>12.32</v>
      </c>
      <c r="E160" s="1">
        <v>18.5</v>
      </c>
      <c r="F160" s="1">
        <v>11.33</v>
      </c>
      <c r="G160" s="1">
        <v>11.48</v>
      </c>
      <c r="H160" s="1">
        <v>12.26</v>
      </c>
      <c r="I160" s="1">
        <v>12.99</v>
      </c>
      <c r="J160" s="1">
        <v>14.96</v>
      </c>
      <c r="K160" s="1">
        <v>15.9</v>
      </c>
      <c r="M160">
        <f t="shared" si="8"/>
        <v>13.657000000000002</v>
      </c>
    </row>
    <row r="161" spans="1:13" ht="17" x14ac:dyDescent="0.2">
      <c r="A161" s="1" t="s">
        <v>6</v>
      </c>
      <c r="B161" s="1">
        <v>2.29</v>
      </c>
      <c r="C161" s="1">
        <v>2.96</v>
      </c>
      <c r="D161" s="1">
        <v>2.69</v>
      </c>
      <c r="E161" s="1">
        <v>3.05</v>
      </c>
      <c r="F161" s="1">
        <v>3.3</v>
      </c>
      <c r="G161" s="1">
        <v>3.12</v>
      </c>
      <c r="H161" s="1">
        <v>2.95</v>
      </c>
      <c r="I161" s="1">
        <v>2.9</v>
      </c>
      <c r="J161" s="1">
        <v>2.74</v>
      </c>
      <c r="K161" s="1">
        <v>2.77</v>
      </c>
      <c r="M161">
        <f t="shared" si="8"/>
        <v>2.8769999999999998</v>
      </c>
    </row>
    <row r="162" spans="1:13" ht="17" x14ac:dyDescent="0.2">
      <c r="A162" s="1" t="s">
        <v>7</v>
      </c>
      <c r="B162" s="1">
        <v>5.3</v>
      </c>
      <c r="C162" s="1">
        <v>6.9</v>
      </c>
      <c r="D162" s="1">
        <v>6</v>
      </c>
      <c r="E162" s="1">
        <v>6.5</v>
      </c>
      <c r="F162" s="1">
        <v>6.7</v>
      </c>
      <c r="G162" s="1">
        <v>4.8</v>
      </c>
      <c r="H162" s="1">
        <v>8.1999999999999993</v>
      </c>
      <c r="I162" s="1">
        <v>2.7</v>
      </c>
      <c r="J162" s="1">
        <v>2.4</v>
      </c>
      <c r="K162" s="1">
        <v>2.7</v>
      </c>
      <c r="M162">
        <f t="shared" si="8"/>
        <v>5.22</v>
      </c>
    </row>
    <row r="163" spans="1:13" ht="17" x14ac:dyDescent="0.2">
      <c r="A163" s="1" t="s">
        <v>8</v>
      </c>
      <c r="B163" s="1">
        <v>43.67</v>
      </c>
      <c r="C163" s="1">
        <v>79.28</v>
      </c>
      <c r="D163" s="1">
        <v>53.35</v>
      </c>
      <c r="E163" s="1">
        <v>57.78</v>
      </c>
      <c r="F163" s="1">
        <v>69.94</v>
      </c>
      <c r="G163" s="1">
        <v>39.729999999999997</v>
      </c>
      <c r="H163" s="1">
        <v>50.97</v>
      </c>
      <c r="I163" s="1">
        <v>22.66</v>
      </c>
      <c r="J163" s="1">
        <v>28.85</v>
      </c>
      <c r="K163" s="1">
        <v>36.340000000000003</v>
      </c>
      <c r="M163">
        <f t="shared" si="8"/>
        <v>48.257000000000005</v>
      </c>
    </row>
    <row r="164" spans="1:13" ht="17" x14ac:dyDescent="0.2">
      <c r="A164" s="1" t="s">
        <v>9</v>
      </c>
      <c r="B164" s="1">
        <v>9.3699999999999992</v>
      </c>
      <c r="C164" s="1">
        <v>8.9499999999999993</v>
      </c>
      <c r="D164" s="1">
        <v>9.64</v>
      </c>
      <c r="E164" s="1">
        <v>10.06</v>
      </c>
      <c r="F164" s="1">
        <v>9.33</v>
      </c>
      <c r="G164" s="1">
        <v>6.77</v>
      </c>
      <c r="H164" s="1">
        <v>12.22</v>
      </c>
      <c r="I164" s="1">
        <v>4.33</v>
      </c>
      <c r="J164" s="1">
        <v>4.54</v>
      </c>
      <c r="K164" s="1">
        <v>5.33</v>
      </c>
      <c r="M164">
        <f t="shared" si="8"/>
        <v>8.0540000000000003</v>
      </c>
    </row>
    <row r="165" spans="1:13" ht="17" x14ac:dyDescent="0.2">
      <c r="A165" s="1" t="s">
        <v>10</v>
      </c>
      <c r="B165" s="1">
        <v>12.48</v>
      </c>
      <c r="C165" s="1">
        <v>13.3</v>
      </c>
      <c r="D165" s="1">
        <v>13.46</v>
      </c>
      <c r="E165" s="1">
        <v>12.62</v>
      </c>
      <c r="F165" s="1">
        <v>12.3</v>
      </c>
      <c r="G165" s="1">
        <v>8.0500000000000007</v>
      </c>
      <c r="H165" s="1">
        <v>13.2</v>
      </c>
      <c r="I165" s="1">
        <v>5.55</v>
      </c>
      <c r="J165" s="1">
        <v>5.51</v>
      </c>
      <c r="K165" s="1">
        <v>7.28</v>
      </c>
      <c r="M165">
        <f t="shared" si="8"/>
        <v>10.375</v>
      </c>
    </row>
    <row r="166" spans="1:13" ht="17" x14ac:dyDescent="0.2">
      <c r="A166" s="1" t="s">
        <v>11</v>
      </c>
      <c r="B166" s="1">
        <v>9.68</v>
      </c>
      <c r="C166" s="1">
        <v>10.49</v>
      </c>
      <c r="D166" s="1">
        <v>10.82</v>
      </c>
      <c r="E166" s="1">
        <v>10.53</v>
      </c>
      <c r="F166" s="1">
        <v>10.34</v>
      </c>
      <c r="G166" s="1">
        <v>6.33</v>
      </c>
      <c r="H166" s="1">
        <v>11.68</v>
      </c>
      <c r="I166" s="1">
        <v>4.17</v>
      </c>
      <c r="J166" s="1">
        <v>4.0199999999999996</v>
      </c>
      <c r="K166" s="1">
        <v>4.59</v>
      </c>
      <c r="M166">
        <f t="shared" si="8"/>
        <v>8.2650000000000006</v>
      </c>
    </row>
    <row r="167" spans="1:13" ht="17" x14ac:dyDescent="0.2">
      <c r="A167" s="1" t="s">
        <v>12</v>
      </c>
      <c r="B167" s="1">
        <v>23.84</v>
      </c>
      <c r="C167" s="1">
        <v>23.03</v>
      </c>
      <c r="D167" s="1">
        <v>22.84</v>
      </c>
      <c r="E167" s="1">
        <v>24.61</v>
      </c>
      <c r="F167" s="1">
        <v>25.43</v>
      </c>
      <c r="G167" s="1">
        <v>22.26</v>
      </c>
      <c r="H167" s="1">
        <v>21.11</v>
      </c>
      <c r="I167" s="1">
        <v>22.04</v>
      </c>
      <c r="J167" s="1">
        <v>21.2</v>
      </c>
      <c r="K167" s="1">
        <v>19.46</v>
      </c>
      <c r="M167">
        <f t="shared" si="8"/>
        <v>22.582000000000001</v>
      </c>
    </row>
    <row r="168" spans="1:13" ht="17" x14ac:dyDescent="0.2">
      <c r="A168" s="1" t="s">
        <v>13</v>
      </c>
      <c r="B168" s="1">
        <v>22.16</v>
      </c>
      <c r="C168" s="1">
        <v>13.23</v>
      </c>
      <c r="D168" s="1">
        <v>20.29</v>
      </c>
      <c r="E168" s="1">
        <v>18.22</v>
      </c>
      <c r="F168" s="1">
        <v>14.79</v>
      </c>
      <c r="G168" s="1">
        <v>15.93</v>
      </c>
      <c r="H168" s="1">
        <v>22.91</v>
      </c>
      <c r="I168" s="1">
        <v>18.41</v>
      </c>
      <c r="J168" s="1">
        <v>13.94</v>
      </c>
      <c r="K168" s="1">
        <v>12.64</v>
      </c>
      <c r="M168">
        <f t="shared" si="8"/>
        <v>17.251999999999999</v>
      </c>
    </row>
    <row r="169" spans="1:13" ht="17" x14ac:dyDescent="0.2">
      <c r="A169" s="1" t="s">
        <v>14</v>
      </c>
      <c r="B169" s="1">
        <v>77.84</v>
      </c>
      <c r="C169" s="1">
        <v>86.77</v>
      </c>
      <c r="D169" s="1">
        <v>79.709999999999994</v>
      </c>
      <c r="E169" s="1">
        <v>81.78</v>
      </c>
      <c r="F169" s="1">
        <v>85.21</v>
      </c>
      <c r="G169" s="1">
        <v>84.07</v>
      </c>
      <c r="H169" s="1">
        <v>77.09</v>
      </c>
      <c r="I169" s="1">
        <v>81.59</v>
      </c>
      <c r="J169" s="1">
        <v>86.06</v>
      </c>
      <c r="K169" s="1">
        <v>87.36</v>
      </c>
      <c r="M169">
        <f t="shared" si="8"/>
        <v>82.748000000000019</v>
      </c>
    </row>
    <row r="170" spans="1:13" ht="17" x14ac:dyDescent="0.2">
      <c r="A170" s="1" t="s">
        <v>15</v>
      </c>
      <c r="B170" s="1">
        <v>351.19</v>
      </c>
      <c r="C170" s="1">
        <v>655.94</v>
      </c>
      <c r="D170" s="1">
        <v>392.96</v>
      </c>
      <c r="E170" s="1">
        <v>448.98</v>
      </c>
      <c r="F170" s="1">
        <v>576.19000000000005</v>
      </c>
      <c r="G170" s="1">
        <v>527.70000000000005</v>
      </c>
      <c r="H170" s="1">
        <v>336.5</v>
      </c>
      <c r="I170" s="1">
        <v>443.31</v>
      </c>
      <c r="J170" s="1">
        <v>617.34</v>
      </c>
      <c r="K170" s="1">
        <v>691.15</v>
      </c>
      <c r="M170">
        <f t="shared" si="8"/>
        <v>504.12599999999992</v>
      </c>
    </row>
    <row r="171" spans="1:13" ht="17" x14ac:dyDescent="0.2">
      <c r="A171" s="1" t="s">
        <v>18</v>
      </c>
      <c r="B171" s="2">
        <v>-1327</v>
      </c>
      <c r="C171" s="2">
        <v>-1031</v>
      </c>
      <c r="D171" s="1">
        <v>270</v>
      </c>
      <c r="E171" s="1">
        <v>-269</v>
      </c>
      <c r="F171" s="1">
        <v>-286</v>
      </c>
      <c r="G171" s="2">
        <v>-1143</v>
      </c>
      <c r="H171" s="1">
        <v>-568</v>
      </c>
      <c r="I171" s="2">
        <v>-1024</v>
      </c>
      <c r="J171" s="2">
        <v>-2503</v>
      </c>
      <c r="K171" s="2">
        <v>-1534</v>
      </c>
      <c r="M171">
        <f t="shared" si="8"/>
        <v>-941.5</v>
      </c>
    </row>
    <row r="172" spans="1:13" ht="17" x14ac:dyDescent="0.2">
      <c r="A172" s="1"/>
      <c r="B172" s="2"/>
      <c r="C172" s="1"/>
      <c r="D172" s="1"/>
      <c r="E172" s="1"/>
      <c r="F172" s="1"/>
      <c r="G172" s="1"/>
      <c r="H172" s="2"/>
      <c r="I172" s="2"/>
      <c r="J172" s="2"/>
      <c r="K172" s="2"/>
    </row>
    <row r="175" spans="1:13" ht="17" x14ac:dyDescent="0.2">
      <c r="B175" s="1"/>
      <c r="C175" s="1"/>
      <c r="D175" s="1"/>
      <c r="E175" s="1"/>
      <c r="F175" s="1"/>
      <c r="G175" s="1"/>
    </row>
    <row r="176" spans="1:13" ht="17" x14ac:dyDescent="0.2">
      <c r="A176" s="1"/>
      <c r="B176" s="1"/>
      <c r="C176" s="1"/>
      <c r="D176" s="1"/>
      <c r="E176" s="1"/>
      <c r="F176" s="1"/>
      <c r="G176" s="1"/>
    </row>
    <row r="177" spans="1:7" ht="17" x14ac:dyDescent="0.2">
      <c r="A177" s="1"/>
      <c r="B177" s="1"/>
      <c r="C177" s="1"/>
      <c r="D177" s="1"/>
      <c r="E177" s="1"/>
      <c r="F177" s="1"/>
      <c r="G177" s="1"/>
    </row>
    <row r="178" spans="1:7" ht="17" x14ac:dyDescent="0.2">
      <c r="A178" s="1"/>
      <c r="B178" s="1"/>
      <c r="C178" s="1"/>
      <c r="D178" s="1"/>
      <c r="E178" s="1"/>
      <c r="F178" s="1"/>
      <c r="G178" s="1"/>
    </row>
    <row r="179" spans="1:7" ht="17" x14ac:dyDescent="0.2">
      <c r="A179" s="1"/>
      <c r="B179" s="1"/>
      <c r="C179" s="1"/>
      <c r="D179" s="1"/>
      <c r="E179" s="1"/>
      <c r="F179" s="1"/>
      <c r="G179" s="1"/>
    </row>
    <row r="180" spans="1:7" ht="17" x14ac:dyDescent="0.2">
      <c r="A180" s="1"/>
      <c r="B180" s="1"/>
      <c r="C180" s="1"/>
      <c r="D180" s="1"/>
      <c r="E180" s="1"/>
      <c r="F180" s="1"/>
      <c r="G180" s="1"/>
    </row>
    <row r="181" spans="1:7" ht="17" x14ac:dyDescent="0.2">
      <c r="A181" s="1"/>
      <c r="B181" s="1"/>
      <c r="C181" s="1"/>
      <c r="D181" s="1"/>
      <c r="E181" s="1"/>
      <c r="F181" s="1"/>
      <c r="G181" s="1"/>
    </row>
    <row r="182" spans="1:7" ht="17" x14ac:dyDescent="0.2">
      <c r="A182" s="1"/>
      <c r="B182" s="1"/>
      <c r="C182" s="1"/>
      <c r="D182" s="1"/>
      <c r="E182" s="1"/>
      <c r="F182" s="1"/>
      <c r="G182" s="1"/>
    </row>
    <row r="183" spans="1:7" ht="17" x14ac:dyDescent="0.2">
      <c r="A183" s="1"/>
      <c r="B183" s="1"/>
      <c r="C183" s="1"/>
      <c r="D183" s="1"/>
      <c r="E183" s="1"/>
      <c r="F183" s="1"/>
      <c r="G183" s="1"/>
    </row>
    <row r="184" spans="1:7" ht="17" x14ac:dyDescent="0.2">
      <c r="A184" s="1"/>
      <c r="B184" s="1"/>
      <c r="C184" s="1"/>
      <c r="D184" s="1"/>
      <c r="E184" s="1"/>
      <c r="F184" s="1"/>
      <c r="G184" s="1"/>
    </row>
    <row r="185" spans="1:7" ht="17" x14ac:dyDescent="0.2">
      <c r="A185" s="1"/>
      <c r="B185" s="1"/>
      <c r="C185" s="1"/>
      <c r="D185" s="1"/>
      <c r="E185" s="1"/>
      <c r="F185" s="1"/>
      <c r="G185" s="1"/>
    </row>
    <row r="186" spans="1:7" ht="17" x14ac:dyDescent="0.2">
      <c r="A186" s="1"/>
      <c r="B186" s="1"/>
      <c r="C186" s="1"/>
      <c r="D186" s="1"/>
      <c r="E186" s="1"/>
      <c r="F186" s="1"/>
      <c r="G186" s="1"/>
    </row>
    <row r="187" spans="1:7" ht="17" x14ac:dyDescent="0.2">
      <c r="A187" s="1"/>
      <c r="B187" s="1"/>
      <c r="C187" s="1"/>
      <c r="D187" s="1"/>
      <c r="E187" s="1"/>
      <c r="F187" s="1"/>
      <c r="G187" s="1"/>
    </row>
    <row r="188" spans="1:7" ht="17" x14ac:dyDescent="0.2">
      <c r="A188" s="1"/>
      <c r="B188" s="1"/>
      <c r="C188" s="1"/>
      <c r="D188" s="1"/>
      <c r="E188" s="1"/>
      <c r="F188" s="1"/>
      <c r="G188" s="1"/>
    </row>
    <row r="189" spans="1:7" ht="17" x14ac:dyDescent="0.2">
      <c r="A189" s="1"/>
      <c r="B189" s="1"/>
      <c r="C189" s="1"/>
      <c r="D189" s="1"/>
      <c r="E189" s="1"/>
      <c r="F189" s="1"/>
      <c r="G189" s="1"/>
    </row>
    <row r="190" spans="1:7" ht="17" x14ac:dyDescent="0.2">
      <c r="A190" s="1"/>
      <c r="B190" s="2"/>
      <c r="C190" s="1"/>
      <c r="D190" s="2"/>
      <c r="E190" s="2"/>
      <c r="F190" s="2"/>
    </row>
    <row r="191" spans="1:7" ht="17" x14ac:dyDescent="0.2">
      <c r="A191" s="1"/>
      <c r="B191" s="1"/>
      <c r="C191" s="2"/>
      <c r="D191" s="2"/>
      <c r="E191" s="2"/>
      <c r="F19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1 - Nahrung  </vt:lpstr>
      <vt:lpstr>1 - Nahrung - Bewertung</vt:lpstr>
      <vt:lpstr>1 - Nahrung - Daten Nahrung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Office-Anwender</cp:lastModifiedBy>
  <dcterms:created xsi:type="dcterms:W3CDTF">2017-12-26T16:28:29Z</dcterms:created>
  <dcterms:modified xsi:type="dcterms:W3CDTF">2017-12-26T16:34:10Z</dcterms:modified>
</cp:coreProperties>
</file>