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705"/>
  <workbookPr autoCompressPictures="0"/>
  <workbookProtection workbookPassword="8397" lockStructure="1"/>
  <bookViews>
    <workbookView xWindow="0" yWindow="-20" windowWidth="28800" windowHeight="17520"/>
  </bookViews>
  <sheets>
    <sheet name="Tabelle1" sheetId="1" r:id="rId1"/>
    <sheet name="Tabelle2" sheetId="2" r:id="rId2"/>
    <sheet name="Tabelle3" sheetId="3" r:id="rId3"/>
  </sheets>
  <calcPr calcId="140001" concurrentCalc="0"/>
  <customWorkbookViews>
    <customWorkbookView name="Jk - Persönliche Ansicht" guid="{E00D3F16-8BB9-413C-A063-A54DC56F5919}" mergeInterval="0" personalView="1" maximized="1" xWindow="1" yWindow="1" windowWidth="1916" windowHeight="850" activeSheetId="1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57" i="1" l="1"/>
  <c r="I49" i="1"/>
  <c r="D57" i="1"/>
  <c r="D55" i="1"/>
  <c r="D53" i="1"/>
  <c r="D49" i="1"/>
  <c r="K4" i="1"/>
  <c r="J4" i="1"/>
  <c r="F4" i="1"/>
  <c r="E4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45" i="1"/>
  <c r="H5" i="1"/>
  <c r="J5" i="1"/>
  <c r="H6" i="1"/>
  <c r="J6" i="1"/>
  <c r="H7" i="1"/>
  <c r="J7" i="1"/>
  <c r="H8" i="1"/>
  <c r="J8" i="1"/>
  <c r="H9" i="1"/>
  <c r="J9" i="1"/>
  <c r="H10" i="1"/>
  <c r="J10" i="1"/>
  <c r="H11" i="1"/>
  <c r="J11" i="1"/>
  <c r="H12" i="1"/>
  <c r="J12" i="1"/>
  <c r="H13" i="1"/>
  <c r="J13" i="1"/>
  <c r="H14" i="1"/>
  <c r="J14" i="1"/>
  <c r="H15" i="1"/>
  <c r="J15" i="1"/>
  <c r="H16" i="1"/>
  <c r="J16" i="1"/>
  <c r="H17" i="1"/>
  <c r="J17" i="1"/>
  <c r="H18" i="1"/>
  <c r="J18" i="1"/>
  <c r="H19" i="1"/>
  <c r="J19" i="1"/>
  <c r="H20" i="1"/>
  <c r="J20" i="1"/>
  <c r="H21" i="1"/>
  <c r="J21" i="1"/>
  <c r="H22" i="1"/>
  <c r="J22" i="1"/>
  <c r="H23" i="1"/>
  <c r="J23" i="1"/>
  <c r="H24" i="1"/>
  <c r="J24" i="1"/>
  <c r="H25" i="1"/>
  <c r="J25" i="1"/>
  <c r="H26" i="1"/>
  <c r="J26" i="1"/>
  <c r="H27" i="1"/>
  <c r="J27" i="1"/>
  <c r="H28" i="1"/>
  <c r="J28" i="1"/>
  <c r="H29" i="1"/>
  <c r="J29" i="1"/>
  <c r="H30" i="1"/>
  <c r="J30" i="1"/>
  <c r="H31" i="1"/>
  <c r="J31" i="1"/>
  <c r="H32" i="1"/>
  <c r="J32" i="1"/>
  <c r="H33" i="1"/>
  <c r="J33" i="1"/>
  <c r="H34" i="1"/>
  <c r="J34" i="1"/>
  <c r="H35" i="1"/>
  <c r="J35" i="1"/>
  <c r="H36" i="1"/>
  <c r="J36" i="1"/>
  <c r="I4" i="1"/>
  <c r="I5" i="1"/>
  <c r="F5" i="1"/>
  <c r="I6" i="1"/>
  <c r="F6" i="1"/>
  <c r="I7" i="1"/>
  <c r="F7" i="1"/>
  <c r="I8" i="1"/>
  <c r="F8" i="1"/>
  <c r="I9" i="1"/>
  <c r="F9" i="1"/>
  <c r="I10" i="1"/>
  <c r="F10" i="1"/>
  <c r="I11" i="1"/>
  <c r="F11" i="1"/>
  <c r="I12" i="1"/>
  <c r="F12" i="1"/>
  <c r="I13" i="1"/>
  <c r="F13" i="1"/>
  <c r="I14" i="1"/>
  <c r="F14" i="1"/>
  <c r="I15" i="1"/>
  <c r="F15" i="1"/>
  <c r="I16" i="1"/>
  <c r="F16" i="1"/>
  <c r="I17" i="1"/>
  <c r="F17" i="1"/>
  <c r="I18" i="1"/>
  <c r="F18" i="1"/>
  <c r="I19" i="1"/>
  <c r="F19" i="1"/>
  <c r="I20" i="1"/>
  <c r="F20" i="1"/>
  <c r="I21" i="1"/>
  <c r="F21" i="1"/>
  <c r="I22" i="1"/>
  <c r="F22" i="1"/>
  <c r="I23" i="1"/>
  <c r="F23" i="1"/>
  <c r="I24" i="1"/>
  <c r="F24" i="1"/>
  <c r="I25" i="1"/>
  <c r="F25" i="1"/>
  <c r="I26" i="1"/>
  <c r="F26" i="1"/>
  <c r="I27" i="1"/>
  <c r="F27" i="1"/>
  <c r="I28" i="1"/>
  <c r="F28" i="1"/>
  <c r="I29" i="1"/>
  <c r="F29" i="1"/>
  <c r="I30" i="1"/>
  <c r="F30" i="1"/>
  <c r="I31" i="1"/>
  <c r="F31" i="1"/>
  <c r="I32" i="1"/>
  <c r="F32" i="1"/>
  <c r="I33" i="1"/>
  <c r="F33" i="1"/>
  <c r="I34" i="1"/>
  <c r="F34" i="1"/>
  <c r="I35" i="1"/>
  <c r="F35" i="1"/>
  <c r="I36" i="1"/>
  <c r="F36" i="1"/>
  <c r="K3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45" i="1"/>
  <c r="F45" i="1"/>
  <c r="D58" i="1"/>
  <c r="E61" i="1"/>
  <c r="E63" i="1"/>
  <c r="E64" i="1"/>
  <c r="N4" i="1"/>
  <c r="M4" i="1"/>
  <c r="M5" i="1"/>
  <c r="N5" i="1"/>
  <c r="M6" i="1"/>
  <c r="N6" i="1"/>
  <c r="M7" i="1"/>
  <c r="N7" i="1"/>
  <c r="M8" i="1"/>
  <c r="N8" i="1"/>
  <c r="M9" i="1"/>
  <c r="N9" i="1"/>
  <c r="M10" i="1"/>
  <c r="N10" i="1"/>
  <c r="M11" i="1"/>
  <c r="N11" i="1"/>
  <c r="M12" i="1"/>
  <c r="N12" i="1"/>
  <c r="M13" i="1"/>
  <c r="N13" i="1"/>
  <c r="M14" i="1"/>
  <c r="N14" i="1"/>
  <c r="M15" i="1"/>
  <c r="N15" i="1"/>
  <c r="M16" i="1"/>
  <c r="N16" i="1"/>
  <c r="M17" i="1"/>
  <c r="N17" i="1"/>
  <c r="M18" i="1"/>
  <c r="N18" i="1"/>
  <c r="M19" i="1"/>
  <c r="N19" i="1"/>
  <c r="M20" i="1"/>
  <c r="N20" i="1"/>
  <c r="M21" i="1"/>
  <c r="N21" i="1"/>
  <c r="M22" i="1"/>
  <c r="N22" i="1"/>
  <c r="M23" i="1"/>
  <c r="N23" i="1"/>
  <c r="M24" i="1"/>
  <c r="N24" i="1"/>
  <c r="M25" i="1"/>
  <c r="N25" i="1"/>
  <c r="M26" i="1"/>
  <c r="N26" i="1"/>
  <c r="M27" i="1"/>
  <c r="N27" i="1"/>
  <c r="M28" i="1"/>
  <c r="N28" i="1"/>
  <c r="M29" i="1"/>
  <c r="N29" i="1"/>
  <c r="M30" i="1"/>
  <c r="N30" i="1"/>
  <c r="M31" i="1"/>
  <c r="N31" i="1"/>
  <c r="M32" i="1"/>
  <c r="N32" i="1"/>
  <c r="M33" i="1"/>
  <c r="N33" i="1"/>
  <c r="M34" i="1"/>
  <c r="N34" i="1"/>
  <c r="M35" i="1"/>
  <c r="N35" i="1"/>
  <c r="M36" i="1"/>
  <c r="N36" i="1"/>
  <c r="C45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5" i="1"/>
  <c r="D4" i="1"/>
  <c r="B5" i="1"/>
  <c r="D5" i="1"/>
  <c r="B6" i="1"/>
  <c r="D6" i="1"/>
  <c r="B7" i="1"/>
  <c r="D7" i="1"/>
  <c r="B8" i="1"/>
  <c r="D8" i="1"/>
  <c r="B9" i="1"/>
  <c r="D9" i="1"/>
  <c r="B10" i="1"/>
  <c r="D10" i="1"/>
  <c r="B11" i="1"/>
  <c r="D11" i="1"/>
  <c r="B12" i="1"/>
  <c r="D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I58" i="1"/>
  <c r="J61" i="1"/>
  <c r="J63" i="1"/>
  <c r="J64" i="1"/>
  <c r="F66" i="1"/>
  <c r="H45" i="1"/>
</calcChain>
</file>

<file path=xl/sharedStrings.xml><?xml version="1.0" encoding="utf-8"?>
<sst xmlns="http://schemas.openxmlformats.org/spreadsheetml/2006/main" count="61" uniqueCount="53">
  <si>
    <t>Einkommen</t>
  </si>
  <si>
    <t>Steuerersparnis</t>
  </si>
  <si>
    <t>für Zulage</t>
  </si>
  <si>
    <t>Einzahlungen</t>
  </si>
  <si>
    <t>Einzahlung</t>
  </si>
  <si>
    <t>Gebühren</t>
  </si>
  <si>
    <t>Verzinsung</t>
  </si>
  <si>
    <t>Kontostand</t>
  </si>
  <si>
    <t>Jahresende</t>
  </si>
  <si>
    <t xml:space="preserve">monatl. </t>
  </si>
  <si>
    <t>St-Ersparnis</t>
  </si>
  <si>
    <t>Summen:</t>
  </si>
  <si>
    <t>Steuerersparnis bis 2048:</t>
  </si>
  <si>
    <t>ETF-Sparplan</t>
  </si>
  <si>
    <t>Alternativer</t>
  </si>
  <si>
    <t>Riester-Lösung:</t>
  </si>
  <si>
    <t>ETF-Lösung:</t>
  </si>
  <si>
    <t>Abgeltungssteuersatz 2048:</t>
  </si>
  <si>
    <t>Endguthaben für Rente:</t>
  </si>
  <si>
    <t>Kontostand 2048:</t>
  </si>
  <si>
    <t>(in ETFs angelegt)</t>
  </si>
  <si>
    <t>Abg.St. auf Steuerersparniszinsen:</t>
  </si>
  <si>
    <t>Inflationsbereinigt:</t>
  </si>
  <si>
    <t>Ganz ungefähre nominale Rentenhöhe:</t>
  </si>
  <si>
    <t>zusätzliche</t>
  </si>
  <si>
    <t>(selbstoptimierte)</t>
  </si>
  <si>
    <t>ETF-verzinste</t>
  </si>
  <si>
    <t>Nettosteuerverlust:</t>
  </si>
  <si>
    <t>Vorteil Riester:</t>
  </si>
  <si>
    <t>Copyright:</t>
  </si>
  <si>
    <t>ImperatoM, 10/2010, für nicht-kommerzielle Zwecke frei nutzbar. Makleranfragen etc. an imperatom@gmx.de</t>
  </si>
  <si>
    <t xml:space="preserve"> </t>
  </si>
  <si>
    <t>Riester-</t>
  </si>
  <si>
    <t>Sparplan</t>
  </si>
  <si>
    <t>zu versteuerndes</t>
  </si>
  <si>
    <t>für die gesamte Tabelle gilt:</t>
  </si>
  <si>
    <t>Keine Richtigkeitsgarantie!</t>
  </si>
  <si>
    <t>Versionsgeschichte:</t>
  </si>
  <si>
    <t>1.02</t>
  </si>
  <si>
    <t>Korrektur der Berechnung beim ETF-Sparplan und seiner Versteuerung</t>
  </si>
  <si>
    <t>ab hier 175 Euro Zulage</t>
  </si>
  <si>
    <t>1.03</t>
  </si>
  <si>
    <t>2018: Grundzulage auf 175 Euro erhöht, fairr-Gebühren ab 2015/21</t>
  </si>
  <si>
    <t>ab hier: Gebühren von fairr ohne Kundenwerberabatt)</t>
  </si>
  <si>
    <t>ab hier: Gebühren von fairr (mit Kundenwerberabatt)</t>
  </si>
  <si>
    <t>1.04</t>
  </si>
  <si>
    <t>Bugfix für Berechnung d. Steuerersparnis bei hohen Einkommen</t>
  </si>
  <si>
    <t>verzinste Steuerersparnis bis 2050:</t>
  </si>
  <si>
    <t>Abgeltungssteuersatz 2050:</t>
  </si>
  <si>
    <t>Kontostand 2050:</t>
  </si>
  <si>
    <t>Grenzsteuersatz nach 2050:</t>
  </si>
  <si>
    <t>Andere Steuerzahlungen nach 2050:</t>
  </si>
  <si>
    <t>Steuerzahlungen nach 2050: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</si>
</sst>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%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"/>
    </xf>
    <xf numFmtId="0" fontId="0" fillId="3" borderId="0" xfId="0" applyFill="1" applyAlignment="1">
      <alignment horizontal="center"/>
    </xf>
    <xf numFmtId="0" fontId="4" fillId="0" borderId="0" xfId="0" applyFont="1" applyAlignment="1"/>
    <xf numFmtId="165" fontId="0" fillId="0" borderId="0" xfId="0" applyNumberFormat="1" applyAlignment="1">
      <alignment horizontal="center"/>
    </xf>
    <xf numFmtId="0" fontId="0" fillId="0" borderId="3" xfId="0" applyBorder="1" applyAlignment="1" applyProtection="1">
      <alignment horizontal="center"/>
      <protection locked="0"/>
    </xf>
    <xf numFmtId="2" fontId="0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5" fontId="2" fillId="0" borderId="0" xfId="0" applyNumberFormat="1" applyFont="1" applyAlignment="1" applyProtection="1">
      <alignment horizontal="center"/>
      <protection locked="0"/>
    </xf>
    <xf numFmtId="4" fontId="0" fillId="0" borderId="0" xfId="0" applyNumberFormat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9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165" fontId="0" fillId="5" borderId="1" xfId="0" applyNumberFormat="1" applyFill="1" applyBorder="1" applyAlignment="1" applyProtection="1">
      <alignment horizontal="center"/>
      <protection locked="0"/>
    </xf>
    <xf numFmtId="4" fontId="0" fillId="0" borderId="1" xfId="0" applyNumberFormat="1" applyBorder="1" applyAlignment="1" applyProtection="1">
      <alignment horizontal="center"/>
      <protection locked="0"/>
    </xf>
    <xf numFmtId="165" fontId="0" fillId="0" borderId="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4" fontId="0" fillId="5" borderId="0" xfId="0" applyNumberFormat="1" applyFill="1" applyAlignment="1" applyProtection="1">
      <alignment horizontal="center"/>
      <protection locked="0"/>
    </xf>
    <xf numFmtId="2" fontId="0" fillId="0" borderId="3" xfId="0" applyNumberFormat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4" fontId="0" fillId="0" borderId="3" xfId="0" applyNumberFormat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/>
      <protection locked="0"/>
    </xf>
    <xf numFmtId="4" fontId="0" fillId="2" borderId="0" xfId="0" applyNumberFormat="1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4" fillId="4" borderId="0" xfId="0" applyFont="1" applyFill="1" applyAlignment="1" applyProtection="1">
      <alignment horizontal="center"/>
      <protection locked="0"/>
    </xf>
    <xf numFmtId="4" fontId="0" fillId="4" borderId="0" xfId="0" applyNumberFormat="1" applyFill="1" applyAlignment="1" applyProtection="1">
      <alignment horizontal="center"/>
      <protection locked="0"/>
    </xf>
    <xf numFmtId="165" fontId="0" fillId="4" borderId="0" xfId="0" applyNumberFormat="1" applyFill="1" applyAlignment="1" applyProtection="1">
      <alignment horizontal="center"/>
      <protection locked="0"/>
    </xf>
    <xf numFmtId="4" fontId="0" fillId="0" borderId="3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Alignment="1" applyProtection="1">
      <alignment horizontal="center"/>
      <protection locked="0"/>
    </xf>
    <xf numFmtId="2" fontId="0" fillId="4" borderId="0" xfId="0" applyNumberFormat="1" applyFill="1" applyAlignment="1" applyProtection="1">
      <alignment horizontal="center"/>
      <protection locked="0"/>
    </xf>
    <xf numFmtId="2" fontId="2" fillId="2" borderId="0" xfId="0" applyNumberFormat="1" applyFont="1" applyFill="1" applyAlignment="1" applyProtection="1">
      <alignment horizontal="right"/>
      <protection locked="0"/>
    </xf>
    <xf numFmtId="4" fontId="2" fillId="2" borderId="0" xfId="0" applyNumberFormat="1" applyFont="1" applyFill="1" applyAlignment="1" applyProtection="1">
      <alignment horizontal="center"/>
      <protection locked="0"/>
    </xf>
    <xf numFmtId="2" fontId="2" fillId="4" borderId="0" xfId="0" applyNumberFormat="1" applyFont="1" applyFill="1" applyAlignment="1" applyProtection="1">
      <alignment horizontal="right"/>
      <protection locked="0"/>
    </xf>
    <xf numFmtId="4" fontId="2" fillId="4" borderId="0" xfId="0" applyNumberFormat="1" applyFont="1" applyFill="1" applyAlignment="1" applyProtection="1">
      <alignment horizontal="center"/>
      <protection locked="0"/>
    </xf>
    <xf numFmtId="2" fontId="0" fillId="2" borderId="0" xfId="0" applyNumberFormat="1" applyFill="1" applyAlignment="1" applyProtection="1">
      <alignment horizontal="right"/>
      <protection locked="0"/>
    </xf>
    <xf numFmtId="9" fontId="0" fillId="2" borderId="0" xfId="0" applyNumberFormat="1" applyFill="1" applyAlignment="1" applyProtection="1">
      <alignment horizontal="center"/>
      <protection locked="0"/>
    </xf>
    <xf numFmtId="2" fontId="0" fillId="4" borderId="0" xfId="0" applyNumberFormat="1" applyFill="1" applyAlignment="1" applyProtection="1">
      <alignment horizontal="right"/>
      <protection locked="0"/>
    </xf>
    <xf numFmtId="164" fontId="0" fillId="4" borderId="0" xfId="0" applyNumberFormat="1" applyFill="1" applyAlignment="1" applyProtection="1">
      <alignment horizontal="center"/>
      <protection locked="0"/>
    </xf>
    <xf numFmtId="164" fontId="0" fillId="2" borderId="0" xfId="0" applyNumberFormat="1" applyFill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" fontId="0" fillId="2" borderId="4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right"/>
      <protection locked="0"/>
    </xf>
    <xf numFmtId="4" fontId="0" fillId="4" borderId="4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right"/>
      <protection locked="0"/>
    </xf>
    <xf numFmtId="4" fontId="1" fillId="2" borderId="0" xfId="0" applyNumberFormat="1" applyFont="1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right"/>
      <protection locked="0"/>
    </xf>
    <xf numFmtId="4" fontId="1" fillId="4" borderId="0" xfId="0" applyNumberFormat="1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protection locked="0"/>
    </xf>
    <xf numFmtId="2" fontId="4" fillId="2" borderId="0" xfId="0" applyNumberFormat="1" applyFont="1" applyFill="1" applyAlignment="1" applyProtection="1">
      <protection locked="0"/>
    </xf>
    <xf numFmtId="3" fontId="4" fillId="2" borderId="0" xfId="0" applyNumberFormat="1" applyFont="1" applyFill="1" applyAlignment="1" applyProtection="1">
      <protection locked="0"/>
    </xf>
    <xf numFmtId="0" fontId="4" fillId="4" borderId="0" xfId="0" applyFont="1" applyFill="1" applyAlignment="1" applyProtection="1">
      <protection locked="0"/>
    </xf>
    <xf numFmtId="2" fontId="4" fillId="4" borderId="0" xfId="0" applyNumberFormat="1" applyFont="1" applyFill="1" applyAlignment="1" applyProtection="1">
      <protection locked="0"/>
    </xf>
    <xf numFmtId="165" fontId="4" fillId="4" borderId="0" xfId="0" applyNumberFormat="1" applyFont="1" applyFill="1" applyAlignment="1" applyProtection="1">
      <protection locked="0"/>
    </xf>
    <xf numFmtId="3" fontId="4" fillId="4" borderId="0" xfId="0" applyNumberFormat="1" applyFont="1" applyFill="1" applyAlignment="1" applyProtection="1">
      <protection locked="0"/>
    </xf>
    <xf numFmtId="0" fontId="4" fillId="3" borderId="0" xfId="0" applyFont="1" applyFill="1" applyAlignment="1" applyProtection="1">
      <protection locked="0"/>
    </xf>
    <xf numFmtId="165" fontId="4" fillId="0" borderId="0" xfId="0" applyNumberFormat="1" applyFont="1" applyAlignment="1" applyProtection="1">
      <protection locked="0"/>
    </xf>
    <xf numFmtId="0" fontId="4" fillId="0" borderId="0" xfId="0" applyFont="1" applyAlignment="1" applyProtection="1">
      <protection locked="0"/>
    </xf>
    <xf numFmtId="2" fontId="2" fillId="2" borderId="0" xfId="0" applyNumberFormat="1" applyFont="1" applyFill="1" applyAlignment="1" applyProtection="1">
      <alignment horizontal="center"/>
      <protection locked="0"/>
    </xf>
    <xf numFmtId="2" fontId="2" fillId="4" borderId="0" xfId="0" applyNumberFormat="1" applyFont="1" applyFill="1" applyAlignment="1" applyProtection="1">
      <alignment horizontal="center"/>
      <protection locked="0"/>
    </xf>
    <xf numFmtId="2" fontId="0" fillId="7" borderId="5" xfId="0" applyNumberFormat="1" applyFill="1" applyBorder="1" applyAlignment="1" applyProtection="1">
      <alignment horizontal="center"/>
      <protection locked="0"/>
    </xf>
    <xf numFmtId="2" fontId="5" fillId="7" borderId="6" xfId="0" applyNumberFormat="1" applyFont="1" applyFill="1" applyBorder="1" applyAlignment="1" applyProtection="1">
      <alignment horizontal="right"/>
      <protection locked="0"/>
    </xf>
    <xf numFmtId="10" fontId="5" fillId="7" borderId="6" xfId="0" applyNumberFormat="1" applyFont="1" applyFill="1" applyBorder="1" applyAlignment="1" applyProtection="1">
      <alignment horizontal="center"/>
      <protection locked="0"/>
    </xf>
    <xf numFmtId="0" fontId="0" fillId="7" borderId="7" xfId="0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horizontal="left"/>
      <protection locked="0"/>
    </xf>
    <xf numFmtId="0" fontId="0" fillId="6" borderId="0" xfId="0" applyFill="1" applyAlignment="1" applyProtection="1">
      <alignment horizontal="center"/>
      <protection locked="0"/>
    </xf>
    <xf numFmtId="0" fontId="2" fillId="6" borderId="0" xfId="0" applyFont="1" applyFill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5" borderId="0" xfId="0" applyNumberFormat="1" applyFill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16" fontId="0" fillId="0" borderId="0" xfId="0" quotePrefix="1" applyNumberFormat="1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tabSelected="1" topLeftCell="A13" workbookViewId="0">
      <selection activeCell="H58" sqref="H58"/>
    </sheetView>
  </sheetViews>
  <sheetFormatPr baseColWidth="10" defaultRowHeight="14" x14ac:dyDescent="0"/>
  <cols>
    <col min="1" max="2" width="10.83203125" style="1"/>
    <col min="3" max="3" width="16" style="2" customWidth="1"/>
    <col min="4" max="4" width="11.5" style="2" customWidth="1"/>
    <col min="5" max="5" width="14.5" style="2" bestFit="1" customWidth="1"/>
    <col min="6" max="6" width="15.1640625" style="1" bestFit="1" customWidth="1"/>
    <col min="7" max="7" width="18.33203125" style="1" customWidth="1"/>
    <col min="8" max="8" width="11.5" style="2" bestFit="1" customWidth="1"/>
    <col min="9" max="9" width="12.1640625" style="9" bestFit="1" customWidth="1"/>
    <col min="10" max="10" width="14.5" style="4" bestFit="1" customWidth="1"/>
    <col min="11" max="11" width="16.6640625" style="6" bestFit="1" customWidth="1"/>
    <col min="12" max="12" width="12.5" style="7" bestFit="1" customWidth="1"/>
    <col min="13" max="13" width="10.83203125" style="9"/>
    <col min="14" max="16384" width="10.83203125" style="1"/>
  </cols>
  <sheetData>
    <row r="1" spans="1:15">
      <c r="A1" s="76" t="s">
        <v>32</v>
      </c>
      <c r="B1" s="77"/>
      <c r="C1" s="11" t="s">
        <v>34</v>
      </c>
      <c r="D1" s="11" t="s">
        <v>9</v>
      </c>
      <c r="E1" s="12" t="s">
        <v>3</v>
      </c>
      <c r="F1" s="13" t="s">
        <v>24</v>
      </c>
      <c r="G1" s="13" t="s">
        <v>25</v>
      </c>
      <c r="H1" s="12"/>
      <c r="I1" s="14"/>
      <c r="J1" s="15" t="s">
        <v>7</v>
      </c>
      <c r="K1" s="10" t="s">
        <v>26</v>
      </c>
      <c r="L1" s="16" t="s">
        <v>14</v>
      </c>
      <c r="M1" s="14"/>
      <c r="N1" s="15" t="s">
        <v>7</v>
      </c>
    </row>
    <row r="2" spans="1:15">
      <c r="A2" s="76" t="s">
        <v>33</v>
      </c>
      <c r="B2" s="77"/>
      <c r="C2" s="12" t="s">
        <v>0</v>
      </c>
      <c r="D2" s="12" t="s">
        <v>0</v>
      </c>
      <c r="E2" s="12" t="s">
        <v>2</v>
      </c>
      <c r="F2" s="13" t="s">
        <v>1</v>
      </c>
      <c r="G2" s="13" t="s">
        <v>4</v>
      </c>
      <c r="H2" s="12" t="s">
        <v>5</v>
      </c>
      <c r="I2" s="17" t="s">
        <v>6</v>
      </c>
      <c r="J2" s="15" t="s">
        <v>8</v>
      </c>
      <c r="K2" s="10" t="s">
        <v>10</v>
      </c>
      <c r="L2" s="16" t="s">
        <v>13</v>
      </c>
      <c r="M2" s="17" t="s">
        <v>6</v>
      </c>
      <c r="N2" s="15" t="s">
        <v>8</v>
      </c>
    </row>
    <row r="3" spans="1:15" s="3" customFormat="1" ht="15" thickBot="1">
      <c r="A3" s="74"/>
      <c r="B3" s="78"/>
      <c r="C3" s="18"/>
      <c r="D3" s="18"/>
      <c r="E3" s="18"/>
      <c r="F3" s="19">
        <v>0.42</v>
      </c>
      <c r="G3" s="20"/>
      <c r="H3" s="18"/>
      <c r="I3" s="21">
        <v>0.04</v>
      </c>
      <c r="J3" s="22"/>
      <c r="K3" s="23">
        <f>M3</f>
        <v>5.5E-2</v>
      </c>
      <c r="L3" s="24"/>
      <c r="M3" s="21">
        <v>5.5E-2</v>
      </c>
      <c r="N3" s="20"/>
    </row>
    <row r="4" spans="1:15">
      <c r="A4" s="75"/>
      <c r="B4" s="13">
        <v>2018</v>
      </c>
      <c r="C4" s="25">
        <v>56000</v>
      </c>
      <c r="D4" s="12">
        <f t="shared" ref="D4:D43" si="0">C4/12</f>
        <v>4666.666666666667</v>
      </c>
      <c r="E4" s="12">
        <f>MIN(C4*0.04-175,2100-175)</f>
        <v>1925</v>
      </c>
      <c r="F4" s="12">
        <f>MIN(IF(E4*F$3&lt;=154,0,(E4+175)*F$3-175),2100*F$3-175)</f>
        <v>707</v>
      </c>
      <c r="G4" s="79">
        <f>IF(F4&gt;200,2100-175,E4)</f>
        <v>1925</v>
      </c>
      <c r="H4" s="12">
        <v>0</v>
      </c>
      <c r="I4" s="17">
        <f>I3</f>
        <v>0.04</v>
      </c>
      <c r="J4" s="15">
        <f>(G4-H4)*(1+I4)+175</f>
        <v>2177</v>
      </c>
      <c r="K4" s="26">
        <f>F4*(1+K$3)^(2050-B4)</f>
        <v>3921.9145046154995</v>
      </c>
      <c r="L4" s="27"/>
      <c r="M4" s="17">
        <f>M3</f>
        <v>5.5E-2</v>
      </c>
      <c r="N4" s="15">
        <f>G4*(1+M3)</f>
        <v>2030.8749999999998</v>
      </c>
    </row>
    <row r="5" spans="1:15">
      <c r="A5" s="75"/>
      <c r="B5" s="13">
        <f>B4+1</f>
        <v>2019</v>
      </c>
      <c r="C5" s="25">
        <f>C4*1.0275</f>
        <v>57540.000000000007</v>
      </c>
      <c r="D5" s="12">
        <f t="shared" si="0"/>
        <v>4795.0000000000009</v>
      </c>
      <c r="E5" s="12">
        <f t="shared" ref="E5:E43" si="1">MIN(C5*0.04-175,2100-175)</f>
        <v>1925</v>
      </c>
      <c r="F5" s="12">
        <f t="shared" ref="F5:F43" si="2">MIN(IF(E5*F$3&lt;=154,0,(E5+175)*F$3-175),2100*F$3-175)</f>
        <v>707</v>
      </c>
      <c r="G5" s="79">
        <f t="shared" ref="G5:G36" si="3">IF(F5&gt;200,2100-175,E5)</f>
        <v>1925</v>
      </c>
      <c r="H5" s="12">
        <f>J4*0.0105</f>
        <v>22.858500000000003</v>
      </c>
      <c r="I5" s="17">
        <f t="shared" ref="I5:I43" si="4">I4</f>
        <v>0.04</v>
      </c>
      <c r="J5" s="15">
        <f>(G5-H5+J4)*(1+I5)+175</f>
        <v>4417.3071600000003</v>
      </c>
      <c r="K5" s="26">
        <f t="shared" ref="K5:K36" si="5">F5*(1+K$3)^(2050-B5)</f>
        <v>3717.4545067445492</v>
      </c>
      <c r="L5" s="27"/>
      <c r="M5" s="17">
        <f t="shared" ref="M5:M43" si="6">M4</f>
        <v>5.5E-2</v>
      </c>
      <c r="N5" s="15">
        <f>(N4+G5)*(1+M5)</f>
        <v>4173.4481249999999</v>
      </c>
    </row>
    <row r="6" spans="1:15">
      <c r="A6" s="75"/>
      <c r="B6" s="13">
        <f t="shared" ref="B6:B43" si="7">B5+1</f>
        <v>2020</v>
      </c>
      <c r="C6" s="25">
        <f t="shared" ref="C6:C43" si="8">C5*1.0275</f>
        <v>59122.350000000013</v>
      </c>
      <c r="D6" s="12">
        <f t="shared" si="0"/>
        <v>4926.8625000000011</v>
      </c>
      <c r="E6" s="12">
        <f t="shared" si="1"/>
        <v>1925</v>
      </c>
      <c r="F6" s="12">
        <f t="shared" si="2"/>
        <v>707</v>
      </c>
      <c r="G6" s="79">
        <f t="shared" si="3"/>
        <v>1925</v>
      </c>
      <c r="H6" s="12">
        <f t="shared" ref="H6:H36" si="9">J5*0.0105</f>
        <v>46.381725180000004</v>
      </c>
      <c r="I6" s="17">
        <f t="shared" si="4"/>
        <v>0.04</v>
      </c>
      <c r="J6" s="15">
        <f t="shared" ref="J6:J43" si="10">(G6-H6+J5)*(1+I6)+175</f>
        <v>6722.7624522128008</v>
      </c>
      <c r="K6" s="26">
        <f t="shared" si="5"/>
        <v>3523.6535608953077</v>
      </c>
      <c r="L6" s="27"/>
      <c r="M6" s="17">
        <f t="shared" si="6"/>
        <v>5.5E-2</v>
      </c>
      <c r="N6" s="15">
        <f t="shared" ref="N6:N43" si="11">(N5+G6)*(1+M6)</f>
        <v>6433.8627718749995</v>
      </c>
    </row>
    <row r="7" spans="1:15">
      <c r="A7" s="75"/>
      <c r="B7" s="13">
        <f t="shared" si="7"/>
        <v>2021</v>
      </c>
      <c r="C7" s="25">
        <f t="shared" si="8"/>
        <v>60748.214625000015</v>
      </c>
      <c r="D7" s="12">
        <f t="shared" si="0"/>
        <v>5062.351218750001</v>
      </c>
      <c r="E7" s="12">
        <f t="shared" si="1"/>
        <v>1925</v>
      </c>
      <c r="F7" s="12">
        <f t="shared" si="2"/>
        <v>707</v>
      </c>
      <c r="G7" s="79">
        <f t="shared" si="3"/>
        <v>1925</v>
      </c>
      <c r="H7" s="12">
        <f t="shared" si="9"/>
        <v>70.589005748234413</v>
      </c>
      <c r="I7" s="17">
        <f t="shared" si="4"/>
        <v>0.04</v>
      </c>
      <c r="J7" s="15">
        <f t="shared" si="10"/>
        <v>9095.26038432315</v>
      </c>
      <c r="K7" s="26">
        <f t="shared" si="5"/>
        <v>3339.9559818912867</v>
      </c>
      <c r="L7" s="27"/>
      <c r="M7" s="17">
        <f t="shared" si="6"/>
        <v>5.5E-2</v>
      </c>
      <c r="N7" s="15">
        <f t="shared" si="11"/>
        <v>8818.6002243281237</v>
      </c>
    </row>
    <row r="8" spans="1:15">
      <c r="A8" s="75"/>
      <c r="B8" s="13">
        <f t="shared" si="7"/>
        <v>2022</v>
      </c>
      <c r="C8" s="25">
        <f t="shared" si="8"/>
        <v>62418.790527187521</v>
      </c>
      <c r="D8" s="12">
        <f t="shared" si="0"/>
        <v>5201.565877265627</v>
      </c>
      <c r="E8" s="12">
        <f t="shared" si="1"/>
        <v>1925</v>
      </c>
      <c r="F8" s="12">
        <f t="shared" si="2"/>
        <v>707</v>
      </c>
      <c r="G8" s="79">
        <f t="shared" si="3"/>
        <v>1925</v>
      </c>
      <c r="H8" s="12">
        <f t="shared" si="9"/>
        <v>95.500234035393078</v>
      </c>
      <c r="I8" s="17">
        <f t="shared" si="4"/>
        <v>0.04</v>
      </c>
      <c r="J8" s="15">
        <f t="shared" si="10"/>
        <v>11536.750556299268</v>
      </c>
      <c r="K8" s="26">
        <f t="shared" si="5"/>
        <v>3165.8350539253906</v>
      </c>
      <c r="L8" s="27"/>
      <c r="M8" s="17">
        <f t="shared" si="6"/>
        <v>5.5E-2</v>
      </c>
      <c r="N8" s="15">
        <f t="shared" si="11"/>
        <v>11334.49823666617</v>
      </c>
    </row>
    <row r="9" spans="1:15">
      <c r="A9" s="75"/>
      <c r="B9" s="13">
        <f t="shared" si="7"/>
        <v>2023</v>
      </c>
      <c r="C9" s="25">
        <f t="shared" si="8"/>
        <v>64135.30726668518</v>
      </c>
      <c r="D9" s="12">
        <f t="shared" si="0"/>
        <v>5344.608938890432</v>
      </c>
      <c r="E9" s="12">
        <f t="shared" si="1"/>
        <v>1925</v>
      </c>
      <c r="F9" s="12">
        <f t="shared" si="2"/>
        <v>707</v>
      </c>
      <c r="G9" s="79">
        <f t="shared" si="3"/>
        <v>1925</v>
      </c>
      <c r="H9" s="12">
        <f t="shared" si="9"/>
        <v>121.13588084114232</v>
      </c>
      <c r="I9" s="17">
        <f t="shared" si="4"/>
        <v>0.04</v>
      </c>
      <c r="J9" s="15">
        <f t="shared" si="10"/>
        <v>14049.239262476451</v>
      </c>
      <c r="K9" s="26">
        <f t="shared" si="5"/>
        <v>3000.7915203084272</v>
      </c>
      <c r="L9" s="27"/>
      <c r="M9" s="17">
        <f t="shared" si="6"/>
        <v>5.5E-2</v>
      </c>
      <c r="N9" s="15">
        <f t="shared" si="11"/>
        <v>13988.770639682809</v>
      </c>
    </row>
    <row r="10" spans="1:15">
      <c r="A10" s="75"/>
      <c r="B10" s="13">
        <f t="shared" si="7"/>
        <v>2024</v>
      </c>
      <c r="C10" s="25">
        <f t="shared" si="8"/>
        <v>65899.028216519029</v>
      </c>
      <c r="D10" s="12">
        <f t="shared" si="0"/>
        <v>5491.5856847099194</v>
      </c>
      <c r="E10" s="12">
        <f t="shared" si="1"/>
        <v>1925</v>
      </c>
      <c r="F10" s="12">
        <f t="shared" si="2"/>
        <v>707</v>
      </c>
      <c r="G10" s="79">
        <f t="shared" si="3"/>
        <v>1925</v>
      </c>
      <c r="H10" s="12">
        <f t="shared" si="9"/>
        <v>147.51701225600274</v>
      </c>
      <c r="I10" s="17">
        <f t="shared" si="4"/>
        <v>0.04</v>
      </c>
      <c r="J10" s="15">
        <f t="shared" si="10"/>
        <v>16634.791140229267</v>
      </c>
      <c r="K10" s="26">
        <f t="shared" si="5"/>
        <v>2844.3521519511164</v>
      </c>
      <c r="L10" s="27"/>
      <c r="M10" s="17">
        <f t="shared" si="6"/>
        <v>5.5E-2</v>
      </c>
      <c r="N10" s="15">
        <f>(N9+G10)*(1+M10)</f>
        <v>16789.028024865362</v>
      </c>
      <c r="O10" s="5" t="s">
        <v>44</v>
      </c>
    </row>
    <row r="11" spans="1:15">
      <c r="A11" s="75"/>
      <c r="B11" s="13">
        <f t="shared" si="7"/>
        <v>2025</v>
      </c>
      <c r="C11" s="25">
        <f t="shared" si="8"/>
        <v>67711.251492473311</v>
      </c>
      <c r="D11" s="12">
        <f t="shared" si="0"/>
        <v>5642.6042910394426</v>
      </c>
      <c r="E11" s="12">
        <f t="shared" si="1"/>
        <v>1925</v>
      </c>
      <c r="F11" s="12">
        <f t="shared" si="2"/>
        <v>707</v>
      </c>
      <c r="G11" s="79">
        <f t="shared" si="3"/>
        <v>1925</v>
      </c>
      <c r="H11" s="12">
        <f t="shared" si="9"/>
        <v>174.66530697240731</v>
      </c>
      <c r="I11" s="17">
        <f t="shared" si="4"/>
        <v>0.04</v>
      </c>
      <c r="J11" s="15">
        <f t="shared" si="10"/>
        <v>19295.530866587134</v>
      </c>
      <c r="K11" s="26">
        <f t="shared" si="5"/>
        <v>2696.0683904749917</v>
      </c>
      <c r="L11" s="27"/>
      <c r="M11" s="17">
        <f t="shared" si="6"/>
        <v>5.5E-2</v>
      </c>
      <c r="N11" s="15">
        <f t="shared" si="11"/>
        <v>19743.299566232956</v>
      </c>
    </row>
    <row r="12" spans="1:15">
      <c r="A12" s="75"/>
      <c r="B12" s="13">
        <f t="shared" si="7"/>
        <v>2026</v>
      </c>
      <c r="C12" s="25">
        <f t="shared" si="8"/>
        <v>69573.310908516331</v>
      </c>
      <c r="D12" s="12">
        <f t="shared" si="0"/>
        <v>5797.7759090430272</v>
      </c>
      <c r="E12" s="12">
        <f t="shared" si="1"/>
        <v>1925</v>
      </c>
      <c r="F12" s="12">
        <f t="shared" si="2"/>
        <v>707</v>
      </c>
      <c r="G12" s="79">
        <f t="shared" si="3"/>
        <v>1925</v>
      </c>
      <c r="H12" s="12">
        <f t="shared" si="9"/>
        <v>202.60307409916493</v>
      </c>
      <c r="I12" s="17">
        <f t="shared" si="4"/>
        <v>0.04</v>
      </c>
      <c r="J12" s="15">
        <f t="shared" si="10"/>
        <v>22033.644904187488</v>
      </c>
      <c r="K12" s="26">
        <f t="shared" si="5"/>
        <v>2555.5150620616037</v>
      </c>
      <c r="L12" s="27"/>
      <c r="M12" s="17">
        <f t="shared" si="6"/>
        <v>5.5E-2</v>
      </c>
      <c r="N12" s="15">
        <f t="shared" si="11"/>
        <v>22860.056042375767</v>
      </c>
    </row>
    <row r="13" spans="1:15">
      <c r="A13" s="75"/>
      <c r="B13" s="13">
        <f t="shared" si="7"/>
        <v>2027</v>
      </c>
      <c r="C13" s="25">
        <f t="shared" si="8"/>
        <v>71486.576958500533</v>
      </c>
      <c r="D13" s="12">
        <f t="shared" si="0"/>
        <v>5957.2147465417111</v>
      </c>
      <c r="E13" s="12">
        <f t="shared" si="1"/>
        <v>1925</v>
      </c>
      <c r="F13" s="12">
        <f t="shared" si="2"/>
        <v>707</v>
      </c>
      <c r="G13" s="79">
        <f t="shared" si="3"/>
        <v>1925</v>
      </c>
      <c r="H13" s="12">
        <f t="shared" si="9"/>
        <v>231.35327149396863</v>
      </c>
      <c r="I13" s="17">
        <f t="shared" si="4"/>
        <v>0.04</v>
      </c>
      <c r="J13" s="15">
        <f t="shared" si="10"/>
        <v>24851.383298001259</v>
      </c>
      <c r="K13" s="26">
        <f t="shared" si="5"/>
        <v>2422.289158352231</v>
      </c>
      <c r="L13" s="27"/>
      <c r="M13" s="17">
        <f t="shared" si="6"/>
        <v>5.5E-2</v>
      </c>
      <c r="N13" s="15">
        <f t="shared" si="11"/>
        <v>26148.234124706432</v>
      </c>
      <c r="O13" s="5" t="s">
        <v>40</v>
      </c>
    </row>
    <row r="14" spans="1:15">
      <c r="A14" s="75"/>
      <c r="B14" s="13">
        <f t="shared" si="7"/>
        <v>2028</v>
      </c>
      <c r="C14" s="25">
        <f t="shared" si="8"/>
        <v>73452.457824859302</v>
      </c>
      <c r="D14" s="12">
        <f t="shared" si="0"/>
        <v>6121.0381520716082</v>
      </c>
      <c r="E14" s="12">
        <f t="shared" si="1"/>
        <v>1925</v>
      </c>
      <c r="F14" s="12">
        <f t="shared" si="2"/>
        <v>707</v>
      </c>
      <c r="G14" s="79">
        <f t="shared" si="3"/>
        <v>1925</v>
      </c>
      <c r="H14" s="12">
        <f t="shared" si="9"/>
        <v>260.93952462901325</v>
      </c>
      <c r="I14" s="17">
        <f t="shared" si="4"/>
        <v>0.04</v>
      </c>
      <c r="J14" s="15">
        <f t="shared" si="10"/>
        <v>27751.061524307133</v>
      </c>
      <c r="K14" s="26">
        <f t="shared" si="5"/>
        <v>2296.0086809025884</v>
      </c>
      <c r="L14" s="27"/>
      <c r="M14" s="17">
        <f t="shared" si="6"/>
        <v>5.5E-2</v>
      </c>
      <c r="N14" s="15">
        <f t="shared" si="11"/>
        <v>29617.262001565283</v>
      </c>
    </row>
    <row r="15" spans="1:15">
      <c r="A15" s="75"/>
      <c r="B15" s="13">
        <f t="shared" si="7"/>
        <v>2029</v>
      </c>
      <c r="C15" s="25">
        <f t="shared" si="8"/>
        <v>75472.400415042939</v>
      </c>
      <c r="D15" s="12">
        <f t="shared" si="0"/>
        <v>6289.366701253578</v>
      </c>
      <c r="E15" s="12">
        <f t="shared" si="1"/>
        <v>1925</v>
      </c>
      <c r="F15" s="12">
        <f t="shared" si="2"/>
        <v>707</v>
      </c>
      <c r="G15" s="79">
        <f t="shared" si="3"/>
        <v>1925</v>
      </c>
      <c r="H15" s="12">
        <f t="shared" si="9"/>
        <v>291.38614600522493</v>
      </c>
      <c r="I15" s="17">
        <f t="shared" si="4"/>
        <v>0.04</v>
      </c>
      <c r="J15" s="15">
        <f t="shared" si="10"/>
        <v>30735.062393433986</v>
      </c>
      <c r="K15" s="26">
        <f t="shared" si="5"/>
        <v>2176.3115458792308</v>
      </c>
      <c r="L15" s="27"/>
      <c r="M15" s="17">
        <f t="shared" si="6"/>
        <v>5.5E-2</v>
      </c>
      <c r="N15" s="15">
        <f t="shared" si="11"/>
        <v>33277.086411651369</v>
      </c>
    </row>
    <row r="16" spans="1:15">
      <c r="A16" s="75"/>
      <c r="B16" s="13">
        <f t="shared" si="7"/>
        <v>2030</v>
      </c>
      <c r="C16" s="25">
        <f t="shared" si="8"/>
        <v>77547.891426456627</v>
      </c>
      <c r="D16" s="12">
        <f t="shared" si="0"/>
        <v>6462.3242855380522</v>
      </c>
      <c r="E16" s="12">
        <f t="shared" si="1"/>
        <v>1925</v>
      </c>
      <c r="F16" s="12">
        <f t="shared" si="2"/>
        <v>707</v>
      </c>
      <c r="G16" s="79">
        <f t="shared" si="3"/>
        <v>1925</v>
      </c>
      <c r="H16" s="12">
        <f t="shared" si="9"/>
        <v>322.71815513105685</v>
      </c>
      <c r="I16" s="17">
        <f t="shared" si="4"/>
        <v>0.04</v>
      </c>
      <c r="J16" s="15">
        <f t="shared" si="10"/>
        <v>33805.838007835046</v>
      </c>
      <c r="K16" s="26">
        <f t="shared" si="5"/>
        <v>2062.8545458570911</v>
      </c>
      <c r="L16" s="27"/>
      <c r="M16" s="17">
        <f t="shared" si="6"/>
        <v>5.5E-2</v>
      </c>
      <c r="N16" s="15">
        <f t="shared" si="11"/>
        <v>37138.201164292193</v>
      </c>
      <c r="O16" s="5" t="s">
        <v>43</v>
      </c>
    </row>
    <row r="17" spans="1:14">
      <c r="A17" s="75"/>
      <c r="B17" s="13">
        <f t="shared" si="7"/>
        <v>2031</v>
      </c>
      <c r="C17" s="25">
        <f t="shared" si="8"/>
        <v>79680.45844068419</v>
      </c>
      <c r="D17" s="12">
        <f t="shared" si="0"/>
        <v>6640.0382033903488</v>
      </c>
      <c r="E17" s="12">
        <f t="shared" si="1"/>
        <v>1925</v>
      </c>
      <c r="F17" s="12">
        <f t="shared" si="2"/>
        <v>707</v>
      </c>
      <c r="G17" s="79">
        <f t="shared" si="3"/>
        <v>1925</v>
      </c>
      <c r="H17" s="12">
        <f t="shared" si="9"/>
        <v>354.961299082268</v>
      </c>
      <c r="I17" s="17">
        <f t="shared" si="4"/>
        <v>0.04</v>
      </c>
      <c r="J17" s="15">
        <f t="shared" si="10"/>
        <v>36965.91177710289</v>
      </c>
      <c r="K17" s="26">
        <f t="shared" si="5"/>
        <v>1955.3123657413187</v>
      </c>
      <c r="L17" s="27"/>
      <c r="M17" s="17">
        <f t="shared" si="6"/>
        <v>5.5E-2</v>
      </c>
      <c r="N17" s="15">
        <f t="shared" si="11"/>
        <v>41211.677228328263</v>
      </c>
    </row>
    <row r="18" spans="1:14">
      <c r="A18" s="75"/>
      <c r="B18" s="13">
        <f t="shared" si="7"/>
        <v>2032</v>
      </c>
      <c r="C18" s="25">
        <f t="shared" si="8"/>
        <v>81871.671047803015</v>
      </c>
      <c r="D18" s="12">
        <f t="shared" si="0"/>
        <v>6822.6392539835842</v>
      </c>
      <c r="E18" s="12">
        <f t="shared" si="1"/>
        <v>1925</v>
      </c>
      <c r="F18" s="12">
        <f t="shared" si="2"/>
        <v>707</v>
      </c>
      <c r="G18" s="79">
        <f t="shared" si="3"/>
        <v>1925</v>
      </c>
      <c r="H18" s="12">
        <f t="shared" si="9"/>
        <v>388.14207365958038</v>
      </c>
      <c r="I18" s="17">
        <f t="shared" si="4"/>
        <v>0.04</v>
      </c>
      <c r="J18" s="15">
        <f t="shared" si="10"/>
        <v>40217.88049158104</v>
      </c>
      <c r="K18" s="26">
        <f t="shared" si="5"/>
        <v>1853.3766499917713</v>
      </c>
      <c r="L18" s="27"/>
      <c r="M18" s="17">
        <f t="shared" si="6"/>
        <v>5.5E-2</v>
      </c>
      <c r="N18" s="15">
        <f t="shared" si="11"/>
        <v>45509.194475886317</v>
      </c>
    </row>
    <row r="19" spans="1:14">
      <c r="A19" s="75"/>
      <c r="B19" s="13">
        <f t="shared" si="7"/>
        <v>2033</v>
      </c>
      <c r="C19" s="25">
        <f t="shared" si="8"/>
        <v>84123.142001617598</v>
      </c>
      <c r="D19" s="12">
        <f t="shared" si="0"/>
        <v>7010.2618334681329</v>
      </c>
      <c r="E19" s="12">
        <f t="shared" si="1"/>
        <v>1925</v>
      </c>
      <c r="F19" s="12">
        <f t="shared" si="2"/>
        <v>707</v>
      </c>
      <c r="G19" s="79">
        <f t="shared" si="3"/>
        <v>1925</v>
      </c>
      <c r="H19" s="12">
        <f t="shared" si="9"/>
        <v>422.28774516160092</v>
      </c>
      <c r="I19" s="17">
        <f t="shared" si="4"/>
        <v>0.04</v>
      </c>
      <c r="J19" s="15">
        <f t="shared" si="10"/>
        <v>43564.416456276216</v>
      </c>
      <c r="K19" s="26">
        <f t="shared" si="5"/>
        <v>1756.7551184756126</v>
      </c>
      <c r="L19" s="27"/>
      <c r="M19" s="17">
        <f t="shared" si="6"/>
        <v>5.5E-2</v>
      </c>
      <c r="N19" s="15">
        <f t="shared" si="11"/>
        <v>50043.07517206006</v>
      </c>
    </row>
    <row r="20" spans="1:14">
      <c r="A20" s="75"/>
      <c r="B20" s="13">
        <f t="shared" si="7"/>
        <v>2034</v>
      </c>
      <c r="C20" s="25">
        <f t="shared" si="8"/>
        <v>86436.528406662095</v>
      </c>
      <c r="D20" s="12">
        <f t="shared" si="0"/>
        <v>7203.0440338885082</v>
      </c>
      <c r="E20" s="12">
        <f t="shared" si="1"/>
        <v>1925</v>
      </c>
      <c r="F20" s="12">
        <f t="shared" si="2"/>
        <v>707</v>
      </c>
      <c r="G20" s="79">
        <f t="shared" si="3"/>
        <v>1925</v>
      </c>
      <c r="H20" s="12">
        <f t="shared" si="9"/>
        <v>457.4263727909003</v>
      </c>
      <c r="I20" s="17">
        <f t="shared" si="4"/>
        <v>0.04</v>
      </c>
      <c r="J20" s="15">
        <f t="shared" si="10"/>
        <v>47008.269686824729</v>
      </c>
      <c r="K20" s="26">
        <f t="shared" si="5"/>
        <v>1665.1707284129031</v>
      </c>
      <c r="L20" s="27"/>
      <c r="M20" s="17">
        <f t="shared" si="6"/>
        <v>5.5E-2</v>
      </c>
      <c r="N20" s="15">
        <f t="shared" si="11"/>
        <v>54826.319306523357</v>
      </c>
    </row>
    <row r="21" spans="1:14">
      <c r="A21" s="75"/>
      <c r="B21" s="13">
        <f t="shared" si="7"/>
        <v>2035</v>
      </c>
      <c r="C21" s="25">
        <f t="shared" si="8"/>
        <v>88813.532937845303</v>
      </c>
      <c r="D21" s="12">
        <f t="shared" si="0"/>
        <v>7401.1277448204419</v>
      </c>
      <c r="E21" s="12">
        <f t="shared" si="1"/>
        <v>1925</v>
      </c>
      <c r="F21" s="12">
        <f t="shared" si="2"/>
        <v>707</v>
      </c>
      <c r="G21" s="79">
        <f t="shared" si="3"/>
        <v>1925</v>
      </c>
      <c r="H21" s="12">
        <f t="shared" si="9"/>
        <v>493.58683171165967</v>
      </c>
      <c r="I21" s="17">
        <f t="shared" si="4"/>
        <v>0.04</v>
      </c>
      <c r="J21" s="15">
        <f t="shared" si="10"/>
        <v>50552.270169317591</v>
      </c>
      <c r="K21" s="26">
        <f t="shared" si="5"/>
        <v>1578.3608800122304</v>
      </c>
      <c r="L21" s="27"/>
      <c r="M21" s="17">
        <f t="shared" si="6"/>
        <v>5.5E-2</v>
      </c>
      <c r="N21" s="15">
        <f t="shared" si="11"/>
        <v>59872.641868382139</v>
      </c>
    </row>
    <row r="22" spans="1:14">
      <c r="A22" s="75"/>
      <c r="B22" s="13">
        <f t="shared" si="7"/>
        <v>2036</v>
      </c>
      <c r="C22" s="25">
        <f t="shared" si="8"/>
        <v>91255.905093636058</v>
      </c>
      <c r="D22" s="12">
        <f t="shared" si="0"/>
        <v>7604.6587578030048</v>
      </c>
      <c r="E22" s="12">
        <f t="shared" si="1"/>
        <v>1925</v>
      </c>
      <c r="F22" s="12">
        <f t="shared" si="2"/>
        <v>707</v>
      </c>
      <c r="G22" s="79">
        <f t="shared" si="3"/>
        <v>1925</v>
      </c>
      <c r="H22" s="12">
        <f t="shared" si="9"/>
        <v>530.79883677783471</v>
      </c>
      <c r="I22" s="17">
        <f t="shared" si="4"/>
        <v>0.04</v>
      </c>
      <c r="J22" s="15">
        <f t="shared" si="10"/>
        <v>54199.330185841347</v>
      </c>
      <c r="K22" s="26">
        <f t="shared" si="5"/>
        <v>1496.0766635187019</v>
      </c>
      <c r="L22" s="27"/>
      <c r="M22" s="17">
        <f t="shared" si="6"/>
        <v>5.5E-2</v>
      </c>
      <c r="N22" s="15">
        <f t="shared" si="11"/>
        <v>65196.512171143157</v>
      </c>
    </row>
    <row r="23" spans="1:14">
      <c r="A23" s="75"/>
      <c r="B23" s="13">
        <f t="shared" si="7"/>
        <v>2037</v>
      </c>
      <c r="C23" s="25">
        <f t="shared" si="8"/>
        <v>93765.442483711056</v>
      </c>
      <c r="D23" s="12">
        <f t="shared" si="0"/>
        <v>7813.786873642588</v>
      </c>
      <c r="E23" s="12">
        <f t="shared" si="1"/>
        <v>1925</v>
      </c>
      <c r="F23" s="12">
        <f t="shared" si="2"/>
        <v>707</v>
      </c>
      <c r="G23" s="79">
        <f t="shared" si="3"/>
        <v>1925</v>
      </c>
      <c r="H23" s="12">
        <f t="shared" si="9"/>
        <v>569.09296695133423</v>
      </c>
      <c r="I23" s="17">
        <f t="shared" si="4"/>
        <v>0.04</v>
      </c>
      <c r="J23" s="15">
        <f t="shared" si="10"/>
        <v>57952.446707645613</v>
      </c>
      <c r="K23" s="26">
        <f t="shared" si="5"/>
        <v>1418.0821455153573</v>
      </c>
      <c r="L23" s="27"/>
      <c r="M23" s="17">
        <f t="shared" si="6"/>
        <v>5.5E-2</v>
      </c>
      <c r="N23" s="15">
        <f t="shared" si="11"/>
        <v>70813.19534055602</v>
      </c>
    </row>
    <row r="24" spans="1:14">
      <c r="A24" s="75"/>
      <c r="B24" s="13">
        <f t="shared" si="7"/>
        <v>2038</v>
      </c>
      <c r="C24" s="25">
        <f t="shared" si="8"/>
        <v>96343.992152013117</v>
      </c>
      <c r="D24" s="12">
        <f t="shared" si="0"/>
        <v>8028.6660126677598</v>
      </c>
      <c r="E24" s="12">
        <f t="shared" si="1"/>
        <v>1925</v>
      </c>
      <c r="F24" s="12">
        <f t="shared" si="2"/>
        <v>707</v>
      </c>
      <c r="G24" s="79">
        <f t="shared" si="3"/>
        <v>1925</v>
      </c>
      <c r="H24" s="12">
        <f t="shared" si="9"/>
        <v>608.50069043027895</v>
      </c>
      <c r="I24" s="17">
        <f t="shared" si="4"/>
        <v>0.04</v>
      </c>
      <c r="J24" s="15">
        <f t="shared" si="10"/>
        <v>61814.703857903951</v>
      </c>
      <c r="K24" s="26">
        <f t="shared" si="5"/>
        <v>1344.1536924316183</v>
      </c>
      <c r="L24" s="27"/>
      <c r="M24" s="17">
        <f t="shared" si="6"/>
        <v>5.5E-2</v>
      </c>
      <c r="N24" s="15">
        <f t="shared" si="11"/>
        <v>76738.796084286601</v>
      </c>
    </row>
    <row r="25" spans="1:14">
      <c r="A25" s="75"/>
      <c r="B25" s="13">
        <f t="shared" si="7"/>
        <v>2039</v>
      </c>
      <c r="C25" s="25">
        <f t="shared" si="8"/>
        <v>98993.45193619348</v>
      </c>
      <c r="D25" s="12">
        <f t="shared" si="0"/>
        <v>8249.4543280161233</v>
      </c>
      <c r="E25" s="12">
        <f t="shared" si="1"/>
        <v>1925</v>
      </c>
      <c r="F25" s="12">
        <f t="shared" si="2"/>
        <v>707</v>
      </c>
      <c r="G25" s="79">
        <f t="shared" si="3"/>
        <v>1925</v>
      </c>
      <c r="H25" s="12">
        <f t="shared" si="9"/>
        <v>649.05439050799157</v>
      </c>
      <c r="I25" s="17">
        <f t="shared" si="4"/>
        <v>0.04</v>
      </c>
      <c r="J25" s="15">
        <f t="shared" si="10"/>
        <v>65789.275446091808</v>
      </c>
      <c r="K25" s="26">
        <f t="shared" si="5"/>
        <v>1274.0793293190695</v>
      </c>
      <c r="L25" s="27"/>
      <c r="M25" s="17">
        <f t="shared" si="6"/>
        <v>5.5E-2</v>
      </c>
      <c r="N25" s="15">
        <f t="shared" si="11"/>
        <v>82990.304868922365</v>
      </c>
    </row>
    <row r="26" spans="1:14">
      <c r="A26" s="75"/>
      <c r="B26" s="13">
        <f t="shared" si="7"/>
        <v>2040</v>
      </c>
      <c r="C26" s="25">
        <f t="shared" si="8"/>
        <v>101715.77186443881</v>
      </c>
      <c r="D26" s="12">
        <f t="shared" si="0"/>
        <v>8476.3143220365673</v>
      </c>
      <c r="E26" s="12">
        <f t="shared" si="1"/>
        <v>1925</v>
      </c>
      <c r="F26" s="12">
        <f t="shared" si="2"/>
        <v>707</v>
      </c>
      <c r="G26" s="79">
        <f t="shared" si="3"/>
        <v>1925</v>
      </c>
      <c r="H26" s="12">
        <f t="shared" si="9"/>
        <v>690.78739218396402</v>
      </c>
      <c r="I26" s="17">
        <f t="shared" si="4"/>
        <v>0.04</v>
      </c>
      <c r="J26" s="15">
        <f t="shared" si="10"/>
        <v>69879.427576064161</v>
      </c>
      <c r="K26" s="26">
        <f t="shared" si="5"/>
        <v>1207.6581320559903</v>
      </c>
      <c r="L26" s="27"/>
      <c r="M26" s="17">
        <f t="shared" si="6"/>
        <v>5.5E-2</v>
      </c>
      <c r="N26" s="15">
        <f t="shared" si="11"/>
        <v>89585.646636713092</v>
      </c>
    </row>
    <row r="27" spans="1:14">
      <c r="A27" s="75"/>
      <c r="B27" s="13">
        <f t="shared" si="7"/>
        <v>2041</v>
      </c>
      <c r="C27" s="25">
        <f t="shared" si="8"/>
        <v>104512.95559071089</v>
      </c>
      <c r="D27" s="12">
        <f t="shared" si="0"/>
        <v>8709.412965892574</v>
      </c>
      <c r="E27" s="12">
        <f t="shared" si="1"/>
        <v>1925</v>
      </c>
      <c r="F27" s="12">
        <f t="shared" si="2"/>
        <v>707</v>
      </c>
      <c r="G27" s="79">
        <f t="shared" si="3"/>
        <v>1925</v>
      </c>
      <c r="H27" s="12">
        <f t="shared" si="9"/>
        <v>733.73398954867378</v>
      </c>
      <c r="I27" s="17">
        <f t="shared" si="4"/>
        <v>0.04</v>
      </c>
      <c r="J27" s="15">
        <f t="shared" si="10"/>
        <v>74088.521329976109</v>
      </c>
      <c r="K27" s="26">
        <f t="shared" si="5"/>
        <v>1144.6996512379055</v>
      </c>
      <c r="L27" s="27"/>
      <c r="M27" s="17">
        <f t="shared" si="6"/>
        <v>5.5E-2</v>
      </c>
      <c r="N27" s="15">
        <f t="shared" si="11"/>
        <v>96543.732201732302</v>
      </c>
    </row>
    <row r="28" spans="1:14">
      <c r="A28" s="75"/>
      <c r="B28" s="13">
        <f t="shared" si="7"/>
        <v>2042</v>
      </c>
      <c r="C28" s="25">
        <f t="shared" si="8"/>
        <v>107387.06186945544</v>
      </c>
      <c r="D28" s="12">
        <f t="shared" si="0"/>
        <v>8948.9218224546203</v>
      </c>
      <c r="E28" s="12">
        <f t="shared" si="1"/>
        <v>1925</v>
      </c>
      <c r="F28" s="12">
        <f t="shared" si="2"/>
        <v>707</v>
      </c>
      <c r="G28" s="79">
        <f t="shared" si="3"/>
        <v>1925</v>
      </c>
      <c r="H28" s="12">
        <f t="shared" si="9"/>
        <v>777.92947396474915</v>
      </c>
      <c r="I28" s="17">
        <f t="shared" si="4"/>
        <v>0.04</v>
      </c>
      <c r="J28" s="15">
        <f t="shared" si="10"/>
        <v>78420.015530251825</v>
      </c>
      <c r="K28" s="26">
        <f t="shared" si="5"/>
        <v>1085.0233661022801</v>
      </c>
      <c r="L28" s="27"/>
      <c r="M28" s="17">
        <f t="shared" si="6"/>
        <v>5.5E-2</v>
      </c>
      <c r="N28" s="15">
        <f t="shared" si="11"/>
        <v>103884.51247282757</v>
      </c>
    </row>
    <row r="29" spans="1:14">
      <c r="A29" s="75"/>
      <c r="B29" s="13">
        <f t="shared" si="7"/>
        <v>2043</v>
      </c>
      <c r="C29" s="25">
        <f t="shared" si="8"/>
        <v>110340.20607086548</v>
      </c>
      <c r="D29" s="12">
        <f t="shared" si="0"/>
        <v>9195.0171725721229</v>
      </c>
      <c r="E29" s="12">
        <f t="shared" si="1"/>
        <v>1925</v>
      </c>
      <c r="F29" s="12">
        <f t="shared" si="2"/>
        <v>707</v>
      </c>
      <c r="G29" s="79">
        <f t="shared" si="3"/>
        <v>1925</v>
      </c>
      <c r="H29" s="12">
        <f t="shared" si="9"/>
        <v>823.41016306764425</v>
      </c>
      <c r="I29" s="17">
        <f t="shared" si="4"/>
        <v>0.04</v>
      </c>
      <c r="J29" s="15">
        <f t="shared" si="10"/>
        <v>82877.469581871555</v>
      </c>
      <c r="K29" s="26">
        <f t="shared" si="5"/>
        <v>1028.4581669215925</v>
      </c>
      <c r="L29" s="27"/>
      <c r="M29" s="17">
        <f t="shared" si="6"/>
        <v>5.5E-2</v>
      </c>
      <c r="N29" s="15">
        <f t="shared" si="11"/>
        <v>111629.03565883308</v>
      </c>
    </row>
    <row r="30" spans="1:14">
      <c r="A30" s="75"/>
      <c r="B30" s="13">
        <f t="shared" si="7"/>
        <v>2044</v>
      </c>
      <c r="C30" s="25">
        <f t="shared" si="8"/>
        <v>113374.56173781428</v>
      </c>
      <c r="D30" s="12">
        <f t="shared" si="0"/>
        <v>9447.8801448178565</v>
      </c>
      <c r="E30" s="12">
        <f t="shared" si="1"/>
        <v>1925</v>
      </c>
      <c r="F30" s="12">
        <f t="shared" si="2"/>
        <v>707</v>
      </c>
      <c r="G30" s="79">
        <f t="shared" si="3"/>
        <v>1925</v>
      </c>
      <c r="H30" s="12">
        <f t="shared" si="9"/>
        <v>870.21343060965137</v>
      </c>
      <c r="I30" s="17">
        <f t="shared" si="4"/>
        <v>0.04</v>
      </c>
      <c r="J30" s="15">
        <f t="shared" si="10"/>
        <v>87464.546397312384</v>
      </c>
      <c r="K30" s="26">
        <f t="shared" si="5"/>
        <v>974.84186438065649</v>
      </c>
      <c r="L30" s="27"/>
      <c r="M30" s="17">
        <f t="shared" si="6"/>
        <v>5.5E-2</v>
      </c>
      <c r="N30" s="15">
        <f t="shared" si="11"/>
        <v>119799.50762006889</v>
      </c>
    </row>
    <row r="31" spans="1:14">
      <c r="A31" s="75"/>
      <c r="B31" s="13">
        <f t="shared" si="7"/>
        <v>2045</v>
      </c>
      <c r="C31" s="25">
        <f t="shared" si="8"/>
        <v>116492.36218560419</v>
      </c>
      <c r="D31" s="12">
        <f t="shared" si="0"/>
        <v>9707.6968488003495</v>
      </c>
      <c r="E31" s="12">
        <f t="shared" si="1"/>
        <v>1925</v>
      </c>
      <c r="F31" s="12">
        <f t="shared" si="2"/>
        <v>707</v>
      </c>
      <c r="G31" s="79">
        <f t="shared" si="3"/>
        <v>1925</v>
      </c>
      <c r="H31" s="12">
        <f t="shared" si="9"/>
        <v>918.37773717178004</v>
      </c>
      <c r="I31" s="17">
        <f t="shared" si="4"/>
        <v>0.04</v>
      </c>
      <c r="J31" s="15">
        <f t="shared" si="10"/>
        <v>92185.015406546241</v>
      </c>
      <c r="K31" s="26">
        <f t="shared" si="5"/>
        <v>924.02072453142796</v>
      </c>
      <c r="L31" s="27"/>
      <c r="M31" s="17">
        <f t="shared" si="6"/>
        <v>5.5E-2</v>
      </c>
      <c r="N31" s="15">
        <f t="shared" si="11"/>
        <v>128419.35553917267</v>
      </c>
    </row>
    <row r="32" spans="1:14">
      <c r="A32" s="75"/>
      <c r="B32" s="13">
        <f t="shared" si="7"/>
        <v>2046</v>
      </c>
      <c r="C32" s="25">
        <f t="shared" si="8"/>
        <v>119695.90214570831</v>
      </c>
      <c r="D32" s="12">
        <f t="shared" si="0"/>
        <v>9974.6585121423595</v>
      </c>
      <c r="E32" s="12">
        <f t="shared" si="1"/>
        <v>1925</v>
      </c>
      <c r="F32" s="12">
        <f t="shared" si="2"/>
        <v>707</v>
      </c>
      <c r="G32" s="79">
        <f t="shared" si="3"/>
        <v>1925</v>
      </c>
      <c r="H32" s="12">
        <f t="shared" si="9"/>
        <v>967.94266176873555</v>
      </c>
      <c r="I32" s="17">
        <f t="shared" si="4"/>
        <v>0.04</v>
      </c>
      <c r="J32" s="15">
        <f t="shared" si="10"/>
        <v>97042.755654568609</v>
      </c>
      <c r="K32" s="26">
        <f t="shared" si="5"/>
        <v>875.84902799187489</v>
      </c>
      <c r="L32" s="27"/>
      <c r="M32" s="17">
        <f t="shared" si="6"/>
        <v>5.5E-2</v>
      </c>
      <c r="N32" s="15">
        <f t="shared" si="11"/>
        <v>137513.29509382715</v>
      </c>
    </row>
    <row r="33" spans="1:14">
      <c r="A33" s="75"/>
      <c r="B33" s="13">
        <f t="shared" si="7"/>
        <v>2047</v>
      </c>
      <c r="C33" s="25">
        <f t="shared" si="8"/>
        <v>122987.5394547153</v>
      </c>
      <c r="D33" s="12">
        <f t="shared" si="0"/>
        <v>10248.961621226275</v>
      </c>
      <c r="E33" s="12">
        <f t="shared" si="1"/>
        <v>1925</v>
      </c>
      <c r="F33" s="12">
        <f t="shared" si="2"/>
        <v>707</v>
      </c>
      <c r="G33" s="79">
        <f t="shared" si="3"/>
        <v>1925</v>
      </c>
      <c r="H33" s="12">
        <f t="shared" si="9"/>
        <v>1018.9489343729705</v>
      </c>
      <c r="I33" s="17">
        <f t="shared" si="4"/>
        <v>0.04</v>
      </c>
      <c r="J33" s="15">
        <f t="shared" si="10"/>
        <v>102041.75898900347</v>
      </c>
      <c r="K33" s="26">
        <f t="shared" si="5"/>
        <v>830.18865212499986</v>
      </c>
      <c r="L33" s="27"/>
      <c r="M33" s="17">
        <f t="shared" si="6"/>
        <v>5.5E-2</v>
      </c>
      <c r="N33" s="15">
        <f t="shared" si="11"/>
        <v>147107.40132398764</v>
      </c>
    </row>
    <row r="34" spans="1:14">
      <c r="A34" s="75"/>
      <c r="B34" s="13">
        <f t="shared" si="7"/>
        <v>2048</v>
      </c>
      <c r="C34" s="25">
        <f t="shared" si="8"/>
        <v>126369.69678971998</v>
      </c>
      <c r="D34" s="12">
        <f t="shared" si="0"/>
        <v>10530.808065809999</v>
      </c>
      <c r="E34" s="12">
        <f t="shared" si="1"/>
        <v>1925</v>
      </c>
      <c r="F34" s="12">
        <f t="shared" si="2"/>
        <v>707</v>
      </c>
      <c r="G34" s="79">
        <f t="shared" si="3"/>
        <v>1925</v>
      </c>
      <c r="H34" s="12">
        <f t="shared" si="9"/>
        <v>1071.4384693845366</v>
      </c>
      <c r="I34" s="17">
        <f t="shared" si="4"/>
        <v>0.04</v>
      </c>
      <c r="J34" s="15">
        <f t="shared" si="10"/>
        <v>107186.1333404037</v>
      </c>
      <c r="K34" s="26">
        <f t="shared" si="5"/>
        <v>786.9086749999999</v>
      </c>
      <c r="L34" s="27"/>
      <c r="M34" s="17">
        <f t="shared" si="6"/>
        <v>5.5E-2</v>
      </c>
      <c r="N34" s="15">
        <f t="shared" si="11"/>
        <v>157229.18339680694</v>
      </c>
    </row>
    <row r="35" spans="1:14">
      <c r="A35" s="75"/>
      <c r="B35" s="13">
        <f t="shared" si="7"/>
        <v>2049</v>
      </c>
      <c r="C35" s="25">
        <f t="shared" si="8"/>
        <v>129844.86345143728</v>
      </c>
      <c r="D35" s="12">
        <f t="shared" si="0"/>
        <v>10820.405287619773</v>
      </c>
      <c r="E35" s="12">
        <f t="shared" si="1"/>
        <v>1925</v>
      </c>
      <c r="F35" s="12">
        <f t="shared" si="2"/>
        <v>707</v>
      </c>
      <c r="G35" s="79">
        <f t="shared" si="3"/>
        <v>1925</v>
      </c>
      <c r="H35" s="12">
        <f t="shared" si="9"/>
        <v>1125.4544000742389</v>
      </c>
      <c r="I35" s="17">
        <f t="shared" si="4"/>
        <v>0.04</v>
      </c>
      <c r="J35" s="15">
        <f t="shared" si="10"/>
        <v>112480.10609794265</v>
      </c>
      <c r="K35" s="26">
        <f t="shared" si="5"/>
        <v>745.88499999999999</v>
      </c>
      <c r="L35" s="27"/>
      <c r="M35" s="17">
        <f t="shared" si="6"/>
        <v>5.5E-2</v>
      </c>
      <c r="N35" s="15">
        <f t="shared" si="11"/>
        <v>167907.6634836313</v>
      </c>
    </row>
    <row r="36" spans="1:14">
      <c r="A36" s="75"/>
      <c r="B36" s="13">
        <f t="shared" si="7"/>
        <v>2050</v>
      </c>
      <c r="C36" s="25">
        <f t="shared" si="8"/>
        <v>133415.59719635182</v>
      </c>
      <c r="D36" s="12">
        <f t="shared" si="0"/>
        <v>11117.966433029318</v>
      </c>
      <c r="E36" s="12">
        <f t="shared" si="1"/>
        <v>1925</v>
      </c>
      <c r="F36" s="12">
        <f t="shared" si="2"/>
        <v>707</v>
      </c>
      <c r="G36" s="79">
        <f t="shared" si="3"/>
        <v>1925</v>
      </c>
      <c r="H36" s="12">
        <f t="shared" si="9"/>
        <v>1181.0411140283979</v>
      </c>
      <c r="I36" s="17">
        <f t="shared" si="4"/>
        <v>0.04</v>
      </c>
      <c r="J36" s="15">
        <f t="shared" si="10"/>
        <v>117928.02758327083</v>
      </c>
      <c r="K36" s="26">
        <f t="shared" si="5"/>
        <v>707</v>
      </c>
      <c r="L36" s="27"/>
      <c r="M36" s="17">
        <f t="shared" si="6"/>
        <v>5.5E-2</v>
      </c>
      <c r="N36" s="15">
        <f t="shared" si="11"/>
        <v>179173.459975231</v>
      </c>
    </row>
    <row r="37" spans="1:14">
      <c r="A37" s="75"/>
      <c r="B37" s="13"/>
      <c r="C37" s="25"/>
      <c r="D37" s="12"/>
      <c r="E37" s="12"/>
      <c r="F37" s="12"/>
      <c r="G37" s="79"/>
      <c r="H37" s="12"/>
      <c r="I37" s="17"/>
      <c r="J37" s="15"/>
      <c r="K37" s="26"/>
      <c r="L37" s="27"/>
      <c r="M37" s="17"/>
      <c r="N37" s="15"/>
    </row>
    <row r="38" spans="1:14">
      <c r="A38" s="75"/>
      <c r="B38" s="13"/>
      <c r="C38" s="25"/>
      <c r="D38" s="12"/>
      <c r="E38" s="12"/>
      <c r="F38" s="12"/>
      <c r="G38" s="79"/>
      <c r="H38" s="12"/>
      <c r="I38" s="17"/>
      <c r="J38" s="15"/>
      <c r="K38" s="26"/>
      <c r="L38" s="27"/>
      <c r="M38" s="17"/>
      <c r="N38" s="15"/>
    </row>
    <row r="39" spans="1:14">
      <c r="A39" s="75"/>
      <c r="B39" s="13"/>
      <c r="C39" s="25"/>
      <c r="D39" s="12"/>
      <c r="E39" s="12"/>
      <c r="F39" s="12"/>
      <c r="G39" s="79"/>
      <c r="H39" s="12"/>
      <c r="I39" s="17"/>
      <c r="J39" s="15"/>
      <c r="K39" s="26"/>
      <c r="L39" s="27"/>
      <c r="M39" s="17"/>
      <c r="N39" s="15"/>
    </row>
    <row r="40" spans="1:14">
      <c r="A40" s="75"/>
      <c r="B40" s="13"/>
      <c r="C40" s="25"/>
      <c r="D40" s="12"/>
      <c r="E40" s="12"/>
      <c r="F40" s="12"/>
      <c r="G40" s="79"/>
      <c r="H40" s="12"/>
      <c r="I40" s="17"/>
      <c r="J40" s="15"/>
      <c r="K40" s="26"/>
      <c r="L40" s="27"/>
      <c r="M40" s="17"/>
      <c r="N40" s="15"/>
    </row>
    <row r="41" spans="1:14">
      <c r="A41" s="75"/>
      <c r="B41" s="13"/>
      <c r="C41" s="25"/>
      <c r="D41" s="12"/>
      <c r="E41" s="12"/>
      <c r="F41" s="12"/>
      <c r="G41" s="79"/>
      <c r="H41" s="12"/>
      <c r="I41" s="17"/>
      <c r="J41" s="15"/>
      <c r="K41" s="26"/>
      <c r="L41" s="27"/>
      <c r="M41" s="17"/>
      <c r="N41" s="15"/>
    </row>
    <row r="42" spans="1:14">
      <c r="A42" s="75"/>
      <c r="B42" s="13"/>
      <c r="C42" s="25"/>
      <c r="D42" s="12"/>
      <c r="E42" s="12"/>
      <c r="F42" s="12"/>
      <c r="G42" s="79"/>
      <c r="H42" s="12"/>
      <c r="I42" s="17"/>
      <c r="J42" s="15"/>
      <c r="K42" s="26"/>
      <c r="L42" s="27"/>
      <c r="M42" s="17"/>
      <c r="N42" s="15"/>
    </row>
    <row r="43" spans="1:14">
      <c r="A43" s="75"/>
      <c r="B43" s="13"/>
      <c r="C43" s="25"/>
      <c r="D43" s="12"/>
      <c r="E43" s="12"/>
      <c r="F43" s="12"/>
      <c r="G43" s="79"/>
      <c r="H43" s="12"/>
      <c r="I43" s="17"/>
      <c r="J43" s="15"/>
      <c r="K43" s="26"/>
      <c r="L43" s="27"/>
      <c r="M43" s="17"/>
      <c r="N43" s="15"/>
    </row>
    <row r="44" spans="1:14">
      <c r="A44" s="13"/>
      <c r="B44" s="13"/>
      <c r="C44" s="12"/>
      <c r="D44" s="12"/>
      <c r="E44" s="12"/>
      <c r="F44" s="13"/>
      <c r="G44" s="13"/>
      <c r="H44" s="12"/>
      <c r="I44" s="17"/>
      <c r="J44" s="15"/>
      <c r="K44" s="10"/>
      <c r="L44" s="27"/>
      <c r="M44" s="17"/>
      <c r="N44" s="13"/>
    </row>
    <row r="45" spans="1:14">
      <c r="A45" s="13" t="s">
        <v>11</v>
      </c>
      <c r="B45" s="13"/>
      <c r="C45" s="15">
        <f>SUM(C4:C36)</f>
        <v>2948528.2225182294</v>
      </c>
      <c r="D45" s="15"/>
      <c r="E45" s="15"/>
      <c r="F45" s="15">
        <f>SUM(F4:F36)</f>
        <v>23331</v>
      </c>
      <c r="G45" s="15">
        <f>SUM(G4:G36)</f>
        <v>63525</v>
      </c>
      <c r="H45" s="15">
        <f>SUM(H4:H36)</f>
        <v>16640.7768096404</v>
      </c>
      <c r="I45" s="17"/>
      <c r="J45" s="15"/>
      <c r="K45" s="28">
        <f>SUM(K4:K36)</f>
        <v>62374.905497624626</v>
      </c>
      <c r="L45" s="27"/>
      <c r="M45" s="17"/>
      <c r="N45" s="13"/>
    </row>
    <row r="46" spans="1:14">
      <c r="A46" s="13"/>
      <c r="B46" s="13"/>
      <c r="C46" s="15"/>
      <c r="D46" s="15"/>
      <c r="E46" s="15"/>
      <c r="F46" s="15"/>
      <c r="G46" s="15"/>
      <c r="H46" s="15"/>
      <c r="I46" s="17" t="s">
        <v>31</v>
      </c>
      <c r="J46" s="15"/>
      <c r="K46" s="28" t="s">
        <v>20</v>
      </c>
      <c r="L46" s="27"/>
      <c r="M46" s="17"/>
      <c r="N46" s="13"/>
    </row>
    <row r="47" spans="1:14" ht="25">
      <c r="A47" s="29"/>
      <c r="B47" s="30" t="s">
        <v>15</v>
      </c>
      <c r="C47" s="31"/>
      <c r="D47" s="31"/>
      <c r="E47" s="31"/>
      <c r="F47" s="32"/>
      <c r="G47" s="33" t="s">
        <v>16</v>
      </c>
      <c r="H47" s="34"/>
      <c r="I47" s="35"/>
      <c r="J47" s="34"/>
      <c r="K47" s="36"/>
      <c r="L47" s="27"/>
      <c r="M47" s="17"/>
      <c r="N47" s="13"/>
    </row>
    <row r="48" spans="1:14">
      <c r="A48" s="29"/>
      <c r="B48" s="29"/>
      <c r="C48" s="37"/>
      <c r="D48" s="37"/>
      <c r="E48" s="37"/>
      <c r="F48" s="32"/>
      <c r="G48" s="32"/>
      <c r="H48" s="38"/>
      <c r="I48" s="35"/>
      <c r="J48" s="38"/>
      <c r="K48" s="10"/>
      <c r="L48" s="27"/>
      <c r="M48" s="17"/>
      <c r="N48" s="13"/>
    </row>
    <row r="49" spans="1:14">
      <c r="A49" s="29"/>
      <c r="B49" s="29"/>
      <c r="C49" s="39" t="s">
        <v>49</v>
      </c>
      <c r="D49" s="40">
        <f>J36</f>
        <v>117928.02758327083</v>
      </c>
      <c r="E49" s="37"/>
      <c r="F49" s="32"/>
      <c r="G49" s="32"/>
      <c r="H49" s="41" t="s">
        <v>19</v>
      </c>
      <c r="I49" s="42">
        <f>N36</f>
        <v>179173.459975231</v>
      </c>
      <c r="J49" s="38"/>
      <c r="K49" s="10"/>
      <c r="L49" s="27"/>
      <c r="M49" s="17"/>
      <c r="N49" s="13"/>
    </row>
    <row r="50" spans="1:14">
      <c r="A50" s="29"/>
      <c r="B50" s="29"/>
      <c r="C50" s="37"/>
      <c r="D50" s="37"/>
      <c r="E50" s="37"/>
      <c r="F50" s="32"/>
      <c r="G50" s="32"/>
      <c r="H50" s="38"/>
      <c r="I50" s="35"/>
      <c r="J50" s="38"/>
      <c r="K50" s="10"/>
      <c r="L50" s="27"/>
      <c r="M50" s="17"/>
      <c r="N50" s="13"/>
    </row>
    <row r="51" spans="1:14">
      <c r="A51" s="29"/>
      <c r="B51" s="29"/>
      <c r="C51" s="43" t="s">
        <v>50</v>
      </c>
      <c r="D51" s="44">
        <v>0.25</v>
      </c>
      <c r="E51" s="37"/>
      <c r="F51" s="32"/>
      <c r="G51" s="32"/>
      <c r="H51" s="45" t="s">
        <v>17</v>
      </c>
      <c r="I51" s="46">
        <v>0.26374999999999998</v>
      </c>
      <c r="J51" s="38"/>
      <c r="K51" s="10"/>
      <c r="L51" s="27"/>
      <c r="M51" s="17"/>
      <c r="N51" s="13"/>
    </row>
    <row r="52" spans="1:14">
      <c r="A52" s="29"/>
      <c r="B52" s="29"/>
      <c r="C52" s="37"/>
      <c r="D52" s="37"/>
      <c r="E52" s="37"/>
      <c r="F52" s="32"/>
      <c r="G52" s="32"/>
      <c r="H52" s="38"/>
      <c r="I52" s="35"/>
      <c r="J52" s="38"/>
      <c r="K52" s="10"/>
      <c r="L52" s="27"/>
      <c r="M52" s="17"/>
      <c r="N52" s="13"/>
    </row>
    <row r="53" spans="1:14">
      <c r="A53" s="29"/>
      <c r="B53" s="29"/>
      <c r="C53" s="43" t="s">
        <v>47</v>
      </c>
      <c r="D53" s="31">
        <f>K45</f>
        <v>62374.905497624626</v>
      </c>
      <c r="E53" s="37"/>
      <c r="F53" s="32"/>
      <c r="G53" s="32"/>
      <c r="H53" s="45" t="s">
        <v>12</v>
      </c>
      <c r="I53" s="34">
        <v>0</v>
      </c>
      <c r="J53" s="38"/>
      <c r="K53" s="10"/>
      <c r="L53" s="27"/>
      <c r="M53" s="17"/>
      <c r="N53" s="13"/>
    </row>
    <row r="54" spans="1:14">
      <c r="A54" s="29"/>
      <c r="B54" s="29"/>
      <c r="C54" s="43" t="s">
        <v>48</v>
      </c>
      <c r="D54" s="47">
        <v>0.26374999999999998</v>
      </c>
      <c r="E54" s="37"/>
      <c r="F54" s="32"/>
      <c r="G54" s="32"/>
      <c r="H54" s="45"/>
      <c r="I54" s="34"/>
      <c r="J54" s="38"/>
      <c r="K54" s="10"/>
      <c r="L54" s="27"/>
      <c r="M54" s="17"/>
      <c r="N54" s="13"/>
    </row>
    <row r="55" spans="1:14">
      <c r="A55" s="29"/>
      <c r="B55" s="29"/>
      <c r="C55" s="43" t="s">
        <v>21</v>
      </c>
      <c r="D55" s="31">
        <f>(D53-F45)*D54</f>
        <v>10297.830074998494</v>
      </c>
      <c r="E55" s="37"/>
      <c r="F55" s="32"/>
      <c r="G55" s="32"/>
      <c r="H55" s="45"/>
      <c r="I55" s="34"/>
      <c r="J55" s="38"/>
      <c r="K55" s="10"/>
      <c r="L55" s="27"/>
      <c r="M55" s="17"/>
      <c r="N55" s="13"/>
    </row>
    <row r="56" spans="1:14">
      <c r="A56" s="29"/>
      <c r="B56" s="29"/>
      <c r="C56" s="37"/>
      <c r="D56" s="37"/>
      <c r="E56" s="37"/>
      <c r="F56" s="32"/>
      <c r="G56" s="32"/>
      <c r="H56" s="38"/>
      <c r="I56" s="34"/>
      <c r="J56" s="38"/>
      <c r="K56" s="10"/>
      <c r="L56" s="27"/>
      <c r="M56" s="17"/>
      <c r="N56" s="13"/>
    </row>
    <row r="57" spans="1:14" ht="15" thickBot="1">
      <c r="A57" s="48"/>
      <c r="B57" s="48"/>
      <c r="C57" s="49" t="s">
        <v>51</v>
      </c>
      <c r="D57" s="50">
        <f>D51*D49</f>
        <v>29482.006895817707</v>
      </c>
      <c r="E57" s="37"/>
      <c r="F57" s="51"/>
      <c r="G57" s="51"/>
      <c r="H57" s="52" t="s">
        <v>52</v>
      </c>
      <c r="I57" s="53">
        <f>I51*(I49-G45)</f>
        <v>30502.281318467176</v>
      </c>
      <c r="J57" s="38"/>
      <c r="K57" s="10"/>
      <c r="L57" s="27"/>
      <c r="M57" s="17"/>
      <c r="N57" s="13"/>
    </row>
    <row r="58" spans="1:14" ht="15" thickTop="1">
      <c r="A58" s="29"/>
      <c r="B58" s="29"/>
      <c r="C58" s="54" t="s">
        <v>27</v>
      </c>
      <c r="D58" s="55">
        <f>D57-D53+D55</f>
        <v>-22595.068526808427</v>
      </c>
      <c r="E58" s="37"/>
      <c r="F58" s="32"/>
      <c r="G58" s="32"/>
      <c r="H58" s="56" t="s">
        <v>27</v>
      </c>
      <c r="I58" s="57">
        <f>I57-I53</f>
        <v>30502.281318467176</v>
      </c>
      <c r="J58" s="38"/>
      <c r="K58" s="10"/>
      <c r="L58" s="27"/>
      <c r="M58" s="17"/>
      <c r="N58" s="13"/>
    </row>
    <row r="59" spans="1:14">
      <c r="A59" s="29"/>
      <c r="B59" s="29"/>
      <c r="C59" s="37"/>
      <c r="D59" s="37"/>
      <c r="E59" s="37"/>
      <c r="F59" s="32"/>
      <c r="G59" s="32"/>
      <c r="H59" s="38"/>
      <c r="I59" s="35"/>
      <c r="J59" s="38"/>
      <c r="K59" s="10"/>
      <c r="L59" s="27"/>
      <c r="M59" s="17"/>
      <c r="N59" s="13"/>
    </row>
    <row r="60" spans="1:14">
      <c r="A60" s="29"/>
      <c r="B60" s="29"/>
      <c r="C60" s="37"/>
      <c r="D60" s="37"/>
      <c r="E60" s="37"/>
      <c r="F60" s="32"/>
      <c r="G60" s="32"/>
      <c r="H60" s="38"/>
      <c r="I60" s="35"/>
      <c r="J60" s="38"/>
      <c r="K60" s="10"/>
      <c r="L60" s="27"/>
      <c r="M60" s="17"/>
      <c r="N60" s="13"/>
    </row>
    <row r="61" spans="1:14" s="8" customFormat="1" ht="25">
      <c r="A61" s="58" t="s">
        <v>18</v>
      </c>
      <c r="B61" s="58"/>
      <c r="C61" s="59"/>
      <c r="D61" s="59"/>
      <c r="E61" s="60">
        <f>D49-D58</f>
        <v>140523.09611007926</v>
      </c>
      <c r="F61" s="61" t="s">
        <v>18</v>
      </c>
      <c r="G61" s="61"/>
      <c r="H61" s="62"/>
      <c r="I61" s="63"/>
      <c r="J61" s="64">
        <f>I49-I58</f>
        <v>148671.17865676383</v>
      </c>
      <c r="K61" s="80" t="s">
        <v>35</v>
      </c>
      <c r="L61" s="65"/>
      <c r="M61" s="66"/>
      <c r="N61" s="67"/>
    </row>
    <row r="62" spans="1:14">
      <c r="A62" s="29"/>
      <c r="B62" s="29"/>
      <c r="C62" s="37"/>
      <c r="D62" s="37"/>
      <c r="E62" s="37"/>
      <c r="F62" s="32"/>
      <c r="G62" s="32"/>
      <c r="H62" s="38"/>
      <c r="I62" s="35"/>
      <c r="J62" s="34"/>
      <c r="K62" s="81" t="s">
        <v>36</v>
      </c>
      <c r="L62" s="27"/>
      <c r="M62" s="17"/>
      <c r="N62" s="13"/>
    </row>
    <row r="63" spans="1:14">
      <c r="A63" s="29"/>
      <c r="B63" s="29"/>
      <c r="C63" s="37" t="s">
        <v>23</v>
      </c>
      <c r="D63" s="39"/>
      <c r="E63" s="37">
        <f>E61/20/12</f>
        <v>585.51290045866358</v>
      </c>
      <c r="F63" s="32"/>
      <c r="G63" s="32"/>
      <c r="H63" s="38"/>
      <c r="I63" s="35"/>
      <c r="J63" s="38">
        <f>J61/20/12</f>
        <v>619.46324440318267</v>
      </c>
      <c r="K63" s="10"/>
      <c r="L63" s="27"/>
      <c r="M63" s="17"/>
      <c r="N63" s="13"/>
    </row>
    <row r="64" spans="1:14">
      <c r="A64" s="29"/>
      <c r="B64" s="29"/>
      <c r="C64" s="37"/>
      <c r="D64" s="39" t="s">
        <v>22</v>
      </c>
      <c r="E64" s="68">
        <f>E63/1.02^38</f>
        <v>275.88617708067159</v>
      </c>
      <c r="F64" s="32"/>
      <c r="G64" s="32"/>
      <c r="H64" s="38"/>
      <c r="I64" s="35"/>
      <c r="J64" s="69">
        <f>J63/1.02^38</f>
        <v>291.8831441741209</v>
      </c>
      <c r="K64" s="10"/>
      <c r="L64" s="27"/>
      <c r="M64" s="17"/>
      <c r="N64" s="13"/>
    </row>
    <row r="65" spans="1:14" ht="15" thickBot="1">
      <c r="A65" s="29"/>
      <c r="B65" s="29"/>
      <c r="C65" s="37"/>
      <c r="D65" s="37"/>
      <c r="E65" s="37"/>
      <c r="F65" s="32"/>
      <c r="G65" s="32"/>
      <c r="H65" s="38"/>
      <c r="I65" s="35"/>
      <c r="J65" s="34"/>
      <c r="K65" s="10"/>
      <c r="L65" s="27"/>
      <c r="M65" s="17"/>
      <c r="N65" s="13"/>
    </row>
    <row r="66" spans="1:14" ht="19" thickBot="1">
      <c r="A66" s="29"/>
      <c r="B66" s="29"/>
      <c r="C66" s="37"/>
      <c r="D66" s="70"/>
      <c r="E66" s="71" t="s">
        <v>28</v>
      </c>
      <c r="F66" s="72">
        <f>E61/J61-1</f>
        <v>-5.4806066786461605E-2</v>
      </c>
      <c r="G66" s="73"/>
      <c r="H66" s="38"/>
      <c r="I66" s="35"/>
      <c r="J66" s="34"/>
      <c r="K66" s="10"/>
      <c r="L66" s="27"/>
      <c r="M66" s="17"/>
      <c r="N66" s="13"/>
    </row>
    <row r="68" spans="1:14">
      <c r="A68" s="1" t="s">
        <v>29</v>
      </c>
      <c r="B68" s="5" t="s">
        <v>30</v>
      </c>
    </row>
    <row r="70" spans="1:14">
      <c r="A70" s="5" t="s">
        <v>37</v>
      </c>
    </row>
    <row r="71" spans="1:14">
      <c r="A71" s="5"/>
    </row>
    <row r="72" spans="1:14">
      <c r="A72" s="82" t="s">
        <v>38</v>
      </c>
      <c r="B72" s="5" t="s">
        <v>39</v>
      </c>
    </row>
    <row r="73" spans="1:14">
      <c r="A73" s="83" t="s">
        <v>41</v>
      </c>
      <c r="B73" s="5" t="s">
        <v>42</v>
      </c>
    </row>
    <row r="74" spans="1:14">
      <c r="A74" s="83" t="s">
        <v>45</v>
      </c>
      <c r="B74" s="5" t="s">
        <v>46</v>
      </c>
    </row>
    <row r="75" spans="1:14">
      <c r="A75" s="83"/>
      <c r="B75" s="5"/>
    </row>
    <row r="76" spans="1:14">
      <c r="A76" s="83"/>
      <c r="B76" s="5"/>
    </row>
    <row r="77" spans="1:14">
      <c r="A77" s="83"/>
      <c r="B77" s="5"/>
    </row>
    <row r="78" spans="1:14">
      <c r="A78" s="83"/>
      <c r="B78" s="5"/>
    </row>
    <row r="79" spans="1:14">
      <c r="A79" s="83"/>
      <c r="B79" s="5"/>
    </row>
    <row r="80" spans="1:14">
      <c r="A80" s="83"/>
      <c r="B80" s="5"/>
    </row>
    <row r="81" spans="1:2">
      <c r="A81" s="5"/>
      <c r="B81" s="5"/>
    </row>
    <row r="82" spans="1:2">
      <c r="B82" s="5"/>
    </row>
  </sheetData>
  <sheetProtection password="8397" sheet="1" objects="1" scenarios="1" selectLockedCells="1"/>
  <customSheetViews>
    <customSheetView guid="{E00D3F16-8BB9-413C-A063-A54DC56F5919}">
      <selection activeCell="A9" sqref="A9"/>
      <pageSetup paperSize="9" orientation="portrait" horizontalDpi="4294967293" verticalDpi="0"/>
    </customSheetView>
  </customSheetViews>
  <pageMargins left="0.7" right="0.7" top="0.78740157499999996" bottom="0.78740157499999996" header="0.3" footer="0.3"/>
  <pageSetup paperSize="9"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customSheetViews>
    <customSheetView guid="{E00D3F16-8BB9-413C-A063-A54DC56F5919}">
      <pageSetup paperSize="0" orientation="portrait" horizontalDpi="0" verticalDpi="0" copies="0"/>
    </customSheetView>
  </customSheetViews>
  <pageMargins left="0.7" right="0.7" top="0.78740157499999996" bottom="0.78740157499999996" header="0.3" footer="0.3"/>
  <pageSetup paperSize="0" orientation="portrait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workbookViewId="0"/>
  </sheetViews>
  <sheetFormatPr baseColWidth="10" defaultRowHeight="14" x14ac:dyDescent="0"/>
  <sheetData>
    <row r="1" spans="1:2">
      <c r="A1" s="1"/>
      <c r="B1" s="5"/>
    </row>
    <row r="50" spans="1:2">
      <c r="A50" s="1" t="s">
        <v>29</v>
      </c>
      <c r="B50" s="5" t="s">
        <v>30</v>
      </c>
    </row>
  </sheetData>
  <sheetProtection password="CADB" sheet="1" objects="1" scenarios="1"/>
  <customSheetViews>
    <customSheetView guid="{E00D3F16-8BB9-413C-A063-A54DC56F5919}">
      <pageSetup paperSize="0" orientation="portrait" horizontalDpi="0" verticalDpi="0" copies="0"/>
    </customSheetView>
  </customSheetViews>
  <pageMargins left="0.7" right="0.7" top="0.78740157499999996" bottom="0.78740157499999996" header="0.3" footer="0.3"/>
  <pageSetup paperSize="0" orientation="portrait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impi</dc:creator>
  <cp:lastModifiedBy>Johannes Bosch</cp:lastModifiedBy>
  <dcterms:created xsi:type="dcterms:W3CDTF">2006-09-21T08:52:22Z</dcterms:created>
  <dcterms:modified xsi:type="dcterms:W3CDTF">2018-01-27T15:47:43Z</dcterms:modified>
</cp:coreProperties>
</file>