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Geld\Holzmeier - Schnäppchenjagd\"/>
    </mc:Choice>
  </mc:AlternateContent>
  <xr:revisionPtr revIDLastSave="0" documentId="13_ncr:1_{3E2A2807-0865-40CE-A08C-1453D291B0EA}" xr6:coauthVersionLast="28" xr6:coauthVersionMax="28" xr10:uidLastSave="{00000000-0000-0000-0000-000000000000}"/>
  <bookViews>
    <workbookView xWindow="580" yWindow="120" windowWidth="13380" windowHeight="7180" activeTab="1" xr2:uid="{00000000-000D-0000-FFFF-FFFF00000000}"/>
  </bookViews>
  <sheets>
    <sheet name="Beispiel" sheetId="1" r:id="rId1"/>
    <sheet name="Real" sheetId="3" r:id="rId2"/>
  </sheets>
  <calcPr calcId="171027"/>
</workbook>
</file>

<file path=xl/calcChain.xml><?xml version="1.0" encoding="utf-8"?>
<calcChain xmlns="http://schemas.openxmlformats.org/spreadsheetml/2006/main">
  <c r="I9" i="3" l="1"/>
  <c r="I19" i="3" s="1"/>
  <c r="H9" i="3"/>
  <c r="G9" i="3"/>
  <c r="G19" i="3" s="1"/>
  <c r="F9" i="3"/>
  <c r="F19" i="3" s="1"/>
  <c r="E9" i="3"/>
  <c r="E19" i="3" s="1"/>
  <c r="D9" i="3"/>
  <c r="D19" i="3" s="1"/>
  <c r="C9" i="3"/>
  <c r="C19" i="3" s="1"/>
  <c r="I30" i="3"/>
  <c r="H30" i="3"/>
  <c r="G30" i="3"/>
  <c r="F30" i="3"/>
  <c r="E30" i="3"/>
  <c r="I29" i="3"/>
  <c r="H29" i="3"/>
  <c r="G29" i="3"/>
  <c r="F29" i="3"/>
  <c r="E29" i="3"/>
  <c r="I21" i="3"/>
  <c r="H21" i="3"/>
  <c r="G21" i="3"/>
  <c r="F21" i="3"/>
  <c r="E21" i="3"/>
  <c r="H19" i="3"/>
  <c r="I18" i="3"/>
  <c r="H18" i="3"/>
  <c r="G18" i="3"/>
  <c r="F18" i="3"/>
  <c r="E18" i="3"/>
  <c r="I15" i="3"/>
  <c r="H15" i="3"/>
  <c r="G15" i="3"/>
  <c r="F15" i="3"/>
  <c r="E15" i="3"/>
  <c r="I14" i="3"/>
  <c r="H14" i="3"/>
  <c r="G14" i="3"/>
  <c r="F14" i="3"/>
  <c r="E14" i="3"/>
  <c r="D30" i="3"/>
  <c r="C30" i="3"/>
  <c r="D29" i="3"/>
  <c r="D21" i="3"/>
  <c r="D18" i="3"/>
  <c r="C18" i="3"/>
  <c r="D14" i="3"/>
  <c r="C14" i="3"/>
  <c r="D4" i="3"/>
  <c r="C3" i="3"/>
  <c r="H11" i="3" s="1"/>
  <c r="D35" i="1"/>
  <c r="C35" i="1"/>
  <c r="C15" i="3" l="1"/>
  <c r="C23" i="3" s="1"/>
  <c r="C24" i="3" s="1"/>
  <c r="I10" i="3"/>
  <c r="D10" i="3"/>
  <c r="H10" i="3"/>
  <c r="G10" i="3"/>
  <c r="F10" i="3"/>
  <c r="E10" i="3"/>
  <c r="C10" i="3"/>
  <c r="D11" i="3"/>
  <c r="F11" i="3"/>
  <c r="C11" i="3"/>
  <c r="G11" i="3"/>
  <c r="E11" i="3"/>
  <c r="I11" i="3"/>
  <c r="I31" i="3"/>
  <c r="I32" i="3" s="1"/>
  <c r="H31" i="3"/>
  <c r="H32" i="3" s="1"/>
  <c r="H34" i="3" s="1"/>
  <c r="H35" i="3" s="1"/>
  <c r="F31" i="3"/>
  <c r="F23" i="3"/>
  <c r="F24" i="3" s="1"/>
  <c r="E31" i="3"/>
  <c r="E32" i="3" s="1"/>
  <c r="E34" i="3" s="1"/>
  <c r="E35" i="3" s="1"/>
  <c r="E36" i="3" s="1"/>
  <c r="E37" i="3" s="1"/>
  <c r="F32" i="3"/>
  <c r="F34" i="3" s="1"/>
  <c r="F35" i="3" s="1"/>
  <c r="G23" i="3"/>
  <c r="G24" i="3" s="1"/>
  <c r="G31" i="3"/>
  <c r="G32" i="3" s="1"/>
  <c r="I34" i="3"/>
  <c r="I35" i="3" s="1"/>
  <c r="H23" i="3"/>
  <c r="H24" i="3" s="1"/>
  <c r="E23" i="3"/>
  <c r="E24" i="3" s="1"/>
  <c r="I23" i="3"/>
  <c r="I24" i="3" s="1"/>
  <c r="C4" i="3"/>
  <c r="C31" i="3"/>
  <c r="C32" i="3" s="1"/>
  <c r="D15" i="3"/>
  <c r="D31" i="3"/>
  <c r="D32" i="3" s="1"/>
  <c r="C34" i="3" l="1"/>
  <c r="C35" i="3" s="1"/>
  <c r="C36" i="3" s="1"/>
  <c r="F36" i="3"/>
  <c r="F37" i="3" s="1"/>
  <c r="H36" i="3"/>
  <c r="H37" i="3" s="1"/>
  <c r="I36" i="3"/>
  <c r="I37" i="3" s="1"/>
  <c r="G34" i="3"/>
  <c r="G35" i="3" s="1"/>
  <c r="D34" i="3"/>
  <c r="D35" i="3" s="1"/>
  <c r="D23" i="3"/>
  <c r="D24" i="3" s="1"/>
  <c r="C37" i="3" l="1"/>
  <c r="D36" i="3"/>
  <c r="D37" i="3" s="1"/>
  <c r="G36" i="3"/>
  <c r="G37" i="3" s="1"/>
  <c r="C3" i="1"/>
  <c r="C4" i="1" s="1"/>
  <c r="D17" i="1"/>
  <c r="D13" i="1"/>
  <c r="C13" i="1"/>
  <c r="D28" i="1"/>
  <c r="D29" i="1"/>
  <c r="C29" i="1"/>
  <c r="D20" i="1"/>
  <c r="C18" i="1"/>
  <c r="D9" i="1"/>
  <c r="D18" i="1" s="1"/>
  <c r="D4" i="1"/>
  <c r="D8" i="1"/>
  <c r="D14" i="1" s="1"/>
  <c r="C17" i="1" l="1"/>
  <c r="C30" i="1" s="1"/>
  <c r="C31" i="1" s="1"/>
  <c r="D30" i="1"/>
  <c r="D31" i="1" s="1"/>
  <c r="D33" i="1" s="1"/>
  <c r="D34" i="1" s="1"/>
  <c r="C8" i="1"/>
  <c r="C14" i="1" s="1"/>
  <c r="D22" i="1"/>
  <c r="D23" i="1" s="1"/>
  <c r="C33" i="1" l="1"/>
  <c r="C34" i="1" s="1"/>
  <c r="C22" i="1"/>
  <c r="C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Ziegler</author>
  </authors>
  <commentList>
    <comment ref="C28" authorId="0" shapeId="0" xr:uid="{DA5BF3C0-30FC-4609-B604-ED90AD2703C7}">
      <text>
        <r>
          <rPr>
            <b/>
            <sz val="9"/>
            <color indexed="81"/>
            <rFont val="Segoe UI"/>
            <charset val="1"/>
          </rPr>
          <t>Sucher:</t>
        </r>
        <r>
          <rPr>
            <sz val="9"/>
            <color indexed="81"/>
            <rFont val="Segoe UI"/>
            <charset val="1"/>
          </rPr>
          <t xml:space="preserve">
Schwankt zwischen -5% und -8%, je nach Marktlage.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Ziegler</author>
  </authors>
  <commentList>
    <comment ref="C29" authorId="0" shapeId="0" xr:uid="{5DDCDB57-41D6-429D-B56E-DFF56D1A9F52}">
      <text>
        <r>
          <rPr>
            <b/>
            <sz val="9"/>
            <color indexed="81"/>
            <rFont val="Segoe UI"/>
            <charset val="1"/>
          </rPr>
          <t>Sucher:</t>
        </r>
        <r>
          <rPr>
            <sz val="9"/>
            <color indexed="81"/>
            <rFont val="Segoe UI"/>
            <charset val="1"/>
          </rPr>
          <t xml:space="preserve">
Schwankt zwischen -5% und -8%, je nach Marktlage.</t>
        </r>
      </text>
    </comment>
  </commentList>
</comments>
</file>

<file path=xl/sharedStrings.xml><?xml version="1.0" encoding="utf-8"?>
<sst xmlns="http://schemas.openxmlformats.org/spreadsheetml/2006/main" count="103" uniqueCount="54">
  <si>
    <t>Europa</t>
  </si>
  <si>
    <t>USA</t>
  </si>
  <si>
    <t>EM</t>
  </si>
  <si>
    <t>Pazifik</t>
  </si>
  <si>
    <t>China</t>
  </si>
  <si>
    <t>Soll-Werte:</t>
  </si>
  <si>
    <t>Transaktionsparameter:</t>
  </si>
  <si>
    <t>G</t>
  </si>
  <si>
    <t>D</t>
  </si>
  <si>
    <t>K</t>
  </si>
  <si>
    <t>RK3</t>
  </si>
  <si>
    <t>R</t>
  </si>
  <si>
    <t>T</t>
  </si>
  <si>
    <t>Gesamtvermögen</t>
  </si>
  <si>
    <t>Ist-Wert der Position</t>
  </si>
  <si>
    <t>Anteil der Position am Depot</t>
  </si>
  <si>
    <t>Depot</t>
  </si>
  <si>
    <t xml:space="preserve">Position </t>
  </si>
  <si>
    <t>MSCI World</t>
  </si>
  <si>
    <t>Ist-Werte:</t>
  </si>
  <si>
    <t>Aktueller Kurs der Position</t>
  </si>
  <si>
    <t>K-</t>
  </si>
  <si>
    <t>Minimale Kaufposition</t>
  </si>
  <si>
    <t>MSCI EM</t>
  </si>
  <si>
    <t>Einzustellender Limitkurs der Position</t>
  </si>
  <si>
    <t>Soll</t>
  </si>
  <si>
    <t>Tagesgeld</t>
  </si>
  <si>
    <t>dKfix</t>
  </si>
  <si>
    <t>Dummy-Schwellenwert</t>
  </si>
  <si>
    <t>Tmin</t>
  </si>
  <si>
    <t>Reales Transaktionsvolumen</t>
  </si>
  <si>
    <t>Max [T(dKfix); Tmin)</t>
  </si>
  <si>
    <t>T(dKfix)</t>
  </si>
  <si>
    <t>dK</t>
  </si>
  <si>
    <t>Abschlag, der einen Kauf auslöst</t>
  </si>
  <si>
    <t>T*</t>
  </si>
  <si>
    <t>dK(T*)</t>
  </si>
  <si>
    <t>Abschlag, der einen Kauf auslöst (T*)</t>
  </si>
  <si>
    <t>Zweiter Schritt mit vorgegebenem dKfix</t>
  </si>
  <si>
    <t>Soll-Anteil am Depot</t>
  </si>
  <si>
    <t>Ist-Anteil am Depot</t>
  </si>
  <si>
    <t>Ergebnis</t>
  </si>
  <si>
    <t>Parameter</t>
  </si>
  <si>
    <t>S-</t>
  </si>
  <si>
    <t>Einzustellende Stückzahl der Position</t>
  </si>
  <si>
    <t>Immo</t>
  </si>
  <si>
    <t>Gold</t>
  </si>
  <si>
    <t>Tagesgeld/Staatsanleihen</t>
  </si>
  <si>
    <t>Delta(Soll-Ist)</t>
  </si>
  <si>
    <t>Resultierendes Transaktionsvolumen</t>
  </si>
  <si>
    <t>C(K-,S-)</t>
  </si>
  <si>
    <t>RK3-Depotanteil am Gesamtvermögen</t>
  </si>
  <si>
    <t>Ist im Depot</t>
  </si>
  <si>
    <t>Soll im Depot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</si>
</sst>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0" fontId="0" fillId="0" borderId="0" xfId="2" applyNumberFormat="1" applyFont="1"/>
    <xf numFmtId="9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  <xf numFmtId="9" fontId="0" fillId="2" borderId="0" xfId="0" applyNumberFormat="1" applyFill="1"/>
    <xf numFmtId="0" fontId="0" fillId="2" borderId="0" xfId="0" applyFill="1"/>
    <xf numFmtId="9" fontId="0" fillId="0" borderId="0" xfId="0" applyNumberFormat="1" applyFill="1"/>
    <xf numFmtId="164" fontId="0" fillId="2" borderId="0" xfId="1" applyNumberFormat="1" applyFont="1" applyFill="1"/>
    <xf numFmtId="0" fontId="2" fillId="3" borderId="0" xfId="0" applyFont="1" applyFill="1"/>
    <xf numFmtId="2" fontId="2" fillId="3" borderId="0" xfId="0" applyNumberFormat="1" applyFont="1" applyFill="1"/>
    <xf numFmtId="1" fontId="2" fillId="3" borderId="0" xfId="0" applyNumberFormat="1" applyFont="1" applyFill="1"/>
    <xf numFmtId="165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opLeftCell="A13" zoomScale="85" zoomScaleNormal="85" workbookViewId="0">
      <selection activeCell="B23" sqref="B23"/>
    </sheetView>
  </sheetViews>
  <sheetFormatPr baseColWidth="10" defaultRowHeight="14.5" x14ac:dyDescent="0.35"/>
  <cols>
    <col min="2" max="2" width="32.26953125" bestFit="1" customWidth="1"/>
    <col min="3" max="3" width="11" bestFit="1" customWidth="1"/>
    <col min="4" max="4" width="10.6328125" bestFit="1" customWidth="1"/>
  </cols>
  <sheetData>
    <row r="1" spans="1:7" x14ac:dyDescent="0.35">
      <c r="C1" s="5" t="s">
        <v>25</v>
      </c>
      <c r="D1" s="5" t="s">
        <v>25</v>
      </c>
    </row>
    <row r="2" spans="1:7" x14ac:dyDescent="0.35">
      <c r="B2" s="5" t="s">
        <v>13</v>
      </c>
      <c r="C2" s="11">
        <v>100000</v>
      </c>
    </row>
    <row r="3" spans="1:7" x14ac:dyDescent="0.35">
      <c r="B3" s="5" t="s">
        <v>16</v>
      </c>
      <c r="C3" s="3">
        <f>D3*C2</f>
        <v>60000</v>
      </c>
      <c r="D3" s="8">
        <v>0.6</v>
      </c>
    </row>
    <row r="4" spans="1:7" x14ac:dyDescent="0.35">
      <c r="B4" s="5" t="s">
        <v>26</v>
      </c>
      <c r="C4" s="3">
        <f>C2-C3</f>
        <v>40000</v>
      </c>
      <c r="D4" s="2">
        <f>1-D3</f>
        <v>0.4</v>
      </c>
    </row>
    <row r="5" spans="1:7" x14ac:dyDescent="0.35">
      <c r="G5" s="5"/>
    </row>
    <row r="6" spans="1:7" x14ac:dyDescent="0.35">
      <c r="G6" s="5"/>
    </row>
    <row r="7" spans="1:7" x14ac:dyDescent="0.35">
      <c r="B7" s="5" t="s">
        <v>17</v>
      </c>
      <c r="C7" s="5" t="s">
        <v>18</v>
      </c>
      <c r="D7" s="5" t="s">
        <v>23</v>
      </c>
    </row>
    <row r="8" spans="1:7" x14ac:dyDescent="0.35">
      <c r="B8" s="7" t="s">
        <v>40</v>
      </c>
      <c r="C8" s="11">
        <f>70%*C3</f>
        <v>42000</v>
      </c>
      <c r="D8" s="11">
        <f>30%*C3</f>
        <v>18000</v>
      </c>
    </row>
    <row r="9" spans="1:7" x14ac:dyDescent="0.35">
      <c r="B9" t="s">
        <v>39</v>
      </c>
      <c r="C9" s="8">
        <v>0.7</v>
      </c>
      <c r="D9" s="8">
        <f>1-C9</f>
        <v>0.30000000000000004</v>
      </c>
    </row>
    <row r="12" spans="1:7" x14ac:dyDescent="0.35">
      <c r="A12" s="6" t="s">
        <v>19</v>
      </c>
    </row>
    <row r="13" spans="1:7" x14ac:dyDescent="0.35">
      <c r="A13" t="s">
        <v>7</v>
      </c>
      <c r="B13" t="s">
        <v>13</v>
      </c>
      <c r="C13" s="3">
        <f>$C$2</f>
        <v>100000</v>
      </c>
      <c r="D13" s="3">
        <f>$C$2</f>
        <v>100000</v>
      </c>
      <c r="G13" s="3"/>
    </row>
    <row r="14" spans="1:7" x14ac:dyDescent="0.35">
      <c r="A14" t="s">
        <v>8</v>
      </c>
      <c r="B14" t="s">
        <v>14</v>
      </c>
      <c r="C14" s="3">
        <f>C8</f>
        <v>42000</v>
      </c>
      <c r="D14" s="3">
        <f>D8</f>
        <v>18000</v>
      </c>
      <c r="G14" s="3"/>
    </row>
    <row r="15" spans="1:7" x14ac:dyDescent="0.35">
      <c r="A15" t="s">
        <v>9</v>
      </c>
      <c r="B15" t="s">
        <v>20</v>
      </c>
      <c r="C15" s="9">
        <v>37.42</v>
      </c>
      <c r="D15" s="9">
        <v>15.2</v>
      </c>
    </row>
    <row r="16" spans="1:7" x14ac:dyDescent="0.35">
      <c r="A16" s="6" t="s">
        <v>5</v>
      </c>
    </row>
    <row r="17" spans="1:7" x14ac:dyDescent="0.35">
      <c r="A17" t="s">
        <v>10</v>
      </c>
      <c r="B17" t="s">
        <v>51</v>
      </c>
      <c r="C17" s="2">
        <f>$D$3</f>
        <v>0.6</v>
      </c>
      <c r="D17" s="2">
        <f>$D$3</f>
        <v>0.6</v>
      </c>
      <c r="G17" s="2"/>
    </row>
    <row r="18" spans="1:7" x14ac:dyDescent="0.35">
      <c r="A18" t="s">
        <v>11</v>
      </c>
      <c r="B18" t="s">
        <v>15</v>
      </c>
      <c r="C18" s="2">
        <f>C9</f>
        <v>0.7</v>
      </c>
      <c r="D18" s="2">
        <f>D9</f>
        <v>0.30000000000000004</v>
      </c>
      <c r="G18" s="2"/>
    </row>
    <row r="19" spans="1:7" x14ac:dyDescent="0.35">
      <c r="A19" s="6" t="s">
        <v>6</v>
      </c>
    </row>
    <row r="20" spans="1:7" x14ac:dyDescent="0.35">
      <c r="A20" t="s">
        <v>12</v>
      </c>
      <c r="B20" t="s">
        <v>22</v>
      </c>
      <c r="C20" s="9">
        <v>500</v>
      </c>
      <c r="D20">
        <f>$C$20</f>
        <v>500</v>
      </c>
    </row>
    <row r="21" spans="1:7" x14ac:dyDescent="0.35">
      <c r="A21" s="6" t="s">
        <v>41</v>
      </c>
    </row>
    <row r="22" spans="1:7" x14ac:dyDescent="0.35">
      <c r="A22" t="s">
        <v>33</v>
      </c>
      <c r="B22" s="1" t="s">
        <v>34</v>
      </c>
      <c r="C22" s="1">
        <f>((C13*C18-C14-C20)*C17/(1-C17)-C20)/C14-1</f>
        <v>-2.9761904761904767E-2</v>
      </c>
      <c r="D22" s="1">
        <f>((D13*D18-D14-D20)*D17/(1-D17)-D20)/D14-1</f>
        <v>-6.9444444444444198E-2</v>
      </c>
    </row>
    <row r="23" spans="1:7" x14ac:dyDescent="0.35">
      <c r="A23" t="s">
        <v>21</v>
      </c>
      <c r="B23" t="s">
        <v>24</v>
      </c>
      <c r="C23" s="4">
        <f>C15*(1+C22)</f>
        <v>36.306309523809524</v>
      </c>
      <c r="D23" s="4">
        <f>D15*(1+D22)</f>
        <v>14.144444444444447</v>
      </c>
    </row>
    <row r="26" spans="1:7" x14ac:dyDescent="0.35">
      <c r="A26" s="6" t="s">
        <v>38</v>
      </c>
    </row>
    <row r="27" spans="1:7" x14ac:dyDescent="0.35">
      <c r="A27" s="6" t="s">
        <v>42</v>
      </c>
    </row>
    <row r="28" spans="1:7" x14ac:dyDescent="0.35">
      <c r="A28" t="s">
        <v>27</v>
      </c>
      <c r="B28" t="s">
        <v>28</v>
      </c>
      <c r="C28" s="8">
        <v>-0.05</v>
      </c>
      <c r="D28" s="10">
        <f>$C$28</f>
        <v>-0.05</v>
      </c>
    </row>
    <row r="29" spans="1:7" x14ac:dyDescent="0.35">
      <c r="A29" t="s">
        <v>29</v>
      </c>
      <c r="B29" t="s">
        <v>22</v>
      </c>
      <c r="C29">
        <f>$C$20</f>
        <v>500</v>
      </c>
      <c r="D29">
        <f>$C$20</f>
        <v>500</v>
      </c>
    </row>
    <row r="30" spans="1:7" x14ac:dyDescent="0.35">
      <c r="A30" t="s">
        <v>32</v>
      </c>
      <c r="B30" t="s">
        <v>30</v>
      </c>
      <c r="C30">
        <f>-C13*C18*C17*(1-C17)*C28</f>
        <v>840</v>
      </c>
      <c r="D30">
        <f>-D13*D18*D17*(1-D17)*D28</f>
        <v>360</v>
      </c>
    </row>
    <row r="31" spans="1:7" x14ac:dyDescent="0.35">
      <c r="A31" t="s">
        <v>35</v>
      </c>
      <c r="B31" t="s">
        <v>31</v>
      </c>
      <c r="C31">
        <f>MAX(C29,C30)</f>
        <v>840</v>
      </c>
      <c r="D31">
        <f>MAX(D29,D30)</f>
        <v>500</v>
      </c>
    </row>
    <row r="32" spans="1:7" x14ac:dyDescent="0.35">
      <c r="A32" s="6" t="s">
        <v>41</v>
      </c>
    </row>
    <row r="33" spans="1:4" x14ac:dyDescent="0.35">
      <c r="A33" t="s">
        <v>36</v>
      </c>
      <c r="B33" s="1" t="s">
        <v>37</v>
      </c>
      <c r="C33" s="1">
        <f>((C13*C18-C14-C31)*C17/(1-C17)-C20)/C14-1</f>
        <v>-4.1904761904761889E-2</v>
      </c>
      <c r="D33" s="1">
        <f>((D13*D18-D14-D31)*D17/(1-D17)-D20)/D14-1</f>
        <v>-6.9444444444444198E-2</v>
      </c>
    </row>
    <row r="34" spans="1:4" x14ac:dyDescent="0.35">
      <c r="A34" s="12" t="s">
        <v>21</v>
      </c>
      <c r="B34" s="12" t="s">
        <v>24</v>
      </c>
      <c r="C34" s="13">
        <f>C15*(1+C33)</f>
        <v>35.851923809523811</v>
      </c>
      <c r="D34" s="13">
        <f>D15*(1+D33)</f>
        <v>14.144444444444447</v>
      </c>
    </row>
    <row r="35" spans="1:4" x14ac:dyDescent="0.35">
      <c r="A35" s="12" t="s">
        <v>43</v>
      </c>
      <c r="B35" s="12" t="s">
        <v>44</v>
      </c>
      <c r="C35" s="14">
        <f>ROUND(C31/C34,0)</f>
        <v>23</v>
      </c>
      <c r="D35" s="14">
        <f>ROUND(D31/D34,0)</f>
        <v>35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tabSelected="1" zoomScale="85" zoomScaleNormal="85" workbookViewId="0">
      <selection activeCell="C8" sqref="C8"/>
    </sheetView>
  </sheetViews>
  <sheetFormatPr baseColWidth="10" defaultRowHeight="14.5" x14ac:dyDescent="0.35"/>
  <cols>
    <col min="1" max="1" width="16.26953125" customWidth="1"/>
    <col min="2" max="2" width="32.7265625" bestFit="1" customWidth="1"/>
    <col min="3" max="3" width="11" bestFit="1" customWidth="1"/>
    <col min="4" max="4" width="10.6328125" bestFit="1" customWidth="1"/>
  </cols>
  <sheetData>
    <row r="1" spans="1:13" x14ac:dyDescent="0.35">
      <c r="C1" s="5" t="s">
        <v>25</v>
      </c>
      <c r="D1" s="5" t="s">
        <v>25</v>
      </c>
    </row>
    <row r="2" spans="1:13" x14ac:dyDescent="0.35">
      <c r="B2" s="5" t="s">
        <v>13</v>
      </c>
      <c r="C2" s="11">
        <v>219092.7</v>
      </c>
      <c r="L2" s="1"/>
    </row>
    <row r="3" spans="1:13" x14ac:dyDescent="0.35">
      <c r="B3" s="5" t="s">
        <v>16</v>
      </c>
      <c r="C3" s="3">
        <f>D3*C2</f>
        <v>153364.88999999998</v>
      </c>
      <c r="D3" s="8">
        <v>0.7</v>
      </c>
      <c r="L3" s="1"/>
    </row>
    <row r="4" spans="1:13" x14ac:dyDescent="0.35">
      <c r="B4" s="5" t="s">
        <v>47</v>
      </c>
      <c r="C4" s="3">
        <f>C2-C3</f>
        <v>65727.810000000027</v>
      </c>
      <c r="D4" s="2">
        <f>1-D3</f>
        <v>0.30000000000000004</v>
      </c>
      <c r="M4" s="1"/>
    </row>
    <row r="5" spans="1:13" x14ac:dyDescent="0.35">
      <c r="M5" s="1"/>
    </row>
    <row r="6" spans="1:13" x14ac:dyDescent="0.35">
      <c r="M6" s="1"/>
    </row>
    <row r="7" spans="1:13" x14ac:dyDescent="0.35">
      <c r="B7" s="5" t="s">
        <v>17</v>
      </c>
      <c r="C7" s="5" t="s">
        <v>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45</v>
      </c>
      <c r="I7" s="5" t="s">
        <v>46</v>
      </c>
      <c r="M7" s="1"/>
    </row>
    <row r="8" spans="1:13" x14ac:dyDescent="0.35">
      <c r="B8" s="7" t="s">
        <v>52</v>
      </c>
      <c r="C8" s="11">
        <v>18518.88</v>
      </c>
      <c r="D8" s="11">
        <v>26256.639999999999</v>
      </c>
      <c r="E8" s="11">
        <v>25799.35</v>
      </c>
      <c r="F8" s="11">
        <v>9005.92</v>
      </c>
      <c r="G8" s="11">
        <v>8242.2800000000007</v>
      </c>
      <c r="H8" s="11">
        <v>33853.07</v>
      </c>
      <c r="I8" s="11">
        <v>31105.279999999999</v>
      </c>
      <c r="M8" s="1"/>
    </row>
    <row r="9" spans="1:13" x14ac:dyDescent="0.35">
      <c r="B9" t="s">
        <v>39</v>
      </c>
      <c r="C9" s="8">
        <f>22.99%*0.4/D3</f>
        <v>0.13137142857142858</v>
      </c>
      <c r="D9" s="8">
        <f>28.68%*0.4/D3</f>
        <v>0.1638857142857143</v>
      </c>
      <c r="E9" s="8">
        <f>29.32%*0.4/D3</f>
        <v>0.16754285714285716</v>
      </c>
      <c r="F9" s="8">
        <f>9.68%*0.4/D3</f>
        <v>5.5314285714285726E-2</v>
      </c>
      <c r="G9" s="8">
        <f>9.33%*0.4/D3</f>
        <v>5.3314285714285717E-2</v>
      </c>
      <c r="H9" s="8">
        <f>15%/D3</f>
        <v>0.2142857142857143</v>
      </c>
      <c r="I9" s="8">
        <f>15%/D3</f>
        <v>0.2142857142857143</v>
      </c>
    </row>
    <row r="10" spans="1:13" x14ac:dyDescent="0.35">
      <c r="B10" t="s">
        <v>53</v>
      </c>
      <c r="C10" s="16">
        <f>C9*$C$3</f>
        <v>20147.764692000001</v>
      </c>
      <c r="D10" s="16">
        <f t="shared" ref="D10:I10" si="0">D9*$C$3</f>
        <v>25134.314544000001</v>
      </c>
      <c r="E10" s="16">
        <f t="shared" si="0"/>
        <v>25695.191856000001</v>
      </c>
      <c r="F10" s="16">
        <f t="shared" si="0"/>
        <v>8483.2693440000003</v>
      </c>
      <c r="G10" s="16">
        <f t="shared" si="0"/>
        <v>8176.5395639999997</v>
      </c>
      <c r="H10" s="16">
        <f t="shared" si="0"/>
        <v>32863.904999999999</v>
      </c>
      <c r="I10" s="16">
        <f t="shared" si="0"/>
        <v>32863.904999999999</v>
      </c>
    </row>
    <row r="11" spans="1:13" x14ac:dyDescent="0.35">
      <c r="B11" t="s">
        <v>48</v>
      </c>
      <c r="C11" s="16">
        <f>C9*$C$3-C8</f>
        <v>1628.8846919999996</v>
      </c>
      <c r="D11" s="16">
        <f t="shared" ref="D11:I11" si="1">D9*$C$3-D8</f>
        <v>-1122.3254559999987</v>
      </c>
      <c r="E11" s="16">
        <f t="shared" si="1"/>
        <v>-104.15814399999726</v>
      </c>
      <c r="F11" s="16">
        <f t="shared" si="1"/>
        <v>-522.6506559999998</v>
      </c>
      <c r="G11" s="16">
        <f t="shared" si="1"/>
        <v>-65.740436000000955</v>
      </c>
      <c r="H11" s="16">
        <f t="shared" si="1"/>
        <v>-989.16500000000087</v>
      </c>
      <c r="I11" s="16">
        <f t="shared" si="1"/>
        <v>1758.625</v>
      </c>
    </row>
    <row r="13" spans="1:13" x14ac:dyDescent="0.35">
      <c r="A13" s="6" t="s">
        <v>19</v>
      </c>
    </row>
    <row r="14" spans="1:13" x14ac:dyDescent="0.35">
      <c r="A14" t="s">
        <v>7</v>
      </c>
      <c r="B14" t="s">
        <v>13</v>
      </c>
      <c r="C14" s="3">
        <f>$C$2</f>
        <v>219092.7</v>
      </c>
      <c r="D14" s="3">
        <f>$C$2</f>
        <v>219092.7</v>
      </c>
      <c r="E14" s="3">
        <f t="shared" ref="E14:I14" si="2">$C$2</f>
        <v>219092.7</v>
      </c>
      <c r="F14" s="3">
        <f t="shared" si="2"/>
        <v>219092.7</v>
      </c>
      <c r="G14" s="3">
        <f t="shared" si="2"/>
        <v>219092.7</v>
      </c>
      <c r="H14" s="3">
        <f t="shared" si="2"/>
        <v>219092.7</v>
      </c>
      <c r="I14" s="3">
        <f t="shared" si="2"/>
        <v>219092.7</v>
      </c>
    </row>
    <row r="15" spans="1:13" x14ac:dyDescent="0.35">
      <c r="A15" t="s">
        <v>8</v>
      </c>
      <c r="B15" t="s">
        <v>14</v>
      </c>
      <c r="C15" s="3">
        <f>C8</f>
        <v>18518.88</v>
      </c>
      <c r="D15" s="3">
        <f>D8</f>
        <v>26256.639999999999</v>
      </c>
      <c r="E15" s="3">
        <f t="shared" ref="E15:I15" si="3">E8</f>
        <v>25799.35</v>
      </c>
      <c r="F15" s="3">
        <f t="shared" si="3"/>
        <v>9005.92</v>
      </c>
      <c r="G15" s="3">
        <f t="shared" si="3"/>
        <v>8242.2800000000007</v>
      </c>
      <c r="H15" s="3">
        <f t="shared" si="3"/>
        <v>33853.07</v>
      </c>
      <c r="I15" s="3">
        <f t="shared" si="3"/>
        <v>31105.279999999999</v>
      </c>
    </row>
    <row r="16" spans="1:13" x14ac:dyDescent="0.35">
      <c r="A16" t="s">
        <v>9</v>
      </c>
      <c r="B16" t="s">
        <v>20</v>
      </c>
      <c r="C16" s="9">
        <v>10</v>
      </c>
      <c r="D16" s="9">
        <v>10</v>
      </c>
      <c r="E16" s="9">
        <v>10</v>
      </c>
      <c r="F16" s="9">
        <v>10</v>
      </c>
      <c r="G16" s="9">
        <v>10</v>
      </c>
      <c r="H16" s="9">
        <v>10</v>
      </c>
      <c r="I16" s="9">
        <v>10</v>
      </c>
    </row>
    <row r="17" spans="1:9" x14ac:dyDescent="0.35">
      <c r="A17" s="6" t="s">
        <v>5</v>
      </c>
    </row>
    <row r="18" spans="1:9" x14ac:dyDescent="0.35">
      <c r="A18" t="s">
        <v>10</v>
      </c>
      <c r="B18" t="s">
        <v>51</v>
      </c>
      <c r="C18" s="2">
        <f>$D$3</f>
        <v>0.7</v>
      </c>
      <c r="D18" s="2">
        <f>$D$3</f>
        <v>0.7</v>
      </c>
      <c r="E18" s="2">
        <f t="shared" ref="E18:I18" si="4">$D$3</f>
        <v>0.7</v>
      </c>
      <c r="F18" s="2">
        <f t="shared" si="4"/>
        <v>0.7</v>
      </c>
      <c r="G18" s="2">
        <f t="shared" si="4"/>
        <v>0.7</v>
      </c>
      <c r="H18" s="2">
        <f t="shared" si="4"/>
        <v>0.7</v>
      </c>
      <c r="I18" s="2">
        <f t="shared" si="4"/>
        <v>0.7</v>
      </c>
    </row>
    <row r="19" spans="1:9" x14ac:dyDescent="0.35">
      <c r="A19" t="s">
        <v>11</v>
      </c>
      <c r="B19" t="s">
        <v>15</v>
      </c>
      <c r="C19" s="2">
        <f>C9</f>
        <v>0.13137142857142858</v>
      </c>
      <c r="D19" s="2">
        <f>D9</f>
        <v>0.1638857142857143</v>
      </c>
      <c r="E19" s="2">
        <f t="shared" ref="E19:I19" si="5">E9</f>
        <v>0.16754285714285716</v>
      </c>
      <c r="F19" s="2">
        <f t="shared" si="5"/>
        <v>5.5314285714285726E-2</v>
      </c>
      <c r="G19" s="2">
        <f t="shared" si="5"/>
        <v>5.3314285714285717E-2</v>
      </c>
      <c r="H19" s="2">
        <f t="shared" si="5"/>
        <v>0.2142857142857143</v>
      </c>
      <c r="I19" s="2">
        <f t="shared" si="5"/>
        <v>0.2142857142857143</v>
      </c>
    </row>
    <row r="20" spans="1:9" x14ac:dyDescent="0.35">
      <c r="A20" s="6" t="s">
        <v>6</v>
      </c>
    </row>
    <row r="21" spans="1:9" x14ac:dyDescent="0.35">
      <c r="A21" t="s">
        <v>12</v>
      </c>
      <c r="B21" t="s">
        <v>22</v>
      </c>
      <c r="C21" s="9">
        <v>510</v>
      </c>
      <c r="D21">
        <f>$C$21</f>
        <v>510</v>
      </c>
      <c r="E21">
        <f t="shared" ref="E21:I21" si="6">$C$21</f>
        <v>510</v>
      </c>
      <c r="F21">
        <f t="shared" si="6"/>
        <v>510</v>
      </c>
      <c r="G21">
        <f t="shared" si="6"/>
        <v>510</v>
      </c>
      <c r="H21">
        <f t="shared" si="6"/>
        <v>510</v>
      </c>
      <c r="I21">
        <f t="shared" si="6"/>
        <v>510</v>
      </c>
    </row>
    <row r="22" spans="1:9" x14ac:dyDescent="0.35">
      <c r="A22" s="6" t="s">
        <v>41</v>
      </c>
    </row>
    <row r="23" spans="1:9" x14ac:dyDescent="0.35">
      <c r="A23" t="s">
        <v>33</v>
      </c>
      <c r="B23" s="1" t="s">
        <v>34</v>
      </c>
      <c r="C23" s="1">
        <f>((C14*C19-C15-C21)*C18/(1-C18)-C21)/C15-1</f>
        <v>0.20139531332348382</v>
      </c>
      <c r="D23" s="1">
        <f>((D14*D19-D15-D21)*D18/(1-D18)-D21)/D15-1</f>
        <v>-0.20722700441996122</v>
      </c>
      <c r="E23" s="1">
        <f t="shared" ref="E23:I23" si="7">((E14*E19-E15-E21)*E18/(1-E18)-E21)/E15-1</f>
        <v>-7.9350596558956599E-2</v>
      </c>
      <c r="F23" s="1">
        <f t="shared" si="7"/>
        <v>-0.38221179550044071</v>
      </c>
      <c r="G23" s="1">
        <f t="shared" si="7"/>
        <v>-0.23284028044020211</v>
      </c>
      <c r="H23" s="1">
        <f t="shared" si="7"/>
        <v>-0.14761487412121443</v>
      </c>
      <c r="I23" s="1">
        <f t="shared" si="7"/>
        <v>0.13380632912911694</v>
      </c>
    </row>
    <row r="24" spans="1:9" x14ac:dyDescent="0.35">
      <c r="A24" t="s">
        <v>21</v>
      </c>
      <c r="B24" t="s">
        <v>24</v>
      </c>
      <c r="C24" s="4">
        <f>C16*(1+C23)</f>
        <v>12.013953133234839</v>
      </c>
      <c r="D24" s="4">
        <f>D16*(1+D23)</f>
        <v>7.9277299558003875</v>
      </c>
      <c r="E24" s="4">
        <f t="shared" ref="E24:I24" si="8">E16*(1+E23)</f>
        <v>9.2064940344104347</v>
      </c>
      <c r="F24" s="4">
        <f t="shared" si="8"/>
        <v>6.1778820449955933</v>
      </c>
      <c r="G24" s="4">
        <f t="shared" si="8"/>
        <v>7.6715971955979789</v>
      </c>
      <c r="H24" s="4">
        <f t="shared" si="8"/>
        <v>8.5238512587878557</v>
      </c>
      <c r="I24" s="4">
        <f t="shared" si="8"/>
        <v>11.338063291291169</v>
      </c>
    </row>
    <row r="27" spans="1:9" x14ac:dyDescent="0.35">
      <c r="A27" s="6" t="s">
        <v>38</v>
      </c>
    </row>
    <row r="28" spans="1:9" x14ac:dyDescent="0.35">
      <c r="A28" s="6" t="s">
        <v>42</v>
      </c>
    </row>
    <row r="29" spans="1:9" x14ac:dyDescent="0.35">
      <c r="A29" t="s">
        <v>27</v>
      </c>
      <c r="B29" t="s">
        <v>28</v>
      </c>
      <c r="C29" s="8">
        <v>-0.05</v>
      </c>
      <c r="D29" s="10">
        <f>$C$29</f>
        <v>-0.05</v>
      </c>
      <c r="E29" s="10">
        <f t="shared" ref="E29:I29" si="9">$C$29</f>
        <v>-0.05</v>
      </c>
      <c r="F29" s="10">
        <f t="shared" si="9"/>
        <v>-0.05</v>
      </c>
      <c r="G29" s="10">
        <f t="shared" si="9"/>
        <v>-0.05</v>
      </c>
      <c r="H29" s="10">
        <f t="shared" si="9"/>
        <v>-0.05</v>
      </c>
      <c r="I29" s="10">
        <f t="shared" si="9"/>
        <v>-0.05</v>
      </c>
    </row>
    <row r="30" spans="1:9" x14ac:dyDescent="0.35">
      <c r="A30" t="s">
        <v>29</v>
      </c>
      <c r="B30" t="s">
        <v>22</v>
      </c>
      <c r="C30">
        <f>$C$21</f>
        <v>510</v>
      </c>
      <c r="D30">
        <f>$C$21</f>
        <v>510</v>
      </c>
      <c r="E30">
        <f t="shared" ref="E30:I30" si="10">$C$21</f>
        <v>510</v>
      </c>
      <c r="F30">
        <f t="shared" si="10"/>
        <v>510</v>
      </c>
      <c r="G30">
        <f t="shared" si="10"/>
        <v>510</v>
      </c>
      <c r="H30">
        <f t="shared" si="10"/>
        <v>510</v>
      </c>
      <c r="I30">
        <f t="shared" si="10"/>
        <v>510</v>
      </c>
    </row>
    <row r="31" spans="1:9" x14ac:dyDescent="0.35">
      <c r="A31" t="s">
        <v>32</v>
      </c>
      <c r="B31" t="s">
        <v>30</v>
      </c>
      <c r="C31" s="15">
        <f>-C14*C19*C18*(1-C18)*C29</f>
        <v>302.21647038000009</v>
      </c>
      <c r="D31" s="15">
        <f>-D14*D19*D18*(1-D18)*D29</f>
        <v>377.01471816000009</v>
      </c>
      <c r="E31" s="15">
        <f t="shared" ref="E31:I31" si="11">-E14*E19*E18*(1-E18)*E29</f>
        <v>385.42787784000012</v>
      </c>
      <c r="F31" s="15">
        <f t="shared" si="11"/>
        <v>127.24904016000005</v>
      </c>
      <c r="G31" s="15">
        <f t="shared" si="11"/>
        <v>122.64809346000003</v>
      </c>
      <c r="H31" s="15">
        <f t="shared" si="11"/>
        <v>492.95857500000005</v>
      </c>
      <c r="I31" s="15">
        <f t="shared" si="11"/>
        <v>492.95857500000005</v>
      </c>
    </row>
    <row r="32" spans="1:9" x14ac:dyDescent="0.35">
      <c r="A32" t="s">
        <v>35</v>
      </c>
      <c r="B32" t="s">
        <v>31</v>
      </c>
      <c r="C32">
        <f>MAX(C30,C31)</f>
        <v>510</v>
      </c>
      <c r="D32">
        <f>MAX(D30,D31)</f>
        <v>510</v>
      </c>
      <c r="E32">
        <f t="shared" ref="E32:I32" si="12">MAX(E30,E31)</f>
        <v>510</v>
      </c>
      <c r="F32">
        <f t="shared" si="12"/>
        <v>510</v>
      </c>
      <c r="G32">
        <f t="shared" si="12"/>
        <v>510</v>
      </c>
      <c r="H32">
        <f t="shared" si="12"/>
        <v>510</v>
      </c>
      <c r="I32">
        <f t="shared" si="12"/>
        <v>510</v>
      </c>
    </row>
    <row r="33" spans="1:9" x14ac:dyDescent="0.35">
      <c r="A33" s="6" t="s">
        <v>41</v>
      </c>
    </row>
    <row r="34" spans="1:9" x14ac:dyDescent="0.35">
      <c r="A34" t="s">
        <v>36</v>
      </c>
      <c r="B34" s="1" t="s">
        <v>37</v>
      </c>
      <c r="C34" s="1">
        <f>((C14*C19-C15-C32)*C18/(1-C18)-C21)/C15-1</f>
        <v>0.20139531332348382</v>
      </c>
      <c r="D34" s="1">
        <f>((D14*D19-D15-D32)*D18/(1-D18)-D21)/D15-1</f>
        <v>-0.20722700441996122</v>
      </c>
      <c r="E34" s="1">
        <f t="shared" ref="E34:I34" si="13">((E14*E19-E15-E32)*E18/(1-E18)-E21)/E15-1</f>
        <v>-7.9350596558956599E-2</v>
      </c>
      <c r="F34" s="1">
        <f t="shared" si="13"/>
        <v>-0.38221179550044071</v>
      </c>
      <c r="G34" s="1">
        <f t="shared" si="13"/>
        <v>-0.23284028044020211</v>
      </c>
      <c r="H34" s="1">
        <f t="shared" si="13"/>
        <v>-0.14761487412121443</v>
      </c>
      <c r="I34" s="1">
        <f t="shared" si="13"/>
        <v>0.13380632912911694</v>
      </c>
    </row>
    <row r="35" spans="1:9" x14ac:dyDescent="0.35">
      <c r="A35" s="12" t="s">
        <v>21</v>
      </c>
      <c r="B35" s="12" t="s">
        <v>24</v>
      </c>
      <c r="C35" s="13">
        <f>C16*(1+C34)</f>
        <v>12.013953133234839</v>
      </c>
      <c r="D35" s="13">
        <f>D16*(1+D34)</f>
        <v>7.9277299558003875</v>
      </c>
      <c r="E35" s="13">
        <f t="shared" ref="E35:I35" si="14">E16*(1+E34)</f>
        <v>9.2064940344104347</v>
      </c>
      <c r="F35" s="13">
        <f t="shared" si="14"/>
        <v>6.1778820449955933</v>
      </c>
      <c r="G35" s="13">
        <f t="shared" si="14"/>
        <v>7.6715971955979789</v>
      </c>
      <c r="H35" s="13">
        <f t="shared" si="14"/>
        <v>8.5238512587878557</v>
      </c>
      <c r="I35" s="13">
        <f t="shared" si="14"/>
        <v>11.338063291291169</v>
      </c>
    </row>
    <row r="36" spans="1:9" x14ac:dyDescent="0.35">
      <c r="A36" s="12" t="s">
        <v>43</v>
      </c>
      <c r="B36" s="12" t="s">
        <v>44</v>
      </c>
      <c r="C36" s="14">
        <f>ROUNDUP(C32/C35,0)</f>
        <v>43</v>
      </c>
      <c r="D36" s="14">
        <f t="shared" ref="D36:I36" si="15">ROUNDUP(D32/D35,0)</f>
        <v>65</v>
      </c>
      <c r="E36" s="14">
        <f t="shared" si="15"/>
        <v>56</v>
      </c>
      <c r="F36" s="14">
        <f t="shared" si="15"/>
        <v>83</v>
      </c>
      <c r="G36" s="14">
        <f t="shared" si="15"/>
        <v>67</v>
      </c>
      <c r="H36" s="14">
        <f t="shared" si="15"/>
        <v>60</v>
      </c>
      <c r="I36" s="14">
        <f t="shared" si="15"/>
        <v>45</v>
      </c>
    </row>
    <row r="37" spans="1:9" x14ac:dyDescent="0.35">
      <c r="A37" s="7" t="s">
        <v>50</v>
      </c>
      <c r="B37" t="s">
        <v>49</v>
      </c>
      <c r="C37" s="17">
        <f>C35*C36</f>
        <v>516.59998472909808</v>
      </c>
      <c r="D37" s="17">
        <f t="shared" ref="D37:I37" si="16">D35*D36</f>
        <v>515.30244712702518</v>
      </c>
      <c r="E37" s="17">
        <f t="shared" si="16"/>
        <v>515.5636659269843</v>
      </c>
      <c r="F37" s="17">
        <f t="shared" si="16"/>
        <v>512.76420973463428</v>
      </c>
      <c r="G37" s="17">
        <f t="shared" si="16"/>
        <v>513.99701210506464</v>
      </c>
      <c r="H37" s="17">
        <f t="shared" si="16"/>
        <v>511.43107552727133</v>
      </c>
      <c r="I37" s="17">
        <f t="shared" si="16"/>
        <v>510.21284810810261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</vt:lpstr>
      <vt:lpstr>Real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DZ</cp:lastModifiedBy>
  <dcterms:created xsi:type="dcterms:W3CDTF">2018-02-20T21:44:24Z</dcterms:created>
  <dcterms:modified xsi:type="dcterms:W3CDTF">2018-02-26T21:49:46Z</dcterms:modified>
</cp:coreProperties>
</file>