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228"/>
  <workbookPr codeName="DieseArbeitsmappe" defaultThemeVersion="166925"/>
  <mc:AlternateContent xmlns:mc="http://schemas.openxmlformats.org/markup-compatibility/2006">
    <mc:Choice Requires="x15">
      <x15ac:absPath xmlns:x15ac="http://schemas.microsoft.com/office/spreadsheetml/2010/11/ac" url="D:\Users\rhier\Documents\Finanztabellen\YahooQuotes\"/>
    </mc:Choice>
  </mc:AlternateContent>
  <xr:revisionPtr revIDLastSave="0" documentId="10_ncr:8100000_{A64F9384-F27A-4794-8F86-77A8BB413DFA}" xr6:coauthVersionLast="34" xr6:coauthVersionMax="34" xr10:uidLastSave="{00000000-0000-0000-0000-000000000000}"/>
  <bookViews>
    <workbookView xWindow="0" yWindow="0" windowWidth="28800" windowHeight="13620" xr2:uid="{A34D241D-884B-40EF-8858-F3BDDA784683}"/>
  </bookViews>
  <sheets>
    <sheet name="Tabelle1" sheetId="1" r:id="rId1"/>
  </sheets>
  <definedNames>
    <definedName name="Adresse">Tabelle1!$E$2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7" i="1" l="1"/>
  <c r="F17" i="1"/>
  <c r="G16" i="1"/>
  <c r="F16" i="1"/>
  <c r="G15" i="1"/>
  <c r="F15" i="1"/>
  <c r="G14" i="1"/>
  <c r="F14" i="1"/>
  <c r="G13" i="1"/>
  <c r="F13" i="1"/>
  <c r="G12" i="1"/>
  <c r="F12" i="1"/>
  <c r="G11" i="1"/>
  <c r="F11" i="1"/>
  <c r="G10" i="1"/>
  <c r="F10" i="1"/>
  <c r="G9" i="1"/>
  <c r="F9" i="1"/>
  <c r="G8" i="1"/>
  <c r="F8" i="1"/>
  <c r="G7" i="1"/>
  <c r="F7" i="1"/>
  <c r="G6" i="1"/>
  <c r="F6" i="1"/>
  <c r="G5" i="1"/>
  <c r="F5" i="1"/>
  <c r="J17" i="1" l="1"/>
  <c r="I17" i="1"/>
  <c r="H17" i="1"/>
  <c r="E17" i="1"/>
  <c r="D17" i="1"/>
  <c r="J16" i="1"/>
  <c r="I16" i="1"/>
  <c r="H16" i="1"/>
  <c r="E16" i="1"/>
  <c r="D16" i="1"/>
  <c r="J15" i="1"/>
  <c r="I15" i="1"/>
  <c r="H15" i="1"/>
  <c r="E15" i="1"/>
  <c r="D15" i="1"/>
  <c r="J14" i="1"/>
  <c r="I14" i="1"/>
  <c r="H14" i="1"/>
  <c r="E14" i="1"/>
  <c r="D14" i="1"/>
  <c r="J13" i="1"/>
  <c r="I13" i="1"/>
  <c r="H13" i="1"/>
  <c r="E13" i="1"/>
  <c r="D13" i="1"/>
  <c r="J12" i="1"/>
  <c r="I12" i="1"/>
  <c r="H12" i="1"/>
  <c r="E12" i="1"/>
  <c r="D12" i="1"/>
  <c r="J11" i="1"/>
  <c r="I11" i="1"/>
  <c r="H11" i="1"/>
  <c r="E11" i="1"/>
  <c r="D11" i="1"/>
  <c r="J10" i="1"/>
  <c r="I10" i="1"/>
  <c r="H10" i="1"/>
  <c r="E10" i="1"/>
  <c r="D10" i="1"/>
  <c r="J9" i="1"/>
  <c r="I9" i="1"/>
  <c r="H9" i="1"/>
  <c r="E9" i="1"/>
  <c r="D9" i="1"/>
  <c r="J8" i="1"/>
  <c r="I8" i="1"/>
  <c r="H8" i="1"/>
  <c r="E8" i="1"/>
  <c r="D8" i="1"/>
  <c r="J7" i="1"/>
  <c r="I7" i="1"/>
  <c r="H7" i="1"/>
  <c r="E7" i="1"/>
  <c r="D7" i="1"/>
  <c r="J6" i="1"/>
  <c r="I6" i="1"/>
  <c r="H6" i="1"/>
  <c r="E6" i="1"/>
  <c r="D6" i="1"/>
  <c r="J5" i="1"/>
  <c r="I5" i="1"/>
  <c r="H5" i="1"/>
  <c r="E5" i="1"/>
  <c r="D5" i="1"/>
  <c r="N11" i="1" l="1"/>
  <c r="M11" i="1" l="1"/>
  <c r="O11" i="1" s="1"/>
  <c r="P11" i="1" s="1"/>
  <c r="N6" i="1"/>
  <c r="N7" i="1"/>
  <c r="N8" i="1"/>
  <c r="N9" i="1"/>
  <c r="N10" i="1"/>
  <c r="N12" i="1"/>
  <c r="N13" i="1"/>
  <c r="N14" i="1"/>
  <c r="N15" i="1"/>
  <c r="N16" i="1"/>
  <c r="N17" i="1"/>
  <c r="N5" i="1"/>
  <c r="M12" i="1" l="1"/>
  <c r="M14" i="1"/>
  <c r="O14" i="1" l="1"/>
  <c r="P14" i="1" s="1"/>
  <c r="O12" i="1"/>
  <c r="P12" i="1" s="1"/>
  <c r="M17" i="1"/>
  <c r="M16" i="1"/>
  <c r="O17" i="1" l="1"/>
  <c r="P17" i="1" s="1"/>
  <c r="O16" i="1"/>
  <c r="P16" i="1" s="1"/>
  <c r="M9" i="1" l="1"/>
  <c r="O9" i="1" s="1"/>
  <c r="P9" i="1" s="1"/>
  <c r="M5" i="1"/>
  <c r="O5" i="1" s="1"/>
  <c r="P5" i="1" s="1"/>
  <c r="M10" i="1"/>
  <c r="O10" i="1" s="1"/>
  <c r="P10" i="1" s="1"/>
  <c r="M8" i="1"/>
  <c r="O8" i="1" s="1"/>
  <c r="P8" i="1" s="1"/>
  <c r="M13" i="1"/>
  <c r="O13" i="1" s="1"/>
  <c r="P13" i="1" s="1"/>
  <c r="M6" i="1"/>
  <c r="O6" i="1" s="1"/>
  <c r="P6" i="1" s="1"/>
  <c r="M15" i="1"/>
  <c r="O15" i="1" s="1"/>
  <c r="P15" i="1" s="1"/>
  <c r="M7" i="1"/>
  <c r="O7" i="1" s="1"/>
  <c r="P7" i="1" s="1"/>
</calcChain>
</file>

<file path=xl/sharedStrings.xml><?xml version="1.0" encoding="utf-8"?>
<sst xmlns="http://schemas.openxmlformats.org/spreadsheetml/2006/main" count="42" uniqueCount="42">
  <si>
    <t>Name</t>
  </si>
  <si>
    <t>Kurs</t>
  </si>
  <si>
    <t>Vortag</t>
  </si>
  <si>
    <t>Änderung</t>
  </si>
  <si>
    <t>Stück</t>
  </si>
  <si>
    <t>Wert</t>
  </si>
  <si>
    <t>Kaufkurs</t>
  </si>
  <si>
    <t>Investition</t>
  </si>
  <si>
    <t>Gew./Verl.</t>
  </si>
  <si>
    <t>Gew./Verl. %</t>
  </si>
  <si>
    <t>EURUSD</t>
  </si>
  <si>
    <t>Daimler</t>
  </si>
  <si>
    <t>EURUSD=x</t>
  </si>
  <si>
    <t>NL0000168714.NX</t>
  </si>
  <si>
    <t>IUS7.SG</t>
  </si>
  <si>
    <t>YF5R.MU</t>
  </si>
  <si>
    <t>Achmea B.V. EO-Medium-T</t>
  </si>
  <si>
    <t>Templeton Global Bond Fund Class A (Ydis) EUR-H1</t>
  </si>
  <si>
    <t>Kursdatum</t>
  </si>
  <si>
    <t>Kurszeit</t>
  </si>
  <si>
    <t>Dt. Telekom</t>
  </si>
  <si>
    <t>Bayer</t>
  </si>
  <si>
    <t>BASF</t>
  </si>
  <si>
    <t>SAP</t>
  </si>
  <si>
    <t>BAYN.DE</t>
  </si>
  <si>
    <t>Änderung %</t>
  </si>
  <si>
    <t>BAS.F</t>
  </si>
  <si>
    <t>DAI.SG</t>
  </si>
  <si>
    <t>iShares JPM EM Bond ETF</t>
  </si>
  <si>
    <t>UIMI.F</t>
  </si>
  <si>
    <t>UBS MSCI EM ETF</t>
  </si>
  <si>
    <t>db x-trackers MSCI World ETF 1D</t>
  </si>
  <si>
    <t>XDWL.F</t>
  </si>
  <si>
    <t>SAP.DU</t>
  </si>
  <si>
    <t>https://query1.finance.yahoo.com/v7/finance/quote?symbols=</t>
  </si>
  <si>
    <t>BTC-EUR</t>
  </si>
  <si>
    <t>DTE.DE</t>
  </si>
  <si>
    <t>BTCEUR</t>
  </si>
  <si>
    <t>Umsatz (Stück)</t>
  </si>
  <si>
    <t>Symbol</t>
  </si>
  <si>
    <t>MRKB.SG</t>
  </si>
  <si>
    <t>Merck KGaA FLR-Sub.Anl. v.2014(2024/2074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</si>
</sst>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64" formatCode="#,##0.000_ ;[Red]\-#,##0.000\ "/>
    <numFmt numFmtId="165" formatCode="#,##0_ ;[Red]\-#,##0\ "/>
    <numFmt numFmtId="166" formatCode="#,##0.00_ ;[Red]\-#,##0.00\ "/>
    <numFmt numFmtId="167" formatCode="[$-F400]h:mm:ss\ AM/PM"/>
    <numFmt numFmtId="168" formatCode="0.000"/>
    <numFmt numFmtId="169" formatCode="0.000%"/>
    <numFmt numFmtId="170" formatCode="0.00000"/>
    <numFmt numFmtId="171" formatCode="#,##0.00000_ ;[Red]\-#,##0.00000\ "/>
    <numFmt numFmtId="172" formatCode="h:mm;@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Arial"/>
      <family val="2"/>
    </font>
    <font>
      <sz val="11"/>
      <color theme="4" tint="-0.249977111117893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0080"/>
        <bgColor indexed="64"/>
      </patternFill>
    </fill>
    <fill>
      <patternFill patternType="solid">
        <fgColor theme="2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theme="4" tint="-0.249977111117893"/>
      </left>
      <right/>
      <top style="thin">
        <color theme="4" tint="-0.249977111117893"/>
      </top>
      <bottom style="thin">
        <color theme="4" tint="-0.249977111117893"/>
      </bottom>
      <diagonal/>
    </border>
    <border>
      <left/>
      <right/>
      <top style="thin">
        <color theme="4" tint="-0.249977111117893"/>
      </top>
      <bottom style="thin">
        <color theme="4" tint="-0.249977111117893"/>
      </bottom>
      <diagonal/>
    </border>
    <border>
      <left/>
      <right style="thin">
        <color theme="4" tint="-0.249977111117893"/>
      </right>
      <top style="thin">
        <color theme="4" tint="-0.249977111117893"/>
      </top>
      <bottom style="thin">
        <color theme="4" tint="-0.249977111117893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4">
    <xf numFmtId="0" fontId="0" fillId="0" borderId="0" xfId="0"/>
    <xf numFmtId="0" fontId="0" fillId="0" borderId="0" xfId="0" applyFont="1"/>
    <xf numFmtId="164" fontId="0" fillId="0" borderId="0" xfId="0" applyNumberFormat="1" applyFont="1"/>
    <xf numFmtId="165" fontId="0" fillId="0" borderId="0" xfId="0" applyNumberFormat="1" applyFont="1"/>
    <xf numFmtId="166" fontId="0" fillId="0" borderId="0" xfId="0" applyNumberFormat="1" applyFont="1"/>
    <xf numFmtId="166" fontId="1" fillId="0" borderId="0" xfId="1" applyNumberFormat="1" applyFont="1"/>
    <xf numFmtId="14" fontId="1" fillId="0" borderId="0" xfId="1" applyNumberFormat="1" applyFont="1"/>
    <xf numFmtId="167" fontId="1" fillId="0" borderId="0" xfId="1" applyNumberFormat="1" applyFont="1"/>
    <xf numFmtId="168" fontId="0" fillId="0" borderId="0" xfId="0" applyNumberFormat="1" applyFont="1"/>
    <xf numFmtId="169" fontId="1" fillId="0" borderId="0" xfId="1" applyNumberFormat="1" applyFont="1"/>
    <xf numFmtId="170" fontId="0" fillId="0" borderId="0" xfId="0" applyNumberFormat="1" applyFont="1"/>
    <xf numFmtId="1" fontId="1" fillId="0" borderId="0" xfId="1" applyNumberFormat="1" applyFont="1"/>
    <xf numFmtId="166" fontId="0" fillId="0" borderId="0" xfId="1" applyNumberFormat="1" applyFont="1"/>
    <xf numFmtId="0" fontId="2" fillId="2" borderId="1" xfId="0" applyFont="1" applyFill="1" applyBorder="1" applyAlignment="1">
      <alignment vertical="top" wrapText="1"/>
    </xf>
    <xf numFmtId="171" fontId="0" fillId="0" borderId="0" xfId="0" applyNumberFormat="1" applyFont="1"/>
    <xf numFmtId="172" fontId="1" fillId="0" borderId="0" xfId="0" applyNumberFormat="1" applyFont="1" applyFill="1"/>
    <xf numFmtId="0" fontId="1" fillId="0" borderId="0" xfId="0" applyFont="1"/>
    <xf numFmtId="0" fontId="1" fillId="3" borderId="0" xfId="0" applyFont="1" applyFill="1"/>
    <xf numFmtId="172" fontId="1" fillId="3" borderId="0" xfId="0" applyNumberFormat="1" applyFont="1" applyFill="1"/>
    <xf numFmtId="10" fontId="0" fillId="0" borderId="0" xfId="1" applyNumberFormat="1" applyFont="1"/>
    <xf numFmtId="0" fontId="0" fillId="3" borderId="0" xfId="0" applyFont="1" applyFill="1"/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</cellXfs>
  <cellStyles count="2">
    <cellStyle name="Prozent" xfId="1" builtinId="5"/>
    <cellStyle name="Standard" xfId="0" builtinId="0"/>
  </cellStyles>
  <dxfs count="19">
    <dxf>
      <font>
        <color rgb="FFFF0000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4" formatCode="0.0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6" formatCode="#,##0.00_ ;[Red]\-#,##0.00\ 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6" formatCode="#,##0.00_ ;[Red]\-#,##0.00\ 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6" formatCode="#,##0.00_ ;[Red]\-#,##0.00\ 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#,##0_ ;[Red]\-#,##0\ 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6" formatCode="#,##0.00_ ;[Red]\-#,##0.00\ 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7" formatCode="[$-F400]h:mm:ss\ AM/PM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7" formatCode="[$-F400]h:mm:ss\ AM/PM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9" formatCode="0.00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#,##0.000_ ;[Red]\-#,##0.000\ 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8" formatCode="0.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8" formatCode="0.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rial"/>
        <family val="2"/>
        <scheme val="none"/>
      </font>
      <fill>
        <patternFill patternType="solid">
          <fgColor indexed="64"/>
          <bgColor rgb="FF000080"/>
        </patternFill>
      </fill>
      <alignment horizontal="general" vertical="top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0F577CD-B130-4A49-9613-261CF831F290}" name="Tabelle1" displayName="Tabelle1" ref="B4:P17" totalsRowShown="0" headerRowDxfId="18" dataDxfId="16" headerRowBorderDxfId="17">
  <autoFilter ref="B4:P17" xr:uid="{5E5C6743-1D05-4533-9FB1-585C17D3E029}"/>
  <tableColumns count="15">
    <tableColumn id="1" xr3:uid="{12FC3BEC-EF9A-4837-BEC3-FAED39DDCA96}" name="Name" dataDxfId="15">
      <calculatedColumnFormula>yQuotes(C5,#REF!,"n")</calculatedColumnFormula>
    </tableColumn>
    <tableColumn id="4" xr3:uid="{283272B4-BF69-4D2A-931F-4B6A614EBFBB}" name="Symbol" dataDxfId="14"/>
    <tableColumn id="5" xr3:uid="{F43A9374-9311-4EE7-991D-DA1BAF8F91AD}" name="Kurs" dataDxfId="13">
      <calculatedColumnFormula>VALUE(SUBSTITUTE(MID(_xlfn.WEBSERVICE(Adresse&amp;$C5),SEARCH("regularMarketPrice",_xlfn.WEBSERVICE(Adresse&amp;$C5))+20,FIND(",",MID(_xlfn.WEBSERVICE(Adresse&amp;$C5),SEARCH("regularMarketPrice",_xlfn.WEBSERVICE(Adresse&amp;$C5))+20,18))-1),".",","))</calculatedColumnFormula>
    </tableColumn>
    <tableColumn id="6" xr3:uid="{277CC73B-CA2E-464B-A977-C84D5838F27D}" name="Vortag" dataDxfId="12">
      <calculatedColumnFormula>VALUE(SUBSTITUTE(MID(_xlfn.WEBSERVICE(Adresse&amp;$C5),SEARCH("regularMarketPreviousClose",_xlfn.WEBSERVICE(Adresse&amp;$C5))+28,FIND(",",MID(_xlfn.WEBSERVICE(Adresse&amp;$C5),SEARCH("regularMarketPreviousClose",_xlfn.WEBSERVICE(Adresse&amp;$C5))+28,18))-1),".",","))</calculatedColumnFormula>
    </tableColumn>
    <tableColumn id="7" xr3:uid="{5F6A1E7A-DDF4-4C3F-AF87-655553028C8E}" name="Änderung" dataDxfId="11">
      <calculatedColumnFormula>VALUE(SUBSTITUTE(MID(_xlfn.WEBSERVICE(Adresse&amp;$C5),SEARCH("regularMarketChange"":",_xlfn.WEBSERVICE(Adresse&amp;$C5))+21,SEARCH(",",MID(_xlfn.WEBSERVICE(Adresse&amp;$C5),SEARCH("regularMarketChange"":",_xlfn.WEBSERVICE(Adresse&amp;$C5))+21,18))-1),".",","))</calculatedColumnFormula>
    </tableColumn>
    <tableColumn id="8" xr3:uid="{82E10EF7-0062-4B22-B274-D87706698C7F}" name="Änderung %" dataDxfId="10" dataCellStyle="Prozent">
      <calculatedColumnFormula>VALUE(SUBSTITUTE(MID(_xlfn.WEBSERVICE(Adresse&amp;$C5),SEARCH("regularMarketChangePercent",_xlfn.WEBSERVICE(Adresse&amp;$C5))+28,SEARCH(",",MID(_xlfn.WEBSERVICE(Adresse&amp;$C5),SEARCH("regularMarketChangePercent",_xlfn.WEBSERVICE(Adresse&amp;$C5))+28,18))-1),".",","))/100</calculatedColumnFormula>
    </tableColumn>
    <tableColumn id="2" xr3:uid="{B90ADBB9-C4C6-4AD6-9965-31326E0F075D}" name="Kursdatum" dataDxfId="9" dataCellStyle="Prozent">
      <calculatedColumnFormula>(VALUE(MID(_xlfn.WEBSERVICE(Adresse&amp;$C5),SEARCH("regularMarketTime",_xlfn.WEBSERVICE(Adresse&amp;$C5))+19,FIND(",",MID(_xlfn.WEBSERVICE(Adresse&amp;$C5),SEARCH("regularMarketTime",_xlfn.WEBSERVICE(Adresse&amp;$C5))+19,18))-1))+7200) / 86400 + 25569</calculatedColumnFormula>
    </tableColumn>
    <tableColumn id="3" xr3:uid="{FBF86605-FF97-4124-97E1-244BC8E3EED0}" name="Kurszeit" dataDxfId="8" dataCellStyle="Prozent">
      <calculatedColumnFormula>(VALUE(MID(_xlfn.WEBSERVICE(Adresse&amp;$C5),SEARCH("regularMarketTime",_xlfn.WEBSERVICE(Adresse&amp;$C5))+19,FIND(",",MID(_xlfn.WEBSERVICE(Adresse&amp;$C5),SEARCH("regularMarketTime",_xlfn.WEBSERVICE(Adresse&amp;$C5))+19,18))-1))+7200) / 86400 + 25569</calculatedColumnFormula>
    </tableColumn>
    <tableColumn id="15" xr3:uid="{85BD20FA-DB3E-4280-9117-9637C02E34B8}" name="Umsatz (Stück)" dataDxfId="7" dataCellStyle="Prozent">
      <calculatedColumnFormula>VALUE(MID(_xlfn.WEBSERVICE(Adresse&amp;$C5),SEARCH("regularMarketVolume",_xlfn.WEBSERVICE(Adresse&amp;$C5))+21,FIND(",",MID(_xlfn.WEBSERVICE(Adresse&amp;$C5),SEARCH("regularMarketVolume",_xlfn.WEBSERVICE(Adresse&amp;$C5))+21,18))-1))</calculatedColumnFormula>
    </tableColumn>
    <tableColumn id="16" xr3:uid="{34A409F2-EA80-4CF1-8BCA-2C4A50FF6942}" name="Kaufkurs" dataDxfId="6" dataCellStyle="Prozent"/>
    <tableColumn id="9" xr3:uid="{7922BA35-9364-43AD-BB25-0A728625CC52}" name="Stück" dataDxfId="5"/>
    <tableColumn id="10" xr3:uid="{D1BD55EE-CA63-44C1-9360-C4D15674A552}" name="Wert" dataDxfId="4">
      <calculatedColumnFormula>L5*D5</calculatedColumnFormula>
    </tableColumn>
    <tableColumn id="12" xr3:uid="{C504A205-6425-46B9-872D-961FA3816459}" name="Investition" dataDxfId="3">
      <calculatedColumnFormula>K5*L5</calculatedColumnFormula>
    </tableColumn>
    <tableColumn id="13" xr3:uid="{14EE0033-7225-49D9-9AD0-240515A00809}" name="Gew./Verl." dataDxfId="2">
      <calculatedColumnFormula>M5-N5</calculatedColumnFormula>
    </tableColumn>
    <tableColumn id="14" xr3:uid="{1010203D-BE66-4F75-8487-DAD22DF52792}" name="Gew./Verl. %" dataDxfId="1" dataCellStyle="Prozent">
      <calculatedColumnFormula>O5/N5</calculatedColumnFormula>
    </tableColumn>
  </tableColumns>
  <tableStyleInfo name="TableStyleLight18"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5FAF36-F2A4-4A68-9921-BBB1E3D1284F}">
  <sheetPr codeName="Tabelle1"/>
  <dimension ref="A1:P17"/>
  <sheetViews>
    <sheetView tabSelected="1" workbookViewId="0"/>
  </sheetViews>
  <sheetFormatPr baseColWidth="10" defaultRowHeight="15" x14ac:dyDescent="0.25"/>
  <cols>
    <col min="1" max="1" width="3.140625" customWidth="1"/>
    <col min="2" max="2" width="46.42578125" customWidth="1"/>
    <col min="3" max="3" width="16.7109375" customWidth="1"/>
    <col min="4" max="4" width="12.42578125" customWidth="1"/>
    <col min="6" max="6" width="12.28515625" customWidth="1"/>
    <col min="7" max="7" width="14.42578125" customWidth="1"/>
    <col min="8" max="8" width="14.140625" customWidth="1"/>
    <col min="9" max="9" width="12.42578125" customWidth="1"/>
    <col min="10" max="10" width="16.5703125" customWidth="1"/>
    <col min="11" max="11" width="12.28515625" customWidth="1"/>
    <col min="12" max="12" width="8.28515625" customWidth="1"/>
    <col min="14" max="15" width="11.42578125" customWidth="1"/>
    <col min="16" max="16" width="14.140625" customWidth="1"/>
  </cols>
  <sheetData>
    <row r="1" spans="1:16" s="15" customFormat="1" ht="3.95" customHeight="1" x14ac:dyDescent="0.25">
      <c r="A1" s="20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</row>
    <row r="2" spans="1:16" s="16" customFormat="1" ht="15.95" customHeight="1" x14ac:dyDescent="0.25">
      <c r="A2" s="17"/>
      <c r="B2" s="18"/>
      <c r="C2" s="18"/>
      <c r="D2" s="18"/>
      <c r="E2" s="21" t="s">
        <v>34</v>
      </c>
      <c r="F2" s="22"/>
      <c r="G2" s="22"/>
      <c r="H2" s="22"/>
      <c r="I2" s="23"/>
      <c r="J2" s="18"/>
      <c r="K2" s="18"/>
      <c r="L2" s="18"/>
      <c r="M2" s="18"/>
      <c r="N2" s="18"/>
      <c r="O2" s="18"/>
      <c r="P2" s="18"/>
    </row>
    <row r="3" spans="1:16" s="15" customFormat="1" ht="3.95" customHeight="1" x14ac:dyDescent="0.25">
      <c r="A3" s="17"/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</row>
    <row r="4" spans="1:16" s="1" customFormat="1" ht="30" customHeight="1" thickBot="1" x14ac:dyDescent="0.3">
      <c r="A4" s="17"/>
      <c r="B4" s="13" t="s">
        <v>0</v>
      </c>
      <c r="C4" s="13" t="s">
        <v>39</v>
      </c>
      <c r="D4" s="13" t="s">
        <v>1</v>
      </c>
      <c r="E4" s="13" t="s">
        <v>2</v>
      </c>
      <c r="F4" s="13" t="s">
        <v>3</v>
      </c>
      <c r="G4" s="13" t="s">
        <v>25</v>
      </c>
      <c r="H4" s="13" t="s">
        <v>18</v>
      </c>
      <c r="I4" s="13" t="s">
        <v>19</v>
      </c>
      <c r="J4" s="13" t="s">
        <v>38</v>
      </c>
      <c r="K4" s="13" t="s">
        <v>6</v>
      </c>
      <c r="L4" s="13" t="s">
        <v>4</v>
      </c>
      <c r="M4" s="13" t="s">
        <v>5</v>
      </c>
      <c r="N4" s="13" t="s">
        <v>7</v>
      </c>
      <c r="O4" s="13" t="s">
        <v>8</v>
      </c>
      <c r="P4" s="13" t="s">
        <v>9</v>
      </c>
    </row>
    <row r="5" spans="1:16" s="1" customFormat="1" ht="16.149999999999999" customHeight="1" x14ac:dyDescent="0.25">
      <c r="A5" s="17"/>
      <c r="B5" s="1" t="s">
        <v>20</v>
      </c>
      <c r="C5" s="1" t="s">
        <v>36</v>
      </c>
      <c r="D5" s="8">
        <f t="shared" ref="D5:D17" si="0">VALUE(SUBSTITUTE(MID(_xlfn.WEBSERVICE(Adresse&amp;$C5),SEARCH("regularMarketPrice",_xlfn.WEBSERVICE(Adresse&amp;$C5))+20,SEARCH(",",MID(_xlfn.WEBSERVICE(Adresse&amp;$C5),SEARCH("regularMarketPrice",_xlfn.WEBSERVICE(Adresse&amp;$C5))+20,18))-1),".",","))</f>
        <v>13.83</v>
      </c>
      <c r="E5" s="8">
        <f t="shared" ref="E5:E17" si="1">VALUE(SUBSTITUTE(MID(_xlfn.WEBSERVICE(Adresse&amp;$C5),SEARCH("regularMarketPreviousClose",_xlfn.WEBSERVICE(Adresse&amp;$C5))+28,SEARCH(",",MID(_xlfn.WEBSERVICE(Adresse&amp;$C5),SEARCH("regularMarketPreviousClose",_xlfn.WEBSERVICE(Adresse&amp;$C5))+28,18))-1),".",","))</f>
        <v>13.81</v>
      </c>
      <c r="F5" s="2">
        <f>VALUE(SUBSTITUTE(MID(_xlfn.WEBSERVICE(Adresse&amp;$C5),SEARCH("regularMarketChange"":",_xlfn.WEBSERVICE(Adresse&amp;$C5))+21,SEARCH(",",MID(_xlfn.WEBSERVICE(Adresse&amp;$C5),SEARCH("regularMarketChange"":",_xlfn.WEBSERVICE(Adresse&amp;$C5))+21,18))-1),".",","))</f>
        <v>1.9999504000000001E-2</v>
      </c>
      <c r="G5" s="9">
        <f>VALUE(SUBSTITUTE(MID(_xlfn.WEBSERVICE(Adresse&amp;$C5),SEARCH("regularMarketChangePercent",_xlfn.WEBSERVICE(Adresse&amp;$C5))+28,SEARCH(",",MID(_xlfn.WEBSERVICE(Adresse&amp;$C5),SEARCH("regularMarketChangePercent",_xlfn.WEBSERVICE(Adresse&amp;$C5))+28,18))-1),".",","))/100</f>
        <v>1.4481899E-3</v>
      </c>
      <c r="H5" s="6">
        <f t="shared" ref="H5:I17" si="2">(VALUE(MID(_xlfn.WEBSERVICE(Adresse&amp;$C5),SEARCH("regularMarketTime",_xlfn.WEBSERVICE(Adresse&amp;$C5))+19,SEARCH(",",MID(_xlfn.WEBSERVICE(Adresse&amp;$C5),SEARCH("regularMarketTime",_xlfn.WEBSERVICE(Adresse&amp;$C5))+19,18))-1))+7200) / 86400 + 25569</f>
        <v>43293.715532407412</v>
      </c>
      <c r="I5" s="7">
        <f t="shared" si="2"/>
        <v>43293.715532407412</v>
      </c>
      <c r="J5" s="11">
        <f t="shared" ref="J5:J17" si="3">VALUE(MID(_xlfn.WEBSERVICE(Adresse&amp;$C5),SEARCH("regularMarketVolume",_xlfn.WEBSERVICE(Adresse&amp;$C5))+21,SEARCH(",",MID(_xlfn.WEBSERVICE(Adresse&amp;$C5),SEARCH("regularMarketVolume",_xlfn.WEBSERVICE(Adresse&amp;$C5))+21,18))-1))</f>
        <v>6152906</v>
      </c>
      <c r="K5" s="5">
        <v>13</v>
      </c>
      <c r="L5" s="3">
        <v>1</v>
      </c>
      <c r="M5" s="4">
        <f>L5*D5</f>
        <v>13.83</v>
      </c>
      <c r="N5" s="4">
        <f>K5*L5</f>
        <v>13</v>
      </c>
      <c r="O5" s="4">
        <f t="shared" ref="O5:O17" si="4">M5-N5</f>
        <v>0.83000000000000007</v>
      </c>
      <c r="P5" s="19">
        <f t="shared" ref="P5:P15" si="5">O5/N5</f>
        <v>6.3846153846153858E-2</v>
      </c>
    </row>
    <row r="6" spans="1:16" s="1" customFormat="1" ht="16.149999999999999" customHeight="1" x14ac:dyDescent="0.25">
      <c r="A6" s="17"/>
      <c r="B6" s="1" t="s">
        <v>21</v>
      </c>
      <c r="C6" s="1" t="s">
        <v>24</v>
      </c>
      <c r="D6" s="8">
        <f t="shared" si="0"/>
        <v>92.66</v>
      </c>
      <c r="E6" s="8">
        <f t="shared" si="1"/>
        <v>92.4</v>
      </c>
      <c r="F6" s="2">
        <f>VALUE(SUBSTITUTE(MID(_xlfn.WEBSERVICE(Adresse&amp;$C6),SEARCH("regularMarketChange"":",_xlfn.WEBSERVICE(Adresse&amp;$C6))+21,SEARCH(",",MID(_xlfn.WEBSERVICE(Adresse&amp;$C6),SEARCH("regularMarketChange"":",_xlfn.WEBSERVICE(Adresse&amp;$C6))+21,18))-1),".",","))</f>
        <v>0.26000213999999999</v>
      </c>
      <c r="G6" s="9">
        <f>VALUE(SUBSTITUTE(MID(_xlfn.WEBSERVICE(Adresse&amp;$C6),SEARCH("regularMarketChangePercent",_xlfn.WEBSERVICE(Adresse&amp;$C6))+28,SEARCH(",",MID(_xlfn.WEBSERVICE(Adresse&amp;$C6),SEARCH("regularMarketChangePercent",_xlfn.WEBSERVICE(Adresse&amp;$C6))+28,18))-1),".",","))/100</f>
        <v>2.8138760000000003E-3</v>
      </c>
      <c r="H6" s="6">
        <f t="shared" si="2"/>
        <v>43293.715474537035</v>
      </c>
      <c r="I6" s="7">
        <f t="shared" si="2"/>
        <v>43293.715474537035</v>
      </c>
      <c r="J6" s="11">
        <f t="shared" si="3"/>
        <v>1187476</v>
      </c>
      <c r="K6" s="5">
        <v>100</v>
      </c>
      <c r="L6" s="3">
        <v>1</v>
      </c>
      <c r="M6" s="4">
        <f t="shared" ref="M6:M15" si="6">L6*D6</f>
        <v>92.66</v>
      </c>
      <c r="N6" s="4">
        <f t="shared" ref="N6:N17" si="7">K6*L6</f>
        <v>100</v>
      </c>
      <c r="O6" s="4">
        <f t="shared" si="4"/>
        <v>-7.3400000000000034</v>
      </c>
      <c r="P6" s="19">
        <f t="shared" si="5"/>
        <v>-7.3400000000000035E-2</v>
      </c>
    </row>
    <row r="7" spans="1:16" s="1" customFormat="1" ht="16.149999999999999" customHeight="1" x14ac:dyDescent="0.25">
      <c r="A7" s="17"/>
      <c r="B7" s="1" t="s">
        <v>22</v>
      </c>
      <c r="C7" s="1" t="s">
        <v>26</v>
      </c>
      <c r="D7" s="8">
        <f t="shared" si="0"/>
        <v>81.31</v>
      </c>
      <c r="E7" s="8">
        <f t="shared" si="1"/>
        <v>81.09</v>
      </c>
      <c r="F7" s="2">
        <f>VALUE(SUBSTITUTE(MID(_xlfn.WEBSERVICE(Adresse&amp;$C7),SEARCH("regularMarketChange"":",_xlfn.WEBSERVICE(Adresse&amp;$C7))+21,SEARCH(",",MID(_xlfn.WEBSERVICE(Adresse&amp;$C7),SEARCH("regularMarketChange"":",_xlfn.WEBSERVICE(Adresse&amp;$C7))+21,18))-1),".",","))</f>
        <v>0.22000122</v>
      </c>
      <c r="G7" s="9">
        <f>VALUE(SUBSTITUTE(MID(_xlfn.WEBSERVICE(Adresse&amp;$C7),SEARCH("regularMarketChangePercent",_xlfn.WEBSERVICE(Adresse&amp;$C7))+28,SEARCH(",",MID(_xlfn.WEBSERVICE(Adresse&amp;$C7),SEARCH("regularMarketChangePercent",_xlfn.WEBSERVICE(Adresse&amp;$C7))+28,18))-1),".",","))/100</f>
        <v>2.7130500000000003E-3</v>
      </c>
      <c r="H7" s="6">
        <f t="shared" si="2"/>
        <v>43293.708831018521</v>
      </c>
      <c r="I7" s="7">
        <f t="shared" si="2"/>
        <v>43293.708831018521</v>
      </c>
      <c r="J7" s="11">
        <f t="shared" si="3"/>
        <v>3713</v>
      </c>
      <c r="K7" s="5">
        <v>90</v>
      </c>
      <c r="L7" s="3">
        <v>1</v>
      </c>
      <c r="M7" s="4">
        <f t="shared" si="6"/>
        <v>81.31</v>
      </c>
      <c r="N7" s="4">
        <f t="shared" si="7"/>
        <v>90</v>
      </c>
      <c r="O7" s="4">
        <f t="shared" si="4"/>
        <v>-8.6899999999999977</v>
      </c>
      <c r="P7" s="19">
        <f t="shared" si="5"/>
        <v>-9.6555555555555533E-2</v>
      </c>
    </row>
    <row r="8" spans="1:16" s="1" customFormat="1" ht="16.149999999999999" customHeight="1" x14ac:dyDescent="0.25">
      <c r="A8" s="17"/>
      <c r="B8" s="1" t="s">
        <v>23</v>
      </c>
      <c r="C8" s="1" t="s">
        <v>33</v>
      </c>
      <c r="D8" s="8">
        <f t="shared" si="0"/>
        <v>101.82</v>
      </c>
      <c r="E8" s="8">
        <f t="shared" si="1"/>
        <v>100.92</v>
      </c>
      <c r="F8" s="2">
        <f>VALUE(SUBSTITUTE(MID(_xlfn.WEBSERVICE(Adresse&amp;$C8),SEARCH("regularMarketChange"":",_xlfn.WEBSERVICE(Adresse&amp;$C8))+21,SEARCH(",",MID(_xlfn.WEBSERVICE(Adresse&amp;$C8),SEARCH("regularMarketChange"":",_xlfn.WEBSERVICE(Adresse&amp;$C8))+21,18))-1),".",","))</f>
        <v>0.90000150000000001</v>
      </c>
      <c r="G8" s="9">
        <f>VALUE(SUBSTITUTE(MID(_xlfn.WEBSERVICE(Adresse&amp;$C8),SEARCH("regularMarketChangePercent",_xlfn.WEBSERVICE(Adresse&amp;$C8))+28,SEARCH(",",MID(_xlfn.WEBSERVICE(Adresse&amp;$C8),SEARCH("regularMarketChangePercent",_xlfn.WEBSERVICE(Adresse&amp;$C8))+28,18))-1),".",","))/100</f>
        <v>8.917969500000001E-3</v>
      </c>
      <c r="H8" s="6">
        <f t="shared" si="2"/>
        <v>43293.687777777777</v>
      </c>
      <c r="I8" s="7">
        <f t="shared" si="2"/>
        <v>43293.687777777777</v>
      </c>
      <c r="J8" s="11">
        <f t="shared" si="3"/>
        <v>187</v>
      </c>
      <c r="K8" s="5">
        <v>100</v>
      </c>
      <c r="L8" s="3">
        <v>1</v>
      </c>
      <c r="M8" s="4">
        <f t="shared" si="6"/>
        <v>101.82</v>
      </c>
      <c r="N8" s="4">
        <f t="shared" si="7"/>
        <v>100</v>
      </c>
      <c r="O8" s="4">
        <f t="shared" si="4"/>
        <v>1.8199999999999932</v>
      </c>
      <c r="P8" s="19">
        <f t="shared" si="5"/>
        <v>1.8199999999999932E-2</v>
      </c>
    </row>
    <row r="9" spans="1:16" s="1" customFormat="1" ht="16.149999999999999" customHeight="1" x14ac:dyDescent="0.25">
      <c r="A9" s="17"/>
      <c r="B9" s="1" t="s">
        <v>11</v>
      </c>
      <c r="C9" s="1" t="s">
        <v>27</v>
      </c>
      <c r="D9" s="8">
        <f t="shared" si="0"/>
        <v>56.98</v>
      </c>
      <c r="E9" s="8">
        <f t="shared" si="1"/>
        <v>57.23</v>
      </c>
      <c r="F9" s="2">
        <f>VALUE(SUBSTITUTE(MID(_xlfn.WEBSERVICE(Adresse&amp;$C9),SEARCH("regularMarketChange"":",_xlfn.WEBSERVICE(Adresse&amp;$C9))+21,SEARCH(",",MID(_xlfn.WEBSERVICE(Adresse&amp;$C9),SEARCH("regularMarketChange"":",_xlfn.WEBSERVICE(Adresse&amp;$C9))+21,18))-1),".",","))</f>
        <v>-0.25</v>
      </c>
      <c r="G9" s="9">
        <f>VALUE(SUBSTITUTE(MID(_xlfn.WEBSERVICE(Adresse&amp;$C9),SEARCH("regularMarketChangePercent",_xlfn.WEBSERVICE(Adresse&amp;$C9))+28,SEARCH(",",MID(_xlfn.WEBSERVICE(Adresse&amp;$C9),SEARCH("regularMarketChangePercent",_xlfn.WEBSERVICE(Adresse&amp;$C9))+28,18))-1),".",","))/100</f>
        <v>-4.3683382999999999E-3</v>
      </c>
      <c r="H9" s="6">
        <f t="shared" si="2"/>
        <v>43293.714641203704</v>
      </c>
      <c r="I9" s="7">
        <f t="shared" si="2"/>
        <v>43293.714641203704</v>
      </c>
      <c r="J9" s="11">
        <f t="shared" si="3"/>
        <v>16485</v>
      </c>
      <c r="K9" s="5">
        <v>60</v>
      </c>
      <c r="L9" s="3">
        <v>1</v>
      </c>
      <c r="M9" s="4">
        <f t="shared" si="6"/>
        <v>56.98</v>
      </c>
      <c r="N9" s="4">
        <f t="shared" si="7"/>
        <v>60</v>
      </c>
      <c r="O9" s="4">
        <f t="shared" si="4"/>
        <v>-3.0200000000000031</v>
      </c>
      <c r="P9" s="19">
        <f t="shared" si="5"/>
        <v>-5.0333333333333383E-2</v>
      </c>
    </row>
    <row r="10" spans="1:16" s="1" customFormat="1" ht="16.149999999999999" customHeight="1" x14ac:dyDescent="0.25">
      <c r="A10" s="17"/>
      <c r="B10" s="1" t="s">
        <v>16</v>
      </c>
      <c r="C10" s="1" t="s">
        <v>13</v>
      </c>
      <c r="D10" s="8">
        <f t="shared" si="0"/>
        <v>102.59</v>
      </c>
      <c r="E10" s="8">
        <f t="shared" si="1"/>
        <v>102.55</v>
      </c>
      <c r="F10" s="2">
        <f>VALUE(SUBSTITUTE(MID(_xlfn.WEBSERVICE(Adresse&amp;$C10),SEARCH("regularMarketChange"":",_xlfn.WEBSERVICE(Adresse&amp;$C10))+21,SEARCH(",",MID(_xlfn.WEBSERVICE(Adresse&amp;$C10),SEARCH("regularMarketChange"":",_xlfn.WEBSERVICE(Adresse&amp;$C10))+21,18))-1),".",","))</f>
        <v>3.9993286000000003E-2</v>
      </c>
      <c r="G10" s="9">
        <f>VALUE(SUBSTITUTE(MID(_xlfn.WEBSERVICE(Adresse&amp;$C10),SEARCH("regularMarketChangePercent",_xlfn.WEBSERVICE(Adresse&amp;$C10))+28,SEARCH(",",MID(_xlfn.WEBSERVICE(Adresse&amp;$C10),SEARCH("regularMarketChangePercent",_xlfn.WEBSERVICE(Adresse&amp;$C10))+28,18))-1),".",","))/100</f>
        <v>3.8998815999999998E-4</v>
      </c>
      <c r="H10" s="6">
        <f t="shared" si="2"/>
        <v>43293.693437499998</v>
      </c>
      <c r="I10" s="7">
        <f t="shared" si="2"/>
        <v>43293.693437499998</v>
      </c>
      <c r="J10" s="11">
        <f t="shared" si="3"/>
        <v>597000</v>
      </c>
      <c r="K10" s="4">
        <v>100</v>
      </c>
      <c r="L10" s="3">
        <v>1</v>
      </c>
      <c r="M10" s="4">
        <f t="shared" si="6"/>
        <v>102.59</v>
      </c>
      <c r="N10" s="4">
        <f t="shared" si="7"/>
        <v>100</v>
      </c>
      <c r="O10" s="4">
        <f t="shared" si="4"/>
        <v>2.5900000000000034</v>
      </c>
      <c r="P10" s="19">
        <f t="shared" si="5"/>
        <v>2.5900000000000034E-2</v>
      </c>
    </row>
    <row r="11" spans="1:16" s="1" customFormat="1" ht="16.149999999999999" customHeight="1" x14ac:dyDescent="0.25">
      <c r="A11" s="17"/>
      <c r="B11" s="1" t="s">
        <v>41</v>
      </c>
      <c r="C11" s="1" t="s">
        <v>40</v>
      </c>
      <c r="D11" s="8">
        <f t="shared" si="0"/>
        <v>107.22</v>
      </c>
      <c r="E11" s="8">
        <f t="shared" si="1"/>
        <v>107.105</v>
      </c>
      <c r="F11" s="2">
        <f>VALUE(SUBSTITUTE(MID(_xlfn.WEBSERVICE(Adresse&amp;$C11),SEARCH("regularMarketChange"":",_xlfn.WEBSERVICE(Adresse&amp;$C11))+21,SEARCH(",",MID(_xlfn.WEBSERVICE(Adresse&amp;$C11),SEARCH("regularMarketChange"":",_xlfn.WEBSERVICE(Adresse&amp;$C11))+21,18))-1),".",","))</f>
        <v>0.11499786400000001</v>
      </c>
      <c r="G11" s="9">
        <f>VALUE(SUBSTITUTE(MID(_xlfn.WEBSERVICE(Adresse&amp;$C11),SEARCH("regularMarketChangePercent",_xlfn.WEBSERVICE(Adresse&amp;$C11))+28,SEARCH(",",MID(_xlfn.WEBSERVICE(Adresse&amp;$C11),SEARCH("regularMarketChangePercent",_xlfn.WEBSERVICE(Adresse&amp;$C11))+28,18))-1),".",","))/100</f>
        <v>1.0736927E-3</v>
      </c>
      <c r="H11" s="6">
        <f t="shared" si="2"/>
        <v>43293.641145833331</v>
      </c>
      <c r="I11" s="7">
        <f t="shared" si="2"/>
        <v>43293.641145833331</v>
      </c>
      <c r="J11" s="11">
        <f t="shared" si="3"/>
        <v>0</v>
      </c>
      <c r="K11" s="12">
        <v>100</v>
      </c>
      <c r="L11" s="3">
        <v>1</v>
      </c>
      <c r="M11" s="4">
        <f>L11*D11</f>
        <v>107.22</v>
      </c>
      <c r="N11" s="4">
        <f>K11*L11</f>
        <v>100</v>
      </c>
      <c r="O11" s="4">
        <f>M11-N11</f>
        <v>7.2199999999999989</v>
      </c>
      <c r="P11" s="19">
        <f>O11/N11</f>
        <v>7.2199999999999986E-2</v>
      </c>
    </row>
    <row r="12" spans="1:16" s="1" customFormat="1" ht="16.149999999999999" customHeight="1" x14ac:dyDescent="0.25">
      <c r="A12" s="17"/>
      <c r="B12" s="1" t="s">
        <v>31</v>
      </c>
      <c r="C12" s="1" t="s">
        <v>32</v>
      </c>
      <c r="D12" s="8">
        <f t="shared" si="0"/>
        <v>49.24</v>
      </c>
      <c r="E12" s="8">
        <f t="shared" si="1"/>
        <v>48.98</v>
      </c>
      <c r="F12" s="2">
        <f>VALUE(SUBSTITUTE(MID(_xlfn.WEBSERVICE(Adresse&amp;$C12),SEARCH("regularMarketChange"":",_xlfn.WEBSERVICE(Adresse&amp;$C12))+21,SEARCH(",",MID(_xlfn.WEBSERVICE(Adresse&amp;$C12),SEARCH("regularMarketChange"":",_xlfn.WEBSERVICE(Adresse&amp;$C12))+21,18))-1),".",","))</f>
        <v>0.26000213999999999</v>
      </c>
      <c r="G12" s="9">
        <f>VALUE(SUBSTITUTE(MID(_xlfn.WEBSERVICE(Adresse&amp;$C12),SEARCH("regularMarketChangePercent",_xlfn.WEBSERVICE(Adresse&amp;$C12))+28,SEARCH(",",MID(_xlfn.WEBSERVICE(Adresse&amp;$C12),SEARCH("regularMarketChangePercent",_xlfn.WEBSERVICE(Adresse&amp;$C12))+28,18))-1),".",","))/100</f>
        <v>5.3083329999999993E-3</v>
      </c>
      <c r="H12" s="6">
        <f t="shared" si="2"/>
        <v>43293.714398148149</v>
      </c>
      <c r="I12" s="7">
        <f t="shared" si="2"/>
        <v>43293.714398148149</v>
      </c>
      <c r="J12" s="11">
        <f t="shared" si="3"/>
        <v>10</v>
      </c>
      <c r="K12" s="4">
        <v>30</v>
      </c>
      <c r="L12" s="3">
        <v>1</v>
      </c>
      <c r="M12" s="4">
        <f>L12*D12</f>
        <v>49.24</v>
      </c>
      <c r="N12" s="4">
        <f t="shared" si="7"/>
        <v>30</v>
      </c>
      <c r="O12" s="4">
        <f t="shared" si="4"/>
        <v>19.240000000000002</v>
      </c>
      <c r="P12" s="19">
        <f>O12/N12</f>
        <v>0.64133333333333342</v>
      </c>
    </row>
    <row r="13" spans="1:16" s="1" customFormat="1" ht="16.149999999999999" customHeight="1" x14ac:dyDescent="0.25">
      <c r="A13" s="17"/>
      <c r="B13" s="1" t="s">
        <v>28</v>
      </c>
      <c r="C13" s="1" t="s">
        <v>14</v>
      </c>
      <c r="D13" s="8">
        <f t="shared" si="0"/>
        <v>91.49</v>
      </c>
      <c r="E13" s="8">
        <f t="shared" si="1"/>
        <v>91.56</v>
      </c>
      <c r="F13" s="2">
        <f>VALUE(SUBSTITUTE(MID(_xlfn.WEBSERVICE(Adresse&amp;$C13),SEARCH("regularMarketChange"":",_xlfn.WEBSERVICE(Adresse&amp;$C13))+21,SEARCH(",",MID(_xlfn.WEBSERVICE(Adresse&amp;$C13),SEARCH("regularMarketChange"":",_xlfn.WEBSERVICE(Adresse&amp;$C13))+21,18))-1),".",","))</f>
        <v>-6.9999695000000001E-2</v>
      </c>
      <c r="G13" s="9">
        <f>VALUE(SUBSTITUTE(MID(_xlfn.WEBSERVICE(Adresse&amp;$C13),SEARCH("regularMarketChangePercent",_xlfn.WEBSERVICE(Adresse&amp;$C13))+28,SEARCH(",",MID(_xlfn.WEBSERVICE(Adresse&amp;$C13),SEARCH("regularMarketChangePercent",_xlfn.WEBSERVICE(Adresse&amp;$C13))+28,18))-1),".",","))/100</f>
        <v>0</v>
      </c>
      <c r="H13" s="6">
        <f t="shared" si="2"/>
        <v>43293.709039351852</v>
      </c>
      <c r="I13" s="7">
        <f t="shared" si="2"/>
        <v>43293.709039351852</v>
      </c>
      <c r="J13" s="11">
        <f t="shared" si="3"/>
        <v>284</v>
      </c>
      <c r="K13" s="4">
        <v>90</v>
      </c>
      <c r="L13" s="3">
        <v>1</v>
      </c>
      <c r="M13" s="4">
        <f t="shared" si="6"/>
        <v>91.49</v>
      </c>
      <c r="N13" s="4">
        <f t="shared" si="7"/>
        <v>90</v>
      </c>
      <c r="O13" s="4">
        <f t="shared" si="4"/>
        <v>1.4899999999999949</v>
      </c>
      <c r="P13" s="19">
        <f t="shared" si="5"/>
        <v>1.6555555555555497E-2</v>
      </c>
    </row>
    <row r="14" spans="1:16" s="1" customFormat="1" ht="16.149999999999999" customHeight="1" x14ac:dyDescent="0.25">
      <c r="A14" s="17"/>
      <c r="B14" s="1" t="s">
        <v>30</v>
      </c>
      <c r="C14" s="1" t="s">
        <v>29</v>
      </c>
      <c r="D14" s="8">
        <f t="shared" si="0"/>
        <v>91.32</v>
      </c>
      <c r="E14" s="8">
        <f t="shared" si="1"/>
        <v>90.31</v>
      </c>
      <c r="F14" s="2">
        <f>VALUE(SUBSTITUTE(MID(_xlfn.WEBSERVICE(Adresse&amp;$C14),SEARCH("regularMarketChange"":",_xlfn.WEBSERVICE(Adresse&amp;$C14))+21,SEARCH(",",MID(_xlfn.WEBSERVICE(Adresse&amp;$C14),SEARCH("regularMarketChange"":",_xlfn.WEBSERVICE(Adresse&amp;$C14))+21,18))-1),".",","))</f>
        <v>1.0100020999999999</v>
      </c>
      <c r="G14" s="9">
        <f>VALUE(SUBSTITUTE(MID(_xlfn.WEBSERVICE(Adresse&amp;$C14),SEARCH("regularMarketChangePercent",_xlfn.WEBSERVICE(Adresse&amp;$C14))+28,SEARCH(",",MID(_xlfn.WEBSERVICE(Adresse&amp;$C14),SEARCH("regularMarketChangePercent",_xlfn.WEBSERVICE(Adresse&amp;$C14))+28,18))-1),".",","))/100</f>
        <v>1.1183723999999999E-2</v>
      </c>
      <c r="H14" s="6">
        <f t="shared" si="2"/>
        <v>43293.714849537035</v>
      </c>
      <c r="I14" s="7">
        <f t="shared" si="2"/>
        <v>43293.714849537035</v>
      </c>
      <c r="J14" s="11">
        <f t="shared" si="3"/>
        <v>55</v>
      </c>
      <c r="K14" s="4">
        <v>50</v>
      </c>
      <c r="L14" s="3">
        <v>1</v>
      </c>
      <c r="M14" s="4">
        <f>L14*D14</f>
        <v>91.32</v>
      </c>
      <c r="N14" s="4">
        <f t="shared" si="7"/>
        <v>50</v>
      </c>
      <c r="O14" s="4">
        <f t="shared" si="4"/>
        <v>41.319999999999993</v>
      </c>
      <c r="P14" s="19">
        <f>O14/N14</f>
        <v>0.82639999999999991</v>
      </c>
    </row>
    <row r="15" spans="1:16" s="1" customFormat="1" ht="16.149999999999999" customHeight="1" x14ac:dyDescent="0.25">
      <c r="A15" s="17"/>
      <c r="B15" s="1" t="s">
        <v>17</v>
      </c>
      <c r="C15" s="1" t="s">
        <v>15</v>
      </c>
      <c r="D15" s="8">
        <f t="shared" si="0"/>
        <v>8.48</v>
      </c>
      <c r="E15" s="8">
        <f t="shared" si="1"/>
        <v>8.48</v>
      </c>
      <c r="F15" s="2">
        <f>VALUE(SUBSTITUTE(MID(_xlfn.WEBSERVICE(Adresse&amp;$C15),SEARCH("regularMarketChange"":",_xlfn.WEBSERVICE(Adresse&amp;$C15))+21,SEARCH(",",MID(_xlfn.WEBSERVICE(Adresse&amp;$C15),SEARCH("regularMarketChange"":",_xlfn.WEBSERVICE(Adresse&amp;$C15))+21,18))-1),".",","))</f>
        <v>0</v>
      </c>
      <c r="G15" s="9">
        <f>VALUE(SUBSTITUTE(MID(_xlfn.WEBSERVICE(Adresse&amp;$C15),SEARCH("regularMarketChangePercent",_xlfn.WEBSERVICE(Adresse&amp;$C15))+28,SEARCH(",",MID(_xlfn.WEBSERVICE(Adresse&amp;$C15),SEARCH("regularMarketChangePercent",_xlfn.WEBSERVICE(Adresse&amp;$C15))+28,18))-1),".",","))/100</f>
        <v>0</v>
      </c>
      <c r="H15" s="6">
        <f t="shared" si="2"/>
        <v>43293.713287037041</v>
      </c>
      <c r="I15" s="7">
        <f t="shared" si="2"/>
        <v>43293.713287037041</v>
      </c>
      <c r="J15" s="11">
        <f t="shared" si="3"/>
        <v>610</v>
      </c>
      <c r="K15" s="4">
        <v>8</v>
      </c>
      <c r="L15" s="3">
        <v>1</v>
      </c>
      <c r="M15" s="4">
        <f t="shared" si="6"/>
        <v>8.48</v>
      </c>
      <c r="N15" s="4">
        <f t="shared" si="7"/>
        <v>8</v>
      </c>
      <c r="O15" s="4">
        <f t="shared" si="4"/>
        <v>0.48000000000000043</v>
      </c>
      <c r="P15" s="19">
        <f t="shared" si="5"/>
        <v>6.0000000000000053E-2</v>
      </c>
    </row>
    <row r="16" spans="1:16" x14ac:dyDescent="0.25">
      <c r="A16" s="17"/>
      <c r="B16" s="1" t="s">
        <v>37</v>
      </c>
      <c r="C16" s="1" t="s">
        <v>35</v>
      </c>
      <c r="D16" s="8">
        <f t="shared" si="0"/>
        <v>5285.36</v>
      </c>
      <c r="E16" s="8">
        <f t="shared" si="1"/>
        <v>5469.22</v>
      </c>
      <c r="F16" s="2">
        <f>VALUE(SUBSTITUTE(MID(_xlfn.WEBSERVICE(Adresse&amp;$C16),SEARCH("regularMarketChange"":",_xlfn.WEBSERVICE(Adresse&amp;$C16))+21,SEARCH(",",MID(_xlfn.WEBSERVICE(Adresse&amp;$C16),SEARCH("regularMarketChange"":",_xlfn.WEBSERVICE(Adresse&amp;$C16))+21,18))-1),".",","))</f>
        <v>-183.86</v>
      </c>
      <c r="G16" s="9">
        <f>VALUE(SUBSTITUTE(MID(_xlfn.WEBSERVICE(Adresse&amp;$C16),SEARCH("regularMarketChangePercent",_xlfn.WEBSERVICE(Adresse&amp;$C16))+28,SEARCH(",",MID(_xlfn.WEBSERVICE(Adresse&amp;$C16),SEARCH("regularMarketChangePercent",_xlfn.WEBSERVICE(Adresse&amp;$C16))+28,18))-1),".",","))/100</f>
        <v>-3.3617225000000001E-2</v>
      </c>
      <c r="H16" s="6">
        <f t="shared" si="2"/>
        <v>43293.725636574076</v>
      </c>
      <c r="I16" s="7">
        <f t="shared" si="2"/>
        <v>43293.725636574076</v>
      </c>
      <c r="J16" s="11">
        <f t="shared" si="3"/>
        <v>35437240</v>
      </c>
      <c r="K16" s="4">
        <v>5000</v>
      </c>
      <c r="L16" s="3">
        <v>1</v>
      </c>
      <c r="M16" s="4">
        <f>L16*D16</f>
        <v>5285.36</v>
      </c>
      <c r="N16" s="4">
        <f t="shared" si="7"/>
        <v>5000</v>
      </c>
      <c r="O16" s="4">
        <f t="shared" si="4"/>
        <v>285.35999999999967</v>
      </c>
      <c r="P16" s="19">
        <f t="shared" ref="P16" si="8">O16/N16</f>
        <v>5.7071999999999935E-2</v>
      </c>
    </row>
    <row r="17" spans="1:16" x14ac:dyDescent="0.25">
      <c r="A17" s="17"/>
      <c r="B17" s="1" t="s">
        <v>10</v>
      </c>
      <c r="C17" s="1" t="s">
        <v>12</v>
      </c>
      <c r="D17" s="10">
        <f t="shared" si="0"/>
        <v>1.1686338000000001</v>
      </c>
      <c r="E17" s="10">
        <f t="shared" si="1"/>
        <v>1.167815</v>
      </c>
      <c r="F17" s="14">
        <f>VALUE(SUBSTITUTE(MID(_xlfn.WEBSERVICE(Adresse&amp;$C17),SEARCH("regularMarketChange"":",_xlfn.WEBSERVICE(Adresse&amp;$C17))+21,SEARCH(",",MID(_xlfn.WEBSERVICE(Adresse&amp;$C17),SEARCH("regularMarketChange"":",_xlfn.WEBSERVICE(Adresse&amp;$C17))+21,18))-1),".",","))</f>
        <v>8.1884860000000005E-4</v>
      </c>
      <c r="G17" s="9">
        <f>VALUE(SUBSTITUTE(MID(_xlfn.WEBSERVICE(Adresse&amp;$C17),SEARCH("regularMarketChangePercent",_xlfn.WEBSERVICE(Adresse&amp;$C17))+28,SEARCH(",",MID(_xlfn.WEBSERVICE(Adresse&amp;$C17),SEARCH("regularMarketChangePercent",_xlfn.WEBSERVICE(Adresse&amp;$C17))+28,18))-1),".",","))/100</f>
        <v>7.0115729999999999E-4</v>
      </c>
      <c r="H17" s="6">
        <f t="shared" si="2"/>
        <v>43293.724293981482</v>
      </c>
      <c r="I17" s="7">
        <f t="shared" si="2"/>
        <v>43293.724293981482</v>
      </c>
      <c r="J17" s="11">
        <f t="shared" si="3"/>
        <v>0</v>
      </c>
      <c r="K17" s="4">
        <v>1.2</v>
      </c>
      <c r="L17" s="3">
        <v>1</v>
      </c>
      <c r="M17" s="4">
        <f>L17*D17</f>
        <v>1.1686338000000001</v>
      </c>
      <c r="N17" s="4">
        <f t="shared" si="7"/>
        <v>1.2</v>
      </c>
      <c r="O17" s="4">
        <f t="shared" si="4"/>
        <v>-3.13661999999999E-2</v>
      </c>
      <c r="P17" s="19">
        <f>O17/N17</f>
        <v>-2.6138499999999919E-2</v>
      </c>
    </row>
  </sheetData>
  <mergeCells count="1">
    <mergeCell ref="E2:I2"/>
  </mergeCells>
  <conditionalFormatting sqref="P5:P17 G5:J17">
    <cfRule type="cellIs" dxfId="0" priority="4" operator="lessThan">
      <formula>0%</formula>
    </cfRule>
  </conditionalFormatting>
  <pageMargins left="0.7" right="0.7" top="0.78740157499999996" bottom="0.78740157499999996" header="0.3" footer="0.3"/>
  <pageSetup paperSize="9" orientation="portrait" horizontalDpi="4294967293" verticalDpi="0" r:id="rId1"/>
  <ignoredErrors>
    <ignoredError sqref="B11:B17 B5:B10 H5:J17 D5:E17" calculatedColumn="1"/>
  </ignoredErrors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Tabelle1</vt:lpstr>
      <vt:lpstr>Adresse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2018-05-25T13:20:15Z</dcterms:created>
  <dcterms:modified xsi:type="dcterms:W3CDTF">2018-07-12T15:25:40Z</dcterms:modified>
</cp:coreProperties>
</file>