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0" windowWidth="20730" windowHeight="11760"/>
  </bookViews>
  <sheets>
    <sheet name="Tabelle1" sheetId="1" r:id="rId1"/>
    <sheet name="Tabelle2" sheetId="2" r:id="rId2"/>
    <sheet name="Tabelle3" sheetId="3" r:id="rId3"/>
  </sheets>
  <calcPr calcId="144525"/>
</workbook>
</file>

<file path=xl/calcChain.xml><?xml version="1.0" encoding="utf-8"?>
<calcChain xmlns="http://schemas.openxmlformats.org/spreadsheetml/2006/main">
  <c r="C77" i="1" l="1"/>
  <c r="G63" i="1"/>
  <c r="G62" i="1"/>
  <c r="G61" i="1"/>
  <c r="G60" i="1"/>
  <c r="G59" i="1"/>
  <c r="G42" i="1"/>
  <c r="K47" i="1" s="1"/>
  <c r="G47" i="1"/>
  <c r="I47" i="1" s="1"/>
  <c r="I46" i="1"/>
  <c r="I45" i="1"/>
  <c r="I44" i="1"/>
  <c r="I43" i="1"/>
  <c r="G26" i="1"/>
  <c r="G27" i="1"/>
  <c r="G28" i="1"/>
  <c r="G29" i="1"/>
  <c r="G30" i="1"/>
  <c r="G31" i="1"/>
  <c r="C25" i="1"/>
  <c r="I8" i="1"/>
  <c r="I9" i="1"/>
  <c r="I10" i="1"/>
  <c r="I11" i="1"/>
  <c r="I12" i="1"/>
  <c r="I13" i="1"/>
  <c r="C3" i="1"/>
  <c r="G7" i="1"/>
  <c r="I7" i="1" s="1"/>
  <c r="K13" i="1" l="1"/>
  <c r="B25" i="1"/>
  <c r="K7" i="1"/>
  <c r="I42" i="1"/>
  <c r="B33" i="1"/>
  <c r="B58" i="1" s="1"/>
  <c r="G25" i="1" l="1"/>
  <c r="G33" i="1" s="1"/>
  <c r="D37" i="1"/>
  <c r="C58" i="1" s="1"/>
  <c r="G58" i="1" s="1"/>
  <c r="G66" i="1" s="1"/>
  <c r="K42" i="1"/>
  <c r="B66" i="1"/>
  <c r="D71" i="1" l="1"/>
  <c r="D77" i="1" s="1"/>
</calcChain>
</file>

<file path=xl/comments1.xml><?xml version="1.0" encoding="utf-8"?>
<comments xmlns="http://schemas.openxmlformats.org/spreadsheetml/2006/main">
  <authors>
    <author>micha</author>
  </authors>
  <commentList>
    <comment ref="K13" authorId="0">
      <text>
        <r>
          <rPr>
            <b/>
            <sz val="9"/>
            <color indexed="81"/>
            <rFont val="Tahoma"/>
            <family val="2"/>
          </rPr>
          <t>micha:</t>
        </r>
        <r>
          <rPr>
            <sz val="9"/>
            <color indexed="81"/>
            <rFont val="Tahoma"/>
            <family val="2"/>
          </rPr>
          <t xml:space="preserve">
Frage: Sind hier überhaupt Steuern auf Devisengewinne zu zahlen, oder greift hier die 1jährige Spekulationsfrist? Die Anschaffung der Anleihe liegt ja &gt;1 Jahr zurück</t>
        </r>
      </text>
    </comment>
    <comment ref="K42" authorId="0">
      <text>
        <r>
          <rPr>
            <b/>
            <sz val="9"/>
            <color indexed="81"/>
            <rFont val="Tahoma"/>
            <family val="2"/>
          </rPr>
          <t>Müssen hier überhaupt die Kursgewinne der kompletten 9500USD versteuert werden? Eigentlich doch nur der Teil welcher im Zeitraum von 1 Jahr angeschafft wurde. Also nur der Teil welcher aus der Tilgung von Anleihe 1 stammt (3575USD)</t>
        </r>
      </text>
    </comment>
  </commentList>
</comments>
</file>

<file path=xl/sharedStrings.xml><?xml version="1.0" encoding="utf-8"?>
<sst xmlns="http://schemas.openxmlformats.org/spreadsheetml/2006/main" count="128" uniqueCount="55">
  <si>
    <t>Betrag EUR</t>
  </si>
  <si>
    <t>Betrag USD</t>
  </si>
  <si>
    <t>Kauf</t>
  </si>
  <si>
    <t>Anleihe</t>
  </si>
  <si>
    <t>Fiktiv</t>
  </si>
  <si>
    <t>Kurs</t>
  </si>
  <si>
    <t>Kupon</t>
  </si>
  <si>
    <t>Tilgung</t>
  </si>
  <si>
    <t>Zinsen</t>
  </si>
  <si>
    <t>jährlich</t>
  </si>
  <si>
    <t>Zinstermin</t>
  </si>
  <si>
    <t>Nominal</t>
  </si>
  <si>
    <t>USD</t>
  </si>
  <si>
    <t>EUR</t>
  </si>
  <si>
    <t>Bemerkung</t>
  </si>
  <si>
    <t>Veräußerung vom Fremdwährung--&gt;Kursgewinn ist steuerpflichtig</t>
  </si>
  <si>
    <t>USD/EUR</t>
  </si>
  <si>
    <t>s.o.</t>
  </si>
  <si>
    <t>Kap. Steuer</t>
  </si>
  <si>
    <t>USD Konto nach Tilgung der 1. Anleihe</t>
  </si>
  <si>
    <t>keine Steuer auf Devisengewinn!</t>
  </si>
  <si>
    <t>Frage: Welcher Anschaffungskurs gilt jetzt?</t>
  </si>
  <si>
    <t>Zahlungsströme der 1. Anleihe und Besteuerung</t>
  </si>
  <si>
    <t>Restbetrag nach Kauf von Anleihe 1</t>
  </si>
  <si>
    <t>1. Zinszahlung</t>
  </si>
  <si>
    <t>2. Zinszahlung</t>
  </si>
  <si>
    <t>3. Zinszahlung</t>
  </si>
  <si>
    <t>4. Zinszahlung</t>
  </si>
  <si>
    <t>5. Zinszahlung</t>
  </si>
  <si>
    <t>zu versteuernder Devisengewinn</t>
  </si>
  <si>
    <t>frei</t>
  </si>
  <si>
    <t>Summe</t>
  </si>
  <si>
    <t>Kennzahlen Anleihe 1</t>
  </si>
  <si>
    <r>
      <t>Guthaben setzt sich am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03.11.2022 wie folgt zusammen:</t>
    </r>
  </si>
  <si>
    <t>Währung</t>
  </si>
  <si>
    <t>kein steuerpflichtiges Devisengeschäft. Oder?</t>
  </si>
  <si>
    <t>Kennzahlen Anleihe 2</t>
  </si>
  <si>
    <t>Zahlungsströme der 2. Anleihe und Besteuerung</t>
  </si>
  <si>
    <t>USD Konto nach Tilgung der 2. Anleihe</t>
  </si>
  <si>
    <t>Restbetrag nach Kauf von Anleihe 2</t>
  </si>
  <si>
    <r>
      <t>Guthaben setzt sich am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10.12.2022 wie folgt zusammen:</t>
    </r>
  </si>
  <si>
    <t>Wie errechnet sich jetzt hier der Devisengewinn- /Verlust</t>
  </si>
  <si>
    <t>Abgezogene Kap. Steuer, Transaktionskosten etc.  wird nicht berücksichtigt</t>
  </si>
  <si>
    <t>Abgezogene Kap. Steuer, Transaktionskosten etc.  Wird (erstmal) nicht berücksichtigt</t>
  </si>
  <si>
    <t>Der Anschaffungs-Wechselkurs für den Kauf der 2. Anleihe ergibt sich nach dem FIFO Prinzip</t>
  </si>
  <si>
    <t>sortiert nach Zufluss (relevant für FIFO)</t>
  </si>
  <si>
    <t>DevisenVERLUST</t>
  </si>
  <si>
    <t>Die 9500 USD für die 2. Anleihe setzten sich wie folgt zusammen: (3924,71*0,85 + 400*0,9 + 400*0,94 + 400*1 + 400*1,03 + 400*1 + 3575*1,1)/9500</t>
  </si>
  <si>
    <t xml:space="preserve">Der "neue Anschaffungs-Wechselkurs" für das komplette USD Guthaben ergibt sich wieder nach dem FIFO Prinzip </t>
  </si>
  <si>
    <t>und setzt sich wie folgt zusammen: (4424,71*0,97+300*1+300*0,98+300*0,9+300*0,8+10000*0,98)15624,71</t>
  </si>
  <si>
    <t>10.000 USD Guthaben werden am 01.02.2026 bei einem USD/EUR Kurs von 0,98 auf EUR Konto überwiesen</t>
  </si>
  <si>
    <t>Freibetrag, sonst Kap. Steuer auf den Betrag in EUR</t>
  </si>
  <si>
    <t xml:space="preserve">Freibetrag, sonst Kap. Steuer auf Kursgewinn in EUR. Tilgung stellt steuerpflichtiges Devisengeschäft dar </t>
  </si>
  <si>
    <t>Neuer USD/EUR Anschaffungskurs:</t>
  </si>
  <si>
    <t xml:space="preserve"> 10.000 EUR werden am 15.09.2018 auf USD Konto überwiesen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</si>
</sst>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/>
    <xf numFmtId="0" fontId="0" fillId="2" borderId="0" xfId="0" applyFill="1"/>
    <xf numFmtId="0" fontId="2" fillId="2" borderId="0" xfId="0" applyFont="1" applyFill="1"/>
    <xf numFmtId="0" fontId="0" fillId="0" borderId="0" xfId="0" applyFill="1"/>
    <xf numFmtId="0" fontId="1" fillId="0" borderId="0" xfId="0" applyFont="1" applyFill="1"/>
    <xf numFmtId="2" fontId="2" fillId="0" borderId="0" xfId="0" applyNumberFormat="1" applyFont="1"/>
    <xf numFmtId="0" fontId="1" fillId="0" borderId="0" xfId="0" applyFont="1"/>
    <xf numFmtId="0" fontId="2" fillId="0" borderId="1" xfId="0" applyFont="1" applyBorder="1"/>
    <xf numFmtId="0" fontId="0" fillId="0" borderId="2" xfId="0" applyBorder="1"/>
    <xf numFmtId="2" fontId="0" fillId="0" borderId="2" xfId="0" applyNumberFormat="1" applyBorder="1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9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16" fontId="0" fillId="0" borderId="0" xfId="0" applyNumberFormat="1" applyAlignment="1">
      <alignment horizontal="right"/>
    </xf>
    <xf numFmtId="2" fontId="0" fillId="0" borderId="0" xfId="0" applyNumberFormat="1" applyAlignment="1">
      <alignment horizontal="center"/>
    </xf>
    <xf numFmtId="0" fontId="2" fillId="3" borderId="0" xfId="0" applyFont="1" applyFill="1"/>
    <xf numFmtId="2" fontId="2" fillId="3" borderId="0" xfId="0" applyNumberFormat="1" applyFont="1" applyFill="1"/>
    <xf numFmtId="0" fontId="3" fillId="0" borderId="0" xfId="0" applyFont="1" applyAlignment="1">
      <alignment horizontal="center"/>
    </xf>
    <xf numFmtId="0" fontId="0" fillId="3" borderId="0" xfId="0" applyFill="1"/>
    <xf numFmtId="0" fontId="0" fillId="0" borderId="0" xfId="0" applyAlignment="1">
      <alignment horizontal="center" vertical="center" textRotation="90" wrapText="1"/>
    </xf>
    <xf numFmtId="0" fontId="0" fillId="0" borderId="1" xfId="0" applyBorder="1" applyAlignment="1">
      <alignment horizontal="center" vertical="top" wrapText="1"/>
    </xf>
    <xf numFmtId="2" fontId="0" fillId="0" borderId="3" xfId="0" applyNumberForma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87"/>
  <sheetViews>
    <sheetView tabSelected="1" workbookViewId="0">
      <selection activeCell="D78" sqref="D78"/>
    </sheetView>
  </sheetViews>
  <sheetFormatPr defaultColWidth="11.42578125" defaultRowHeight="15" x14ac:dyDescent="0.25"/>
  <cols>
    <col min="6" max="6" width="14.140625" customWidth="1"/>
    <col min="10" max="10" width="12.28515625" bestFit="1" customWidth="1"/>
    <col min="12" max="12" width="29.42578125" customWidth="1"/>
  </cols>
  <sheetData>
    <row r="1" spans="1:12" ht="30.75" customHeight="1" x14ac:dyDescent="0.25">
      <c r="A1" s="30" t="s">
        <v>54</v>
      </c>
      <c r="B1" s="30"/>
      <c r="C1" s="30"/>
    </row>
    <row r="2" spans="1:12" x14ac:dyDescent="0.25">
      <c r="A2" t="s">
        <v>0</v>
      </c>
      <c r="B2" t="s">
        <v>16</v>
      </c>
      <c r="C2" t="s">
        <v>1</v>
      </c>
    </row>
    <row r="3" spans="1:12" x14ac:dyDescent="0.25">
      <c r="A3">
        <v>10000</v>
      </c>
      <c r="B3">
        <v>0.85</v>
      </c>
      <c r="C3" s="3">
        <f>A3/B3</f>
        <v>11764.705882352942</v>
      </c>
    </row>
    <row r="5" spans="1:12" x14ac:dyDescent="0.25">
      <c r="A5" s="29" t="s">
        <v>32</v>
      </c>
      <c r="B5" s="29"/>
      <c r="E5" s="29" t="s">
        <v>22</v>
      </c>
      <c r="F5" s="29"/>
      <c r="G5" s="29"/>
      <c r="H5" s="29"/>
      <c r="I5" s="29"/>
      <c r="J5" s="29"/>
      <c r="K5" s="29"/>
      <c r="L5" s="29"/>
    </row>
    <row r="6" spans="1:12" ht="15.75" thickBot="1" x14ac:dyDescent="0.3">
      <c r="A6" t="s">
        <v>3</v>
      </c>
      <c r="B6" s="2" t="s">
        <v>4</v>
      </c>
      <c r="G6" s="6" t="s">
        <v>12</v>
      </c>
      <c r="H6" s="6" t="s">
        <v>16</v>
      </c>
      <c r="I6" s="6" t="s">
        <v>13</v>
      </c>
      <c r="J6" s="6" t="s">
        <v>18</v>
      </c>
      <c r="K6" s="6" t="s">
        <v>29</v>
      </c>
      <c r="L6" s="6" t="s">
        <v>14</v>
      </c>
    </row>
    <row r="7" spans="1:12" x14ac:dyDescent="0.25">
      <c r="A7" t="s">
        <v>34</v>
      </c>
      <c r="B7" s="2" t="s">
        <v>12</v>
      </c>
      <c r="E7" s="1">
        <v>43373</v>
      </c>
      <c r="F7" t="s">
        <v>2</v>
      </c>
      <c r="G7">
        <f>-8000*0.98</f>
        <v>-7840</v>
      </c>
      <c r="H7">
        <v>0.88</v>
      </c>
      <c r="I7" s="3">
        <f>G7*H7</f>
        <v>-6899.2</v>
      </c>
      <c r="K7" s="5">
        <f>(H7-B3)*-G7</f>
        <v>235.20000000000022</v>
      </c>
      <c r="L7" t="s">
        <v>15</v>
      </c>
    </row>
    <row r="8" spans="1:12" x14ac:dyDescent="0.25">
      <c r="A8" t="s">
        <v>11</v>
      </c>
      <c r="B8" s="2">
        <v>8000</v>
      </c>
      <c r="E8" s="1">
        <v>43406</v>
      </c>
      <c r="F8" t="s">
        <v>8</v>
      </c>
      <c r="G8">
        <v>400</v>
      </c>
      <c r="H8">
        <v>0.9</v>
      </c>
      <c r="I8" s="3">
        <f t="shared" ref="I8:I13" si="0">G8*H8</f>
        <v>360</v>
      </c>
      <c r="J8" s="5" t="s">
        <v>30</v>
      </c>
      <c r="K8" s="5" t="s">
        <v>20</v>
      </c>
    </row>
    <row r="9" spans="1:12" x14ac:dyDescent="0.25">
      <c r="A9" t="s">
        <v>5</v>
      </c>
      <c r="B9" s="18">
        <v>0.98</v>
      </c>
      <c r="E9" s="1">
        <v>43771</v>
      </c>
      <c r="F9" t="s">
        <v>8</v>
      </c>
      <c r="G9">
        <v>400</v>
      </c>
      <c r="H9">
        <v>0.94</v>
      </c>
      <c r="I9" s="3">
        <f t="shared" si="0"/>
        <v>376</v>
      </c>
      <c r="J9" s="5" t="s">
        <v>30</v>
      </c>
      <c r="K9" s="5" t="s">
        <v>17</v>
      </c>
      <c r="L9" t="s">
        <v>51</v>
      </c>
    </row>
    <row r="10" spans="1:12" x14ac:dyDescent="0.25">
      <c r="A10" t="s">
        <v>6</v>
      </c>
      <c r="B10" s="18">
        <v>0.05</v>
      </c>
      <c r="E10" s="1">
        <v>44137</v>
      </c>
      <c r="F10" t="s">
        <v>8</v>
      </c>
      <c r="G10">
        <v>400</v>
      </c>
      <c r="H10">
        <v>1</v>
      </c>
      <c r="I10" s="3">
        <f t="shared" si="0"/>
        <v>400</v>
      </c>
      <c r="J10" s="5" t="s">
        <v>30</v>
      </c>
      <c r="K10" s="5" t="s">
        <v>17</v>
      </c>
    </row>
    <row r="11" spans="1:12" x14ac:dyDescent="0.25">
      <c r="A11" t="s">
        <v>7</v>
      </c>
      <c r="B11" s="19">
        <v>44868</v>
      </c>
      <c r="E11" s="1">
        <v>44502</v>
      </c>
      <c r="F11" t="s">
        <v>8</v>
      </c>
      <c r="G11">
        <v>400</v>
      </c>
      <c r="H11">
        <v>1.03</v>
      </c>
      <c r="I11" s="3">
        <f t="shared" si="0"/>
        <v>412</v>
      </c>
      <c r="J11" s="5" t="s">
        <v>30</v>
      </c>
      <c r="K11" s="5" t="s">
        <v>17</v>
      </c>
    </row>
    <row r="12" spans="1:12" x14ac:dyDescent="0.25">
      <c r="A12" t="s">
        <v>8</v>
      </c>
      <c r="B12" s="2" t="s">
        <v>9</v>
      </c>
      <c r="E12" s="1">
        <v>44867</v>
      </c>
      <c r="F12" t="s">
        <v>8</v>
      </c>
      <c r="G12">
        <v>400</v>
      </c>
      <c r="H12">
        <v>1</v>
      </c>
      <c r="I12" s="3">
        <f t="shared" si="0"/>
        <v>400</v>
      </c>
      <c r="J12" s="5" t="s">
        <v>30</v>
      </c>
      <c r="K12" s="5" t="s">
        <v>17</v>
      </c>
    </row>
    <row r="13" spans="1:12" x14ac:dyDescent="0.25">
      <c r="A13" t="s">
        <v>10</v>
      </c>
      <c r="B13" s="20">
        <v>43406</v>
      </c>
      <c r="E13" s="1">
        <v>44868</v>
      </c>
      <c r="F13" t="s">
        <v>7</v>
      </c>
      <c r="G13">
        <v>8000</v>
      </c>
      <c r="H13">
        <v>1.1000000000000001</v>
      </c>
      <c r="I13" s="3">
        <f t="shared" si="0"/>
        <v>8800</v>
      </c>
      <c r="J13" s="5" t="s">
        <v>30</v>
      </c>
      <c r="K13" s="5">
        <f>(H13-H7)*-G7</f>
        <v>1724.8000000000006</v>
      </c>
      <c r="L13" t="s">
        <v>52</v>
      </c>
    </row>
    <row r="14" spans="1:12" x14ac:dyDescent="0.25">
      <c r="L14" s="12"/>
    </row>
    <row r="15" spans="1:12" x14ac:dyDescent="0.25">
      <c r="J15" s="3"/>
    </row>
    <row r="17" spans="1:11" x14ac:dyDescent="0.25">
      <c r="J17" s="3"/>
    </row>
    <row r="18" spans="1:11" x14ac:dyDescent="0.25">
      <c r="A18" s="29" t="s">
        <v>19</v>
      </c>
      <c r="B18" s="29"/>
      <c r="C18" s="29"/>
      <c r="D18" s="29"/>
    </row>
    <row r="19" spans="1:11" x14ac:dyDescent="0.25">
      <c r="K19" s="3"/>
    </row>
    <row r="20" spans="1:11" x14ac:dyDescent="0.25">
      <c r="A20" s="10" t="s">
        <v>21</v>
      </c>
      <c r="C20" s="9"/>
      <c r="D20" s="9"/>
    </row>
    <row r="21" spans="1:11" x14ac:dyDescent="0.25">
      <c r="A21" t="s">
        <v>33</v>
      </c>
      <c r="C21" s="9"/>
      <c r="D21" s="9"/>
    </row>
    <row r="22" spans="1:11" x14ac:dyDescent="0.25">
      <c r="A22" t="s">
        <v>43</v>
      </c>
    </row>
    <row r="24" spans="1:11" ht="15.75" thickBot="1" x14ac:dyDescent="0.3">
      <c r="B24" s="13" t="s">
        <v>1</v>
      </c>
      <c r="C24" s="13" t="s">
        <v>16</v>
      </c>
      <c r="D24" s="13" t="s">
        <v>14</v>
      </c>
      <c r="E24" s="13"/>
      <c r="F24" s="13"/>
      <c r="G24" s="13" t="s">
        <v>0</v>
      </c>
    </row>
    <row r="25" spans="1:11" x14ac:dyDescent="0.25">
      <c r="A25" s="26" t="s">
        <v>45</v>
      </c>
      <c r="B25" s="3">
        <f>C3+G7</f>
        <v>3924.7058823529424</v>
      </c>
      <c r="C25">
        <f>B3</f>
        <v>0.85</v>
      </c>
      <c r="D25" t="s">
        <v>23</v>
      </c>
      <c r="G25" s="3">
        <f>B25*C25</f>
        <v>3336.0000000000009</v>
      </c>
    </row>
    <row r="26" spans="1:11" x14ac:dyDescent="0.25">
      <c r="A26" s="26"/>
      <c r="B26">
        <v>400</v>
      </c>
      <c r="C26">
        <v>0.9</v>
      </c>
      <c r="D26" t="s">
        <v>24</v>
      </c>
      <c r="G26" s="3">
        <f t="shared" ref="G26:G31" si="1">B26*C26</f>
        <v>360</v>
      </c>
    </row>
    <row r="27" spans="1:11" x14ac:dyDescent="0.25">
      <c r="A27" s="26"/>
      <c r="B27">
        <v>400</v>
      </c>
      <c r="C27">
        <v>0.94</v>
      </c>
      <c r="D27" t="s">
        <v>25</v>
      </c>
      <c r="G27" s="3">
        <f t="shared" si="1"/>
        <v>376</v>
      </c>
    </row>
    <row r="28" spans="1:11" x14ac:dyDescent="0.25">
      <c r="A28" s="26"/>
      <c r="B28">
        <v>400</v>
      </c>
      <c r="C28">
        <v>1</v>
      </c>
      <c r="D28" t="s">
        <v>26</v>
      </c>
      <c r="G28" s="3">
        <f t="shared" si="1"/>
        <v>400</v>
      </c>
    </row>
    <row r="29" spans="1:11" x14ac:dyDescent="0.25">
      <c r="A29" s="26"/>
      <c r="B29">
        <v>400</v>
      </c>
      <c r="C29">
        <v>1.03</v>
      </c>
      <c r="D29" t="s">
        <v>27</v>
      </c>
      <c r="G29" s="3">
        <f t="shared" si="1"/>
        <v>412</v>
      </c>
    </row>
    <row r="30" spans="1:11" x14ac:dyDescent="0.25">
      <c r="A30" s="26"/>
      <c r="B30">
        <v>400</v>
      </c>
      <c r="C30">
        <v>1</v>
      </c>
      <c r="D30" t="s">
        <v>28</v>
      </c>
      <c r="G30" s="3">
        <f t="shared" si="1"/>
        <v>400</v>
      </c>
    </row>
    <row r="31" spans="1:11" x14ac:dyDescent="0.25">
      <c r="A31" s="26"/>
      <c r="B31" s="14">
        <v>8000</v>
      </c>
      <c r="C31">
        <v>1.1000000000000001</v>
      </c>
      <c r="D31" t="s">
        <v>7</v>
      </c>
      <c r="G31" s="15">
        <f t="shared" si="1"/>
        <v>8800</v>
      </c>
    </row>
    <row r="32" spans="1:11" x14ac:dyDescent="0.25">
      <c r="B32" s="16" t="s">
        <v>31</v>
      </c>
      <c r="G32" s="17" t="s">
        <v>31</v>
      </c>
    </row>
    <row r="33" spans="1:12" x14ac:dyDescent="0.25">
      <c r="B33" s="11">
        <f>SUM(B25:B31)</f>
        <v>13924.705882352942</v>
      </c>
      <c r="G33" s="11">
        <f>SUM(G25:G31)</f>
        <v>14084</v>
      </c>
      <c r="K33" s="3"/>
    </row>
    <row r="35" spans="1:12" x14ac:dyDescent="0.25">
      <c r="A35" s="12" t="s">
        <v>44</v>
      </c>
      <c r="G35" s="3"/>
      <c r="H35" s="12"/>
    </row>
    <row r="36" spans="1:12" x14ac:dyDescent="0.25">
      <c r="A36" t="s">
        <v>47</v>
      </c>
    </row>
    <row r="37" spans="1:12" x14ac:dyDescent="0.25">
      <c r="A37" s="22" t="s">
        <v>53</v>
      </c>
      <c r="B37" s="25"/>
      <c r="C37" s="22"/>
      <c r="D37" s="23">
        <f>(B25*C25+B26*C26+B27*C27+B28*C28+B29*C29+B30*C30+3575.29*C31)/9500</f>
        <v>0.97019147368421066</v>
      </c>
    </row>
    <row r="40" spans="1:12" x14ac:dyDescent="0.25">
      <c r="A40" s="29" t="s">
        <v>36</v>
      </c>
      <c r="B40" s="29"/>
      <c r="E40" s="29" t="s">
        <v>37</v>
      </c>
      <c r="F40" s="29"/>
      <c r="G40" s="29"/>
      <c r="H40" s="29"/>
      <c r="I40" s="29"/>
      <c r="J40" s="29"/>
      <c r="K40" s="29"/>
      <c r="L40" s="29"/>
    </row>
    <row r="41" spans="1:12" ht="15.75" thickBot="1" x14ac:dyDescent="0.3">
      <c r="A41" t="s">
        <v>3</v>
      </c>
      <c r="B41" s="2" t="s">
        <v>4</v>
      </c>
      <c r="G41" s="6" t="s">
        <v>12</v>
      </c>
      <c r="H41" s="6" t="s">
        <v>16</v>
      </c>
      <c r="I41" s="6" t="s">
        <v>13</v>
      </c>
      <c r="J41" s="6" t="s">
        <v>18</v>
      </c>
      <c r="K41" s="6" t="s">
        <v>29</v>
      </c>
      <c r="L41" s="6" t="s">
        <v>14</v>
      </c>
    </row>
    <row r="42" spans="1:12" x14ac:dyDescent="0.25">
      <c r="A42" t="s">
        <v>34</v>
      </c>
      <c r="B42" s="2" t="s">
        <v>12</v>
      </c>
      <c r="E42" s="1">
        <v>44870</v>
      </c>
      <c r="F42" t="s">
        <v>2</v>
      </c>
      <c r="G42">
        <f>B43*-0.95</f>
        <v>-9500</v>
      </c>
      <c r="H42">
        <v>0.98</v>
      </c>
      <c r="I42" s="3">
        <f>G42*H42</f>
        <v>-9310</v>
      </c>
      <c r="K42" s="21">
        <f>(H42-D37)*-G42</f>
        <v>93.180999999998576</v>
      </c>
      <c r="L42" t="s">
        <v>15</v>
      </c>
    </row>
    <row r="43" spans="1:12" x14ac:dyDescent="0.25">
      <c r="A43" t="s">
        <v>11</v>
      </c>
      <c r="B43" s="2">
        <v>10000</v>
      </c>
      <c r="E43" s="1">
        <v>44904</v>
      </c>
      <c r="F43" t="s">
        <v>8</v>
      </c>
      <c r="G43">
        <v>300</v>
      </c>
      <c r="H43">
        <v>1</v>
      </c>
      <c r="I43" s="3">
        <f t="shared" ref="I43:I46" si="2">G43*H43</f>
        <v>300</v>
      </c>
      <c r="J43" s="5" t="s">
        <v>30</v>
      </c>
      <c r="K43" s="4" t="s">
        <v>35</v>
      </c>
    </row>
    <row r="44" spans="1:12" x14ac:dyDescent="0.25">
      <c r="A44" t="s">
        <v>5</v>
      </c>
      <c r="B44" s="18">
        <v>0.95</v>
      </c>
      <c r="E44" s="1">
        <v>45269</v>
      </c>
      <c r="F44" t="s">
        <v>8</v>
      </c>
      <c r="G44">
        <v>300</v>
      </c>
      <c r="H44">
        <v>0.98</v>
      </c>
      <c r="I44" s="3">
        <f t="shared" si="2"/>
        <v>294</v>
      </c>
      <c r="J44" s="5" t="s">
        <v>30</v>
      </c>
      <c r="K44" s="5" t="s">
        <v>17</v>
      </c>
      <c r="L44" t="s">
        <v>51</v>
      </c>
    </row>
    <row r="45" spans="1:12" x14ac:dyDescent="0.25">
      <c r="A45" t="s">
        <v>6</v>
      </c>
      <c r="B45" s="18">
        <v>0.03</v>
      </c>
      <c r="E45" s="1">
        <v>45635</v>
      </c>
      <c r="F45" t="s">
        <v>8</v>
      </c>
      <c r="G45">
        <v>300</v>
      </c>
      <c r="H45">
        <v>0.9</v>
      </c>
      <c r="I45" s="3">
        <f t="shared" si="2"/>
        <v>270</v>
      </c>
      <c r="J45" s="5" t="s">
        <v>30</v>
      </c>
      <c r="K45" s="5" t="s">
        <v>17</v>
      </c>
    </row>
    <row r="46" spans="1:12" x14ac:dyDescent="0.25">
      <c r="A46" t="s">
        <v>7</v>
      </c>
      <c r="B46" s="19">
        <v>46001</v>
      </c>
      <c r="E46" s="1">
        <v>46000</v>
      </c>
      <c r="F46" t="s">
        <v>8</v>
      </c>
      <c r="G46">
        <v>300</v>
      </c>
      <c r="H46">
        <v>0.8</v>
      </c>
      <c r="I46" s="3">
        <f t="shared" si="2"/>
        <v>240</v>
      </c>
      <c r="J46" s="5" t="s">
        <v>30</v>
      </c>
      <c r="K46" s="5" t="s">
        <v>17</v>
      </c>
    </row>
    <row r="47" spans="1:12" x14ac:dyDescent="0.25">
      <c r="A47" t="s">
        <v>8</v>
      </c>
      <c r="B47" s="2" t="s">
        <v>9</v>
      </c>
      <c r="E47" s="1">
        <v>46001</v>
      </c>
      <c r="F47" t="s">
        <v>7</v>
      </c>
      <c r="G47">
        <f>B43</f>
        <v>10000</v>
      </c>
      <c r="H47">
        <v>0.89</v>
      </c>
      <c r="I47" s="3">
        <f>G47*H47</f>
        <v>8900</v>
      </c>
      <c r="J47" s="5" t="s">
        <v>30</v>
      </c>
      <c r="K47" s="24">
        <f>(H47-H42)*-G42</f>
        <v>-854.99999999999966</v>
      </c>
      <c r="L47" t="s">
        <v>46</v>
      </c>
    </row>
    <row r="48" spans="1:12" x14ac:dyDescent="0.25">
      <c r="A48" t="s">
        <v>10</v>
      </c>
      <c r="B48" s="20">
        <v>43443</v>
      </c>
      <c r="E48" s="1"/>
      <c r="I48" s="3"/>
      <c r="J48" s="5"/>
    </row>
    <row r="51" spans="1:7" x14ac:dyDescent="0.25">
      <c r="A51" s="29" t="s">
        <v>38</v>
      </c>
      <c r="B51" s="29"/>
      <c r="C51" s="29"/>
      <c r="D51" s="29"/>
    </row>
    <row r="53" spans="1:7" x14ac:dyDescent="0.25">
      <c r="A53" s="10" t="s">
        <v>21</v>
      </c>
      <c r="C53" s="9"/>
      <c r="D53" s="9"/>
    </row>
    <row r="54" spans="1:7" x14ac:dyDescent="0.25">
      <c r="A54" t="s">
        <v>40</v>
      </c>
      <c r="C54" s="9"/>
      <c r="D54" s="9"/>
    </row>
    <row r="55" spans="1:7" x14ac:dyDescent="0.25">
      <c r="A55" t="s">
        <v>42</v>
      </c>
      <c r="C55" s="9"/>
      <c r="D55" s="9"/>
    </row>
    <row r="57" spans="1:7" ht="15.75" thickBot="1" x14ac:dyDescent="0.3">
      <c r="B57" s="13" t="s">
        <v>1</v>
      </c>
      <c r="C57" s="13" t="s">
        <v>16</v>
      </c>
      <c r="D57" s="13" t="s">
        <v>14</v>
      </c>
      <c r="E57" s="13"/>
      <c r="F57" s="13"/>
      <c r="G57" s="13" t="s">
        <v>0</v>
      </c>
    </row>
    <row r="58" spans="1:7" x14ac:dyDescent="0.25">
      <c r="A58" s="26" t="s">
        <v>45</v>
      </c>
      <c r="B58" s="3">
        <f>B33+G42</f>
        <v>4424.7058823529424</v>
      </c>
      <c r="C58" s="3">
        <f>D37</f>
        <v>0.97019147368421066</v>
      </c>
      <c r="D58" t="s">
        <v>39</v>
      </c>
      <c r="G58" s="3">
        <f>B58*C58</f>
        <v>4292.8119206191968</v>
      </c>
    </row>
    <row r="59" spans="1:7" x14ac:dyDescent="0.25">
      <c r="A59" s="26"/>
      <c r="B59">
        <v>300</v>
      </c>
      <c r="C59">
        <v>1</v>
      </c>
      <c r="D59" t="s">
        <v>24</v>
      </c>
      <c r="G59" s="3">
        <f t="shared" ref="G59:G63" si="3">B59*C59</f>
        <v>300</v>
      </c>
    </row>
    <row r="60" spans="1:7" x14ac:dyDescent="0.25">
      <c r="A60" s="26"/>
      <c r="B60">
        <v>300</v>
      </c>
      <c r="C60">
        <v>0.98</v>
      </c>
      <c r="D60" t="s">
        <v>25</v>
      </c>
      <c r="G60" s="3">
        <f t="shared" si="3"/>
        <v>294</v>
      </c>
    </row>
    <row r="61" spans="1:7" x14ac:dyDescent="0.25">
      <c r="A61" s="26"/>
      <c r="B61">
        <v>300</v>
      </c>
      <c r="C61">
        <v>0.9</v>
      </c>
      <c r="D61" t="s">
        <v>26</v>
      </c>
      <c r="G61" s="3">
        <f t="shared" si="3"/>
        <v>270</v>
      </c>
    </row>
    <row r="62" spans="1:7" x14ac:dyDescent="0.25">
      <c r="A62" s="26"/>
      <c r="B62">
        <v>300</v>
      </c>
      <c r="C62">
        <v>0.8</v>
      </c>
      <c r="D62" t="s">
        <v>27</v>
      </c>
      <c r="G62" s="3">
        <f t="shared" si="3"/>
        <v>240</v>
      </c>
    </row>
    <row r="63" spans="1:7" x14ac:dyDescent="0.25">
      <c r="A63" s="26"/>
      <c r="B63">
        <v>10000</v>
      </c>
      <c r="C63">
        <v>0.89</v>
      </c>
      <c r="D63" t="s">
        <v>7</v>
      </c>
      <c r="G63" s="3">
        <f t="shared" si="3"/>
        <v>8900</v>
      </c>
    </row>
    <row r="64" spans="1:7" x14ac:dyDescent="0.25">
      <c r="B64" s="14"/>
      <c r="G64" s="15"/>
    </row>
    <row r="65" spans="1:8" x14ac:dyDescent="0.25">
      <c r="B65" s="16" t="s">
        <v>31</v>
      </c>
      <c r="G65" s="17" t="s">
        <v>31</v>
      </c>
    </row>
    <row r="66" spans="1:8" x14ac:dyDescent="0.25">
      <c r="B66" s="11">
        <f>SUM(B58:B64)</f>
        <v>15624.705882352942</v>
      </c>
      <c r="G66" s="11">
        <f>SUM(G58:G64)</f>
        <v>14296.811920619197</v>
      </c>
    </row>
    <row r="68" spans="1:8" x14ac:dyDescent="0.25">
      <c r="G68" s="3"/>
      <c r="H68" s="12"/>
    </row>
    <row r="69" spans="1:8" x14ac:dyDescent="0.25">
      <c r="A69" s="12" t="s">
        <v>48</v>
      </c>
    </row>
    <row r="70" spans="1:8" x14ac:dyDescent="0.25">
      <c r="A70" s="12" t="s">
        <v>49</v>
      </c>
    </row>
    <row r="71" spans="1:8" x14ac:dyDescent="0.25">
      <c r="A71" s="22" t="s">
        <v>53</v>
      </c>
      <c r="B71" s="22"/>
      <c r="C71" s="25"/>
      <c r="D71" s="23">
        <f>(B58*C58+B59*C59+B60*C60+B61*C61+B62*C62+B63*C63)/B66</f>
        <v>0.91501318669726051</v>
      </c>
    </row>
    <row r="74" spans="1:8" x14ac:dyDescent="0.25">
      <c r="A74" s="8" t="s">
        <v>50</v>
      </c>
      <c r="B74" s="7"/>
      <c r="C74" s="7"/>
      <c r="D74" s="7"/>
      <c r="E74" s="7"/>
      <c r="F74" s="7"/>
      <c r="G74" s="7"/>
      <c r="H74" s="7"/>
    </row>
    <row r="76" spans="1:8" ht="33" customHeight="1" thickBot="1" x14ac:dyDescent="0.3">
      <c r="A76" s="6" t="s">
        <v>1</v>
      </c>
      <c r="B76" s="6" t="s">
        <v>16</v>
      </c>
      <c r="C76" s="6" t="s">
        <v>0</v>
      </c>
      <c r="D76" s="27" t="s">
        <v>29</v>
      </c>
      <c r="E76" s="27"/>
    </row>
    <row r="77" spans="1:8" x14ac:dyDescent="0.25">
      <c r="A77">
        <v>10000</v>
      </c>
      <c r="B77">
        <v>0.98</v>
      </c>
      <c r="C77">
        <f>A77*B77</f>
        <v>9800</v>
      </c>
      <c r="D77" s="28">
        <f>(B77-D71)*A77</f>
        <v>649.86813302739472</v>
      </c>
      <c r="E77" s="28"/>
    </row>
    <row r="78" spans="1:8" x14ac:dyDescent="0.25">
      <c r="E78" s="3"/>
    </row>
    <row r="87" spans="2:2" x14ac:dyDescent="0.25">
      <c r="B87" s="12" t="s">
        <v>41</v>
      </c>
    </row>
  </sheetData>
  <mergeCells count="11">
    <mergeCell ref="A1:C1"/>
    <mergeCell ref="A18:D18"/>
    <mergeCell ref="A51:D51"/>
    <mergeCell ref="A40:B40"/>
    <mergeCell ref="E40:L40"/>
    <mergeCell ref="A25:A31"/>
    <mergeCell ref="A58:A63"/>
    <mergeCell ref="D76:E76"/>
    <mergeCell ref="D77:E77"/>
    <mergeCell ref="E5:L5"/>
    <mergeCell ref="A5:B5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</cp:lastModifiedBy>
  <dcterms:created xsi:type="dcterms:W3CDTF">2018-08-30T09:17:25Z</dcterms:created>
  <dcterms:modified xsi:type="dcterms:W3CDTF">2018-08-31T10:14:13Z</dcterms:modified>
</cp:coreProperties>
</file>