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Neuer Ordner\"/>
    </mc:Choice>
  </mc:AlternateContent>
  <bookViews>
    <workbookView xWindow="0" yWindow="0" windowWidth="38400" windowHeight="17625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U50" i="1" l="1"/>
  <c r="O50" i="1"/>
  <c r="N50" i="1"/>
  <c r="H50" i="1"/>
  <c r="G50" i="1"/>
  <c r="O9" i="1"/>
  <c r="O8" i="1"/>
  <c r="V52" i="1"/>
  <c r="I52" i="1"/>
  <c r="T7" i="1" l="1"/>
  <c r="M7" i="1"/>
  <c r="F7" i="1"/>
  <c r="B50" i="1" l="1"/>
  <c r="B7" i="1"/>
  <c r="H7" i="1"/>
  <c r="D50" i="1"/>
  <c r="D7" i="1"/>
  <c r="U7" i="1" l="1"/>
  <c r="V7" i="1" s="1"/>
  <c r="N7" i="1"/>
  <c r="O7" i="1"/>
  <c r="G7" i="1"/>
  <c r="I7" i="1" s="1"/>
  <c r="F8" i="1" s="1"/>
  <c r="T8" i="1" l="1"/>
  <c r="U8" i="1" s="1"/>
  <c r="V8" i="1" s="1"/>
  <c r="T9" i="1" s="1"/>
  <c r="U9" i="1" s="1"/>
  <c r="V9" i="1" s="1"/>
  <c r="T10" i="1" s="1"/>
  <c r="P7" i="1"/>
  <c r="H8" i="1"/>
  <c r="G8" i="1"/>
  <c r="M8" i="1" l="1"/>
  <c r="N8" i="1" s="1"/>
  <c r="U10" i="1"/>
  <c r="V10" i="1" s="1"/>
  <c r="I8" i="1"/>
  <c r="F9" i="1" s="1"/>
  <c r="P8" i="1" l="1"/>
  <c r="T11" i="1"/>
  <c r="U11" i="1" s="1"/>
  <c r="V11" i="1" s="1"/>
  <c r="T12" i="1" s="1"/>
  <c r="U12" i="1" s="1"/>
  <c r="V12" i="1" s="1"/>
  <c r="T13" i="1" s="1"/>
  <c r="H9" i="1"/>
  <c r="M9" i="1" l="1"/>
  <c r="G9" i="1"/>
  <c r="I9" i="1" s="1"/>
  <c r="U13" i="1"/>
  <c r="V13" i="1" s="1"/>
  <c r="T14" i="1" s="1"/>
  <c r="N9" i="1" l="1"/>
  <c r="P9" i="1" s="1"/>
  <c r="M10" i="1" s="1"/>
  <c r="O10" i="1" s="1"/>
  <c r="F10" i="1"/>
  <c r="H10" i="1" s="1"/>
  <c r="U14" i="1"/>
  <c r="V14" i="1" s="1"/>
  <c r="T15" i="1" s="1"/>
  <c r="N10" i="1" l="1"/>
  <c r="P10" i="1"/>
  <c r="M11" i="1" s="1"/>
  <c r="O11" i="1" s="1"/>
  <c r="G10" i="1"/>
  <c r="I10" i="1" s="1"/>
  <c r="F11" i="1" s="1"/>
  <c r="H11" i="1" s="1"/>
  <c r="U15" i="1"/>
  <c r="V15" i="1" s="1"/>
  <c r="T16" i="1" s="1"/>
  <c r="N11" i="1" l="1"/>
  <c r="P11" i="1" s="1"/>
  <c r="G11" i="1"/>
  <c r="I11" i="1" s="1"/>
  <c r="F12" i="1" s="1"/>
  <c r="U16" i="1"/>
  <c r="V16" i="1" s="1"/>
  <c r="T17" i="1" s="1"/>
  <c r="M12" i="1" l="1"/>
  <c r="O12" i="1" s="1"/>
  <c r="H12" i="1"/>
  <c r="U17" i="1"/>
  <c r="V17" i="1" s="1"/>
  <c r="T18" i="1" s="1"/>
  <c r="N12" i="1" l="1"/>
  <c r="P12" i="1" s="1"/>
  <c r="G12" i="1"/>
  <c r="I12" i="1" s="1"/>
  <c r="F13" i="1" s="1"/>
  <c r="U18" i="1"/>
  <c r="V18" i="1" s="1"/>
  <c r="T19" i="1" s="1"/>
  <c r="M13" i="1" l="1"/>
  <c r="O13" i="1" s="1"/>
  <c r="G13" i="1"/>
  <c r="U19" i="1"/>
  <c r="V19" i="1" s="1"/>
  <c r="T20" i="1" s="1"/>
  <c r="N13" i="1" l="1"/>
  <c r="P13" i="1" s="1"/>
  <c r="H13" i="1"/>
  <c r="I13" i="1" s="1"/>
  <c r="F14" i="1" s="1"/>
  <c r="U20" i="1"/>
  <c r="V20" i="1" s="1"/>
  <c r="T21" i="1" s="1"/>
  <c r="M14" i="1" l="1"/>
  <c r="O14" i="1" s="1"/>
  <c r="G14" i="1"/>
  <c r="U21" i="1"/>
  <c r="V21" i="1" s="1"/>
  <c r="T22" i="1" s="1"/>
  <c r="N14" i="1" l="1"/>
  <c r="P14" i="1" s="1"/>
  <c r="M15" i="1" s="1"/>
  <c r="O15" i="1" s="1"/>
  <c r="H14" i="1"/>
  <c r="I14" i="1" s="1"/>
  <c r="F15" i="1" s="1"/>
  <c r="U22" i="1"/>
  <c r="V22" i="1" s="1"/>
  <c r="T23" i="1" s="1"/>
  <c r="N15" i="1" l="1"/>
  <c r="H15" i="1"/>
  <c r="U23" i="1"/>
  <c r="V23" i="1" s="1"/>
  <c r="T24" i="1" s="1"/>
  <c r="P15" i="1" l="1"/>
  <c r="M16" i="1" s="1"/>
  <c r="G15" i="1"/>
  <c r="I15" i="1" s="1"/>
  <c r="F16" i="1" s="1"/>
  <c r="U24" i="1"/>
  <c r="V24" i="1" s="1"/>
  <c r="T25" i="1" s="1"/>
  <c r="N16" i="1" l="1"/>
  <c r="O16" i="1"/>
  <c r="H16" i="1"/>
  <c r="U25" i="1"/>
  <c r="V25" i="1" s="1"/>
  <c r="T26" i="1" s="1"/>
  <c r="P16" i="1" l="1"/>
  <c r="M17" i="1" s="1"/>
  <c r="O17" i="1" s="1"/>
  <c r="G16" i="1"/>
  <c r="I16" i="1" s="1"/>
  <c r="F17" i="1" s="1"/>
  <c r="U26" i="1"/>
  <c r="V26" i="1" s="1"/>
  <c r="T27" i="1" s="1"/>
  <c r="N17" i="1" l="1"/>
  <c r="P17" i="1" s="1"/>
  <c r="M18" i="1"/>
  <c r="O18" i="1" s="1"/>
  <c r="G17" i="1"/>
  <c r="U27" i="1"/>
  <c r="V27" i="1" s="1"/>
  <c r="T28" i="1" s="1"/>
  <c r="N18" i="1" l="1"/>
  <c r="P18" i="1" s="1"/>
  <c r="M19" i="1" s="1"/>
  <c r="O19" i="1" s="1"/>
  <c r="H17" i="1"/>
  <c r="I17" i="1" s="1"/>
  <c r="F18" i="1" s="1"/>
  <c r="U28" i="1"/>
  <c r="V28" i="1" s="1"/>
  <c r="T29" i="1" s="1"/>
  <c r="N19" i="1" l="1"/>
  <c r="P19" i="1"/>
  <c r="M20" i="1" s="1"/>
  <c r="O20" i="1" s="1"/>
  <c r="G18" i="1"/>
  <c r="U29" i="1"/>
  <c r="V29" i="1" s="1"/>
  <c r="T30" i="1" s="1"/>
  <c r="N20" i="1" l="1"/>
  <c r="P20" i="1" s="1"/>
  <c r="M21" i="1" s="1"/>
  <c r="O21" i="1" s="1"/>
  <c r="H18" i="1"/>
  <c r="I18" i="1" s="1"/>
  <c r="F19" i="1" s="1"/>
  <c r="U30" i="1"/>
  <c r="V30" i="1" s="1"/>
  <c r="T31" i="1" s="1"/>
  <c r="N21" i="1" l="1"/>
  <c r="G19" i="1"/>
  <c r="U31" i="1"/>
  <c r="V31" i="1" s="1"/>
  <c r="T32" i="1" s="1"/>
  <c r="P21" i="1" l="1"/>
  <c r="M22" i="1" s="1"/>
  <c r="O22" i="1" s="1"/>
  <c r="H19" i="1"/>
  <c r="I19" i="1" s="1"/>
  <c r="F20" i="1" s="1"/>
  <c r="U32" i="1"/>
  <c r="V32" i="1" s="1"/>
  <c r="T33" i="1" s="1"/>
  <c r="N22" i="1" l="1"/>
  <c r="P22" i="1" s="1"/>
  <c r="M23" i="1" s="1"/>
  <c r="G20" i="1"/>
  <c r="H20" i="1"/>
  <c r="U33" i="1"/>
  <c r="V33" i="1" s="1"/>
  <c r="T34" i="1" s="1"/>
  <c r="O23" i="1" l="1"/>
  <c r="N23" i="1"/>
  <c r="P23" i="1" s="1"/>
  <c r="M24" i="1" s="1"/>
  <c r="O24" i="1" s="1"/>
  <c r="I20" i="1"/>
  <c r="F21" i="1" s="1"/>
  <c r="G21" i="1" s="1"/>
  <c r="U34" i="1"/>
  <c r="V34" i="1" s="1"/>
  <c r="T35" i="1" s="1"/>
  <c r="N24" i="1" l="1"/>
  <c r="P24" i="1"/>
  <c r="M25" i="1" s="1"/>
  <c r="H21" i="1"/>
  <c r="I21" i="1" s="1"/>
  <c r="F22" i="1" s="1"/>
  <c r="U35" i="1"/>
  <c r="V35" i="1" s="1"/>
  <c r="T36" i="1" s="1"/>
  <c r="N25" i="1" l="1"/>
  <c r="O25" i="1"/>
  <c r="P25" i="1"/>
  <c r="M26" i="1" s="1"/>
  <c r="O26" i="1" s="1"/>
  <c r="H22" i="1"/>
  <c r="U36" i="1"/>
  <c r="V36" i="1" s="1"/>
  <c r="T37" i="1" s="1"/>
  <c r="N26" i="1" l="1"/>
  <c r="P26" i="1"/>
  <c r="M27" i="1" s="1"/>
  <c r="G22" i="1"/>
  <c r="I22" i="1" s="1"/>
  <c r="F23" i="1" s="1"/>
  <c r="U37" i="1"/>
  <c r="V37" i="1"/>
  <c r="T38" i="1" s="1"/>
  <c r="N27" i="1" l="1"/>
  <c r="O27" i="1"/>
  <c r="P27" i="1" s="1"/>
  <c r="M28" i="1" s="1"/>
  <c r="O28" i="1" s="1"/>
  <c r="H23" i="1"/>
  <c r="G23" i="1"/>
  <c r="U38" i="1"/>
  <c r="V38" i="1" s="1"/>
  <c r="T39" i="1" s="1"/>
  <c r="N28" i="1" l="1"/>
  <c r="P28" i="1"/>
  <c r="M29" i="1" s="1"/>
  <c r="I23" i="1"/>
  <c r="F24" i="1" s="1"/>
  <c r="U39" i="1"/>
  <c r="V39" i="1" s="1"/>
  <c r="T40" i="1" s="1"/>
  <c r="N29" i="1" l="1"/>
  <c r="O29" i="1"/>
  <c r="P29" i="1" s="1"/>
  <c r="M30" i="1" s="1"/>
  <c r="O30" i="1" s="1"/>
  <c r="H24" i="1"/>
  <c r="G24" i="1"/>
  <c r="U40" i="1"/>
  <c r="V40" i="1" s="1"/>
  <c r="T41" i="1" s="1"/>
  <c r="N30" i="1" l="1"/>
  <c r="I24" i="1"/>
  <c r="F25" i="1" s="1"/>
  <c r="U41" i="1"/>
  <c r="V41" i="1" s="1"/>
  <c r="T42" i="1" s="1"/>
  <c r="P30" i="1" l="1"/>
  <c r="M31" i="1" s="1"/>
  <c r="O31" i="1" s="1"/>
  <c r="H25" i="1"/>
  <c r="G25" i="1"/>
  <c r="U42" i="1"/>
  <c r="V42" i="1" s="1"/>
  <c r="T43" i="1" s="1"/>
  <c r="N31" i="1" l="1"/>
  <c r="P31" i="1"/>
  <c r="M32" i="1" s="1"/>
  <c r="O32" i="1" s="1"/>
  <c r="I25" i="1"/>
  <c r="F26" i="1" s="1"/>
  <c r="G26" i="1" s="1"/>
  <c r="U43" i="1"/>
  <c r="V43" i="1" s="1"/>
  <c r="T44" i="1" s="1"/>
  <c r="N32" i="1" l="1"/>
  <c r="H26" i="1"/>
  <c r="I26" i="1" s="1"/>
  <c r="F27" i="1" s="1"/>
  <c r="H27" i="1" s="1"/>
  <c r="U44" i="1"/>
  <c r="V44" i="1" s="1"/>
  <c r="T45" i="1" s="1"/>
  <c r="G27" i="1" l="1"/>
  <c r="P32" i="1"/>
  <c r="M33" i="1" s="1"/>
  <c r="O33" i="1" s="1"/>
  <c r="I27" i="1"/>
  <c r="F28" i="1" s="1"/>
  <c r="G28" i="1" s="1"/>
  <c r="U45" i="1"/>
  <c r="V45" i="1" s="1"/>
  <c r="T46" i="1" s="1"/>
  <c r="N33" i="1" l="1"/>
  <c r="H28" i="1"/>
  <c r="I28" i="1" s="1"/>
  <c r="F29" i="1" s="1"/>
  <c r="U46" i="1"/>
  <c r="V46" i="1" s="1"/>
  <c r="T47" i="1" s="1"/>
  <c r="P33" i="1" l="1"/>
  <c r="M34" i="1" s="1"/>
  <c r="O34" i="1" s="1"/>
  <c r="G29" i="1"/>
  <c r="U47" i="1"/>
  <c r="V47" i="1" s="1"/>
  <c r="T48" i="1" s="1"/>
  <c r="N34" i="1" l="1"/>
  <c r="P34" i="1" s="1"/>
  <c r="M35" i="1" s="1"/>
  <c r="O35" i="1" s="1"/>
  <c r="H29" i="1"/>
  <c r="I29" i="1" s="1"/>
  <c r="F30" i="1" s="1"/>
  <c r="U48" i="1"/>
  <c r="V48" i="1" s="1"/>
  <c r="T49" i="1" s="1"/>
  <c r="N35" i="1" l="1"/>
  <c r="P35" i="1" s="1"/>
  <c r="H30" i="1"/>
  <c r="U49" i="1"/>
  <c r="V49" i="1" s="1"/>
  <c r="M36" i="1" l="1"/>
  <c r="O36" i="1" s="1"/>
  <c r="G30" i="1"/>
  <c r="I30" i="1" s="1"/>
  <c r="F31" i="1" s="1"/>
  <c r="N36" i="1" l="1"/>
  <c r="P36" i="1" s="1"/>
  <c r="M37" i="1" s="1"/>
  <c r="O37" i="1" s="1"/>
  <c r="G31" i="1"/>
  <c r="N37" i="1" l="1"/>
  <c r="H31" i="1"/>
  <c r="I31" i="1" s="1"/>
  <c r="F32" i="1" s="1"/>
  <c r="P37" i="1" l="1"/>
  <c r="M38" i="1" s="1"/>
  <c r="O38" i="1" s="1"/>
  <c r="G32" i="1"/>
  <c r="N38" i="1" l="1"/>
  <c r="P38" i="1" s="1"/>
  <c r="M39" i="1" s="1"/>
  <c r="O39" i="1" s="1"/>
  <c r="H32" i="1"/>
  <c r="I32" i="1" s="1"/>
  <c r="F33" i="1" s="1"/>
  <c r="N39" i="1" l="1"/>
  <c r="P39" i="1" s="1"/>
  <c r="M40" i="1" s="1"/>
  <c r="O40" i="1" s="1"/>
  <c r="H33" i="1"/>
  <c r="N40" i="1" l="1"/>
  <c r="P40" i="1" s="1"/>
  <c r="M41" i="1" s="1"/>
  <c r="O41" i="1" s="1"/>
  <c r="N41" i="1"/>
  <c r="G33" i="1"/>
  <c r="I33" i="1" s="1"/>
  <c r="F34" i="1" s="1"/>
  <c r="P41" i="1" l="1"/>
  <c r="M42" i="1" s="1"/>
  <c r="G34" i="1"/>
  <c r="H34" i="1"/>
  <c r="I34" i="1" s="1"/>
  <c r="F35" i="1" s="1"/>
  <c r="N42" i="1" l="1"/>
  <c r="O42" i="1"/>
  <c r="G35" i="1"/>
  <c r="H35" i="1"/>
  <c r="I35" i="1" s="1"/>
  <c r="F36" i="1" s="1"/>
  <c r="P42" i="1" l="1"/>
  <c r="M43" i="1" s="1"/>
  <c r="O43" i="1" s="1"/>
  <c r="N43" i="1" l="1"/>
  <c r="P43" i="1" s="1"/>
  <c r="M44" i="1" s="1"/>
  <c r="O44" i="1" s="1"/>
  <c r="G36" i="1"/>
  <c r="H36" i="1"/>
  <c r="N44" i="1" l="1"/>
  <c r="P44" i="1"/>
  <c r="M45" i="1" s="1"/>
  <c r="I36" i="1"/>
  <c r="F37" i="1" s="1"/>
  <c r="H37" i="1" s="1"/>
  <c r="N45" i="1" l="1"/>
  <c r="O45" i="1"/>
  <c r="G37" i="1"/>
  <c r="I37" i="1" s="1"/>
  <c r="F38" i="1" s="1"/>
  <c r="G38" i="1" s="1"/>
  <c r="P45" i="1"/>
  <c r="M46" i="1" s="1"/>
  <c r="O46" i="1" s="1"/>
  <c r="N46" i="1" l="1"/>
  <c r="P46" i="1" s="1"/>
  <c r="M47" i="1" s="1"/>
  <c r="O47" i="1" s="1"/>
  <c r="H38" i="1"/>
  <c r="N47" i="1"/>
  <c r="P47" i="1" s="1"/>
  <c r="I38" i="1"/>
  <c r="F39" i="1" s="1"/>
  <c r="M48" i="1" l="1"/>
  <c r="O48" i="1" s="1"/>
  <c r="G39" i="1"/>
  <c r="H39" i="1"/>
  <c r="I39" i="1" l="1"/>
  <c r="F40" i="1" s="1"/>
  <c r="G40" i="1" s="1"/>
  <c r="N48" i="1"/>
  <c r="P48" i="1" s="1"/>
  <c r="M49" i="1" s="1"/>
  <c r="O49" i="1" s="1"/>
  <c r="H40" i="1" l="1"/>
  <c r="I40" i="1" s="1"/>
  <c r="F41" i="1" s="1"/>
  <c r="G41" i="1" s="1"/>
  <c r="N49" i="1"/>
  <c r="P49" i="1"/>
  <c r="P52" i="1" s="1"/>
  <c r="H41" i="1" l="1"/>
  <c r="I41" i="1" s="1"/>
  <c r="F42" i="1" s="1"/>
  <c r="G42" i="1" s="1"/>
  <c r="H42" i="1" l="1"/>
  <c r="I42" i="1" s="1"/>
  <c r="F43" i="1" s="1"/>
  <c r="G43" i="1" l="1"/>
  <c r="H43" i="1"/>
  <c r="I43" i="1" s="1"/>
  <c r="F44" i="1" s="1"/>
  <c r="G44" i="1" s="1"/>
  <c r="H44" i="1" l="1"/>
  <c r="I44" i="1" s="1"/>
  <c r="F45" i="1" s="1"/>
  <c r="G45" i="1" s="1"/>
  <c r="H45" i="1" l="1"/>
  <c r="I45" i="1" s="1"/>
  <c r="F46" i="1" s="1"/>
  <c r="H46" i="1" l="1"/>
  <c r="G46" i="1"/>
  <c r="I46" i="1" l="1"/>
  <c r="F47" i="1" s="1"/>
  <c r="H47" i="1"/>
  <c r="G47" i="1"/>
  <c r="I47" i="1" l="1"/>
  <c r="F48" i="1" s="1"/>
  <c r="G48" i="1" s="1"/>
  <c r="H48" i="1"/>
  <c r="I48" i="1" l="1"/>
  <c r="F49" i="1" s="1"/>
  <c r="G49" i="1"/>
  <c r="H49" i="1"/>
  <c r="I49" i="1" l="1"/>
</calcChain>
</file>

<file path=xl/sharedStrings.xml><?xml version="1.0" encoding="utf-8"?>
<sst xmlns="http://schemas.openxmlformats.org/spreadsheetml/2006/main" count="26" uniqueCount="17">
  <si>
    <t>Beitrag</t>
  </si>
  <si>
    <t>Jahr</t>
  </si>
  <si>
    <t>Verwaltungskosten</t>
  </si>
  <si>
    <t>Fondkosten</t>
  </si>
  <si>
    <t>Nach Zinsen</t>
  </si>
  <si>
    <t>Aktienanteil</t>
  </si>
  <si>
    <t>Nach Kosten</t>
  </si>
  <si>
    <t>Anfangskapital</t>
  </si>
  <si>
    <t>Summe</t>
  </si>
  <si>
    <t>Vereinbarte Beitragssumme</t>
  </si>
  <si>
    <t>Nach Steuern</t>
  </si>
  <si>
    <t>Fairriester</t>
  </si>
  <si>
    <t>AachenMünchner</t>
  </si>
  <si>
    <t>ETF-Sparplan</t>
  </si>
  <si>
    <t>Rendite (Aktien)</t>
  </si>
  <si>
    <t>Rendite (Anleihen)</t>
  </si>
  <si>
    <t>Netto Beitrag (bei 27.000 p.a.)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</si>
</sst>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8" tint="0.79998168889431442"/>
        <bgColor indexed="65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1" fillId="5" borderId="0" applyNumberFormat="0" applyBorder="0" applyAlignment="0" applyProtection="0"/>
  </cellStyleXfs>
  <cellXfs count="17">
    <xf numFmtId="0" fontId="0" fillId="0" borderId="0" xfId="0"/>
    <xf numFmtId="44" fontId="0" fillId="0" borderId="0" xfId="0" applyNumberFormat="1"/>
    <xf numFmtId="9" fontId="0" fillId="0" borderId="0" xfId="0" applyNumberFormat="1"/>
    <xf numFmtId="6" fontId="0" fillId="0" borderId="0" xfId="0" applyNumberFormat="1"/>
    <xf numFmtId="0" fontId="2" fillId="2" borderId="0" xfId="1"/>
    <xf numFmtId="10" fontId="2" fillId="2" borderId="0" xfId="1" applyNumberFormat="1"/>
    <xf numFmtId="44" fontId="2" fillId="2" borderId="0" xfId="1" applyNumberFormat="1"/>
    <xf numFmtId="0" fontId="4" fillId="4" borderId="0" xfId="3"/>
    <xf numFmtId="10" fontId="4" fillId="4" borderId="0" xfId="3" applyNumberFormat="1"/>
    <xf numFmtId="44" fontId="4" fillId="4" borderId="0" xfId="3" applyNumberFormat="1"/>
    <xf numFmtId="44" fontId="3" fillId="3" borderId="0" xfId="2" applyNumberFormat="1"/>
    <xf numFmtId="6" fontId="3" fillId="3" borderId="0" xfId="2" applyNumberFormat="1"/>
    <xf numFmtId="0" fontId="1" fillId="5" borderId="0" xfId="4"/>
    <xf numFmtId="9" fontId="1" fillId="5" borderId="0" xfId="4" applyNumberFormat="1"/>
    <xf numFmtId="6" fontId="1" fillId="5" borderId="0" xfId="4" applyNumberFormat="1"/>
    <xf numFmtId="8" fontId="1" fillId="5" borderId="0" xfId="4" applyNumberFormat="1"/>
    <xf numFmtId="164" fontId="0" fillId="0" borderId="0" xfId="0" applyNumberFormat="1"/>
  </cellXfs>
  <cellStyles count="5">
    <cellStyle name="20 % - Akzent5" xfId="4" builtinId="46"/>
    <cellStyle name="Gut" xfId="1" builtinId="26"/>
    <cellStyle name="Neutral" xfId="3" builtinId="28"/>
    <cellStyle name="Schlecht" xfId="2" builtinId="27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2"/>
  <sheetViews>
    <sheetView tabSelected="1" topLeftCell="A4" zoomScale="85" zoomScaleNormal="85" workbookViewId="0">
      <selection activeCell="J37" sqref="J37"/>
    </sheetView>
  </sheetViews>
  <sheetFormatPr baseColWidth="10" defaultRowHeight="15" x14ac:dyDescent="0.25"/>
  <cols>
    <col min="1" max="1" width="15.85546875" customWidth="1"/>
    <col min="2" max="2" width="28.5703125" customWidth="1"/>
    <col min="3" max="3" width="11.28515625" customWidth="1"/>
    <col min="5" max="5" width="14.85546875" customWidth="1"/>
    <col min="6" max="6" width="16" customWidth="1"/>
    <col min="7" max="7" width="13.85546875" customWidth="1"/>
    <col min="8" max="8" width="19" customWidth="1"/>
    <col min="9" max="9" width="13.7109375" customWidth="1"/>
    <col min="12" max="12" width="16.28515625" customWidth="1"/>
    <col min="13" max="13" width="13.140625" customWidth="1"/>
    <col min="14" max="14" width="12.42578125" customWidth="1"/>
    <col min="15" max="15" width="19.42578125" customWidth="1"/>
    <col min="16" max="16" width="19.28515625" customWidth="1"/>
    <col min="19" max="20" width="14.85546875" customWidth="1"/>
  </cols>
  <sheetData>
    <row r="1" spans="1:22" x14ac:dyDescent="0.25">
      <c r="A1" t="s">
        <v>14</v>
      </c>
      <c r="B1" s="16">
        <v>3.5000000000000003E-2</v>
      </c>
      <c r="C1" t="s">
        <v>15</v>
      </c>
      <c r="E1" s="2">
        <v>0.01</v>
      </c>
    </row>
    <row r="2" spans="1:22" x14ac:dyDescent="0.25">
      <c r="A2" t="s">
        <v>7</v>
      </c>
      <c r="B2" s="3">
        <v>1500</v>
      </c>
      <c r="L2" t="s">
        <v>9</v>
      </c>
      <c r="N2" s="1">
        <v>32000</v>
      </c>
    </row>
    <row r="5" spans="1:22" x14ac:dyDescent="0.25">
      <c r="E5" t="s">
        <v>11</v>
      </c>
      <c r="L5" t="s">
        <v>12</v>
      </c>
      <c r="S5" t="s">
        <v>13</v>
      </c>
    </row>
    <row r="6" spans="1:22" x14ac:dyDescent="0.25">
      <c r="B6" t="s">
        <v>16</v>
      </c>
      <c r="C6" t="s">
        <v>1</v>
      </c>
      <c r="D6" t="s">
        <v>0</v>
      </c>
      <c r="E6" s="4" t="s">
        <v>5</v>
      </c>
      <c r="F6" s="4" t="s">
        <v>4</v>
      </c>
      <c r="G6" s="4" t="s">
        <v>3</v>
      </c>
      <c r="H6" s="4" t="s">
        <v>2</v>
      </c>
      <c r="I6" s="4" t="s">
        <v>6</v>
      </c>
      <c r="L6" s="7" t="s">
        <v>5</v>
      </c>
      <c r="M6" s="7" t="s">
        <v>4</v>
      </c>
      <c r="N6" s="7" t="s">
        <v>3</v>
      </c>
      <c r="O6" s="7" t="s">
        <v>2</v>
      </c>
      <c r="P6" s="7" t="s">
        <v>6</v>
      </c>
      <c r="S6" s="12" t="s">
        <v>5</v>
      </c>
      <c r="T6" s="12" t="s">
        <v>4</v>
      </c>
      <c r="U6" s="12" t="s">
        <v>3</v>
      </c>
      <c r="V6" s="12" t="s">
        <v>6</v>
      </c>
    </row>
    <row r="7" spans="1:22" x14ac:dyDescent="0.25">
      <c r="B7" s="3">
        <f>871+B2</f>
        <v>2371</v>
      </c>
      <c r="C7">
        <v>2019</v>
      </c>
      <c r="D7" s="3">
        <f>1200+B2</f>
        <v>2700</v>
      </c>
      <c r="E7" s="5">
        <v>0.91</v>
      </c>
      <c r="F7" s="6">
        <f>D7+(D7*E7*B$1)+(D7*(100%-E7)*E$1)</f>
        <v>2788.4249999999997</v>
      </c>
      <c r="G7" s="6">
        <f>F7*0.49%</f>
        <v>13.663282499999998</v>
      </c>
      <c r="H7" s="6">
        <f>IF(F7&gt;5000,IF(F7&gt;10000,F7*0.5%,F7*1%),F7*1.5%)+27</f>
        <v>68.826374999999985</v>
      </c>
      <c r="I7" s="6">
        <f>F7-G7-H7</f>
        <v>2705.9353424999995</v>
      </c>
      <c r="L7" s="8">
        <v>0.8</v>
      </c>
      <c r="M7" s="9">
        <f>D7+(D7*L7*B$1)+(D7*(100%-L7)*E$1)</f>
        <v>2781</v>
      </c>
      <c r="N7" s="9">
        <f>(M7*L7*1.94%)+(D7*0.5%)</f>
        <v>56.661120000000004</v>
      </c>
      <c r="O7" s="9">
        <f>(N$2*0.03%*12)+(175*0.02%*12)+(M7*0.24%)</f>
        <v>122.2944</v>
      </c>
      <c r="P7" s="9">
        <f>M7-N7-O7</f>
        <v>2602.0444799999996</v>
      </c>
      <c r="S7" s="13">
        <v>0.8</v>
      </c>
      <c r="T7" s="14">
        <f>B7+B7*S7*B$1+B7*(100%-S7)*E$1</f>
        <v>2442.13</v>
      </c>
      <c r="U7" s="14">
        <f>T7*0.75%</f>
        <v>18.315975000000002</v>
      </c>
      <c r="V7" s="14">
        <f>T7-U7</f>
        <v>2423.8140250000001</v>
      </c>
    </row>
    <row r="8" spans="1:22" x14ac:dyDescent="0.25">
      <c r="B8" s="1">
        <v>871</v>
      </c>
      <c r="C8">
        <v>2020</v>
      </c>
      <c r="D8" s="1">
        <v>1200</v>
      </c>
      <c r="E8" s="5">
        <v>0.91</v>
      </c>
      <c r="F8" s="6">
        <f>(I7+D8)+((I7+D8)*E8*B$1)+((I7+D8)*(100%-E8)*E$1)</f>
        <v>4033.8547249668745</v>
      </c>
      <c r="G8" s="6">
        <f t="shared" ref="G8:G29" si="0">F8*0.49%</f>
        <v>19.765888152337684</v>
      </c>
      <c r="H8" s="6">
        <f t="shared" ref="H8:H49" si="1">IF(F8&gt;5000,IF(F8&gt;10000,F8*0.5%,F8*1%),F8*1.5%)+27</f>
        <v>87.507820874503125</v>
      </c>
      <c r="I8" s="6">
        <f t="shared" ref="I8:I49" si="2">F8-G8-H8</f>
        <v>3926.5810159400339</v>
      </c>
      <c r="L8" s="8">
        <v>0.8</v>
      </c>
      <c r="M8" s="9">
        <f>(P7+D8)+((P7+D8)*L8*B$1)+((P7+D8)*(100%-L7)*E$1)</f>
        <v>3916.1058143999994</v>
      </c>
      <c r="N8" s="9">
        <f t="shared" ref="N8:N48" si="3">(M8*L8*1.94%)+(D8*0.5%)</f>
        <v>66.777962239488005</v>
      </c>
      <c r="O8" s="9">
        <f>(N$2*0.03%*12)+(175*0.02%*12)+IF(L8-L7=0, M8*0.24%,M8*0.49%)</f>
        <v>125.01865395455999</v>
      </c>
      <c r="P8" s="9">
        <f t="shared" ref="P8:P49" si="4">M8-N8-O8</f>
        <v>3724.3091982059518</v>
      </c>
      <c r="S8" s="13">
        <v>0.8</v>
      </c>
      <c r="T8" s="15">
        <f>(V7+B8)+((V7+B8)*S8*B$1)+((V7+B8)*(100%-S8)*E$1)</f>
        <v>3393.6584457500003</v>
      </c>
      <c r="U8" s="14">
        <f t="shared" ref="U8:U49" si="5">T8*0.75%</f>
        <v>25.452438343124999</v>
      </c>
      <c r="V8" s="14">
        <f t="shared" ref="V8:V49" si="6">T8-U8</f>
        <v>3368.2060074068754</v>
      </c>
    </row>
    <row r="9" spans="1:22" x14ac:dyDescent="0.25">
      <c r="B9" s="1">
        <v>871</v>
      </c>
      <c r="C9">
        <v>2021</v>
      </c>
      <c r="D9" s="1">
        <v>1200</v>
      </c>
      <c r="E9" s="5">
        <v>0.91</v>
      </c>
      <c r="F9" s="6">
        <f t="shared" ref="F9:F49" si="7">(I8+D9)+((I8+D9)*E9*B$1)+((I8+D9)*(100%-E9)*E$1)</f>
        <v>5294.4765442120697</v>
      </c>
      <c r="G9" s="6">
        <f t="shared" si="0"/>
        <v>25.942935066639141</v>
      </c>
      <c r="H9" s="6">
        <f t="shared" si="1"/>
        <v>79.944765442120698</v>
      </c>
      <c r="I9" s="6">
        <f t="shared" si="2"/>
        <v>5188.58884370331</v>
      </c>
      <c r="L9" s="8">
        <v>0.8</v>
      </c>
      <c r="M9" s="9">
        <f t="shared" ref="M9:M49" si="8">(P8+D9)+((P8+D9)*L9*B$1)+((P8+D9)*(100%-L8)*E$1)</f>
        <v>5072.0384741521311</v>
      </c>
      <c r="N9" s="9">
        <f t="shared" si="3"/>
        <v>84.718037118841082</v>
      </c>
      <c r="O9" s="9">
        <f>(N$2*0.03%*12)+(175*0.02%*12)+IF(L9-L8=0, M9*0.24%,M9*0.49%)</f>
        <v>127.7928923379651</v>
      </c>
      <c r="P9" s="9">
        <f t="shared" si="4"/>
        <v>4859.5275446953247</v>
      </c>
      <c r="S9" s="13">
        <v>0.8</v>
      </c>
      <c r="T9" s="15">
        <f t="shared" ref="T9:T49" si="9">(V8+B9)+((V8+B9)*S9*B$1)+((V8+B9)*(100%-S9)*E$1)</f>
        <v>4366.3821876290822</v>
      </c>
      <c r="U9" s="14">
        <f t="shared" si="5"/>
        <v>32.747866407218112</v>
      </c>
      <c r="V9" s="14">
        <f t="shared" si="6"/>
        <v>4333.6343212218644</v>
      </c>
    </row>
    <row r="10" spans="1:22" x14ac:dyDescent="0.25">
      <c r="B10" s="1">
        <v>871</v>
      </c>
      <c r="C10">
        <v>2022</v>
      </c>
      <c r="D10" s="1">
        <v>1200</v>
      </c>
      <c r="E10" s="5">
        <v>0.91</v>
      </c>
      <c r="F10" s="6">
        <f t="shared" si="7"/>
        <v>6597.8151283345933</v>
      </c>
      <c r="G10" s="6">
        <f t="shared" si="0"/>
        <v>32.329294128839507</v>
      </c>
      <c r="H10" s="6">
        <f t="shared" si="1"/>
        <v>92.978151283345937</v>
      </c>
      <c r="I10" s="6">
        <f t="shared" si="2"/>
        <v>6472.5076829224081</v>
      </c>
      <c r="L10" s="8">
        <v>0.8</v>
      </c>
      <c r="M10" s="9">
        <f t="shared" si="8"/>
        <v>6241.3133710361844</v>
      </c>
      <c r="N10" s="9">
        <f t="shared" si="3"/>
        <v>102.8651835184816</v>
      </c>
      <c r="O10" s="9">
        <f t="shared" ref="O10:O49" si="10">(N$2*0.03%*12)+(175*0.02%*12)+IF(L10-L9=0, M10*0.24%,M10*0.49%)</f>
        <v>130.59915209048683</v>
      </c>
      <c r="P10" s="9">
        <f t="shared" si="4"/>
        <v>6007.8490354272153</v>
      </c>
      <c r="S10" s="13">
        <v>0.8</v>
      </c>
      <c r="T10" s="15">
        <f t="shared" si="9"/>
        <v>5360.7733508585206</v>
      </c>
      <c r="U10" s="14">
        <f t="shared" si="5"/>
        <v>40.205800131438906</v>
      </c>
      <c r="V10" s="14">
        <f t="shared" si="6"/>
        <v>5320.5675507270817</v>
      </c>
    </row>
    <row r="11" spans="1:22" x14ac:dyDescent="0.25">
      <c r="B11" s="1">
        <v>871</v>
      </c>
      <c r="C11">
        <v>2023</v>
      </c>
      <c r="D11" s="1">
        <v>1200</v>
      </c>
      <c r="E11" s="5">
        <v>0.91</v>
      </c>
      <c r="F11" s="6">
        <f t="shared" si="7"/>
        <v>7923.7823095381164</v>
      </c>
      <c r="G11" s="6">
        <f t="shared" si="0"/>
        <v>38.826533316736771</v>
      </c>
      <c r="H11" s="6">
        <f t="shared" si="1"/>
        <v>106.23782309538116</v>
      </c>
      <c r="I11" s="6">
        <f t="shared" si="2"/>
        <v>7778.717953125999</v>
      </c>
      <c r="L11" s="8">
        <v>0.8</v>
      </c>
      <c r="M11" s="9">
        <f t="shared" si="8"/>
        <v>7424.0845064900313</v>
      </c>
      <c r="N11" s="9">
        <f t="shared" si="3"/>
        <v>121.22179154072529</v>
      </c>
      <c r="O11" s="9">
        <f t="shared" si="10"/>
        <v>133.43780281557605</v>
      </c>
      <c r="P11" s="9">
        <f t="shared" si="4"/>
        <v>7169.4249121337298</v>
      </c>
      <c r="S11" s="13">
        <v>0.8</v>
      </c>
      <c r="T11" s="15">
        <f t="shared" si="9"/>
        <v>6377.3145772488942</v>
      </c>
      <c r="U11" s="14">
        <f t="shared" si="5"/>
        <v>47.829859329366705</v>
      </c>
      <c r="V11" s="14">
        <f t="shared" si="6"/>
        <v>6329.4847179195276</v>
      </c>
    </row>
    <row r="12" spans="1:22" x14ac:dyDescent="0.25">
      <c r="B12" s="1">
        <v>871</v>
      </c>
      <c r="C12">
        <v>2024</v>
      </c>
      <c r="D12" s="1">
        <v>1200</v>
      </c>
      <c r="E12" s="5">
        <v>0.91</v>
      </c>
      <c r="F12" s="6">
        <f t="shared" si="7"/>
        <v>9272.7709660908749</v>
      </c>
      <c r="G12" s="6">
        <f t="shared" si="0"/>
        <v>45.436577733845283</v>
      </c>
      <c r="H12" s="6">
        <f t="shared" si="1"/>
        <v>119.72770966090876</v>
      </c>
      <c r="I12" s="6">
        <f t="shared" si="2"/>
        <v>9107.6066786961219</v>
      </c>
      <c r="L12" s="8">
        <v>0.8</v>
      </c>
      <c r="M12" s="9">
        <f t="shared" si="8"/>
        <v>8620.5076594977418</v>
      </c>
      <c r="N12" s="9">
        <f t="shared" si="3"/>
        <v>139.79027887540497</v>
      </c>
      <c r="O12" s="9">
        <f t="shared" si="10"/>
        <v>136.30921838279457</v>
      </c>
      <c r="P12" s="9">
        <f t="shared" si="4"/>
        <v>8344.4081622395424</v>
      </c>
      <c r="S12" s="13">
        <v>0.8</v>
      </c>
      <c r="T12" s="15">
        <f t="shared" si="9"/>
        <v>7416.499259457114</v>
      </c>
      <c r="U12" s="14">
        <f t="shared" si="5"/>
        <v>55.623744445928352</v>
      </c>
      <c r="V12" s="14">
        <f t="shared" si="6"/>
        <v>7360.8755150111856</v>
      </c>
    </row>
    <row r="13" spans="1:22" x14ac:dyDescent="0.25">
      <c r="B13" s="1">
        <v>871</v>
      </c>
      <c r="C13">
        <v>2025</v>
      </c>
      <c r="D13" s="1">
        <v>1200</v>
      </c>
      <c r="E13" s="5">
        <v>0.91</v>
      </c>
      <c r="F13" s="6">
        <f t="shared" si="7"/>
        <v>10645.180797423422</v>
      </c>
      <c r="G13" s="6">
        <f t="shared" si="0"/>
        <v>52.161385907374765</v>
      </c>
      <c r="H13" s="6">
        <f t="shared" si="1"/>
        <v>80.225903987117107</v>
      </c>
      <c r="I13" s="6">
        <f t="shared" si="2"/>
        <v>10512.79350752893</v>
      </c>
      <c r="L13" s="8">
        <v>0.8</v>
      </c>
      <c r="M13" s="9">
        <f t="shared" si="8"/>
        <v>9830.7404071067303</v>
      </c>
      <c r="N13" s="9">
        <f t="shared" si="3"/>
        <v>158.57309111829647</v>
      </c>
      <c r="O13" s="9">
        <f t="shared" si="10"/>
        <v>139.21377697705614</v>
      </c>
      <c r="P13" s="9">
        <f t="shared" si="4"/>
        <v>9532.9535390113779</v>
      </c>
      <c r="S13" s="13">
        <v>0.8</v>
      </c>
      <c r="T13" s="15">
        <f t="shared" si="9"/>
        <v>8478.8317804615217</v>
      </c>
      <c r="U13" s="14">
        <f t="shared" si="5"/>
        <v>63.591238353461414</v>
      </c>
      <c r="V13" s="14">
        <f t="shared" si="6"/>
        <v>8415.2405421080603</v>
      </c>
    </row>
    <row r="14" spans="1:22" x14ac:dyDescent="0.25">
      <c r="B14" s="1">
        <v>871</v>
      </c>
      <c r="C14">
        <v>2026</v>
      </c>
      <c r="D14" s="1">
        <v>1200</v>
      </c>
      <c r="E14" s="5">
        <v>0.91</v>
      </c>
      <c r="F14" s="6">
        <f t="shared" si="7"/>
        <v>12096.387494900502</v>
      </c>
      <c r="G14" s="6">
        <f t="shared" si="0"/>
        <v>59.272298725012462</v>
      </c>
      <c r="H14" s="6">
        <f t="shared" si="1"/>
        <v>87.481937474502502</v>
      </c>
      <c r="I14" s="6">
        <f t="shared" si="2"/>
        <v>11949.633258700987</v>
      </c>
      <c r="L14" s="8">
        <v>0.8</v>
      </c>
      <c r="M14" s="9">
        <f t="shared" si="8"/>
        <v>11054.94214518172</v>
      </c>
      <c r="N14" s="9">
        <f t="shared" si="3"/>
        <v>177.5727020932203</v>
      </c>
      <c r="O14" s="9">
        <f t="shared" si="10"/>
        <v>142.15186114843613</v>
      </c>
      <c r="P14" s="9">
        <f t="shared" si="4"/>
        <v>10735.217581940064</v>
      </c>
      <c r="S14" s="13">
        <v>0.8</v>
      </c>
      <c r="T14" s="15">
        <f t="shared" si="9"/>
        <v>9564.8277583713025</v>
      </c>
      <c r="U14" s="14">
        <f t="shared" si="5"/>
        <v>71.736208187784769</v>
      </c>
      <c r="V14" s="14">
        <f t="shared" si="6"/>
        <v>9493.091550183517</v>
      </c>
    </row>
    <row r="15" spans="1:22" x14ac:dyDescent="0.25">
      <c r="B15" s="1">
        <v>871</v>
      </c>
      <c r="C15">
        <v>2027</v>
      </c>
      <c r="D15" s="1">
        <v>1200</v>
      </c>
      <c r="E15" s="5">
        <v>0.91</v>
      </c>
      <c r="F15" s="6">
        <f t="shared" si="7"/>
        <v>13580.283747923444</v>
      </c>
      <c r="G15" s="6">
        <f t="shared" si="0"/>
        <v>66.543390364824873</v>
      </c>
      <c r="H15" s="6">
        <f t="shared" si="1"/>
        <v>94.901418739617228</v>
      </c>
      <c r="I15" s="6">
        <f t="shared" si="2"/>
        <v>13418.838938819003</v>
      </c>
      <c r="L15" s="8">
        <v>0.8</v>
      </c>
      <c r="M15" s="9">
        <f t="shared" si="8"/>
        <v>12293.274109398266</v>
      </c>
      <c r="N15" s="9">
        <f t="shared" si="3"/>
        <v>196.79161417786111</v>
      </c>
      <c r="O15" s="9">
        <f t="shared" si="10"/>
        <v>145.12385786255584</v>
      </c>
      <c r="P15" s="9">
        <f t="shared" si="4"/>
        <v>11951.358637357849</v>
      </c>
      <c r="S15" s="13">
        <v>0.8</v>
      </c>
      <c r="T15" s="15">
        <f t="shared" si="9"/>
        <v>10675.014296689023</v>
      </c>
      <c r="U15" s="14">
        <f t="shared" si="5"/>
        <v>80.062607225167667</v>
      </c>
      <c r="V15" s="14">
        <f t="shared" si="6"/>
        <v>10594.951689463856</v>
      </c>
    </row>
    <row r="16" spans="1:22" x14ac:dyDescent="0.25">
      <c r="B16" s="1">
        <v>871</v>
      </c>
      <c r="C16">
        <v>2028</v>
      </c>
      <c r="D16" s="1">
        <v>1200</v>
      </c>
      <c r="E16" s="5">
        <v>0.91</v>
      </c>
      <c r="F16" s="6">
        <f t="shared" si="7"/>
        <v>15097.605914065325</v>
      </c>
      <c r="G16" s="6">
        <f t="shared" si="0"/>
        <v>73.978268978920084</v>
      </c>
      <c r="H16" s="6">
        <f t="shared" si="1"/>
        <v>102.48802957032663</v>
      </c>
      <c r="I16" s="6">
        <f t="shared" si="2"/>
        <v>14921.139615516078</v>
      </c>
      <c r="L16" s="8">
        <v>0.8</v>
      </c>
      <c r="M16" s="9">
        <f t="shared" si="8"/>
        <v>13545.899396478584</v>
      </c>
      <c r="N16" s="9">
        <f t="shared" si="3"/>
        <v>216.23235863334764</v>
      </c>
      <c r="O16" s="9">
        <f t="shared" si="10"/>
        <v>148.13015855154859</v>
      </c>
      <c r="P16" s="9">
        <f t="shared" si="4"/>
        <v>13181.536879293688</v>
      </c>
      <c r="S16" s="13">
        <v>0.8</v>
      </c>
      <c r="T16" s="15">
        <f t="shared" si="9"/>
        <v>11809.930240147771</v>
      </c>
      <c r="U16" s="14">
        <f t="shared" si="5"/>
        <v>88.574476801108275</v>
      </c>
      <c r="V16" s="14">
        <f t="shared" si="6"/>
        <v>11721.355763346663</v>
      </c>
    </row>
    <row r="17" spans="2:22" x14ac:dyDescent="0.25">
      <c r="B17" s="1">
        <v>871</v>
      </c>
      <c r="C17">
        <v>2029</v>
      </c>
      <c r="D17" s="1">
        <v>1200</v>
      </c>
      <c r="E17" s="5">
        <v>0.91</v>
      </c>
      <c r="F17" s="6">
        <f t="shared" si="7"/>
        <v>16649.106937924233</v>
      </c>
      <c r="G17" s="6">
        <f t="shared" si="0"/>
        <v>81.580623995828731</v>
      </c>
      <c r="H17" s="6">
        <f t="shared" si="1"/>
        <v>110.24553468962117</v>
      </c>
      <c r="I17" s="6">
        <f t="shared" si="2"/>
        <v>16457.280779238783</v>
      </c>
      <c r="L17" s="8">
        <v>0.8</v>
      </c>
      <c r="M17" s="9">
        <f t="shared" si="8"/>
        <v>14812.982985672499</v>
      </c>
      <c r="N17" s="9">
        <f t="shared" si="3"/>
        <v>235.89749593763719</v>
      </c>
      <c r="O17" s="9">
        <f t="shared" si="10"/>
        <v>151.17115916561397</v>
      </c>
      <c r="P17" s="9">
        <f t="shared" si="4"/>
        <v>14425.914330569249</v>
      </c>
      <c r="S17" s="13">
        <v>0.8</v>
      </c>
      <c r="T17" s="15">
        <f t="shared" si="9"/>
        <v>12970.126436247063</v>
      </c>
      <c r="U17" s="14">
        <f t="shared" si="5"/>
        <v>97.275948271852968</v>
      </c>
      <c r="V17" s="14">
        <f t="shared" si="6"/>
        <v>12872.850487975209</v>
      </c>
    </row>
    <row r="18" spans="2:22" x14ac:dyDescent="0.25">
      <c r="B18" s="1">
        <v>871</v>
      </c>
      <c r="C18">
        <v>2030</v>
      </c>
      <c r="D18" s="1">
        <v>1200</v>
      </c>
      <c r="E18" s="5">
        <v>0.91</v>
      </c>
      <c r="F18" s="6">
        <f t="shared" si="7"/>
        <v>18235.556724758855</v>
      </c>
      <c r="G18" s="6">
        <f t="shared" si="0"/>
        <v>89.354227951318393</v>
      </c>
      <c r="H18" s="6">
        <f t="shared" si="1"/>
        <v>118.17778362379428</v>
      </c>
      <c r="I18" s="6">
        <f t="shared" si="2"/>
        <v>18028.024713183746</v>
      </c>
      <c r="L18" s="8">
        <v>0.8</v>
      </c>
      <c r="M18" s="9">
        <f t="shared" si="8"/>
        <v>16094.691760486327</v>
      </c>
      <c r="N18" s="9">
        <f t="shared" si="3"/>
        <v>255.78961612274782</v>
      </c>
      <c r="O18" s="9">
        <f t="shared" si="10"/>
        <v>154.24726022516717</v>
      </c>
      <c r="P18" s="9">
        <f t="shared" si="4"/>
        <v>15684.654884138412</v>
      </c>
      <c r="S18" s="13">
        <v>0.8</v>
      </c>
      <c r="T18" s="15">
        <f t="shared" si="9"/>
        <v>14156.166002614465</v>
      </c>
      <c r="U18" s="14">
        <f t="shared" si="5"/>
        <v>106.17124501960849</v>
      </c>
      <c r="V18" s="14">
        <f t="shared" si="6"/>
        <v>14049.994757594857</v>
      </c>
    </row>
    <row r="19" spans="2:22" x14ac:dyDescent="0.25">
      <c r="B19" s="1">
        <v>871</v>
      </c>
      <c r="C19">
        <v>2031</v>
      </c>
      <c r="D19" s="1">
        <v>1200</v>
      </c>
      <c r="E19" s="5">
        <v>0.91</v>
      </c>
      <c r="F19" s="6">
        <f t="shared" si="7"/>
        <v>19857.742522540513</v>
      </c>
      <c r="G19" s="6">
        <f t="shared" si="0"/>
        <v>97.302938360448508</v>
      </c>
      <c r="H19" s="6">
        <f t="shared" si="1"/>
        <v>126.28871261270257</v>
      </c>
      <c r="I19" s="6">
        <f t="shared" si="2"/>
        <v>19634.150871567363</v>
      </c>
      <c r="L19" s="8">
        <v>0.8</v>
      </c>
      <c r="M19" s="9">
        <f t="shared" si="8"/>
        <v>17391.194530662568</v>
      </c>
      <c r="N19" s="9">
        <f t="shared" si="3"/>
        <v>275.9113391158831</v>
      </c>
      <c r="O19" s="9">
        <f t="shared" si="10"/>
        <v>157.35886687359016</v>
      </c>
      <c r="P19" s="9">
        <f t="shared" si="4"/>
        <v>16957.924324673095</v>
      </c>
      <c r="S19" s="13">
        <v>0.8</v>
      </c>
      <c r="T19" s="15">
        <f t="shared" si="9"/>
        <v>15368.624600322702</v>
      </c>
      <c r="U19" s="14">
        <f t="shared" si="5"/>
        <v>115.26468450242027</v>
      </c>
      <c r="V19" s="14">
        <f t="shared" si="6"/>
        <v>15253.359915820281</v>
      </c>
    </row>
    <row r="20" spans="2:22" x14ac:dyDescent="0.25">
      <c r="B20" s="1">
        <v>871</v>
      </c>
      <c r="C20">
        <v>2032</v>
      </c>
      <c r="D20" s="1">
        <v>1200</v>
      </c>
      <c r="E20" s="5">
        <v>0.91</v>
      </c>
      <c r="F20" s="6">
        <f t="shared" si="7"/>
        <v>21516.469312611196</v>
      </c>
      <c r="G20" s="6">
        <f t="shared" si="0"/>
        <v>105.43069963179485</v>
      </c>
      <c r="H20" s="6">
        <f t="shared" si="1"/>
        <v>134.58234656305598</v>
      </c>
      <c r="I20" s="6">
        <f t="shared" si="2"/>
        <v>21276.456266416346</v>
      </c>
      <c r="L20" s="8">
        <v>0.8</v>
      </c>
      <c r="M20" s="9">
        <f t="shared" si="8"/>
        <v>18702.662054413286</v>
      </c>
      <c r="N20" s="9">
        <f t="shared" si="3"/>
        <v>296.2653150844942</v>
      </c>
      <c r="O20" s="9">
        <f t="shared" si="10"/>
        <v>160.50638893059187</v>
      </c>
      <c r="P20" s="9">
        <f t="shared" si="4"/>
        <v>18245.8903503982</v>
      </c>
      <c r="S20" s="13">
        <v>0.8</v>
      </c>
      <c r="T20" s="15">
        <f t="shared" si="9"/>
        <v>16608.090713294892</v>
      </c>
      <c r="U20" s="14">
        <f t="shared" si="5"/>
        <v>124.56068034971169</v>
      </c>
      <c r="V20" s="14">
        <f t="shared" si="6"/>
        <v>16483.530032945182</v>
      </c>
    </row>
    <row r="21" spans="2:22" x14ac:dyDescent="0.25">
      <c r="B21" s="1">
        <v>871</v>
      </c>
      <c r="C21">
        <v>2033</v>
      </c>
      <c r="D21" s="1">
        <v>1200</v>
      </c>
      <c r="E21" s="5">
        <v>0.91</v>
      </c>
      <c r="F21" s="6">
        <f t="shared" si="7"/>
        <v>23212.56020914148</v>
      </c>
      <c r="G21" s="6">
        <f t="shared" si="0"/>
        <v>113.74154502479325</v>
      </c>
      <c r="H21" s="6">
        <f t="shared" si="1"/>
        <v>143.0628010457074</v>
      </c>
      <c r="I21" s="6">
        <f t="shared" si="2"/>
        <v>22955.755863070979</v>
      </c>
      <c r="L21" s="8">
        <v>0.8</v>
      </c>
      <c r="M21" s="9">
        <f t="shared" si="8"/>
        <v>20029.267060910148</v>
      </c>
      <c r="N21" s="9">
        <f t="shared" si="3"/>
        <v>316.85422478532553</v>
      </c>
      <c r="O21" s="9">
        <f t="shared" si="10"/>
        <v>163.69024094618433</v>
      </c>
      <c r="P21" s="9">
        <f t="shared" si="4"/>
        <v>19548.722595178639</v>
      </c>
      <c r="S21" s="13">
        <v>0.8</v>
      </c>
      <c r="T21" s="15">
        <f t="shared" si="9"/>
        <v>17875.165933933538</v>
      </c>
      <c r="U21" s="14">
        <f t="shared" si="5"/>
        <v>134.06374450450153</v>
      </c>
      <c r="V21" s="14">
        <f t="shared" si="6"/>
        <v>17741.102189429035</v>
      </c>
    </row>
    <row r="22" spans="2:22" x14ac:dyDescent="0.25">
      <c r="B22" s="1">
        <v>871</v>
      </c>
      <c r="C22">
        <v>2034</v>
      </c>
      <c r="D22" s="1">
        <v>1200</v>
      </c>
      <c r="E22" s="5">
        <v>0.91</v>
      </c>
      <c r="F22" s="6">
        <f t="shared" si="7"/>
        <v>24946.856867586554</v>
      </c>
      <c r="G22" s="6">
        <f t="shared" si="0"/>
        <v>122.23959865117411</v>
      </c>
      <c r="H22" s="6">
        <f t="shared" si="1"/>
        <v>151.73428433793276</v>
      </c>
      <c r="I22" s="6">
        <f t="shared" si="2"/>
        <v>24672.882984597447</v>
      </c>
      <c r="L22" s="8">
        <v>0.8</v>
      </c>
      <c r="M22" s="9">
        <f t="shared" si="8"/>
        <v>21371.184273033999</v>
      </c>
      <c r="N22" s="9">
        <f t="shared" si="3"/>
        <v>337.68077991748771</v>
      </c>
      <c r="O22" s="9">
        <f t="shared" si="10"/>
        <v>166.91084225528158</v>
      </c>
      <c r="P22" s="9">
        <f t="shared" si="4"/>
        <v>20866.592650861228</v>
      </c>
      <c r="S22" s="13">
        <v>0.8</v>
      </c>
      <c r="T22" s="15">
        <f t="shared" si="9"/>
        <v>19170.465255111907</v>
      </c>
      <c r="U22" s="14">
        <f t="shared" si="5"/>
        <v>143.77848941333929</v>
      </c>
      <c r="V22" s="14">
        <f t="shared" si="6"/>
        <v>19026.686765698567</v>
      </c>
    </row>
    <row r="23" spans="2:22" x14ac:dyDescent="0.25">
      <c r="B23" s="1">
        <v>871</v>
      </c>
      <c r="C23">
        <v>2035</v>
      </c>
      <c r="D23" s="1">
        <v>1200</v>
      </c>
      <c r="E23" s="5">
        <v>0.91</v>
      </c>
      <c r="F23" s="6">
        <f t="shared" si="7"/>
        <v>26720.219902343015</v>
      </c>
      <c r="G23" s="6">
        <f t="shared" si="0"/>
        <v>130.92907752148076</v>
      </c>
      <c r="H23" s="6">
        <f t="shared" si="1"/>
        <v>160.60109951171506</v>
      </c>
      <c r="I23" s="6">
        <f t="shared" si="2"/>
        <v>26428.689725309821</v>
      </c>
      <c r="L23" s="8">
        <v>0.8</v>
      </c>
      <c r="M23" s="9">
        <f t="shared" si="8"/>
        <v>22728.590430387063</v>
      </c>
      <c r="N23" s="9">
        <f t="shared" si="3"/>
        <v>358.7477234796072</v>
      </c>
      <c r="O23" s="9">
        <f t="shared" si="10"/>
        <v>170.16861703292892</v>
      </c>
      <c r="P23" s="9">
        <f t="shared" si="4"/>
        <v>22199.674089874527</v>
      </c>
      <c r="S23" s="13">
        <v>0.8</v>
      </c>
      <c r="T23" s="15">
        <f t="shared" si="9"/>
        <v>20494.617368669522</v>
      </c>
      <c r="U23" s="14">
        <f t="shared" si="5"/>
        <v>153.70963026502142</v>
      </c>
      <c r="V23" s="14">
        <f t="shared" si="6"/>
        <v>20340.907738404501</v>
      </c>
    </row>
    <row r="24" spans="2:22" x14ac:dyDescent="0.25">
      <c r="B24" s="1">
        <v>871</v>
      </c>
      <c r="C24">
        <v>2036</v>
      </c>
      <c r="D24" s="1">
        <v>1200</v>
      </c>
      <c r="E24" s="5">
        <v>0.91</v>
      </c>
      <c r="F24" s="6">
        <f t="shared" si="7"/>
        <v>28533.52931381372</v>
      </c>
      <c r="G24" s="6">
        <f t="shared" si="0"/>
        <v>139.81429363768723</v>
      </c>
      <c r="H24" s="6">
        <f t="shared" si="1"/>
        <v>169.66764656906861</v>
      </c>
      <c r="I24" s="6">
        <f t="shared" si="2"/>
        <v>28224.047373606965</v>
      </c>
      <c r="L24" s="8">
        <v>0.8</v>
      </c>
      <c r="M24" s="9">
        <f t="shared" si="8"/>
        <v>24101.664312570763</v>
      </c>
      <c r="N24" s="9">
        <f t="shared" si="3"/>
        <v>380.05783013109829</v>
      </c>
      <c r="O24" s="9">
        <f t="shared" si="10"/>
        <v>173.46399435016983</v>
      </c>
      <c r="P24" s="9">
        <f t="shared" si="4"/>
        <v>23548.142488089492</v>
      </c>
      <c r="S24" s="13">
        <v>0.6</v>
      </c>
      <c r="T24" s="15">
        <f t="shared" si="9"/>
        <v>21742.205431864611</v>
      </c>
      <c r="U24" s="14">
        <f t="shared" si="5"/>
        <v>163.06654073898457</v>
      </c>
      <c r="V24" s="14">
        <f t="shared" si="6"/>
        <v>21579.138891125625</v>
      </c>
    </row>
    <row r="25" spans="2:22" x14ac:dyDescent="0.25">
      <c r="B25" s="1">
        <v>871</v>
      </c>
      <c r="C25">
        <v>2037</v>
      </c>
      <c r="D25" s="1">
        <v>1200</v>
      </c>
      <c r="E25" s="5">
        <v>0.91</v>
      </c>
      <c r="F25" s="6">
        <f t="shared" si="7"/>
        <v>30387.684925092592</v>
      </c>
      <c r="G25" s="6">
        <f t="shared" si="0"/>
        <v>148.89965613295368</v>
      </c>
      <c r="H25" s="6">
        <f t="shared" si="1"/>
        <v>178.93842462546297</v>
      </c>
      <c r="I25" s="6">
        <f t="shared" si="2"/>
        <v>30059.846844334174</v>
      </c>
      <c r="L25" s="8">
        <v>0.8</v>
      </c>
      <c r="M25" s="9">
        <f t="shared" si="8"/>
        <v>25490.586762732179</v>
      </c>
      <c r="N25" s="9">
        <f t="shared" si="3"/>
        <v>401.61390655760346</v>
      </c>
      <c r="O25" s="9">
        <f t="shared" si="10"/>
        <v>176.79740823055721</v>
      </c>
      <c r="P25" s="9">
        <f t="shared" si="4"/>
        <v>24912.175447944021</v>
      </c>
      <c r="S25" s="13">
        <v>0.6</v>
      </c>
      <c r="T25" s="15">
        <f t="shared" si="9"/>
        <v>23011.392363403767</v>
      </c>
      <c r="U25" s="14">
        <f t="shared" si="5"/>
        <v>172.58544272552825</v>
      </c>
      <c r="V25" s="14">
        <f t="shared" si="6"/>
        <v>22838.806920678238</v>
      </c>
    </row>
    <row r="26" spans="2:22" x14ac:dyDescent="0.25">
      <c r="B26" s="1">
        <v>871</v>
      </c>
      <c r="C26">
        <v>2038</v>
      </c>
      <c r="D26" s="1">
        <v>1200</v>
      </c>
      <c r="E26" s="5">
        <v>0.91</v>
      </c>
      <c r="F26" s="6">
        <f t="shared" si="7"/>
        <v>32283.606828486121</v>
      </c>
      <c r="G26" s="6">
        <f t="shared" si="0"/>
        <v>158.189673459582</v>
      </c>
      <c r="H26" s="6">
        <f t="shared" si="1"/>
        <v>188.4180341424306</v>
      </c>
      <c r="I26" s="6">
        <f t="shared" si="2"/>
        <v>31936.999120884109</v>
      </c>
      <c r="L26" s="8">
        <v>0.8</v>
      </c>
      <c r="M26" s="9">
        <f t="shared" si="8"/>
        <v>26895.540711382342</v>
      </c>
      <c r="N26" s="9">
        <f>(M26*L26*1.94%)+(D26*0.5%)</f>
        <v>423.41879184065402</v>
      </c>
      <c r="O26" s="9">
        <f t="shared" si="10"/>
        <v>180.16929770731761</v>
      </c>
      <c r="P26" s="9">
        <f t="shared" si="4"/>
        <v>26291.952621834371</v>
      </c>
      <c r="S26" s="13">
        <v>0.6</v>
      </c>
      <c r="T26" s="15">
        <f t="shared" si="9"/>
        <v>24302.552093695194</v>
      </c>
      <c r="U26" s="14">
        <f t="shared" si="5"/>
        <v>182.26914070271394</v>
      </c>
      <c r="V26" s="14">
        <f t="shared" si="6"/>
        <v>24120.282952992482</v>
      </c>
    </row>
    <row r="27" spans="2:22" x14ac:dyDescent="0.25">
      <c r="B27" s="1">
        <v>871</v>
      </c>
      <c r="C27">
        <v>2039</v>
      </c>
      <c r="D27" s="1">
        <v>1200</v>
      </c>
      <c r="E27" s="5">
        <v>0.91</v>
      </c>
      <c r="F27" s="6">
        <f t="shared" si="7"/>
        <v>34222.235842093061</v>
      </c>
      <c r="G27" s="6">
        <f t="shared" si="0"/>
        <v>167.68895562625599</v>
      </c>
      <c r="H27" s="6">
        <f t="shared" si="1"/>
        <v>198.11117921046531</v>
      </c>
      <c r="I27" s="6">
        <f t="shared" si="2"/>
        <v>33856.435707256343</v>
      </c>
      <c r="L27" s="8">
        <v>0.8</v>
      </c>
      <c r="M27" s="9">
        <f t="shared" si="8"/>
        <v>28316.711200489401</v>
      </c>
      <c r="N27" s="9">
        <f t="shared" si="3"/>
        <v>445.47535783159555</v>
      </c>
      <c r="O27" s="9">
        <f t="shared" si="10"/>
        <v>183.58010688117454</v>
      </c>
      <c r="P27" s="9">
        <f t="shared" si="4"/>
        <v>27687.655735776632</v>
      </c>
      <c r="S27" s="13">
        <v>0.6</v>
      </c>
      <c r="T27" s="15">
        <f t="shared" si="9"/>
        <v>25616.065026817294</v>
      </c>
      <c r="U27" s="14">
        <f t="shared" si="5"/>
        <v>192.12048770112969</v>
      </c>
      <c r="V27" s="14">
        <f t="shared" si="6"/>
        <v>25423.944539116164</v>
      </c>
    </row>
    <row r="28" spans="2:22" x14ac:dyDescent="0.25">
      <c r="B28" s="1">
        <v>871</v>
      </c>
      <c r="C28">
        <v>2040</v>
      </c>
      <c r="D28" s="1">
        <v>1200</v>
      </c>
      <c r="E28" s="5">
        <v>0.89</v>
      </c>
      <c r="F28" s="6">
        <f t="shared" si="7"/>
        <v>36187.005758815358</v>
      </c>
      <c r="G28" s="6">
        <f t="shared" si="0"/>
        <v>177.31632821819525</v>
      </c>
      <c r="H28" s="6">
        <f t="shared" si="1"/>
        <v>207.9350287940768</v>
      </c>
      <c r="I28" s="6">
        <f t="shared" si="2"/>
        <v>35801.754401803089</v>
      </c>
      <c r="L28" s="8">
        <v>0.8</v>
      </c>
      <c r="M28" s="9">
        <f t="shared" si="8"/>
        <v>29754.285407849929</v>
      </c>
      <c r="N28" s="9">
        <f t="shared" si="3"/>
        <v>467.78650952983094</v>
      </c>
      <c r="O28" s="9">
        <f t="shared" si="10"/>
        <v>187.0302849788398</v>
      </c>
      <c r="P28" s="9">
        <f t="shared" si="4"/>
        <v>29099.468613341262</v>
      </c>
      <c r="S28" s="13">
        <v>0.6</v>
      </c>
      <c r="T28" s="15">
        <f t="shared" si="9"/>
        <v>26952.318152594067</v>
      </c>
      <c r="U28" s="14">
        <f t="shared" si="5"/>
        <v>202.14238614445549</v>
      </c>
      <c r="V28" s="14">
        <f t="shared" si="6"/>
        <v>26750.175766449611</v>
      </c>
    </row>
    <row r="29" spans="2:22" x14ac:dyDescent="0.25">
      <c r="B29" s="1">
        <v>871</v>
      </c>
      <c r="C29">
        <v>2041</v>
      </c>
      <c r="D29" s="1">
        <v>1200</v>
      </c>
      <c r="E29" s="5">
        <v>0.87</v>
      </c>
      <c r="F29" s="6">
        <f t="shared" si="7"/>
        <v>38176.560104060336</v>
      </c>
      <c r="G29" s="6">
        <f t="shared" si="0"/>
        <v>187.06514450989565</v>
      </c>
      <c r="H29" s="6">
        <f t="shared" si="1"/>
        <v>217.88280052030169</v>
      </c>
      <c r="I29" s="6">
        <f t="shared" si="2"/>
        <v>37771.612159030134</v>
      </c>
      <c r="L29" s="8">
        <v>0.8</v>
      </c>
      <c r="M29" s="9">
        <f t="shared" si="8"/>
        <v>31208.452671741499</v>
      </c>
      <c r="N29" s="9">
        <f t="shared" si="3"/>
        <v>490.35518546542812</v>
      </c>
      <c r="O29" s="9">
        <f t="shared" si="10"/>
        <v>190.52028641217959</v>
      </c>
      <c r="P29" s="9">
        <f t="shared" si="4"/>
        <v>30527.577199863892</v>
      </c>
      <c r="S29" s="13">
        <v>0.6</v>
      </c>
      <c r="T29" s="15">
        <f t="shared" si="9"/>
        <v>28311.705160610851</v>
      </c>
      <c r="U29" s="14">
        <f t="shared" si="5"/>
        <v>212.33778870458138</v>
      </c>
      <c r="V29" s="14">
        <f t="shared" si="6"/>
        <v>28099.367371906268</v>
      </c>
    </row>
    <row r="30" spans="2:22" x14ac:dyDescent="0.25">
      <c r="B30" s="1">
        <v>871</v>
      </c>
      <c r="C30">
        <v>2042</v>
      </c>
      <c r="D30" s="1">
        <v>1200</v>
      </c>
      <c r="E30" s="5">
        <v>0.84</v>
      </c>
      <c r="F30" s="6">
        <f t="shared" si="7"/>
        <v>40179.732135960068</v>
      </c>
      <c r="G30" s="6">
        <f>F30*0.48%</f>
        <v>192.8627142526083</v>
      </c>
      <c r="H30" s="6">
        <f t="shared" si="1"/>
        <v>227.89866067980034</v>
      </c>
      <c r="I30" s="6">
        <f t="shared" si="2"/>
        <v>39758.97076102766</v>
      </c>
      <c r="L30" s="8">
        <v>0.8</v>
      </c>
      <c r="M30" s="9">
        <f t="shared" si="8"/>
        <v>32679.404515859809</v>
      </c>
      <c r="N30" s="9">
        <f t="shared" si="3"/>
        <v>513.18435808614424</v>
      </c>
      <c r="O30" s="9">
        <f t="shared" si="10"/>
        <v>194.05057083806352</v>
      </c>
      <c r="P30" s="9">
        <f t="shared" si="4"/>
        <v>31972.169586935601</v>
      </c>
      <c r="S30" s="13">
        <v>0.6</v>
      </c>
      <c r="T30" s="15">
        <f t="shared" si="9"/>
        <v>29694.626556203923</v>
      </c>
      <c r="U30" s="14">
        <f t="shared" si="5"/>
        <v>222.70969917152942</v>
      </c>
      <c r="V30" s="14">
        <f t="shared" si="6"/>
        <v>29471.916857032393</v>
      </c>
    </row>
    <row r="31" spans="2:22" x14ac:dyDescent="0.25">
      <c r="B31" s="1">
        <v>871</v>
      </c>
      <c r="C31">
        <v>2043</v>
      </c>
      <c r="D31" s="1">
        <v>1200</v>
      </c>
      <c r="E31" s="5">
        <v>0.79</v>
      </c>
      <c r="F31" s="6">
        <f t="shared" si="7"/>
        <v>42177.500141168231</v>
      </c>
      <c r="G31" s="6">
        <f>F31*0.46%</f>
        <v>194.01650064937385</v>
      </c>
      <c r="H31" s="6">
        <f t="shared" si="1"/>
        <v>237.88750070584115</v>
      </c>
      <c r="I31" s="6">
        <f t="shared" si="2"/>
        <v>41745.596139813017</v>
      </c>
      <c r="L31" s="8">
        <v>0.7</v>
      </c>
      <c r="M31" s="9">
        <f t="shared" si="8"/>
        <v>34051.232080989394</v>
      </c>
      <c r="N31" s="9">
        <f t="shared" si="3"/>
        <v>468.41573165983596</v>
      </c>
      <c r="O31" s="9">
        <f t="shared" si="10"/>
        <v>282.47103719684799</v>
      </c>
      <c r="P31" s="9">
        <f t="shared" si="4"/>
        <v>33300.345312132711</v>
      </c>
      <c r="S31" s="13">
        <v>0.6</v>
      </c>
      <c r="T31" s="15">
        <f t="shared" si="9"/>
        <v>31101.489778458203</v>
      </c>
      <c r="U31" s="14">
        <f t="shared" si="5"/>
        <v>233.26117333843652</v>
      </c>
      <c r="V31" s="14">
        <f t="shared" si="6"/>
        <v>30868.228605119766</v>
      </c>
    </row>
    <row r="32" spans="2:22" x14ac:dyDescent="0.25">
      <c r="B32" s="1">
        <v>871</v>
      </c>
      <c r="C32">
        <v>2044</v>
      </c>
      <c r="D32" s="1">
        <v>1200</v>
      </c>
      <c r="E32" s="5">
        <v>0.73</v>
      </c>
      <c r="F32" s="6">
        <f t="shared" si="7"/>
        <v>44158.80923076273</v>
      </c>
      <c r="G32" s="6">
        <f>F32*0.45%</f>
        <v>198.71464153843232</v>
      </c>
      <c r="H32" s="6">
        <f t="shared" si="1"/>
        <v>247.79404615381367</v>
      </c>
      <c r="I32" s="6">
        <f t="shared" si="2"/>
        <v>43712.30054307048</v>
      </c>
      <c r="L32" s="8">
        <v>0.7</v>
      </c>
      <c r="M32" s="9">
        <f t="shared" si="8"/>
        <v>35449.104808216354</v>
      </c>
      <c r="N32" s="9">
        <f t="shared" si="3"/>
        <v>487.39884329557805</v>
      </c>
      <c r="O32" s="9">
        <f t="shared" si="10"/>
        <v>200.69785153971924</v>
      </c>
      <c r="P32" s="9">
        <f t="shared" si="4"/>
        <v>34761.008113381053</v>
      </c>
      <c r="S32" s="13">
        <v>0.6</v>
      </c>
      <c r="T32" s="15">
        <f t="shared" si="9"/>
        <v>32532.709320247763</v>
      </c>
      <c r="U32" s="14">
        <f t="shared" si="5"/>
        <v>243.99531990185821</v>
      </c>
      <c r="V32" s="14">
        <f t="shared" si="6"/>
        <v>32288.714000345906</v>
      </c>
    </row>
    <row r="33" spans="2:22" x14ac:dyDescent="0.25">
      <c r="B33" s="1">
        <v>871</v>
      </c>
      <c r="C33">
        <v>2045</v>
      </c>
      <c r="D33" s="1">
        <v>1200</v>
      </c>
      <c r="E33" s="5">
        <v>0.67</v>
      </c>
      <c r="F33" s="6">
        <f t="shared" si="7"/>
        <v>46113.704582597609</v>
      </c>
      <c r="G33" s="6">
        <f>F33*0.43%</f>
        <v>198.28892970516972</v>
      </c>
      <c r="H33" s="6">
        <f t="shared" si="1"/>
        <v>257.56852291298804</v>
      </c>
      <c r="I33" s="6">
        <f t="shared" si="2"/>
        <v>45657.847129979447</v>
      </c>
      <c r="L33" s="8">
        <v>0.7</v>
      </c>
      <c r="M33" s="9">
        <f t="shared" si="8"/>
        <v>36949.935836499033</v>
      </c>
      <c r="N33" s="9">
        <f t="shared" si="3"/>
        <v>507.78012865965684</v>
      </c>
      <c r="O33" s="9">
        <f t="shared" si="10"/>
        <v>204.29984600759767</v>
      </c>
      <c r="P33" s="9">
        <f t="shared" si="4"/>
        <v>36237.855861831777</v>
      </c>
      <c r="S33" s="13">
        <v>0.6</v>
      </c>
      <c r="T33" s="15">
        <f t="shared" si="9"/>
        <v>33988.706850354552</v>
      </c>
      <c r="U33" s="14">
        <f t="shared" si="5"/>
        <v>254.91530137765915</v>
      </c>
      <c r="V33" s="14">
        <f t="shared" si="6"/>
        <v>33733.791548976893</v>
      </c>
    </row>
    <row r="34" spans="2:22" x14ac:dyDescent="0.25">
      <c r="B34" s="1">
        <v>871</v>
      </c>
      <c r="C34">
        <v>2046</v>
      </c>
      <c r="D34" s="1">
        <v>1200</v>
      </c>
      <c r="E34" s="5">
        <v>0.61</v>
      </c>
      <c r="F34" s="6">
        <f t="shared" si="7"/>
        <v>48041.007770011427</v>
      </c>
      <c r="G34" s="6">
        <f>F34*0.41%</f>
        <v>196.96813185704681</v>
      </c>
      <c r="H34" s="6">
        <f t="shared" si="1"/>
        <v>267.20503885005712</v>
      </c>
      <c r="I34" s="6">
        <f t="shared" si="2"/>
        <v>47576.834599304326</v>
      </c>
      <c r="L34" s="8">
        <v>0.7</v>
      </c>
      <c r="M34" s="9">
        <f t="shared" si="8"/>
        <v>38467.396898032152</v>
      </c>
      <c r="N34" s="9">
        <f t="shared" si="3"/>
        <v>528.38724987527667</v>
      </c>
      <c r="O34" s="9">
        <f t="shared" si="10"/>
        <v>207.94175255527716</v>
      </c>
      <c r="P34" s="9">
        <f t="shared" si="4"/>
        <v>37731.067895601598</v>
      </c>
      <c r="S34" s="13">
        <v>0.4</v>
      </c>
      <c r="T34" s="15">
        <f t="shared" si="9"/>
        <v>35296.887379956432</v>
      </c>
      <c r="U34" s="14">
        <f t="shared" si="5"/>
        <v>264.72665534967325</v>
      </c>
      <c r="V34" s="14">
        <f t="shared" si="6"/>
        <v>35032.160724606758</v>
      </c>
    </row>
    <row r="35" spans="2:22" x14ac:dyDescent="0.25">
      <c r="B35" s="1">
        <v>871</v>
      </c>
      <c r="C35">
        <v>2047</v>
      </c>
      <c r="D35" s="1">
        <v>1200</v>
      </c>
      <c r="E35" s="5">
        <v>0.54</v>
      </c>
      <c r="F35" s="6">
        <f t="shared" si="7"/>
        <v>49923.090212387979</v>
      </c>
      <c r="G35" s="6">
        <f>F35*0.39%</f>
        <v>194.70005182831312</v>
      </c>
      <c r="H35" s="6">
        <f t="shared" si="1"/>
        <v>276.61545106193989</v>
      </c>
      <c r="I35" s="6">
        <f t="shared" si="2"/>
        <v>49451.774709497724</v>
      </c>
      <c r="L35" s="8">
        <v>0.6</v>
      </c>
      <c r="M35" s="9">
        <f t="shared" si="8"/>
        <v>39865.413525096039</v>
      </c>
      <c r="N35" s="9">
        <f t="shared" si="3"/>
        <v>470.03341343211792</v>
      </c>
      <c r="O35" s="9">
        <f t="shared" si="10"/>
        <v>310.96052627297058</v>
      </c>
      <c r="P35" s="9">
        <f t="shared" si="4"/>
        <v>39084.419585390955</v>
      </c>
      <c r="S35" s="13">
        <v>0.4</v>
      </c>
      <c r="T35" s="15">
        <f t="shared" si="9"/>
        <v>36621.223939098898</v>
      </c>
      <c r="U35" s="14">
        <f t="shared" si="5"/>
        <v>274.65917954324175</v>
      </c>
      <c r="V35" s="14">
        <f t="shared" si="6"/>
        <v>36346.564759555658</v>
      </c>
    </row>
    <row r="36" spans="2:22" x14ac:dyDescent="0.25">
      <c r="B36" s="1">
        <v>871</v>
      </c>
      <c r="C36">
        <v>2048</v>
      </c>
      <c r="D36" s="1">
        <v>1200</v>
      </c>
      <c r="E36" s="5">
        <v>0.46</v>
      </c>
      <c r="F36" s="6">
        <f t="shared" si="7"/>
        <v>51740.787865751925</v>
      </c>
      <c r="G36" s="6">
        <f>F36*0.37%</f>
        <v>191.44091510328212</v>
      </c>
      <c r="H36" s="6">
        <f t="shared" si="1"/>
        <v>285.70393932875965</v>
      </c>
      <c r="I36" s="6">
        <f t="shared" si="2"/>
        <v>51263.64301131988</v>
      </c>
      <c r="L36" s="8">
        <v>0.6</v>
      </c>
      <c r="M36" s="9">
        <f t="shared" si="8"/>
        <v>41291.53007502573</v>
      </c>
      <c r="N36" s="9">
        <f t="shared" si="3"/>
        <v>486.6334100732995</v>
      </c>
      <c r="O36" s="9">
        <f t="shared" si="10"/>
        <v>214.71967218006174</v>
      </c>
      <c r="P36" s="9">
        <f t="shared" si="4"/>
        <v>40590.176992772365</v>
      </c>
      <c r="S36" s="13">
        <v>0.4</v>
      </c>
      <c r="T36" s="15">
        <f t="shared" si="9"/>
        <v>37961.916054746769</v>
      </c>
      <c r="U36" s="14">
        <f t="shared" si="5"/>
        <v>284.71437041060074</v>
      </c>
      <c r="V36" s="14">
        <f t="shared" si="6"/>
        <v>37677.201684336171</v>
      </c>
    </row>
    <row r="37" spans="2:22" x14ac:dyDescent="0.25">
      <c r="B37" s="1">
        <v>871</v>
      </c>
      <c r="C37">
        <v>2049</v>
      </c>
      <c r="D37" s="1">
        <v>1200</v>
      </c>
      <c r="E37" s="5">
        <v>0.4</v>
      </c>
      <c r="F37" s="6">
        <f t="shared" si="7"/>
        <v>53512.915871546276</v>
      </c>
      <c r="G37" s="6">
        <f>F37*0.34%</f>
        <v>181.94391396325736</v>
      </c>
      <c r="H37" s="6">
        <f t="shared" si="1"/>
        <v>294.56457935773136</v>
      </c>
      <c r="I37" s="6">
        <f t="shared" si="2"/>
        <v>53036.407378225289</v>
      </c>
      <c r="L37" s="8">
        <v>0.6</v>
      </c>
      <c r="M37" s="9">
        <f t="shared" si="8"/>
        <v>42834.931417591673</v>
      </c>
      <c r="N37" s="9">
        <f t="shared" si="3"/>
        <v>504.59860170076706</v>
      </c>
      <c r="O37" s="9">
        <f t="shared" si="10"/>
        <v>218.42383540221999</v>
      </c>
      <c r="P37" s="9">
        <f t="shared" si="4"/>
        <v>42111.90898048869</v>
      </c>
      <c r="S37" s="13">
        <v>0.4</v>
      </c>
      <c r="T37" s="15">
        <f t="shared" si="9"/>
        <v>39319.165718022901</v>
      </c>
      <c r="U37" s="14">
        <f t="shared" si="5"/>
        <v>294.89374288517178</v>
      </c>
      <c r="V37" s="14">
        <f t="shared" si="6"/>
        <v>39024.27197513773</v>
      </c>
    </row>
    <row r="38" spans="2:22" x14ac:dyDescent="0.25">
      <c r="B38" s="1">
        <v>871</v>
      </c>
      <c r="C38">
        <v>2050</v>
      </c>
      <c r="D38" s="1">
        <v>1200</v>
      </c>
      <c r="E38" s="5">
        <v>0.34</v>
      </c>
      <c r="F38" s="6">
        <f t="shared" si="7"/>
        <v>55239.780914722462</v>
      </c>
      <c r="G38" s="6">
        <f>F38*0.31%</f>
        <v>171.24332083563962</v>
      </c>
      <c r="H38" s="6">
        <f t="shared" si="1"/>
        <v>303.19890457361231</v>
      </c>
      <c r="I38" s="6">
        <f t="shared" si="2"/>
        <v>54765.338689313212</v>
      </c>
      <c r="L38" s="8">
        <v>0.5</v>
      </c>
      <c r="M38" s="9">
        <f t="shared" si="8"/>
        <v>44243.115023569197</v>
      </c>
      <c r="N38" s="9">
        <f t="shared" si="3"/>
        <v>435.1582157286212</v>
      </c>
      <c r="O38" s="9">
        <f t="shared" si="10"/>
        <v>332.41126361548902</v>
      </c>
      <c r="P38" s="9">
        <f t="shared" si="4"/>
        <v>43475.545544225082</v>
      </c>
      <c r="S38" s="13">
        <v>0.4</v>
      </c>
      <c r="T38" s="15">
        <f t="shared" si="9"/>
        <v>40693.177414640479</v>
      </c>
      <c r="U38" s="14">
        <f t="shared" si="5"/>
        <v>305.19883060980357</v>
      </c>
      <c r="V38" s="14">
        <f t="shared" si="6"/>
        <v>40387.978584030672</v>
      </c>
    </row>
    <row r="39" spans="2:22" x14ac:dyDescent="0.25">
      <c r="B39" s="1">
        <v>871</v>
      </c>
      <c r="C39">
        <v>2051</v>
      </c>
      <c r="D39" s="1">
        <v>1200</v>
      </c>
      <c r="E39" s="5">
        <v>0.28999999999999998</v>
      </c>
      <c r="F39" s="6">
        <f t="shared" si="7"/>
        <v>56930.740781703862</v>
      </c>
      <c r="G39" s="6">
        <f>F39*0.28%</f>
        <v>159.40607418877084</v>
      </c>
      <c r="H39" s="6">
        <f t="shared" si="1"/>
        <v>311.65370390851933</v>
      </c>
      <c r="I39" s="6">
        <f t="shared" si="2"/>
        <v>56459.681003606573</v>
      </c>
      <c r="L39" s="8">
        <v>0.5</v>
      </c>
      <c r="M39" s="9">
        <f t="shared" si="8"/>
        <v>45680.745318970148</v>
      </c>
      <c r="N39" s="9">
        <f t="shared" si="3"/>
        <v>449.10322959401043</v>
      </c>
      <c r="O39" s="9">
        <f t="shared" si="10"/>
        <v>225.25378876552833</v>
      </c>
      <c r="P39" s="9">
        <f t="shared" si="4"/>
        <v>45006.388300610612</v>
      </c>
      <c r="S39" s="13">
        <v>0.4</v>
      </c>
      <c r="T39" s="15">
        <f t="shared" si="9"/>
        <v>42084.158155711288</v>
      </c>
      <c r="U39" s="14">
        <f t="shared" si="5"/>
        <v>315.63118616783464</v>
      </c>
      <c r="V39" s="14">
        <f t="shared" si="6"/>
        <v>41768.526969543454</v>
      </c>
    </row>
    <row r="40" spans="2:22" x14ac:dyDescent="0.25">
      <c r="B40" s="1">
        <v>871</v>
      </c>
      <c r="C40">
        <v>2052</v>
      </c>
      <c r="D40" s="1">
        <v>1200</v>
      </c>
      <c r="E40" s="5">
        <v>0.25</v>
      </c>
      <c r="F40" s="6">
        <f t="shared" si="7"/>
        <v>58596.650819915179</v>
      </c>
      <c r="G40" s="6">
        <f>F40*0.25%</f>
        <v>146.49162704978795</v>
      </c>
      <c r="H40" s="6">
        <f t="shared" si="1"/>
        <v>319.9832540995759</v>
      </c>
      <c r="I40" s="6">
        <f t="shared" si="2"/>
        <v>58130.175938765817</v>
      </c>
      <c r="L40" s="8">
        <v>0.4</v>
      </c>
      <c r="M40" s="9">
        <f t="shared" si="8"/>
        <v>47084.309678322214</v>
      </c>
      <c r="N40" s="9">
        <f t="shared" si="3"/>
        <v>371.37424310378043</v>
      </c>
      <c r="O40" s="9">
        <f t="shared" si="10"/>
        <v>346.33311742377884</v>
      </c>
      <c r="P40" s="9">
        <f t="shared" si="4"/>
        <v>46366.602317794655</v>
      </c>
      <c r="S40" s="13">
        <v>0.4</v>
      </c>
      <c r="T40" s="15">
        <f t="shared" si="9"/>
        <v>43492.31750893432</v>
      </c>
      <c r="U40" s="14">
        <f t="shared" si="5"/>
        <v>326.1923813170074</v>
      </c>
      <c r="V40" s="14">
        <f t="shared" si="6"/>
        <v>43166.125127617313</v>
      </c>
    </row>
    <row r="41" spans="2:22" x14ac:dyDescent="0.25">
      <c r="B41" s="1">
        <v>871</v>
      </c>
      <c r="C41">
        <v>2053</v>
      </c>
      <c r="D41" s="1">
        <v>1200</v>
      </c>
      <c r="E41" s="5">
        <v>0.2</v>
      </c>
      <c r="F41" s="6">
        <f t="shared" si="7"/>
        <v>60220.128577847303</v>
      </c>
      <c r="G41" s="6">
        <f>F41*0.22%</f>
        <v>132.48428287126407</v>
      </c>
      <c r="H41" s="6">
        <f t="shared" si="1"/>
        <v>328.1006428892365</v>
      </c>
      <c r="I41" s="6">
        <f t="shared" si="2"/>
        <v>59759.543652086802</v>
      </c>
      <c r="L41" s="8">
        <v>0.4</v>
      </c>
      <c r="M41" s="9">
        <f t="shared" si="8"/>
        <v>48517.934364150547</v>
      </c>
      <c r="N41" s="9">
        <f t="shared" si="3"/>
        <v>382.49917066580826</v>
      </c>
      <c r="O41" s="9">
        <f t="shared" si="10"/>
        <v>232.06304247396127</v>
      </c>
      <c r="P41" s="9">
        <f t="shared" si="4"/>
        <v>47903.372151010772</v>
      </c>
      <c r="S41" s="13">
        <v>0.4</v>
      </c>
      <c r="T41" s="15">
        <f t="shared" si="9"/>
        <v>44917.867630169654</v>
      </c>
      <c r="U41" s="14">
        <f t="shared" si="5"/>
        <v>336.88400722627239</v>
      </c>
      <c r="V41" s="14">
        <f t="shared" si="6"/>
        <v>44580.983622943379</v>
      </c>
    </row>
    <row r="42" spans="2:22" x14ac:dyDescent="0.25">
      <c r="B42" s="1">
        <v>871</v>
      </c>
      <c r="C42">
        <v>2054</v>
      </c>
      <c r="D42" s="1">
        <v>1200</v>
      </c>
      <c r="E42" s="5">
        <v>0.17</v>
      </c>
      <c r="F42" s="6">
        <f t="shared" si="7"/>
        <v>61828.217149129036</v>
      </c>
      <c r="G42" s="6">
        <f>F42*0.21%</f>
        <v>129.83925601317097</v>
      </c>
      <c r="H42" s="6">
        <f t="shared" si="1"/>
        <v>336.14108574564517</v>
      </c>
      <c r="I42" s="6">
        <f t="shared" si="2"/>
        <v>61362.236807370224</v>
      </c>
      <c r="L42" s="8">
        <v>0.3</v>
      </c>
      <c r="M42" s="9">
        <f t="shared" si="8"/>
        <v>49913.577791502445</v>
      </c>
      <c r="N42" s="9">
        <f t="shared" si="3"/>
        <v>296.49702274654425</v>
      </c>
      <c r="O42" s="9">
        <f t="shared" si="10"/>
        <v>360.19653117836197</v>
      </c>
      <c r="P42" s="9">
        <f t="shared" si="4"/>
        <v>49256.884237577535</v>
      </c>
      <c r="S42" s="13">
        <v>0.4</v>
      </c>
      <c r="T42" s="15">
        <f t="shared" si="9"/>
        <v>46361.023295402243</v>
      </c>
      <c r="U42" s="14">
        <f t="shared" si="5"/>
        <v>347.70767471551682</v>
      </c>
      <c r="V42" s="14">
        <f t="shared" si="6"/>
        <v>46013.315620686728</v>
      </c>
    </row>
    <row r="43" spans="2:22" x14ac:dyDescent="0.25">
      <c r="B43" s="1">
        <v>871</v>
      </c>
      <c r="C43">
        <v>2055</v>
      </c>
      <c r="D43" s="1">
        <v>1200</v>
      </c>
      <c r="E43" s="5">
        <v>0.12</v>
      </c>
      <c r="F43" s="6">
        <f t="shared" si="7"/>
        <v>63375.545885866035</v>
      </c>
      <c r="G43" s="6">
        <f>F43*0.18%</f>
        <v>114.07598259455887</v>
      </c>
      <c r="H43" s="6">
        <f t="shared" si="1"/>
        <v>343.8777294293302</v>
      </c>
      <c r="I43" s="6">
        <f t="shared" si="2"/>
        <v>62917.592173842146</v>
      </c>
      <c r="L43" s="8">
        <v>0.3</v>
      </c>
      <c r="M43" s="9">
        <f t="shared" si="8"/>
        <v>51339.879711735142</v>
      </c>
      <c r="N43" s="9">
        <f t="shared" si="3"/>
        <v>304.79809992229849</v>
      </c>
      <c r="O43" s="9">
        <f t="shared" si="10"/>
        <v>238.83571130816432</v>
      </c>
      <c r="P43" s="9">
        <f t="shared" si="4"/>
        <v>50796.245900504677</v>
      </c>
      <c r="S43" s="13">
        <v>0.4</v>
      </c>
      <c r="T43" s="15">
        <f t="shared" si="9"/>
        <v>47822.001933100466</v>
      </c>
      <c r="U43" s="14">
        <f t="shared" si="5"/>
        <v>358.66501449825347</v>
      </c>
      <c r="V43" s="14">
        <f t="shared" si="6"/>
        <v>47463.33691860221</v>
      </c>
    </row>
    <row r="44" spans="2:22" x14ac:dyDescent="0.25">
      <c r="B44" s="1">
        <v>871</v>
      </c>
      <c r="C44">
        <v>2056</v>
      </c>
      <c r="D44" s="1">
        <v>1200</v>
      </c>
      <c r="E44" s="5">
        <v>0.12</v>
      </c>
      <c r="F44" s="6">
        <f t="shared" si="7"/>
        <v>64951.120872102096</v>
      </c>
      <c r="G44" s="6">
        <f t="shared" ref="G44:G49" si="11">F44*0.18%</f>
        <v>116.91201756978377</v>
      </c>
      <c r="H44" s="6">
        <f t="shared" si="1"/>
        <v>351.75560436051046</v>
      </c>
      <c r="I44" s="6">
        <f t="shared" si="2"/>
        <v>64482.453250171806</v>
      </c>
      <c r="L44" s="8">
        <v>0.3</v>
      </c>
      <c r="M44" s="9">
        <f t="shared" si="8"/>
        <v>52906.180203763506</v>
      </c>
      <c r="N44" s="9">
        <f t="shared" si="3"/>
        <v>313.91396878590359</v>
      </c>
      <c r="O44" s="9">
        <f t="shared" si="10"/>
        <v>242.5948324890324</v>
      </c>
      <c r="P44" s="9">
        <f t="shared" si="4"/>
        <v>52349.671402488566</v>
      </c>
      <c r="S44" s="13">
        <v>0.4</v>
      </c>
      <c r="T44" s="15">
        <f t="shared" si="9"/>
        <v>49301.023656974248</v>
      </c>
      <c r="U44" s="14">
        <f t="shared" si="5"/>
        <v>369.75767742730687</v>
      </c>
      <c r="V44" s="14">
        <f t="shared" si="6"/>
        <v>48931.265979546944</v>
      </c>
    </row>
    <row r="45" spans="2:22" x14ac:dyDescent="0.25">
      <c r="B45" s="1">
        <v>871</v>
      </c>
      <c r="C45">
        <v>2057</v>
      </c>
      <c r="D45" s="1">
        <v>1200</v>
      </c>
      <c r="E45" s="5">
        <v>0.12</v>
      </c>
      <c r="F45" s="6">
        <f t="shared" si="7"/>
        <v>66536.325142424044</v>
      </c>
      <c r="G45" s="6">
        <f t="shared" si="11"/>
        <v>119.76538525636327</v>
      </c>
      <c r="H45" s="6">
        <f t="shared" si="1"/>
        <v>359.68162571212025</v>
      </c>
      <c r="I45" s="6">
        <f t="shared" si="2"/>
        <v>66056.878131455553</v>
      </c>
      <c r="L45" s="8">
        <v>0.3</v>
      </c>
      <c r="M45" s="9">
        <f t="shared" si="8"/>
        <v>54486.790652032119</v>
      </c>
      <c r="N45" s="9">
        <f t="shared" si="3"/>
        <v>323.11312159482691</v>
      </c>
      <c r="O45" s="9">
        <f t="shared" si="10"/>
        <v>246.38829756487706</v>
      </c>
      <c r="P45" s="9">
        <f t="shared" si="4"/>
        <v>53917.289232872419</v>
      </c>
      <c r="S45" s="13">
        <v>0.4</v>
      </c>
      <c r="T45" s="15">
        <f t="shared" si="9"/>
        <v>50798.311299137888</v>
      </c>
      <c r="U45" s="14">
        <f t="shared" si="5"/>
        <v>380.98733474353412</v>
      </c>
      <c r="V45" s="14">
        <f t="shared" si="6"/>
        <v>50417.323964394353</v>
      </c>
    </row>
    <row r="46" spans="2:22" x14ac:dyDescent="0.25">
      <c r="B46" s="1">
        <v>871</v>
      </c>
      <c r="C46">
        <v>2058</v>
      </c>
      <c r="D46" s="1">
        <v>1200</v>
      </c>
      <c r="E46" s="5">
        <v>0.12</v>
      </c>
      <c r="F46" s="6">
        <f t="shared" si="7"/>
        <v>68131.217547164473</v>
      </c>
      <c r="G46" s="6">
        <f t="shared" si="11"/>
        <v>122.63619158489605</v>
      </c>
      <c r="H46" s="6">
        <f t="shared" si="1"/>
        <v>367.65608773582238</v>
      </c>
      <c r="I46" s="6">
        <f t="shared" si="2"/>
        <v>67640.925267843748</v>
      </c>
      <c r="L46" s="8">
        <v>0.3</v>
      </c>
      <c r="M46" s="9">
        <f t="shared" si="8"/>
        <v>56081.84179444769</v>
      </c>
      <c r="N46" s="9">
        <f t="shared" si="3"/>
        <v>332.39631924368553</v>
      </c>
      <c r="O46" s="9">
        <f t="shared" si="10"/>
        <v>250.21642030667442</v>
      </c>
      <c r="P46" s="9">
        <f t="shared" si="4"/>
        <v>55499.229054897332</v>
      </c>
      <c r="S46" s="13">
        <v>0.4</v>
      </c>
      <c r="T46" s="15">
        <f t="shared" si="9"/>
        <v>52314.090443682246</v>
      </c>
      <c r="U46" s="14">
        <f t="shared" si="5"/>
        <v>392.35567832761683</v>
      </c>
      <c r="V46" s="14">
        <f t="shared" si="6"/>
        <v>51921.734765354631</v>
      </c>
    </row>
    <row r="47" spans="2:22" x14ac:dyDescent="0.25">
      <c r="B47" s="1">
        <v>871</v>
      </c>
      <c r="C47">
        <v>2059</v>
      </c>
      <c r="D47" s="1">
        <v>1200</v>
      </c>
      <c r="E47" s="5">
        <v>0.12</v>
      </c>
      <c r="F47" s="6">
        <f t="shared" si="7"/>
        <v>69735.857296325717</v>
      </c>
      <c r="G47" s="6">
        <f t="shared" si="11"/>
        <v>125.52454313338629</v>
      </c>
      <c r="H47" s="6">
        <f t="shared" si="1"/>
        <v>375.67928648162859</v>
      </c>
      <c r="I47" s="6">
        <f t="shared" si="2"/>
        <v>69234.653466710704</v>
      </c>
      <c r="L47" s="8">
        <v>0.3</v>
      </c>
      <c r="M47" s="9">
        <f t="shared" si="8"/>
        <v>57691.465563358033</v>
      </c>
      <c r="N47" s="9">
        <f t="shared" si="3"/>
        <v>341.76432957874374</v>
      </c>
      <c r="O47" s="9">
        <f t="shared" si="10"/>
        <v>254.07951735205927</v>
      </c>
      <c r="P47" s="9">
        <f t="shared" si="4"/>
        <v>57095.621716427231</v>
      </c>
      <c r="S47" s="13">
        <v>0.4</v>
      </c>
      <c r="T47" s="15">
        <f t="shared" si="9"/>
        <v>53848.589460661722</v>
      </c>
      <c r="U47" s="14">
        <f t="shared" si="5"/>
        <v>403.8644209549629</v>
      </c>
      <c r="V47" s="14">
        <f t="shared" si="6"/>
        <v>53444.725039706762</v>
      </c>
    </row>
    <row r="48" spans="2:22" x14ac:dyDescent="0.25">
      <c r="B48" s="1">
        <v>871</v>
      </c>
      <c r="C48">
        <v>2060</v>
      </c>
      <c r="D48" s="1">
        <v>1200</v>
      </c>
      <c r="E48" s="5">
        <v>0.12</v>
      </c>
      <c r="F48" s="6">
        <f t="shared" si="7"/>
        <v>71350.303961777943</v>
      </c>
      <c r="G48" s="6">
        <f t="shared" si="11"/>
        <v>128.43054713120029</v>
      </c>
      <c r="H48" s="6">
        <f t="shared" si="1"/>
        <v>383.75151980888973</v>
      </c>
      <c r="I48" s="6">
        <f t="shared" si="2"/>
        <v>70838.121894837852</v>
      </c>
      <c r="L48" s="8">
        <v>0.3</v>
      </c>
      <c r="M48" s="9">
        <f t="shared" si="8"/>
        <v>59315.795096464703</v>
      </c>
      <c r="N48" s="9">
        <f t="shared" si="3"/>
        <v>351.21792746142461</v>
      </c>
      <c r="O48" s="9">
        <f t="shared" si="10"/>
        <v>257.97790823151524</v>
      </c>
      <c r="P48" s="9">
        <f t="shared" si="4"/>
        <v>58706.599260771764</v>
      </c>
      <c r="S48" s="13">
        <v>0.4</v>
      </c>
      <c r="T48" s="15">
        <f t="shared" si="9"/>
        <v>55402.039540500897</v>
      </c>
      <c r="U48" s="14">
        <f t="shared" si="5"/>
        <v>415.51529655375668</v>
      </c>
      <c r="V48" s="14">
        <f t="shared" si="6"/>
        <v>54986.52424394714</v>
      </c>
    </row>
    <row r="49" spans="1:22" x14ac:dyDescent="0.25">
      <c r="B49" s="1">
        <v>871</v>
      </c>
      <c r="C49">
        <v>2061</v>
      </c>
      <c r="D49" s="1">
        <v>1200</v>
      </c>
      <c r="E49" s="5">
        <v>0.12</v>
      </c>
      <c r="F49" s="6">
        <f t="shared" si="7"/>
        <v>72974.617479470733</v>
      </c>
      <c r="G49" s="6">
        <f t="shared" si="11"/>
        <v>131.35431146304731</v>
      </c>
      <c r="H49" s="6">
        <f t="shared" si="1"/>
        <v>391.87308739735369</v>
      </c>
      <c r="I49" s="10">
        <f t="shared" si="2"/>
        <v>72451.390080610334</v>
      </c>
      <c r="L49" s="8">
        <v>0.3</v>
      </c>
      <c r="M49" s="9">
        <f t="shared" si="8"/>
        <v>60954.964747835271</v>
      </c>
      <c r="N49" s="9">
        <f>(M49*L49*1.94%)+(D49*0.5%)</f>
        <v>360.75789483240129</v>
      </c>
      <c r="O49" s="9">
        <f t="shared" si="10"/>
        <v>261.91191539480462</v>
      </c>
      <c r="P49" s="10">
        <f t="shared" si="4"/>
        <v>60332.294937608065</v>
      </c>
      <c r="S49" s="13">
        <v>0.4</v>
      </c>
      <c r="T49" s="15">
        <f t="shared" si="9"/>
        <v>56974.674728826081</v>
      </c>
      <c r="U49" s="14">
        <f t="shared" si="5"/>
        <v>427.31006046619558</v>
      </c>
      <c r="V49" s="11">
        <f t="shared" si="6"/>
        <v>56547.364668359885</v>
      </c>
    </row>
    <row r="50" spans="1:22" x14ac:dyDescent="0.25">
      <c r="A50" t="s">
        <v>8</v>
      </c>
      <c r="B50" s="11">
        <f>SUM(B7:B49)</f>
        <v>38953</v>
      </c>
      <c r="D50" s="11">
        <f>SUM(D7:D49)</f>
        <v>53100</v>
      </c>
      <c r="G50" s="1">
        <f>SUM(G7:G49)</f>
        <v>5294.5719561852911</v>
      </c>
      <c r="H50" s="1">
        <f>SUM(H7:H49)</f>
        <v>9294.5558825673361</v>
      </c>
      <c r="N50" s="1">
        <f>SUM(N7:N49)</f>
        <v>14236.083495155784</v>
      </c>
      <c r="O50" s="1">
        <f>SUM(O7:O49)</f>
        <v>8647.5139662075799</v>
      </c>
      <c r="U50" s="3">
        <f>SUM(U7:U49)</f>
        <v>8977.4314282546802</v>
      </c>
    </row>
    <row r="52" spans="1:22" x14ac:dyDescent="0.25">
      <c r="A52" t="s">
        <v>10</v>
      </c>
      <c r="B52" s="2">
        <v>0.25</v>
      </c>
      <c r="I52" s="1">
        <f>I49*(100%-B52)</f>
        <v>54338.542560457747</v>
      </c>
      <c r="P52" s="1">
        <f>P49*(100%-B52)</f>
        <v>45249.221203206049</v>
      </c>
      <c r="V52" s="3">
        <f>B50+(V49-B50)*74%</f>
        <v>51972.829854586314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</dc:creator>
  <cp:lastModifiedBy>Gruener Patrick (LVT)</cp:lastModifiedBy>
  <dcterms:created xsi:type="dcterms:W3CDTF">2018-10-01T16:24:36Z</dcterms:created>
  <dcterms:modified xsi:type="dcterms:W3CDTF">2018-10-02T07:38:56Z</dcterms:modified>
  <cp:category>for internal use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assification">
    <vt:lpwstr>for internal use</vt:lpwstr>
  </property>
</Properties>
</file>