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0" yWindow="0" windowWidth="21840" windowHeight="13740"/>
  </bookViews>
  <sheets>
    <sheet name="Ertragskontrollrechnung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L29" i="2"/>
  <c r="H24" i="2"/>
  <c r="H23" i="2"/>
  <c r="L23" i="2"/>
  <c r="D23" i="2"/>
  <c r="C29" i="2"/>
  <c r="G29" i="2"/>
  <c r="L24" i="2"/>
  <c r="L44" i="2"/>
  <c r="H44" i="2"/>
  <c r="D44" i="2"/>
  <c r="C44" i="2"/>
  <c r="C46" i="2"/>
  <c r="H39" i="2"/>
  <c r="G44" i="2"/>
  <c r="K44" i="2"/>
  <c r="H43" i="2"/>
  <c r="D43" i="2"/>
  <c r="D29" i="2"/>
  <c r="K29" i="2"/>
  <c r="L27" i="2"/>
  <c r="C21" i="2"/>
  <c r="K21" i="2"/>
  <c r="G21" i="2"/>
  <c r="G23" i="2"/>
  <c r="G19" i="2"/>
  <c r="L13" i="2"/>
  <c r="K13" i="2"/>
  <c r="K39" i="2"/>
  <c r="G39" i="2"/>
  <c r="C39" i="2"/>
  <c r="D39" i="2" s="1"/>
  <c r="K16" i="2"/>
  <c r="G16" i="2"/>
  <c r="C16" i="2"/>
  <c r="K19" i="2"/>
  <c r="L19" i="2" s="1"/>
  <c r="H19" i="2"/>
  <c r="C19" i="2"/>
  <c r="D19" i="2" s="1"/>
  <c r="D17" i="2"/>
  <c r="L12" i="2"/>
  <c r="L11" i="2"/>
  <c r="H12" i="2"/>
  <c r="H11" i="2"/>
  <c r="D12" i="2"/>
  <c r="D11" i="2"/>
  <c r="L42" i="2"/>
  <c r="L37" i="2"/>
  <c r="L36" i="2"/>
  <c r="L35" i="2"/>
  <c r="L34" i="2"/>
  <c r="L33" i="2"/>
  <c r="L32" i="2"/>
  <c r="L15" i="2"/>
  <c r="K41" i="2"/>
  <c r="L49" i="2" s="1"/>
  <c r="K38" i="2"/>
  <c r="L38" i="2" s="1"/>
  <c r="L22" i="2"/>
  <c r="L20" i="2"/>
  <c r="L14" i="2"/>
  <c r="L6" i="2"/>
  <c r="L5" i="2"/>
  <c r="L4" i="2"/>
  <c r="H42" i="2"/>
  <c r="H35" i="2"/>
  <c r="H34" i="2"/>
  <c r="H33" i="2"/>
  <c r="H32" i="2"/>
  <c r="H15" i="2"/>
  <c r="H37" i="2"/>
  <c r="H36" i="2"/>
  <c r="D37" i="2"/>
  <c r="D36" i="2"/>
  <c r="D35" i="2"/>
  <c r="D34" i="2"/>
  <c r="D33" i="2"/>
  <c r="D32" i="2"/>
  <c r="D15" i="2"/>
  <c r="H27" i="2"/>
  <c r="H22" i="2"/>
  <c r="H14" i="2"/>
  <c r="H20" i="2"/>
  <c r="D20" i="2"/>
  <c r="D14" i="2"/>
  <c r="G41" i="2"/>
  <c r="H49" i="2" s="1"/>
  <c r="G38" i="2"/>
  <c r="H38" i="2" s="1"/>
  <c r="G13" i="2"/>
  <c r="H13" i="2" s="1"/>
  <c r="I24" i="2"/>
  <c r="H6" i="2"/>
  <c r="H5" i="2"/>
  <c r="H4" i="2"/>
  <c r="D6" i="2"/>
  <c r="D5" i="2"/>
  <c r="D4" i="2"/>
  <c r="C38" i="2"/>
  <c r="D38" i="2" s="1"/>
  <c r="D42" i="2"/>
  <c r="C41" i="2"/>
  <c r="D49" i="2" s="1"/>
  <c r="D27" i="2"/>
  <c r="B24" i="2"/>
  <c r="D22" i="2"/>
  <c r="E24" i="2"/>
  <c r="C13" i="2"/>
  <c r="D13" i="2" s="1"/>
  <c r="L16" i="2" l="1"/>
  <c r="H16" i="2"/>
  <c r="H21" i="2" l="1"/>
  <c r="D16" i="2"/>
  <c r="L21" i="2"/>
  <c r="K23" i="2"/>
  <c r="D21" i="2" l="1"/>
  <c r="C23" i="2"/>
  <c r="G24" i="2"/>
  <c r="K24" i="2"/>
  <c r="D24" i="2" l="1"/>
  <c r="C24" i="2"/>
  <c r="L39" i="2"/>
  <c r="K46" i="2"/>
  <c r="G46" i="2" l="1"/>
  <c r="H46" i="2" s="1"/>
  <c r="D46" i="2" l="1"/>
</calcChain>
</file>

<file path=xl/sharedStrings.xml><?xml version="1.0" encoding="utf-8"?>
<sst xmlns="http://schemas.openxmlformats.org/spreadsheetml/2006/main" count="132" uniqueCount="71">
  <si>
    <t>Kreditvolumen</t>
  </si>
  <si>
    <t>%</t>
  </si>
  <si>
    <t>Durchschnittswerte</t>
  </si>
  <si>
    <t>Immobilien gesamt</t>
  </si>
  <si>
    <t>Liquidität</t>
  </si>
  <si>
    <t>Kostenrechnung Fokus Wohnen Deutschland</t>
  </si>
  <si>
    <t>Erträge aus Immobilien</t>
  </si>
  <si>
    <t>Sonstige Erträge</t>
  </si>
  <si>
    <t>€</t>
  </si>
  <si>
    <t>Bewirtschaftungskosten</t>
  </si>
  <si>
    <t>Nettoertrag</t>
  </si>
  <si>
    <t>Ergebnis vor Darlehensaufwand</t>
  </si>
  <si>
    <t>Ergebnis nach Darlehensaufwand</t>
  </si>
  <si>
    <t>Gesamtergebnis in Fondswährung</t>
  </si>
  <si>
    <t>Bruttoertrag Immobilien</t>
  </si>
  <si>
    <t>Zinsen aus Kreditaufnahmen</t>
  </si>
  <si>
    <t>IV</t>
  </si>
  <si>
    <t>IV+KV</t>
  </si>
  <si>
    <t>KV</t>
  </si>
  <si>
    <t>N/A</t>
  </si>
  <si>
    <t>L</t>
  </si>
  <si>
    <t>FV</t>
  </si>
  <si>
    <t>Erbbauzinsen</t>
  </si>
  <si>
    <t>Kosten (wenn noch nicht unter Erträge geführt)</t>
  </si>
  <si>
    <t>I. Ertrag Immobilien</t>
  </si>
  <si>
    <t>II. Ertrag Liquidität</t>
  </si>
  <si>
    <t>III. Ergebnis gesamter Fonds vor Fondskosten</t>
  </si>
  <si>
    <t>FV-KV</t>
  </si>
  <si>
    <t>Verwaltungsvergütung</t>
  </si>
  <si>
    <t>Verwahrstellenvergütung</t>
  </si>
  <si>
    <t>Prüfungs- und Veröffentlichungskosten</t>
  </si>
  <si>
    <t>Sonstige Aufwendungen</t>
  </si>
  <si>
    <t>davon Sachverständigenkosten</t>
  </si>
  <si>
    <t>Ertragsausgleich</t>
  </si>
  <si>
    <t>Summe aller Kosten</t>
  </si>
  <si>
    <t>TV</t>
  </si>
  <si>
    <t>(Transaktionsvolumen)</t>
  </si>
  <si>
    <t>Gesamtkostenquote</t>
  </si>
  <si>
    <t>davon Vermittlungsfolgeprovision</t>
  </si>
  <si>
    <t>davon zus. Rest</t>
  </si>
  <si>
    <t>Source</t>
  </si>
  <si>
    <t>S.27</t>
  </si>
  <si>
    <t>Ergänzende Rechnungen</t>
  </si>
  <si>
    <t>Gen</t>
  </si>
  <si>
    <t>Fondsvolumen (Nettoinventarwert)</t>
  </si>
  <si>
    <t>Comment</t>
  </si>
  <si>
    <t>S20</t>
  </si>
  <si>
    <t>S23</t>
  </si>
  <si>
    <t>S5</t>
  </si>
  <si>
    <t>S4</t>
  </si>
  <si>
    <t>Wertänderungen ("nicht realis. Ergebnis…")</t>
  </si>
  <si>
    <t>Inl. und ausl. Steuern ("Körperschaftssteuer")</t>
  </si>
  <si>
    <t>Zinsen aus Liquiditätsanl. (u. Fördermittel!!!)</t>
  </si>
  <si>
    <t>Transaktionsabh. Vergütung für An&amp;Verkäufe</t>
  </si>
  <si>
    <t>Ergebnis ges. Fonds nach Fondskosten (BVI-Meth.)</t>
  </si>
  <si>
    <t>Transaktionsabh. Vergütung in % des TV</t>
  </si>
  <si>
    <t>Abkürz.</t>
  </si>
  <si>
    <t>Bezug</t>
  </si>
  <si>
    <t>Open questions:</t>
  </si>
  <si>
    <t>Welches Rundungsverfahren? Kaufmänn. Oder wissenschaftlich?</t>
  </si>
  <si>
    <t>why FV-KV?</t>
  </si>
  <si>
    <t>Kosten nicht auf Liqui ja/nein?</t>
  </si>
  <si>
    <t>Abschreibung Anschaffungsnebenkosten</t>
  </si>
  <si>
    <t>(=4 Käufe)</t>
  </si>
  <si>
    <t>(=5 Käufe)</t>
  </si>
  <si>
    <t>Max. cost</t>
  </si>
  <si>
    <t>Steuer auf Fondsebene erst seit 2018 nach Gesetztesänderung</t>
  </si>
  <si>
    <t>2016+2017 müssen anders (anderer Bezug) gerechnet werden?</t>
  </si>
  <si>
    <t>Abschreib. auf Anschaffungsnebenkosten</t>
  </si>
  <si>
    <t>Wertänderung - Abschreib. AnschaffungsNK</t>
  </si>
  <si>
    <t>% 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</si>
</sst>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0" fontId="0" fillId="4" borderId="0" xfId="0" applyFont="1" applyFill="1"/>
    <xf numFmtId="0" fontId="4" fillId="4" borderId="0" xfId="0" applyFont="1" applyFill="1"/>
    <xf numFmtId="0" fontId="0" fillId="0" borderId="0" xfId="0" applyAlignment="1">
      <alignment horizontal="left" indent="1"/>
    </xf>
    <xf numFmtId="10" fontId="0" fillId="0" borderId="0" xfId="0" applyNumberFormat="1"/>
    <xf numFmtId="0" fontId="2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0" fillId="5" borderId="1" xfId="0" applyFill="1" applyBorder="1"/>
    <xf numFmtId="10" fontId="0" fillId="0" borderId="0" xfId="1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0" xfId="0" applyBorder="1" applyAlignment="1">
      <alignment horizontal="right"/>
    </xf>
    <xf numFmtId="0" fontId="0" fillId="0" borderId="1" xfId="0" applyFill="1" applyBorder="1"/>
    <xf numFmtId="10" fontId="0" fillId="0" borderId="0" xfId="1" applyNumberFormat="1" applyFont="1" applyBorder="1" applyAlignment="1">
      <alignment horizontal="right"/>
    </xf>
    <xf numFmtId="0" fontId="0" fillId="0" borderId="1" xfId="0" applyBorder="1"/>
    <xf numFmtId="10" fontId="0" fillId="4" borderId="0" xfId="1" applyNumberFormat="1" applyFont="1" applyFill="1" applyBorder="1"/>
    <xf numFmtId="10" fontId="0" fillId="0" borderId="0" xfId="0" applyNumberFormat="1" applyBorder="1"/>
    <xf numFmtId="10" fontId="0" fillId="5" borderId="0" xfId="0" applyNumberFormat="1" applyFill="1" applyBorder="1"/>
    <xf numFmtId="164" fontId="0" fillId="0" borderId="0" xfId="1" applyNumberFormat="1" applyFont="1" applyBorder="1"/>
    <xf numFmtId="0" fontId="0" fillId="4" borderId="2" xfId="0" applyFill="1" applyBorder="1"/>
    <xf numFmtId="0" fontId="0" fillId="0" borderId="2" xfId="0" applyBorder="1"/>
    <xf numFmtId="0" fontId="9" fillId="2" borderId="0" xfId="0" applyFont="1" applyFill="1"/>
    <xf numFmtId="10" fontId="3" fillId="0" borderId="0" xfId="1" applyNumberFormat="1" applyFont="1" applyBorder="1"/>
    <xf numFmtId="10" fontId="3" fillId="4" borderId="0" xfId="1" applyNumberFormat="1" applyFont="1" applyFill="1" applyBorder="1"/>
    <xf numFmtId="10" fontId="1" fillId="0" borderId="0" xfId="1" applyNumberFormat="1" applyFont="1" applyBorder="1"/>
    <xf numFmtId="0" fontId="0" fillId="4" borderId="1" xfId="0" applyFont="1" applyFill="1" applyBorder="1"/>
    <xf numFmtId="0" fontId="0" fillId="4" borderId="0" xfId="0" applyFont="1" applyFill="1" applyBorder="1"/>
    <xf numFmtId="0" fontId="0" fillId="4" borderId="2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9" fontId="0" fillId="0" borderId="0" xfId="0" applyNumberFormat="1" applyAlignment="1">
      <alignment horizontal="left"/>
    </xf>
    <xf numFmtId="0" fontId="0" fillId="3" borderId="0" xfId="0" applyFont="1" applyFill="1"/>
    <xf numFmtId="0" fontId="0" fillId="3" borderId="0" xfId="0" applyFill="1" applyAlignment="1">
      <alignment horizontal="left" indent="1"/>
    </xf>
    <xf numFmtId="0" fontId="7" fillId="3" borderId="0" xfId="0" applyFont="1" applyFill="1"/>
    <xf numFmtId="0" fontId="8" fillId="3" borderId="0" xfId="0" applyFont="1" applyFill="1" applyAlignment="1">
      <alignment horizontal="left" indent="1"/>
    </xf>
    <xf numFmtId="10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2" xfId="0" applyFill="1" applyBorder="1"/>
    <xf numFmtId="0" fontId="0" fillId="3" borderId="0" xfId="0" applyFont="1" applyFill="1" applyAlignment="1">
      <alignment horizontal="left" indent="1"/>
    </xf>
    <xf numFmtId="0" fontId="3" fillId="5" borderId="1" xfId="0" applyFont="1" applyFill="1" applyBorder="1"/>
    <xf numFmtId="164" fontId="0" fillId="4" borderId="0" xfId="1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0" borderId="0" xfId="0" applyNumberFormat="1" applyFont="1" applyBorder="1"/>
    <xf numFmtId="164" fontId="0" fillId="4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9" zoomScale="115" zoomScaleNormal="115" workbookViewId="0">
      <pane xSplit="1" topLeftCell="B1" activePane="topRight" state="frozen"/>
      <selection pane="topRight" activeCell="G37" sqref="G37"/>
    </sheetView>
  </sheetViews>
  <sheetFormatPr defaultRowHeight="15" x14ac:dyDescent="0.25"/>
  <cols>
    <col min="1" max="1" width="43.140625" customWidth="1"/>
    <col min="2" max="2" width="7.7109375" customWidth="1"/>
    <col min="3" max="3" width="11" style="22" customWidth="1"/>
    <col min="4" max="4" width="8.7109375" style="17" customWidth="1"/>
    <col min="5" max="5" width="7.7109375" style="17" customWidth="1"/>
    <col min="6" max="6" width="7.140625" style="17" customWidth="1"/>
    <col min="7" max="7" width="12.7109375" customWidth="1"/>
    <col min="8" max="8" width="8.5703125" customWidth="1"/>
    <col min="9" max="10" width="7.28515625" customWidth="1"/>
    <col min="11" max="11" width="11.140625" customWidth="1"/>
    <col min="12" max="12" width="8.85546875" customWidth="1"/>
    <col min="13" max="13" width="7.7109375" customWidth="1"/>
    <col min="14" max="14" width="6.85546875" customWidth="1"/>
    <col min="15" max="15" width="10.140625" customWidth="1"/>
    <col min="16" max="16" width="48.7109375" customWidth="1"/>
  </cols>
  <sheetData>
    <row r="1" spans="1:16" s="10" customFormat="1" ht="21" x14ac:dyDescent="0.35">
      <c r="A1" s="29" t="s">
        <v>5</v>
      </c>
      <c r="B1" s="9"/>
      <c r="C1" s="11"/>
      <c r="D1" s="12"/>
      <c r="E1" s="12"/>
      <c r="F1" s="12"/>
    </row>
    <row r="2" spans="1:16" s="6" customFormat="1" x14ac:dyDescent="0.25">
      <c r="C2" s="36">
        <v>2018</v>
      </c>
      <c r="D2" s="37"/>
      <c r="E2" s="37"/>
      <c r="F2" s="37"/>
      <c r="G2" s="36">
        <v>2017</v>
      </c>
      <c r="H2" s="37"/>
      <c r="I2" s="37"/>
      <c r="J2" s="38"/>
      <c r="K2" s="37">
        <v>2016</v>
      </c>
      <c r="L2" s="37"/>
      <c r="M2" s="37"/>
      <c r="N2" s="38"/>
      <c r="O2" s="36" t="s">
        <v>43</v>
      </c>
      <c r="P2" s="39"/>
    </row>
    <row r="3" spans="1:16" s="5" customFormat="1" x14ac:dyDescent="0.25">
      <c r="A3" s="3" t="s">
        <v>2</v>
      </c>
      <c r="B3" s="5" t="s">
        <v>56</v>
      </c>
      <c r="C3" s="33" t="s">
        <v>8</v>
      </c>
      <c r="D3" s="34" t="s">
        <v>1</v>
      </c>
      <c r="E3" s="34" t="s">
        <v>70</v>
      </c>
      <c r="F3" s="34" t="s">
        <v>40</v>
      </c>
      <c r="G3" s="33" t="s">
        <v>8</v>
      </c>
      <c r="H3" s="34" t="s">
        <v>1</v>
      </c>
      <c r="I3" s="34" t="s">
        <v>70</v>
      </c>
      <c r="J3" s="35" t="s">
        <v>40</v>
      </c>
      <c r="K3" s="34" t="s">
        <v>8</v>
      </c>
      <c r="L3" s="34" t="s">
        <v>1</v>
      </c>
      <c r="M3" s="34" t="s">
        <v>70</v>
      </c>
      <c r="N3" s="35" t="s">
        <v>40</v>
      </c>
      <c r="O3" s="5" t="s">
        <v>65</v>
      </c>
      <c r="P3" s="5" t="s">
        <v>45</v>
      </c>
    </row>
    <row r="4" spans="1:16" x14ac:dyDescent="0.25">
      <c r="A4" s="2" t="s">
        <v>3</v>
      </c>
      <c r="B4" s="2" t="s">
        <v>16</v>
      </c>
      <c r="C4" s="15">
        <v>94016900</v>
      </c>
      <c r="D4" s="16">
        <f>C4/C$7</f>
        <v>0.73625909782184795</v>
      </c>
      <c r="G4" s="15">
        <v>56236100</v>
      </c>
      <c r="H4" s="16">
        <f>G4/G$7</f>
        <v>1.0093638269459959</v>
      </c>
      <c r="J4" t="s">
        <v>46</v>
      </c>
      <c r="K4" s="15">
        <v>19513244.699999999</v>
      </c>
      <c r="L4" s="16">
        <f>K4/K$7</f>
        <v>0.91120076304740549</v>
      </c>
      <c r="M4" s="17"/>
      <c r="N4" s="28"/>
      <c r="O4" s="2"/>
    </row>
    <row r="5" spans="1:16" x14ac:dyDescent="0.25">
      <c r="A5" s="2" t="s">
        <v>4</v>
      </c>
      <c r="B5" s="2" t="s">
        <v>20</v>
      </c>
      <c r="C5" s="15">
        <v>25389800</v>
      </c>
      <c r="D5" s="16">
        <f>C5/C$7</f>
        <v>0.19883096806932749</v>
      </c>
      <c r="G5" s="15">
        <v>7645500</v>
      </c>
      <c r="H5" s="16">
        <f>G5/G$7</f>
        <v>0.13722664158637624</v>
      </c>
      <c r="J5" t="s">
        <v>46</v>
      </c>
      <c r="K5" s="15">
        <v>5153224.9000000004</v>
      </c>
      <c r="L5" s="16">
        <f>K5/K$7</f>
        <v>0.24063770701521978</v>
      </c>
      <c r="M5" s="17"/>
      <c r="N5" s="28"/>
      <c r="O5" s="2"/>
    </row>
    <row r="6" spans="1:16" x14ac:dyDescent="0.25">
      <c r="A6" s="2" t="s">
        <v>0</v>
      </c>
      <c r="B6" s="2" t="s">
        <v>18</v>
      </c>
      <c r="C6" s="15">
        <v>-12100800</v>
      </c>
      <c r="D6" s="16">
        <f>C6/C$7</f>
        <v>-9.4763006341653661E-2</v>
      </c>
      <c r="G6" s="15">
        <v>-13179200</v>
      </c>
      <c r="H6" s="16">
        <f>G6/G$7</f>
        <v>-0.23654925836049567</v>
      </c>
      <c r="J6" t="s">
        <v>46</v>
      </c>
      <c r="K6" s="15">
        <v>-6077777.7999999998</v>
      </c>
      <c r="L6" s="16">
        <f>K6/K$7</f>
        <v>-0.28381111671256709</v>
      </c>
      <c r="M6" s="17"/>
      <c r="N6" s="28"/>
      <c r="O6" s="2"/>
    </row>
    <row r="7" spans="1:16" x14ac:dyDescent="0.25">
      <c r="A7" s="2" t="s">
        <v>44</v>
      </c>
      <c r="B7" s="2" t="s">
        <v>21</v>
      </c>
      <c r="C7" s="15">
        <v>127695400</v>
      </c>
      <c r="D7" s="16">
        <v>1</v>
      </c>
      <c r="G7" s="15">
        <v>55714400</v>
      </c>
      <c r="H7" s="16">
        <v>1</v>
      </c>
      <c r="J7" t="s">
        <v>46</v>
      </c>
      <c r="K7" s="15">
        <v>21414868.699999999</v>
      </c>
      <c r="L7" s="16">
        <v>1</v>
      </c>
      <c r="M7" s="17"/>
      <c r="N7" s="28"/>
      <c r="O7" s="2"/>
    </row>
    <row r="8" spans="1:16" x14ac:dyDescent="0.25">
      <c r="A8" s="43" t="s">
        <v>36</v>
      </c>
      <c r="B8" s="43" t="s">
        <v>35</v>
      </c>
      <c r="C8" s="18">
        <v>51530000</v>
      </c>
      <c r="D8" s="17" t="s">
        <v>63</v>
      </c>
      <c r="F8" s="50" t="s">
        <v>48</v>
      </c>
      <c r="G8">
        <v>26630000</v>
      </c>
      <c r="H8" s="17" t="s">
        <v>63</v>
      </c>
      <c r="J8" s="28" t="s">
        <v>49</v>
      </c>
      <c r="K8" s="17">
        <v>43317538.25</v>
      </c>
      <c r="L8" s="17" t="s">
        <v>64</v>
      </c>
      <c r="M8" s="17"/>
      <c r="N8" s="28"/>
      <c r="O8" s="2"/>
    </row>
    <row r="9" spans="1:16" x14ac:dyDescent="0.25">
      <c r="A9" s="2"/>
      <c r="B9" s="2"/>
      <c r="F9" s="28"/>
      <c r="J9" s="28"/>
      <c r="K9" s="17"/>
      <c r="L9" s="17"/>
      <c r="M9" s="17"/>
      <c r="N9" s="28"/>
      <c r="O9" s="2"/>
    </row>
    <row r="10" spans="1:16" s="4" customFormat="1" x14ac:dyDescent="0.25">
      <c r="A10" s="3" t="s">
        <v>24</v>
      </c>
      <c r="B10" s="5" t="s">
        <v>57</v>
      </c>
      <c r="C10" s="13" t="s">
        <v>8</v>
      </c>
      <c r="D10" s="14" t="s">
        <v>1</v>
      </c>
      <c r="E10" s="34" t="s">
        <v>70</v>
      </c>
      <c r="F10" s="14"/>
      <c r="G10" s="13" t="s">
        <v>8</v>
      </c>
      <c r="H10" s="14" t="s">
        <v>1</v>
      </c>
      <c r="I10" s="34" t="s">
        <v>70</v>
      </c>
      <c r="J10" s="27"/>
      <c r="K10" s="14"/>
      <c r="L10" s="14"/>
      <c r="M10" s="34" t="s">
        <v>70</v>
      </c>
      <c r="N10" s="27"/>
    </row>
    <row r="11" spans="1:16" x14ac:dyDescent="0.25">
      <c r="A11" s="44" t="s">
        <v>6</v>
      </c>
      <c r="B11" s="2"/>
      <c r="C11" s="15">
        <v>4453420.3</v>
      </c>
      <c r="D11" s="16">
        <f>C11/C$4</f>
        <v>4.7368295487300684E-2</v>
      </c>
      <c r="E11" s="19" t="s">
        <v>19</v>
      </c>
      <c r="F11" s="19"/>
      <c r="G11" s="15">
        <v>3120507.69</v>
      </c>
      <c r="H11" s="16">
        <f>G11/G$4</f>
        <v>5.5489404315021841E-2</v>
      </c>
      <c r="I11" s="19" t="s">
        <v>19</v>
      </c>
      <c r="K11" s="15">
        <v>963722.59</v>
      </c>
      <c r="L11" s="16">
        <f>K11/K$4</f>
        <v>4.9388126106982094E-2</v>
      </c>
      <c r="M11" s="19" t="s">
        <v>19</v>
      </c>
      <c r="N11" s="28"/>
      <c r="O11" s="2"/>
    </row>
    <row r="12" spans="1:16" x14ac:dyDescent="0.25">
      <c r="A12" s="44" t="s">
        <v>7</v>
      </c>
      <c r="B12" s="2"/>
      <c r="C12" s="15">
        <v>1041723.8</v>
      </c>
      <c r="D12" s="16">
        <f>C12/C$4</f>
        <v>1.1080176010908677E-2</v>
      </c>
      <c r="E12" s="19" t="s">
        <v>19</v>
      </c>
      <c r="F12" s="19"/>
      <c r="G12" s="15">
        <v>153921.46</v>
      </c>
      <c r="H12" s="16">
        <f>G12/G$4</f>
        <v>2.7370578685221767E-3</v>
      </c>
      <c r="I12" s="19" t="s">
        <v>19</v>
      </c>
      <c r="K12" s="15">
        <v>300000</v>
      </c>
      <c r="L12" s="16">
        <f>K12/K$4</f>
        <v>1.5374173009781403E-2</v>
      </c>
      <c r="M12" s="19" t="s">
        <v>19</v>
      </c>
      <c r="N12" s="28"/>
      <c r="O12" s="2"/>
    </row>
    <row r="13" spans="1:16" x14ac:dyDescent="0.25">
      <c r="A13" s="45" t="s">
        <v>14</v>
      </c>
      <c r="B13" s="45" t="s">
        <v>16</v>
      </c>
      <c r="C13" s="20">
        <f>C12+C11</f>
        <v>5495144.0999999996</v>
      </c>
      <c r="D13" s="16">
        <f>C13/C$4</f>
        <v>5.8448471498209358E-2</v>
      </c>
      <c r="E13" s="26">
        <v>5.8000000000000003E-2</v>
      </c>
      <c r="F13" s="16"/>
      <c r="G13" s="20">
        <f>G12+G11</f>
        <v>3274429.15</v>
      </c>
      <c r="H13" s="16">
        <f>G13/G4</f>
        <v>5.822646218354402E-2</v>
      </c>
      <c r="I13" s="54">
        <v>5.8000000000000003E-2</v>
      </c>
      <c r="K13" s="20">
        <f>K12+K11</f>
        <v>1263722.5899999999</v>
      </c>
      <c r="L13" s="30">
        <f>K13/K4</f>
        <v>6.4762299116763497E-2</v>
      </c>
      <c r="M13" s="56">
        <v>6.6000000000000003E-2</v>
      </c>
      <c r="N13" s="28"/>
      <c r="O13" s="2"/>
    </row>
    <row r="14" spans="1:16" x14ac:dyDescent="0.25">
      <c r="A14" s="44" t="s">
        <v>9</v>
      </c>
      <c r="B14" s="45" t="s">
        <v>16</v>
      </c>
      <c r="C14" s="15">
        <v>-1372761.25</v>
      </c>
      <c r="D14" s="16">
        <f>C14/C$4</f>
        <v>-1.4601217972513453E-2</v>
      </c>
      <c r="E14" s="26">
        <v>-1.4999999999999999E-2</v>
      </c>
      <c r="F14" s="16"/>
      <c r="G14" s="15">
        <v>-755789.7</v>
      </c>
      <c r="H14" s="16">
        <f>G14/G$4</f>
        <v>-1.3439582403473925E-2</v>
      </c>
      <c r="I14" s="54">
        <v>-1.4E-2</v>
      </c>
      <c r="K14" s="15">
        <v>-494734.26</v>
      </c>
      <c r="L14" s="16">
        <f>K14/K$4</f>
        <v>-2.5353767023687253E-2</v>
      </c>
      <c r="M14" s="56">
        <v>-2.5000000000000001E-2</v>
      </c>
      <c r="N14" s="28"/>
      <c r="O14" s="2"/>
    </row>
    <row r="15" spans="1:16" x14ac:dyDescent="0.25">
      <c r="A15" s="51" t="s">
        <v>22</v>
      </c>
      <c r="B15" s="2" t="s">
        <v>21</v>
      </c>
      <c r="C15" s="15">
        <v>-39600</v>
      </c>
      <c r="D15" s="16">
        <f>C15/C$7</f>
        <v>-3.1011297196296815E-4</v>
      </c>
      <c r="E15" s="26"/>
      <c r="F15" s="16"/>
      <c r="G15" s="15">
        <v>-14136</v>
      </c>
      <c r="H15" s="16">
        <f>G15/G$7</f>
        <v>-2.5372255646655085E-4</v>
      </c>
      <c r="K15" s="15">
        <v>0</v>
      </c>
      <c r="L15" s="16">
        <f>K15/K$7</f>
        <v>0</v>
      </c>
      <c r="M15" s="17"/>
      <c r="N15" s="28"/>
      <c r="O15" s="2"/>
    </row>
    <row r="16" spans="1:16" x14ac:dyDescent="0.25">
      <c r="A16" s="45" t="s">
        <v>10</v>
      </c>
      <c r="B16" s="45" t="s">
        <v>16</v>
      </c>
      <c r="C16" s="20">
        <f>C13+C14+C15</f>
        <v>4082782.8499999996</v>
      </c>
      <c r="D16" s="16">
        <f>C16/C$4</f>
        <v>4.342605265649048E-2</v>
      </c>
      <c r="E16" s="26">
        <v>4.2999999999999997E-2</v>
      </c>
      <c r="F16" s="16"/>
      <c r="G16" s="20">
        <f>G13+G14+G15</f>
        <v>2504503.4500000002</v>
      </c>
      <c r="H16" s="16">
        <f>G16/G$4</f>
        <v>4.4535510997384245E-2</v>
      </c>
      <c r="I16" s="54">
        <v>4.3999999999999997E-2</v>
      </c>
      <c r="K16" s="20">
        <f>K13+K14+K15</f>
        <v>768988.32999999984</v>
      </c>
      <c r="L16" s="16">
        <f>K16/K$4</f>
        <v>3.9408532093076244E-2</v>
      </c>
      <c r="M16" s="56">
        <v>4.1000000000000002E-2</v>
      </c>
      <c r="N16" s="28"/>
      <c r="O16" s="2"/>
    </row>
    <row r="17" spans="1:16" x14ac:dyDescent="0.25">
      <c r="A17" s="44" t="s">
        <v>50</v>
      </c>
      <c r="B17" s="45" t="s">
        <v>16</v>
      </c>
      <c r="C17" s="15">
        <v>2776365.41</v>
      </c>
      <c r="D17" s="16">
        <f>C17/C$4</f>
        <v>2.953049302838107E-2</v>
      </c>
      <c r="E17" s="26">
        <v>0.03</v>
      </c>
      <c r="F17" s="16"/>
      <c r="G17" s="15">
        <v>1022461.75</v>
      </c>
      <c r="H17" s="30"/>
      <c r="I17" s="8"/>
      <c r="K17" s="15">
        <v>430000</v>
      </c>
      <c r="L17" s="30"/>
      <c r="M17" s="24"/>
      <c r="N17" s="28"/>
      <c r="O17" s="2"/>
    </row>
    <row r="18" spans="1:16" x14ac:dyDescent="0.25">
      <c r="A18" s="51" t="s">
        <v>68</v>
      </c>
      <c r="B18" s="45"/>
      <c r="C18" s="52">
        <v>0</v>
      </c>
      <c r="D18" s="16"/>
      <c r="E18" s="26"/>
      <c r="F18" s="16"/>
      <c r="G18" s="15">
        <v>-465576.98</v>
      </c>
      <c r="H18" s="30"/>
      <c r="I18" s="8"/>
      <c r="K18" s="15">
        <v>-125432.9</v>
      </c>
      <c r="L18" s="30"/>
      <c r="M18" s="24"/>
      <c r="N18" s="28"/>
      <c r="O18" s="2"/>
      <c r="P18" s="28" t="s">
        <v>67</v>
      </c>
    </row>
    <row r="19" spans="1:16" x14ac:dyDescent="0.25">
      <c r="A19" s="51" t="s">
        <v>69</v>
      </c>
      <c r="B19" s="45"/>
      <c r="C19" s="15">
        <f>C17+C18</f>
        <v>2776365.41</v>
      </c>
      <c r="D19" s="16">
        <f>C19/C$4</f>
        <v>2.953049302838107E-2</v>
      </c>
      <c r="E19" s="26">
        <v>0.03</v>
      </c>
      <c r="F19" s="16"/>
      <c r="G19" s="15">
        <f>G17+G18</f>
        <v>556884.77</v>
      </c>
      <c r="H19" s="16">
        <f>G19/G$4</f>
        <v>9.9026207365019974E-3</v>
      </c>
      <c r="I19" s="54">
        <v>0.01</v>
      </c>
      <c r="K19" s="15">
        <f>K17+K18</f>
        <v>304567.09999999998</v>
      </c>
      <c r="L19" s="16">
        <f>K19/K$4</f>
        <v>1.5608224294957977E-2</v>
      </c>
      <c r="M19" s="56">
        <v>1.6E-2</v>
      </c>
      <c r="N19" s="28"/>
      <c r="O19" s="2"/>
      <c r="P19" s="17"/>
    </row>
    <row r="20" spans="1:16" x14ac:dyDescent="0.25">
      <c r="A20" s="44" t="s">
        <v>51</v>
      </c>
      <c r="B20" s="45" t="s">
        <v>16</v>
      </c>
      <c r="C20" s="15">
        <v>-160060.21</v>
      </c>
      <c r="D20" s="16">
        <f>C20/C$4</f>
        <v>-1.7024621105354461E-3</v>
      </c>
      <c r="E20" s="26">
        <v>-2E-3</v>
      </c>
      <c r="F20" s="16"/>
      <c r="G20" s="15">
        <v>0</v>
      </c>
      <c r="H20" s="16">
        <f>G20/G$4</f>
        <v>0</v>
      </c>
      <c r="I20" s="54">
        <v>0</v>
      </c>
      <c r="K20" s="15">
        <v>0</v>
      </c>
      <c r="L20" s="16">
        <f>K20/K$4</f>
        <v>0</v>
      </c>
      <c r="M20" s="56">
        <v>0</v>
      </c>
      <c r="N20" s="28"/>
      <c r="O20" s="2"/>
      <c r="P20" t="s">
        <v>66</v>
      </c>
    </row>
    <row r="21" spans="1:16" x14ac:dyDescent="0.25">
      <c r="A21" s="45" t="s">
        <v>11</v>
      </c>
      <c r="B21" s="45" t="s">
        <v>16</v>
      </c>
      <c r="C21" s="20">
        <f>SUM(C16,C19,C20)</f>
        <v>6699088.0499999998</v>
      </c>
      <c r="D21" s="16">
        <f>C21/C$4</f>
        <v>7.1254083574336102E-2</v>
      </c>
      <c r="E21" s="26">
        <v>7.0999999999999994E-2</v>
      </c>
      <c r="F21" s="16"/>
      <c r="G21" s="20">
        <f>SUM(G16,G19,G20)</f>
        <v>3061388.22</v>
      </c>
      <c r="H21" s="16">
        <f>G21/G$4</f>
        <v>5.4438131733886244E-2</v>
      </c>
      <c r="I21" s="54">
        <v>5.4000000000000006E-2</v>
      </c>
      <c r="K21" s="20">
        <f>SUM(K16,K19,K20)</f>
        <v>1073555.4299999997</v>
      </c>
      <c r="L21" s="16">
        <f>K21/K$4</f>
        <v>5.5016756388034216E-2</v>
      </c>
      <c r="M21" s="56">
        <v>5.6000000000000001E-2</v>
      </c>
      <c r="N21" s="28"/>
      <c r="O21" s="2"/>
    </row>
    <row r="22" spans="1:16" x14ac:dyDescent="0.25">
      <c r="A22" s="44" t="s">
        <v>15</v>
      </c>
      <c r="B22" s="45" t="s">
        <v>18</v>
      </c>
      <c r="C22" s="15">
        <v>-95759.23</v>
      </c>
      <c r="D22" s="16">
        <f>C22/C6</f>
        <v>7.9134627462647093E-3</v>
      </c>
      <c r="E22" s="21" t="s">
        <v>19</v>
      </c>
      <c r="F22" s="21"/>
      <c r="G22" s="15">
        <v>-145179.37</v>
      </c>
      <c r="H22" s="16">
        <f>G22/G6</f>
        <v>1.1015795344178705E-2</v>
      </c>
      <c r="K22" s="15">
        <v>-42285.19</v>
      </c>
      <c r="L22" s="16">
        <f>K22/K6</f>
        <v>6.957343850247372E-3</v>
      </c>
      <c r="M22" s="17"/>
      <c r="N22" s="28"/>
      <c r="O22" s="2"/>
    </row>
    <row r="23" spans="1:16" x14ac:dyDescent="0.25">
      <c r="A23" s="45" t="s">
        <v>12</v>
      </c>
      <c r="B23" s="45" t="s">
        <v>17</v>
      </c>
      <c r="C23" s="20">
        <f>C21+C22</f>
        <v>6603328.8199999994</v>
      </c>
      <c r="D23" s="16">
        <f>C23/(C$4+C$6)</f>
        <v>8.0610878935886837E-2</v>
      </c>
      <c r="E23" s="26">
        <v>8.1000000000000003E-2</v>
      </c>
      <c r="F23" s="16"/>
      <c r="G23" s="20">
        <f>G21+G22</f>
        <v>2916208.85</v>
      </c>
      <c r="H23" s="32">
        <f>G23/(G$4+G$6)</f>
        <v>6.7729187424083015E-2</v>
      </c>
      <c r="I23" s="54">
        <v>6.8000000000000005E-2</v>
      </c>
      <c r="K23" s="20">
        <f>K21+K22</f>
        <v>1031270.2399999998</v>
      </c>
      <c r="L23" s="32">
        <f>K23/(K$4+K$6)</f>
        <v>7.6757305695122499E-2</v>
      </c>
      <c r="M23" s="56">
        <v>7.8E-2</v>
      </c>
      <c r="N23" s="28"/>
      <c r="O23" s="2"/>
    </row>
    <row r="24" spans="1:16" x14ac:dyDescent="0.25">
      <c r="A24" s="45" t="s">
        <v>13</v>
      </c>
      <c r="B24" s="2" t="str">
        <f>B23</f>
        <v>IV+KV</v>
      </c>
      <c r="C24" s="20">
        <f>C23</f>
        <v>6603328.8199999994</v>
      </c>
      <c r="D24" s="16">
        <f>D23</f>
        <v>8.0610878935886837E-2</v>
      </c>
      <c r="E24" s="26">
        <f>E23</f>
        <v>8.1000000000000003E-2</v>
      </c>
      <c r="F24" s="16"/>
      <c r="G24" s="20">
        <f>G23</f>
        <v>2916208.85</v>
      </c>
      <c r="H24" s="32">
        <f>H23</f>
        <v>6.7729187424083015E-2</v>
      </c>
      <c r="I24" s="26">
        <f>I23</f>
        <v>6.8000000000000005E-2</v>
      </c>
      <c r="K24" s="20">
        <f>K23</f>
        <v>1031270.2399999998</v>
      </c>
      <c r="L24" s="32">
        <f>L23</f>
        <v>7.6757305695122499E-2</v>
      </c>
      <c r="M24" s="56">
        <v>7.8E-2</v>
      </c>
      <c r="N24" s="28"/>
      <c r="O24" s="2"/>
    </row>
    <row r="25" spans="1:16" x14ac:dyDescent="0.25">
      <c r="A25" s="2"/>
      <c r="B25" s="2"/>
      <c r="D25" s="16"/>
      <c r="G25" s="22"/>
      <c r="H25" s="16"/>
      <c r="K25" s="22"/>
      <c r="L25" s="17"/>
      <c r="M25" s="17"/>
      <c r="N25" s="28"/>
      <c r="O25" s="2"/>
    </row>
    <row r="26" spans="1:16" s="4" customFormat="1" x14ac:dyDescent="0.25">
      <c r="A26" s="3" t="s">
        <v>25</v>
      </c>
      <c r="B26" s="5" t="s">
        <v>57</v>
      </c>
      <c r="C26" s="13" t="s">
        <v>8</v>
      </c>
      <c r="D26" s="14" t="s">
        <v>1</v>
      </c>
      <c r="E26" s="34" t="s">
        <v>70</v>
      </c>
      <c r="F26" s="14"/>
      <c r="G26" s="13" t="s">
        <v>8</v>
      </c>
      <c r="H26" s="14" t="s">
        <v>1</v>
      </c>
      <c r="I26" s="34" t="s">
        <v>70</v>
      </c>
      <c r="K26" s="13"/>
      <c r="L26" s="14"/>
      <c r="M26" s="34" t="s">
        <v>70</v>
      </c>
      <c r="N26" s="27"/>
    </row>
    <row r="27" spans="1:16" x14ac:dyDescent="0.25">
      <c r="A27" s="44" t="s">
        <v>52</v>
      </c>
      <c r="B27" s="2" t="s">
        <v>20</v>
      </c>
      <c r="C27" s="15">
        <v>1008459.95</v>
      </c>
      <c r="D27" s="16">
        <f>C27/C5</f>
        <v>3.9719097826686305E-2</v>
      </c>
      <c r="E27" s="26">
        <v>0.04</v>
      </c>
      <c r="F27" s="16"/>
      <c r="G27" s="15">
        <v>164613.18</v>
      </c>
      <c r="H27" s="16">
        <f>G27/G5</f>
        <v>2.1530727879144593E-2</v>
      </c>
      <c r="I27" s="54">
        <v>2.1999999999999999E-2</v>
      </c>
      <c r="K27" s="15">
        <v>20306.849999999999</v>
      </c>
      <c r="L27" s="30">
        <f>K27/K5</f>
        <v>3.9406100828240581E-3</v>
      </c>
      <c r="M27" s="57">
        <v>0</v>
      </c>
      <c r="N27" s="28"/>
      <c r="O27" s="2"/>
    </row>
    <row r="28" spans="1:16" x14ac:dyDescent="0.25">
      <c r="A28" s="2"/>
      <c r="B28" s="2"/>
      <c r="D28" s="16"/>
      <c r="E28" s="16"/>
      <c r="F28" s="16"/>
      <c r="G28" s="22"/>
      <c r="H28" s="16"/>
      <c r="K28" s="22"/>
      <c r="L28" s="17"/>
      <c r="M28" s="17"/>
      <c r="N28" s="28"/>
      <c r="O28" s="2"/>
    </row>
    <row r="29" spans="1:16" s="4" customFormat="1" x14ac:dyDescent="0.25">
      <c r="A29" s="3" t="s">
        <v>26</v>
      </c>
      <c r="B29" s="5" t="s">
        <v>27</v>
      </c>
      <c r="C29" s="13">
        <f>C24+C27</f>
        <v>7611788.7699999996</v>
      </c>
      <c r="D29" s="23">
        <f>C29/(C7+C6)</f>
        <v>6.584899960724809E-2</v>
      </c>
      <c r="E29" s="53">
        <v>6.6000000000000003E-2</v>
      </c>
      <c r="F29" s="23"/>
      <c r="G29" s="13">
        <f>G24+G27</f>
        <v>3080822.0300000003</v>
      </c>
      <c r="H29" s="31">
        <f>G29/(G7)</f>
        <v>5.5296692237554387E-2</v>
      </c>
      <c r="I29" s="55">
        <v>5.8000000000000003E-2</v>
      </c>
      <c r="K29" s="13">
        <f>K24+K27</f>
        <v>1051577.0899999999</v>
      </c>
      <c r="L29" s="31">
        <f>K29/(K7)</f>
        <v>4.910499824824982E-2</v>
      </c>
      <c r="M29" s="58">
        <v>4.9000000000000002E-2</v>
      </c>
      <c r="N29" s="27"/>
      <c r="P29" s="4" t="s">
        <v>67</v>
      </c>
    </row>
    <row r="30" spans="1:16" x14ac:dyDescent="0.25">
      <c r="A30" s="2"/>
      <c r="B30" s="2"/>
      <c r="D30" s="16"/>
      <c r="E30" s="16"/>
      <c r="F30" s="16"/>
      <c r="G30" s="22"/>
      <c r="H30" s="16"/>
      <c r="K30" s="22"/>
      <c r="L30" s="17"/>
      <c r="M30" s="17"/>
      <c r="N30" s="28"/>
      <c r="O30" s="2"/>
    </row>
    <row r="31" spans="1:16" s="4" customFormat="1" x14ac:dyDescent="0.25">
      <c r="A31" s="3" t="s">
        <v>23</v>
      </c>
      <c r="C31" s="13"/>
      <c r="D31" s="23"/>
      <c r="E31" s="34" t="s">
        <v>70</v>
      </c>
      <c r="F31" s="23"/>
      <c r="G31" s="13"/>
      <c r="H31" s="23"/>
      <c r="I31" s="34" t="s">
        <v>70</v>
      </c>
      <c r="K31" s="13"/>
      <c r="L31" s="14"/>
      <c r="M31" s="34" t="s">
        <v>70</v>
      </c>
      <c r="N31" s="27"/>
    </row>
    <row r="32" spans="1:16" x14ac:dyDescent="0.25">
      <c r="A32" s="2" t="s">
        <v>28</v>
      </c>
      <c r="B32" s="2" t="s">
        <v>21</v>
      </c>
      <c r="C32" s="15">
        <v>-749564.72</v>
      </c>
      <c r="D32" s="16">
        <f>C32/C$7</f>
        <v>-5.8699430049946981E-3</v>
      </c>
      <c r="E32" s="16"/>
      <c r="F32" s="16"/>
      <c r="G32" s="15">
        <v>-486312.91</v>
      </c>
      <c r="H32" s="16">
        <f>G32/G$7</f>
        <v>-8.7286753514351761E-3</v>
      </c>
      <c r="K32" s="15">
        <v>-102525.86</v>
      </c>
      <c r="L32" s="16">
        <f>K32/K$7</f>
        <v>-4.7876016162545984E-3</v>
      </c>
      <c r="M32" s="17"/>
      <c r="N32" s="28"/>
      <c r="O32" s="47">
        <v>1.2500000000000001E-2</v>
      </c>
    </row>
    <row r="33" spans="1:16" x14ac:dyDescent="0.25">
      <c r="A33" s="2" t="s">
        <v>29</v>
      </c>
      <c r="B33" s="2" t="s">
        <v>21</v>
      </c>
      <c r="C33" s="15">
        <v>-59001.93</v>
      </c>
      <c r="D33" s="16">
        <f>C33/C$7</f>
        <v>-4.6205211777401538E-4</v>
      </c>
      <c r="E33" s="16"/>
      <c r="F33" s="16"/>
      <c r="G33" s="15">
        <v>-27321.24</v>
      </c>
      <c r="H33" s="16">
        <f>G33/G$7</f>
        <v>-4.9038022486107725E-4</v>
      </c>
      <c r="K33" s="15">
        <v>-10500</v>
      </c>
      <c r="L33" s="16">
        <f>K33/K$7</f>
        <v>-4.9031353622074742E-4</v>
      </c>
      <c r="M33" s="17"/>
      <c r="N33" s="28"/>
      <c r="O33" s="48">
        <v>3.8000000000000002E-4</v>
      </c>
    </row>
    <row r="34" spans="1:16" x14ac:dyDescent="0.25">
      <c r="A34" s="2" t="s">
        <v>30</v>
      </c>
      <c r="B34" s="2" t="s">
        <v>21</v>
      </c>
      <c r="C34" s="15">
        <v>-17007.93</v>
      </c>
      <c r="D34" s="16">
        <f>C34/C$7</f>
        <v>-1.3319140705146779E-4</v>
      </c>
      <c r="E34" s="16"/>
      <c r="F34" s="16"/>
      <c r="G34" s="15">
        <v>-15454.39</v>
      </c>
      <c r="H34" s="16">
        <f>G34/G$7</f>
        <v>-2.7738591818273194E-4</v>
      </c>
      <c r="K34" s="15">
        <v>-10587.36</v>
      </c>
      <c r="L34" s="16">
        <f>K34/K$7</f>
        <v>-4.9439294484210404E-4</v>
      </c>
      <c r="M34" s="17"/>
      <c r="N34" s="28"/>
      <c r="O34" s="49"/>
    </row>
    <row r="35" spans="1:16" x14ac:dyDescent="0.25">
      <c r="A35" s="2" t="s">
        <v>31</v>
      </c>
      <c r="B35" s="2" t="s">
        <v>21</v>
      </c>
      <c r="C35" s="15">
        <v>-462819.59</v>
      </c>
      <c r="D35" s="16">
        <f>C35/C$7</f>
        <v>-3.624402993373293E-3</v>
      </c>
      <c r="E35" s="16"/>
      <c r="F35" s="16"/>
      <c r="G35" s="15">
        <v>-300236.96000000002</v>
      </c>
      <c r="H35" s="16">
        <f>G35/G$7</f>
        <v>-5.388857458753931E-3</v>
      </c>
      <c r="K35" s="15">
        <v>-134053.69</v>
      </c>
      <c r="L35" s="16">
        <f>K35/K$7</f>
        <v>-6.2598417892704619E-3</v>
      </c>
      <c r="M35" s="17"/>
      <c r="N35" s="28"/>
      <c r="O35" s="49"/>
    </row>
    <row r="36" spans="1:16" x14ac:dyDescent="0.25">
      <c r="A36" s="44" t="s">
        <v>32</v>
      </c>
      <c r="B36" s="2" t="s">
        <v>21</v>
      </c>
      <c r="C36" s="15">
        <v>-259340.1</v>
      </c>
      <c r="D36" s="16">
        <f>C36/C$7</f>
        <v>-2.0309275040447817E-3</v>
      </c>
      <c r="E36" s="16"/>
      <c r="F36" s="16"/>
      <c r="G36" s="15">
        <v>-114325.82</v>
      </c>
      <c r="H36" s="16">
        <f>G36/G$7</f>
        <v>-2.0519976882098705E-3</v>
      </c>
      <c r="K36" s="15">
        <v>-84169.5</v>
      </c>
      <c r="L36" s="16">
        <f>K36/K$7</f>
        <v>-3.9304233511364001E-3</v>
      </c>
      <c r="M36" s="17"/>
      <c r="N36" s="28"/>
      <c r="O36" s="49"/>
    </row>
    <row r="37" spans="1:16" x14ac:dyDescent="0.25">
      <c r="A37" s="46" t="s">
        <v>38</v>
      </c>
      <c r="B37" s="2" t="s">
        <v>21</v>
      </c>
      <c r="C37" s="15">
        <v>-191568.96</v>
      </c>
      <c r="D37" s="16">
        <f>C37/C$7</f>
        <v>-1.5002025131680545E-3</v>
      </c>
      <c r="E37" s="16"/>
      <c r="F37" s="17" t="s">
        <v>41</v>
      </c>
      <c r="G37" s="15">
        <v>-171639.84</v>
      </c>
      <c r="H37" s="16">
        <f>G37/G$7</f>
        <v>-3.0807087575204974E-3</v>
      </c>
      <c r="J37" t="s">
        <v>47</v>
      </c>
      <c r="K37" s="15">
        <v>-43777.01</v>
      </c>
      <c r="L37" s="16">
        <f>K37/K$7</f>
        <v>-2.0442343407877164E-3</v>
      </c>
      <c r="M37" s="17"/>
      <c r="N37" s="28"/>
      <c r="O37" s="47">
        <v>3.0000000000000001E-3</v>
      </c>
    </row>
    <row r="38" spans="1:16" x14ac:dyDescent="0.25">
      <c r="A38" s="46" t="s">
        <v>39</v>
      </c>
      <c r="B38" s="2" t="s">
        <v>21</v>
      </c>
      <c r="C38" s="20">
        <f>C35-C36-C37</f>
        <v>-11910.530000000028</v>
      </c>
      <c r="D38" s="16">
        <f>C38/C$7</f>
        <v>-9.3272976160457057E-5</v>
      </c>
      <c r="G38" s="20">
        <f>G35-G36-G37</f>
        <v>-14271.300000000017</v>
      </c>
      <c r="H38" s="16">
        <f>G38/G$7</f>
        <v>-2.5615101302356333E-4</v>
      </c>
      <c r="K38" s="20">
        <f>K35-K36-K37</f>
        <v>-6107.18</v>
      </c>
      <c r="L38" s="16">
        <f>K38/K$7</f>
        <v>-2.8518409734634519E-4</v>
      </c>
      <c r="M38" s="17"/>
      <c r="N38" s="28"/>
      <c r="O38" s="49"/>
    </row>
    <row r="39" spans="1:16" x14ac:dyDescent="0.25">
      <c r="A39" s="45" t="s">
        <v>37</v>
      </c>
      <c r="B39" s="2" t="s">
        <v>21</v>
      </c>
      <c r="C39" s="20">
        <f>SUM(C32:C35)</f>
        <v>-1288394.1700000002</v>
      </c>
      <c r="D39" s="16">
        <f>C39/C$7</f>
        <v>-1.0089589523193476E-2</v>
      </c>
      <c r="E39" s="24">
        <v>1.01E-2</v>
      </c>
      <c r="G39" s="20">
        <f>SUM(G32:G35)</f>
        <v>-829325.5</v>
      </c>
      <c r="H39" s="16">
        <f>G39/G$7</f>
        <v>-1.4885298953232916E-2</v>
      </c>
      <c r="I39" s="8">
        <v>1.49E-2</v>
      </c>
      <c r="J39" t="s">
        <v>47</v>
      </c>
      <c r="K39" s="20">
        <f>SUM(K32:K35)</f>
        <v>-257666.91</v>
      </c>
      <c r="L39" s="16">
        <f>K39/K$7</f>
        <v>-1.2032149886587911E-2</v>
      </c>
      <c r="M39" s="24">
        <v>1.2E-2</v>
      </c>
      <c r="N39" s="28"/>
      <c r="O39" s="49"/>
    </row>
    <row r="40" spans="1:16" x14ac:dyDescent="0.25">
      <c r="A40" s="2"/>
      <c r="B40" s="2"/>
      <c r="G40" s="22"/>
      <c r="H40" s="17"/>
      <c r="K40" s="22"/>
      <c r="L40" s="17"/>
      <c r="M40" s="17"/>
      <c r="N40" s="28"/>
      <c r="O40" s="49"/>
    </row>
    <row r="41" spans="1:16" x14ac:dyDescent="0.25">
      <c r="A41" s="2" t="s">
        <v>53</v>
      </c>
      <c r="B41" s="2" t="s">
        <v>21</v>
      </c>
      <c r="C41" s="22">
        <f>D41*C7</f>
        <v>-791711.48</v>
      </c>
      <c r="D41" s="25">
        <v>-6.1999999999999998E-3</v>
      </c>
      <c r="F41" s="17" t="s">
        <v>41</v>
      </c>
      <c r="G41" s="22">
        <f>H41*G7</f>
        <v>0</v>
      </c>
      <c r="H41" s="25">
        <v>0</v>
      </c>
      <c r="K41" s="22">
        <f>L41*K7</f>
        <v>-867302.18235000002</v>
      </c>
      <c r="L41" s="25">
        <v>-4.0500000000000001E-2</v>
      </c>
      <c r="M41" s="17"/>
      <c r="N41" s="28"/>
      <c r="O41" s="49"/>
    </row>
    <row r="42" spans="1:16" x14ac:dyDescent="0.25">
      <c r="A42" s="43" t="s">
        <v>33</v>
      </c>
      <c r="B42" s="43" t="s">
        <v>21</v>
      </c>
      <c r="C42" s="15">
        <v>-737562.44</v>
      </c>
      <c r="D42" s="16">
        <f>C42/C7</f>
        <v>-5.775951522137837E-3</v>
      </c>
      <c r="G42" s="15">
        <v>-860581</v>
      </c>
      <c r="H42" s="30">
        <f>G42/G7</f>
        <v>-1.5446293956320089E-2</v>
      </c>
      <c r="K42" s="15">
        <v>431399.64</v>
      </c>
      <c r="L42" s="16">
        <f>K42/K7</f>
        <v>2.0144865048834039E-2</v>
      </c>
      <c r="M42" s="17"/>
      <c r="N42" s="28"/>
      <c r="O42" s="49"/>
    </row>
    <row r="43" spans="1:16" x14ac:dyDescent="0.25">
      <c r="A43" s="43" t="s">
        <v>62</v>
      </c>
      <c r="B43" s="43"/>
      <c r="C43" s="15">
        <v>-735373.6</v>
      </c>
      <c r="D43" s="16">
        <f>C43/C$7</f>
        <v>-5.7588104191693672E-3</v>
      </c>
      <c r="G43" s="15">
        <v>0</v>
      </c>
      <c r="H43" s="16">
        <f>G43/G$7</f>
        <v>0</v>
      </c>
      <c r="K43" s="15">
        <v>0</v>
      </c>
      <c r="L43" s="16">
        <v>0</v>
      </c>
      <c r="M43" s="17"/>
      <c r="N43" s="28"/>
      <c r="O43" s="49"/>
    </row>
    <row r="44" spans="1:16" x14ac:dyDescent="0.25">
      <c r="A44" s="45" t="s">
        <v>34</v>
      </c>
      <c r="B44" s="43" t="s">
        <v>27</v>
      </c>
      <c r="C44" s="22">
        <f>C39+C41+C43</f>
        <v>-2815479.25</v>
      </c>
      <c r="D44" s="16">
        <f>C44/(C7+C6)</f>
        <v>-2.4356494594038131E-2</v>
      </c>
      <c r="E44" s="26">
        <v>2.4E-2</v>
      </c>
      <c r="F44" s="16"/>
      <c r="G44" s="22">
        <f>G39+G41+G43</f>
        <v>-829325.5</v>
      </c>
      <c r="H44" s="30">
        <f>G44/(G7+G6+G5)</f>
        <v>-1.6526782209096327E-2</v>
      </c>
      <c r="I44" s="54">
        <v>1.6E-2</v>
      </c>
      <c r="K44" s="22">
        <f>K39+K41+K43</f>
        <v>-1124969.09235</v>
      </c>
      <c r="L44" s="30">
        <f>K44/(K7+K6+K5)</f>
        <v>-5.4902477020388342E-2</v>
      </c>
      <c r="M44" s="56">
        <v>1.4999999999999999E-2</v>
      </c>
      <c r="N44" s="28"/>
      <c r="O44" s="49"/>
      <c r="P44" s="27" t="s">
        <v>60</v>
      </c>
    </row>
    <row r="45" spans="1:16" x14ac:dyDescent="0.25">
      <c r="B45" s="2"/>
      <c r="C45" s="22">
        <v>-735373.6</v>
      </c>
      <c r="G45" s="22">
        <v>-465576.98</v>
      </c>
      <c r="H45" s="17"/>
      <c r="J45" s="28"/>
      <c r="K45" s="17">
        <v>-125432.94</v>
      </c>
      <c r="L45" s="17"/>
      <c r="M45" s="17"/>
      <c r="N45" s="28"/>
      <c r="O45" s="49"/>
    </row>
    <row r="46" spans="1:16" s="4" customFormat="1" x14ac:dyDescent="0.25">
      <c r="A46" s="6" t="s">
        <v>54</v>
      </c>
      <c r="B46" s="5" t="s">
        <v>27</v>
      </c>
      <c r="C46" s="13">
        <f>C29+C44</f>
        <v>4796309.5199999996</v>
      </c>
      <c r="D46" s="23">
        <f>C46/(C$7+C$6)</f>
        <v>4.1492505013209953E-2</v>
      </c>
      <c r="E46" s="53">
        <v>4.2000000000000003E-2</v>
      </c>
      <c r="F46" s="23"/>
      <c r="G46" s="13">
        <f>G29+G44</f>
        <v>2251496.5300000003</v>
      </c>
      <c r="H46" s="23">
        <f>G46/(G$7+G$6)</f>
        <v>5.2932548336436652E-2</v>
      </c>
      <c r="I46" s="55">
        <v>4.2000000000000003E-2</v>
      </c>
      <c r="K46" s="13">
        <f>K29+K44</f>
        <v>-73392.002350000199</v>
      </c>
      <c r="L46" s="14"/>
      <c r="M46" s="58">
        <v>3.4000000000000002E-2</v>
      </c>
      <c r="N46" s="27"/>
      <c r="O46" s="41"/>
    </row>
    <row r="47" spans="1:16" x14ac:dyDescent="0.25">
      <c r="O47" s="40"/>
    </row>
    <row r="48" spans="1:16" x14ac:dyDescent="0.25">
      <c r="A48" s="1" t="s">
        <v>42</v>
      </c>
      <c r="O48" s="40"/>
    </row>
    <row r="49" spans="1:15" x14ac:dyDescent="0.25">
      <c r="A49" t="s">
        <v>55</v>
      </c>
      <c r="B49" t="s">
        <v>35</v>
      </c>
      <c r="D49" s="26">
        <f>C41/C8</f>
        <v>-1.53640884921405E-2</v>
      </c>
      <c r="H49" s="26">
        <f>G41/G8</f>
        <v>0</v>
      </c>
      <c r="L49" s="26">
        <f>K41/K8</f>
        <v>-2.0021963790844002E-2</v>
      </c>
      <c r="O49" s="42">
        <v>0.02</v>
      </c>
    </row>
    <row r="52" spans="1:15" x14ac:dyDescent="0.25">
      <c r="A52" t="s">
        <v>58</v>
      </c>
    </row>
    <row r="53" spans="1:15" x14ac:dyDescent="0.25">
      <c r="A53" s="7" t="s">
        <v>59</v>
      </c>
    </row>
    <row r="54" spans="1:15" x14ac:dyDescent="0.25">
      <c r="A54" s="7" t="s">
        <v>61</v>
      </c>
    </row>
  </sheetData>
  <mergeCells count="4">
    <mergeCell ref="C2:F2"/>
    <mergeCell ref="G2:J2"/>
    <mergeCell ref="K2:N2"/>
    <mergeCell ref="O2:P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Ertragskontrollrechnung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PhilippOe</dc:creator>
  <cp:lastModifiedBy>Phil</cp:lastModifiedBy>
  <dcterms:created xsi:type="dcterms:W3CDTF">2017-10-19T22:01:49Z</dcterms:created>
  <dcterms:modified xsi:type="dcterms:W3CDTF">2018-10-25T22:32:43Z</dcterms:modified>
</cp:coreProperties>
</file>