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09" yWindow="103" windowWidth="30369" windowHeight="14233"/>
  </bookViews>
  <sheets>
    <sheet name="Tabelle1" sheetId="1" r:id="rId1"/>
    <sheet name="Tabelle2" sheetId="2" r:id="rId2"/>
    <sheet name="Tabelle3" sheetId="3" r:id="rId3"/>
  </sheets>
  <definedNames>
    <definedName name="_xlnm._FilterDatabase" localSheetId="0" hidden="1">Tabelle1!$O$4:$P$39</definedName>
  </definedNames>
  <calcPr calcId="125725"/>
</workbook>
</file>

<file path=xl/calcChain.xml><?xml version="1.0" encoding="utf-8"?>
<calcChain xmlns="http://schemas.openxmlformats.org/spreadsheetml/2006/main">
  <c r="J4" i="1"/>
  <c r="K4" s="1"/>
  <c r="J5" l="1"/>
  <c r="K5" l="1"/>
  <c r="J6"/>
  <c r="K6" l="1"/>
  <c r="J7"/>
  <c r="K7" l="1"/>
  <c r="J8"/>
  <c r="K8" l="1"/>
  <c r="J9"/>
  <c r="K9" l="1"/>
  <c r="J10"/>
  <c r="K10" l="1"/>
  <c r="J11"/>
  <c r="K11" l="1"/>
  <c r="J12"/>
  <c r="K12" l="1"/>
  <c r="J13"/>
  <c r="K13" l="1"/>
  <c r="J14"/>
  <c r="K14" l="1"/>
  <c r="J15"/>
  <c r="J16" s="1"/>
  <c r="J17" s="1"/>
  <c r="J18" s="1"/>
  <c r="J19" s="1"/>
  <c r="J20" s="1"/>
  <c r="J21" s="1"/>
  <c r="J22" s="1"/>
  <c r="J23" s="1"/>
  <c r="J24" s="1"/>
  <c r="J25" s="1"/>
  <c r="J26" s="1"/>
  <c r="J27" s="1"/>
  <c r="J28" s="1"/>
  <c r="J29" s="1"/>
  <c r="J30" s="1"/>
  <c r="J31" s="1"/>
  <c r="J32" s="1"/>
  <c r="J33" s="1"/>
  <c r="J34" s="1"/>
  <c r="J35" s="1"/>
  <c r="J36" s="1"/>
  <c r="J37" s="1"/>
  <c r="J38" s="1"/>
  <c r="J39" s="1"/>
  <c r="I15"/>
  <c r="I16" l="1"/>
  <c r="K15"/>
  <c r="K16" l="1"/>
  <c r="I17"/>
  <c r="K17" l="1"/>
  <c r="I18"/>
  <c r="K18" l="1"/>
  <c r="I19"/>
  <c r="K19" l="1"/>
  <c r="I20"/>
  <c r="K20" l="1"/>
  <c r="I21"/>
  <c r="K21" l="1"/>
  <c r="I22"/>
  <c r="K22" l="1"/>
  <c r="I23"/>
  <c r="I24" l="1"/>
  <c r="K23"/>
  <c r="K24" l="1"/>
  <c r="I25"/>
  <c r="I26" l="1"/>
  <c r="K25"/>
  <c r="K26" l="1"/>
  <c r="I27"/>
  <c r="L4"/>
  <c r="L5" s="1"/>
  <c r="L6" s="1"/>
  <c r="L7" s="1"/>
  <c r="L8" s="1"/>
  <c r="L9" s="1"/>
  <c r="L10" s="1"/>
  <c r="L11" s="1"/>
  <c r="L12" s="1"/>
  <c r="L13" s="1"/>
  <c r="L14" s="1"/>
  <c r="L15" s="1"/>
  <c r="L16" s="1"/>
  <c r="L17" s="1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F4"/>
  <c r="H4" s="1"/>
  <c r="R4" s="1"/>
  <c r="O4" l="1"/>
  <c r="K27"/>
  <c r="I28"/>
  <c r="N4"/>
  <c r="Q4" s="1"/>
  <c r="F5"/>
  <c r="F6" s="1"/>
  <c r="F7" s="1"/>
  <c r="F8" s="1"/>
  <c r="F9" s="1"/>
  <c r="F10" s="1"/>
  <c r="F11" s="1"/>
  <c r="F12" s="1"/>
  <c r="F13" s="1"/>
  <c r="F14" s="1"/>
  <c r="F15" s="1"/>
  <c r="F16" s="1"/>
  <c r="F17" s="1"/>
  <c r="F18" s="1"/>
  <c r="F19" s="1"/>
  <c r="F20" s="1"/>
  <c r="F21" s="1"/>
  <c r="F22" s="1"/>
  <c r="F23" s="1"/>
  <c r="F24" s="1"/>
  <c r="F25" s="1"/>
  <c r="F26" s="1"/>
  <c r="F27" s="1"/>
  <c r="F28" s="1"/>
  <c r="F29" s="1"/>
  <c r="F30" s="1"/>
  <c r="F31" s="1"/>
  <c r="F32" s="1"/>
  <c r="F33" s="1"/>
  <c r="F34" s="1"/>
  <c r="F35" s="1"/>
  <c r="F36" s="1"/>
  <c r="F37" s="1"/>
  <c r="F38" s="1"/>
  <c r="H38" s="1"/>
  <c r="P4" l="1"/>
  <c r="I29"/>
  <c r="K28"/>
  <c r="N10"/>
  <c r="Q10" s="1"/>
  <c r="N9"/>
  <c r="Q9" s="1"/>
  <c r="N12"/>
  <c r="Q12" s="1"/>
  <c r="N14"/>
  <c r="Q14" s="1"/>
  <c r="N6"/>
  <c r="Q6" s="1"/>
  <c r="N5"/>
  <c r="Q5" s="1"/>
  <c r="N11"/>
  <c r="Q11" s="1"/>
  <c r="N7"/>
  <c r="Q7" s="1"/>
  <c r="N8"/>
  <c r="Q8" s="1"/>
  <c r="N13"/>
  <c r="Q13" s="1"/>
  <c r="H17"/>
  <c r="R17" s="1"/>
  <c r="H24"/>
  <c r="R24" s="1"/>
  <c r="H10"/>
  <c r="R10" s="1"/>
  <c r="H16"/>
  <c r="R16" s="1"/>
  <c r="H30"/>
  <c r="H37"/>
  <c r="F39"/>
  <c r="H39" s="1"/>
  <c r="H31"/>
  <c r="H23"/>
  <c r="R23" s="1"/>
  <c r="H15"/>
  <c r="R15" s="1"/>
  <c r="H36"/>
  <c r="H26"/>
  <c r="R26" s="1"/>
  <c r="H9"/>
  <c r="R9" s="1"/>
  <c r="H21"/>
  <c r="R21" s="1"/>
  <c r="H35"/>
  <c r="H22"/>
  <c r="R22" s="1"/>
  <c r="H27"/>
  <c r="R27" s="1"/>
  <c r="H33"/>
  <c r="H14"/>
  <c r="R14" s="1"/>
  <c r="H20"/>
  <c r="R20" s="1"/>
  <c r="H11"/>
  <c r="R11" s="1"/>
  <c r="H34"/>
  <c r="H7"/>
  <c r="R7" s="1"/>
  <c r="H32"/>
  <c r="H28"/>
  <c r="H18"/>
  <c r="R18" s="1"/>
  <c r="H12"/>
  <c r="R12" s="1"/>
  <c r="H8"/>
  <c r="R8" s="1"/>
  <c r="H13"/>
  <c r="R13" s="1"/>
  <c r="H5"/>
  <c r="R5" s="1"/>
  <c r="H19"/>
  <c r="R19" s="1"/>
  <c r="H25"/>
  <c r="R25" s="1"/>
  <c r="H6"/>
  <c r="R6" s="1"/>
  <c r="H29"/>
  <c r="R28" l="1"/>
  <c r="O12"/>
  <c r="P12"/>
  <c r="O10"/>
  <c r="P10"/>
  <c r="O20"/>
  <c r="O13"/>
  <c r="P13"/>
  <c r="O26"/>
  <c r="O14"/>
  <c r="P14"/>
  <c r="O8"/>
  <c r="P8"/>
  <c r="O16"/>
  <c r="O11"/>
  <c r="P11"/>
  <c r="O27"/>
  <c r="P9"/>
  <c r="O9"/>
  <c r="P5"/>
  <c r="O5"/>
  <c r="O21"/>
  <c r="O19"/>
  <c r="P7"/>
  <c r="O7"/>
  <c r="O25"/>
  <c r="O22"/>
  <c r="P6"/>
  <c r="O6"/>
  <c r="O28"/>
  <c r="O23"/>
  <c r="O17"/>
  <c r="O18"/>
  <c r="O15"/>
  <c r="O24"/>
  <c r="K29"/>
  <c r="R29" s="1"/>
  <c r="I30"/>
  <c r="N17"/>
  <c r="Q17" s="1"/>
  <c r="N15"/>
  <c r="Q15" s="1"/>
  <c r="N16"/>
  <c r="Q16" s="1"/>
  <c r="N18"/>
  <c r="Q18" s="1"/>
  <c r="P18" l="1"/>
  <c r="O29"/>
  <c r="P17"/>
  <c r="P15"/>
  <c r="P16"/>
  <c r="K30"/>
  <c r="R30" s="1"/>
  <c r="I31"/>
  <c r="N19"/>
  <c r="Q19" s="1"/>
  <c r="O30" l="1"/>
  <c r="P19"/>
  <c r="I32"/>
  <c r="K31"/>
  <c r="R31" s="1"/>
  <c r="N20"/>
  <c r="Q20" s="1"/>
  <c r="O31" l="1"/>
  <c r="P20"/>
  <c r="K32"/>
  <c r="R32" s="1"/>
  <c r="I33"/>
  <c r="N21"/>
  <c r="Q21" s="1"/>
  <c r="P21" l="1"/>
  <c r="O32"/>
  <c r="K33"/>
  <c r="R33" s="1"/>
  <c r="I34"/>
  <c r="N22"/>
  <c r="Q22" s="1"/>
  <c r="O33" l="1"/>
  <c r="P22"/>
  <c r="K34"/>
  <c r="R34" s="1"/>
  <c r="I35"/>
  <c r="N23"/>
  <c r="Q23" s="1"/>
  <c r="O34" l="1"/>
  <c r="P23"/>
  <c r="K35"/>
  <c r="R35" s="1"/>
  <c r="I36"/>
  <c r="N24"/>
  <c r="Q24" s="1"/>
  <c r="O35" l="1"/>
  <c r="P24"/>
  <c r="K36"/>
  <c r="R36" s="1"/>
  <c r="I37"/>
  <c r="N25"/>
  <c r="Q25" s="1"/>
  <c r="O36" l="1"/>
  <c r="P25"/>
  <c r="K37"/>
  <c r="R37" s="1"/>
  <c r="I38"/>
  <c r="N26"/>
  <c r="Q26" s="1"/>
  <c r="O37" l="1"/>
  <c r="P26"/>
  <c r="K38"/>
  <c r="R38" s="1"/>
  <c r="I39"/>
  <c r="K39" s="1"/>
  <c r="R39" s="1"/>
  <c r="N27"/>
  <c r="Q27" s="1"/>
  <c r="O38" l="1"/>
  <c r="O39"/>
  <c r="P27"/>
  <c r="N28"/>
  <c r="Q28" s="1"/>
  <c r="P28" l="1"/>
  <c r="N29"/>
  <c r="Q29" s="1"/>
  <c r="P29" l="1"/>
  <c r="N30"/>
  <c r="Q30" s="1"/>
  <c r="P30" l="1"/>
  <c r="N31"/>
  <c r="Q31" s="1"/>
  <c r="P31" l="1"/>
  <c r="N32"/>
  <c r="Q32" s="1"/>
  <c r="P32" l="1"/>
  <c r="N33"/>
  <c r="Q33" s="1"/>
  <c r="P33" l="1"/>
  <c r="N34"/>
  <c r="Q34" s="1"/>
  <c r="P34" l="1"/>
  <c r="N35"/>
  <c r="Q35" s="1"/>
  <c r="P35" l="1"/>
  <c r="N36"/>
  <c r="Q36" s="1"/>
  <c r="P36" l="1"/>
  <c r="N37"/>
  <c r="Q37" s="1"/>
  <c r="P37" l="1"/>
  <c r="N38"/>
  <c r="Q38" s="1"/>
  <c r="N39"/>
  <c r="Q39" s="1"/>
  <c r="P38" l="1"/>
  <c r="P39"/>
</calcChain>
</file>

<file path=xl/sharedStrings.xml><?xml version="1.0" encoding="utf-8"?>
<sst xmlns="http://schemas.openxmlformats.org/spreadsheetml/2006/main" count="21" uniqueCount="15">
  <si>
    <t>monatliche Sparrate</t>
  </si>
  <si>
    <t>Sparplangebühr</t>
  </si>
  <si>
    <t>Grundgebühr</t>
  </si>
  <si>
    <t>Provision</t>
  </si>
  <si>
    <t>jährlicher Kauf</t>
  </si>
  <si>
    <t>Depot</t>
  </si>
  <si>
    <t>Cash</t>
  </si>
  <si>
    <t>monatlicher Sparplan</t>
  </si>
  <si>
    <t>Gesamt</t>
  </si>
  <si>
    <t>monatlicher Kauf</t>
  </si>
  <si>
    <r>
      <rPr>
        <b/>
        <sz val="11"/>
        <color theme="1"/>
        <rFont val="Calibri"/>
        <family val="2"/>
        <scheme val="minor"/>
      </rPr>
      <t xml:space="preserve">monatlicher </t>
    </r>
    <r>
      <rPr>
        <sz val="11"/>
        <color theme="1"/>
        <rFont val="Calibri"/>
        <family val="2"/>
        <scheme val="minor"/>
      </rPr>
      <t>Einzelkauf</t>
    </r>
    <r>
      <rPr>
        <b/>
        <sz val="11"/>
        <color theme="1"/>
        <rFont val="Calibri"/>
        <family val="2"/>
        <scheme val="minor"/>
      </rPr>
      <t xml:space="preserve"> - jährlicher</t>
    </r>
    <r>
      <rPr>
        <sz val="11"/>
        <color theme="1"/>
        <rFont val="Calibri"/>
        <family val="2"/>
        <scheme val="minor"/>
      </rPr>
      <t xml:space="preserve"> Einzelkauf</t>
    </r>
  </si>
  <si>
    <r>
      <rPr>
        <b/>
        <sz val="11"/>
        <color theme="1"/>
        <rFont val="Calibri"/>
        <family val="2"/>
        <scheme val="minor"/>
      </rPr>
      <t>monatlicher</t>
    </r>
    <r>
      <rPr>
        <sz val="11"/>
        <color theme="1"/>
        <rFont val="Calibri"/>
        <family val="2"/>
        <scheme val="minor"/>
      </rPr>
      <t xml:space="preserve"> Sparplan - </t>
    </r>
    <r>
      <rPr>
        <b/>
        <sz val="11"/>
        <color theme="1"/>
        <rFont val="Calibri"/>
        <family val="2"/>
        <scheme val="minor"/>
      </rPr>
      <t>jährlicher</t>
    </r>
    <r>
      <rPr>
        <sz val="11"/>
        <color theme="1"/>
        <rFont val="Calibri"/>
        <family val="2"/>
        <scheme val="minor"/>
      </rPr>
      <t xml:space="preserve"> Einzelkauf</t>
    </r>
  </si>
  <si>
    <r>
      <rPr>
        <b/>
        <sz val="11"/>
        <color theme="1"/>
        <rFont val="Calibri"/>
        <family val="2"/>
        <scheme val="minor"/>
      </rPr>
      <t>monatlicher</t>
    </r>
    <r>
      <rPr>
        <sz val="11"/>
        <color theme="1"/>
        <rFont val="Calibri"/>
        <family val="2"/>
        <scheme val="minor"/>
      </rPr>
      <t xml:space="preserve"> Sparplan - </t>
    </r>
    <r>
      <rPr>
        <b/>
        <sz val="11"/>
        <color theme="1"/>
        <rFont val="Calibri"/>
        <family val="2"/>
        <scheme val="minor"/>
      </rPr>
      <t>monatlicher</t>
    </r>
    <r>
      <rPr>
        <sz val="11"/>
        <color theme="1"/>
        <rFont val="Calibri"/>
        <family val="2"/>
        <scheme val="minor"/>
      </rPr>
      <t xml:space="preserve"> Einzelkauf</t>
    </r>
  </si>
  <si>
    <r>
      <rPr>
        <b/>
        <sz val="11"/>
        <color theme="1"/>
        <rFont val="Calibri"/>
        <family val="2"/>
        <scheme val="minor"/>
      </rPr>
      <t xml:space="preserve">jährlicher </t>
    </r>
    <r>
      <rPr>
        <sz val="11"/>
        <color theme="1"/>
        <rFont val="Calibri"/>
        <family val="2"/>
        <scheme val="minor"/>
      </rPr>
      <t>Einzelkauf</t>
    </r>
    <r>
      <rPr>
        <b/>
        <sz val="11"/>
        <color theme="1"/>
        <rFont val="Calibri"/>
        <family val="2"/>
        <scheme val="minor"/>
      </rPr>
      <t xml:space="preserve"> - monatlicher </t>
    </r>
    <r>
      <rPr>
        <sz val="11"/>
        <color theme="1"/>
        <rFont val="Calibri"/>
        <family val="2"/>
        <scheme val="minor"/>
      </rPr>
      <t>Sparplan</t>
    </r>
  </si>
  <si>
    <t>geschätze Wertentwicklung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</si>
</sst>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Fill="1" applyBorder="1"/>
    <xf numFmtId="0" fontId="0" fillId="0" borderId="1" xfId="0" applyBorder="1"/>
    <xf numFmtId="164" fontId="0" fillId="0" borderId="1" xfId="0" applyNumberFormat="1" applyFill="1" applyBorder="1"/>
    <xf numFmtId="164" fontId="0" fillId="0" borderId="1" xfId="0" applyNumberFormat="1" applyBorder="1"/>
    <xf numFmtId="10" fontId="0" fillId="0" borderId="1" xfId="0" applyNumberFormat="1" applyBorder="1"/>
    <xf numFmtId="164" fontId="0" fillId="2" borderId="1" xfId="0" applyNumberFormat="1" applyFill="1" applyBorder="1"/>
    <xf numFmtId="0" fontId="0" fillId="0" borderId="5" xfId="0" applyFill="1" applyBorder="1"/>
    <xf numFmtId="0" fontId="0" fillId="4" borderId="6" xfId="0" applyFill="1" applyBorder="1"/>
    <xf numFmtId="164" fontId="0" fillId="0" borderId="5" xfId="0" applyNumberFormat="1" applyFill="1" applyBorder="1"/>
    <xf numFmtId="164" fontId="0" fillId="4" borderId="6" xfId="0" applyNumberFormat="1" applyFill="1" applyBorder="1"/>
    <xf numFmtId="164" fontId="0" fillId="0" borderId="7" xfId="0" applyNumberFormat="1" applyFill="1" applyBorder="1"/>
    <xf numFmtId="164" fontId="0" fillId="0" borderId="8" xfId="0" applyNumberFormat="1" applyFill="1" applyBorder="1"/>
    <xf numFmtId="164" fontId="0" fillId="4" borderId="9" xfId="0" applyNumberFormat="1" applyFill="1" applyBorder="1"/>
    <xf numFmtId="0" fontId="0" fillId="0" borderId="5" xfId="0" applyBorder="1"/>
    <xf numFmtId="164" fontId="0" fillId="0" borderId="5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14" fontId="0" fillId="0" borderId="10" xfId="0" applyNumberFormat="1" applyBorder="1"/>
    <xf numFmtId="14" fontId="0" fillId="0" borderId="11" xfId="0" applyNumberFormat="1" applyBorder="1"/>
    <xf numFmtId="14" fontId="0" fillId="0" borderId="12" xfId="0" applyNumberFormat="1" applyBorder="1"/>
    <xf numFmtId="164" fontId="0" fillId="3" borderId="11" xfId="0" applyNumberFormat="1" applyFill="1" applyBorder="1"/>
    <xf numFmtId="164" fontId="0" fillId="3" borderId="12" xfId="0" applyNumberFormat="1" applyFill="1" applyBorder="1"/>
    <xf numFmtId="0" fontId="0" fillId="3" borderId="10" xfId="0" applyFill="1" applyBorder="1" applyAlignment="1">
      <alignment wrapText="1"/>
    </xf>
    <xf numFmtId="10" fontId="0" fillId="2" borderId="1" xfId="0" applyNumberFormat="1" applyFill="1" applyBorder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Standard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R39"/>
  <sheetViews>
    <sheetView tabSelected="1" workbookViewId="0">
      <selection activeCell="C5" sqref="C5"/>
    </sheetView>
  </sheetViews>
  <sheetFormatPr baseColWidth="10" defaultRowHeight="14.8"/>
  <cols>
    <col min="2" max="2" width="22.44140625" bestFit="1" customWidth="1"/>
    <col min="3" max="3" width="9.33203125" bestFit="1" customWidth="1"/>
    <col min="5" max="5" width="9.88671875" bestFit="1" customWidth="1"/>
    <col min="6" max="6" width="10.33203125" bestFit="1" customWidth="1"/>
    <col min="7" max="7" width="6.77734375" customWidth="1"/>
    <col min="8" max="12" width="10.33203125" bestFit="1" customWidth="1"/>
    <col min="13" max="13" width="7.5546875" customWidth="1"/>
    <col min="14" max="14" width="10.33203125" bestFit="1" customWidth="1"/>
    <col min="15" max="18" width="19.6640625" customWidth="1"/>
  </cols>
  <sheetData>
    <row r="1" spans="2:18" ht="15.45" thickBot="1"/>
    <row r="2" spans="2:18" ht="15.45" thickBot="1">
      <c r="F2" s="25" t="s">
        <v>7</v>
      </c>
      <c r="G2" s="26"/>
      <c r="H2" s="27"/>
      <c r="I2" s="28" t="s">
        <v>4</v>
      </c>
      <c r="J2" s="29"/>
      <c r="K2" s="30"/>
      <c r="L2" s="28" t="s">
        <v>9</v>
      </c>
      <c r="M2" s="29"/>
      <c r="N2" s="30"/>
    </row>
    <row r="3" spans="2:18" ht="30.25" thickBot="1">
      <c r="F3" s="7" t="s">
        <v>5</v>
      </c>
      <c r="G3" s="1" t="s">
        <v>6</v>
      </c>
      <c r="H3" s="8" t="s">
        <v>8</v>
      </c>
      <c r="I3" s="14" t="s">
        <v>5</v>
      </c>
      <c r="J3" s="2" t="s">
        <v>6</v>
      </c>
      <c r="K3" s="8" t="s">
        <v>8</v>
      </c>
      <c r="L3" s="14" t="s">
        <v>5</v>
      </c>
      <c r="M3" s="2" t="s">
        <v>6</v>
      </c>
      <c r="N3" s="8" t="s">
        <v>8</v>
      </c>
      <c r="O3" s="23" t="s">
        <v>11</v>
      </c>
      <c r="P3" s="23" t="s">
        <v>12</v>
      </c>
      <c r="Q3" s="23" t="s">
        <v>10</v>
      </c>
      <c r="R3" s="23" t="s">
        <v>13</v>
      </c>
    </row>
    <row r="4" spans="2:18">
      <c r="B4" s="2" t="s">
        <v>0</v>
      </c>
      <c r="C4" s="6">
        <v>50</v>
      </c>
      <c r="E4" s="18">
        <v>43405</v>
      </c>
      <c r="F4" s="9">
        <f>C4-(C4*C6)</f>
        <v>49.125</v>
      </c>
      <c r="G4" s="3">
        <v>0</v>
      </c>
      <c r="H4" s="10">
        <f>F4+G4</f>
        <v>49.125</v>
      </c>
      <c r="I4" s="14"/>
      <c r="J4" s="4">
        <f>C4</f>
        <v>50</v>
      </c>
      <c r="K4" s="10">
        <f>I4+J4</f>
        <v>50</v>
      </c>
      <c r="L4" s="15">
        <f>($C$4)-(($C$4)*$C$9+$C$8)</f>
        <v>44.975000000000001</v>
      </c>
      <c r="M4" s="4">
        <v>0</v>
      </c>
      <c r="N4" s="10">
        <f>L4+M4</f>
        <v>44.975000000000001</v>
      </c>
      <c r="O4" s="21">
        <f>H4-K4</f>
        <v>-0.875</v>
      </c>
      <c r="P4" s="21">
        <f>H4-N4</f>
        <v>4.1499999999999986</v>
      </c>
      <c r="Q4" s="21">
        <f>N4-K4</f>
        <v>-5.0249999999999986</v>
      </c>
      <c r="R4" s="21">
        <f>K4-H4</f>
        <v>0.875</v>
      </c>
    </row>
    <row r="5" spans="2:18">
      <c r="E5" s="19">
        <v>43435</v>
      </c>
      <c r="F5" s="9">
        <f>F4+(F4*$C$11/12)+$C$4-($C$4*$C$6)</f>
        <v>98.3155</v>
      </c>
      <c r="G5" s="3">
        <v>0</v>
      </c>
      <c r="H5" s="10">
        <f t="shared" ref="H5:H39" si="0">F5+G5</f>
        <v>98.3155</v>
      </c>
      <c r="I5" s="14"/>
      <c r="J5" s="4">
        <f t="shared" ref="J5:J14" si="1">J4+$C$4</f>
        <v>100</v>
      </c>
      <c r="K5" s="10">
        <f t="shared" ref="K5:K39" si="2">I5+J5</f>
        <v>100</v>
      </c>
      <c r="L5" s="15">
        <f>L4+(L4*$C$11/12)+($C$4)-(($C$4)*$C$9+$C$8)</f>
        <v>90.009966666666656</v>
      </c>
      <c r="M5" s="4">
        <v>0</v>
      </c>
      <c r="N5" s="10">
        <f t="shared" ref="N5:N39" si="3">L5+M5</f>
        <v>90.009966666666656</v>
      </c>
      <c r="O5" s="21">
        <f t="shared" ref="O5:O39" si="4">H5-K5</f>
        <v>-1.6844999999999999</v>
      </c>
      <c r="P5" s="21">
        <f t="shared" ref="P5:P39" si="5">H5-N5</f>
        <v>8.3055333333333436</v>
      </c>
      <c r="Q5" s="21">
        <f t="shared" ref="Q5:Q39" si="6">N5-K5</f>
        <v>-9.9900333333333435</v>
      </c>
      <c r="R5" s="21">
        <f t="shared" ref="R5:R39" si="7">K5-H5</f>
        <v>1.6844999999999999</v>
      </c>
    </row>
    <row r="6" spans="2:18">
      <c r="B6" s="2" t="s">
        <v>1</v>
      </c>
      <c r="C6" s="5">
        <v>1.7500000000000002E-2</v>
      </c>
      <c r="E6" s="19">
        <v>43466</v>
      </c>
      <c r="F6" s="9">
        <f t="shared" ref="F6:F39" si="8">F5+(F5*$C$11/12)+$C$4-($C$4*$C$6)</f>
        <v>147.57158733333333</v>
      </c>
      <c r="G6" s="3">
        <v>0</v>
      </c>
      <c r="H6" s="10">
        <f t="shared" si="0"/>
        <v>147.57158733333333</v>
      </c>
      <c r="I6" s="14"/>
      <c r="J6" s="4">
        <f t="shared" si="1"/>
        <v>150</v>
      </c>
      <c r="K6" s="10">
        <f t="shared" si="2"/>
        <v>150</v>
      </c>
      <c r="L6" s="15">
        <f t="shared" ref="L6:L39" si="9">L5+(L5*$C$11/12)+($C$4)-(($C$4)*$C$9+$C$8)</f>
        <v>135.10497995555554</v>
      </c>
      <c r="M6" s="4">
        <v>0</v>
      </c>
      <c r="N6" s="10">
        <f t="shared" si="3"/>
        <v>135.10497995555554</v>
      </c>
      <c r="O6" s="21">
        <f t="shared" si="4"/>
        <v>-2.4284126666666737</v>
      </c>
      <c r="P6" s="21">
        <f t="shared" si="5"/>
        <v>12.466607377777791</v>
      </c>
      <c r="Q6" s="21">
        <f t="shared" si="6"/>
        <v>-14.895020044444465</v>
      </c>
      <c r="R6" s="21">
        <f t="shared" si="7"/>
        <v>2.4284126666666737</v>
      </c>
    </row>
    <row r="7" spans="2:18">
      <c r="E7" s="19">
        <v>43497</v>
      </c>
      <c r="F7" s="9">
        <f t="shared" si="8"/>
        <v>196.89334944977776</v>
      </c>
      <c r="G7" s="3">
        <v>0</v>
      </c>
      <c r="H7" s="10">
        <f t="shared" si="0"/>
        <v>196.89334944977776</v>
      </c>
      <c r="I7" s="14"/>
      <c r="J7" s="4">
        <f t="shared" si="1"/>
        <v>200</v>
      </c>
      <c r="K7" s="10">
        <f t="shared" si="2"/>
        <v>200</v>
      </c>
      <c r="L7" s="15">
        <f t="shared" si="9"/>
        <v>180.2601199288296</v>
      </c>
      <c r="M7" s="4">
        <v>0</v>
      </c>
      <c r="N7" s="10">
        <f t="shared" si="3"/>
        <v>180.2601199288296</v>
      </c>
      <c r="O7" s="21">
        <f t="shared" si="4"/>
        <v>-3.1066505502222412</v>
      </c>
      <c r="P7" s="21">
        <f t="shared" si="5"/>
        <v>16.633229520948163</v>
      </c>
      <c r="Q7" s="21">
        <f t="shared" si="6"/>
        <v>-19.739880071170404</v>
      </c>
      <c r="R7" s="21">
        <f t="shared" si="7"/>
        <v>3.1066505502222412</v>
      </c>
    </row>
    <row r="8" spans="2:18">
      <c r="B8" s="2" t="s">
        <v>2</v>
      </c>
      <c r="C8" s="4">
        <v>4.9000000000000004</v>
      </c>
      <c r="E8" s="19">
        <v>43525</v>
      </c>
      <c r="F8" s="9">
        <f t="shared" si="8"/>
        <v>246.2808739157108</v>
      </c>
      <c r="G8" s="3">
        <v>0</v>
      </c>
      <c r="H8" s="10">
        <f t="shared" si="0"/>
        <v>246.2808739157108</v>
      </c>
      <c r="I8" s="14"/>
      <c r="J8" s="4">
        <f t="shared" si="1"/>
        <v>250</v>
      </c>
      <c r="K8" s="10">
        <f t="shared" si="2"/>
        <v>250</v>
      </c>
      <c r="L8" s="15">
        <f t="shared" si="9"/>
        <v>225.47546675540136</v>
      </c>
      <c r="M8" s="4">
        <v>0</v>
      </c>
      <c r="N8" s="10">
        <f t="shared" si="3"/>
        <v>225.47546675540136</v>
      </c>
      <c r="O8" s="21">
        <f t="shared" si="4"/>
        <v>-3.7191260842892007</v>
      </c>
      <c r="P8" s="21">
        <f t="shared" si="5"/>
        <v>20.805407160309443</v>
      </c>
      <c r="Q8" s="21">
        <f t="shared" si="6"/>
        <v>-24.524533244598643</v>
      </c>
      <c r="R8" s="21">
        <f t="shared" si="7"/>
        <v>3.7191260842892007</v>
      </c>
    </row>
    <row r="9" spans="2:18">
      <c r="B9" s="2" t="s">
        <v>3</v>
      </c>
      <c r="C9" s="5">
        <v>2.5000000000000001E-3</v>
      </c>
      <c r="E9" s="19">
        <v>43556</v>
      </c>
      <c r="F9" s="9">
        <f t="shared" si="8"/>
        <v>295.73424841426504</v>
      </c>
      <c r="G9" s="3">
        <v>0</v>
      </c>
      <c r="H9" s="10">
        <f t="shared" si="0"/>
        <v>295.73424841426504</v>
      </c>
      <c r="I9" s="14"/>
      <c r="J9" s="4">
        <f t="shared" si="1"/>
        <v>300</v>
      </c>
      <c r="K9" s="10">
        <f t="shared" si="2"/>
        <v>300</v>
      </c>
      <c r="L9" s="15">
        <f t="shared" si="9"/>
        <v>270.75110071107525</v>
      </c>
      <c r="M9" s="4">
        <v>0</v>
      </c>
      <c r="N9" s="10">
        <f t="shared" si="3"/>
        <v>270.75110071107525</v>
      </c>
      <c r="O9" s="21">
        <f t="shared" si="4"/>
        <v>-4.2657515857349608</v>
      </c>
      <c r="P9" s="21">
        <f t="shared" si="5"/>
        <v>24.983147703189786</v>
      </c>
      <c r="Q9" s="21">
        <f t="shared" si="6"/>
        <v>-29.248899288924747</v>
      </c>
      <c r="R9" s="21">
        <f t="shared" si="7"/>
        <v>4.2657515857349608</v>
      </c>
    </row>
    <row r="10" spans="2:18">
      <c r="E10" s="19">
        <v>43586</v>
      </c>
      <c r="F10" s="9">
        <f t="shared" si="8"/>
        <v>345.25356074548404</v>
      </c>
      <c r="G10" s="3">
        <v>0</v>
      </c>
      <c r="H10" s="10">
        <f t="shared" si="0"/>
        <v>345.25356074548404</v>
      </c>
      <c r="I10" s="14"/>
      <c r="J10" s="4">
        <f t="shared" si="1"/>
        <v>350</v>
      </c>
      <c r="K10" s="10">
        <f t="shared" si="2"/>
        <v>350</v>
      </c>
      <c r="L10" s="15">
        <f t="shared" si="9"/>
        <v>316.08710217869003</v>
      </c>
      <c r="M10" s="4">
        <v>0</v>
      </c>
      <c r="N10" s="10">
        <f t="shared" si="3"/>
        <v>316.08710217869003</v>
      </c>
      <c r="O10" s="21">
        <f t="shared" si="4"/>
        <v>-4.7464392545159626</v>
      </c>
      <c r="P10" s="21">
        <f t="shared" si="5"/>
        <v>29.166458566794006</v>
      </c>
      <c r="Q10" s="21">
        <f t="shared" si="6"/>
        <v>-33.912897821309969</v>
      </c>
      <c r="R10" s="21">
        <f t="shared" si="7"/>
        <v>4.7464392545159626</v>
      </c>
    </row>
    <row r="11" spans="2:18">
      <c r="B11" s="2" t="s">
        <v>14</v>
      </c>
      <c r="C11" s="24">
        <v>1.6E-2</v>
      </c>
      <c r="E11" s="19">
        <v>43617</v>
      </c>
      <c r="F11" s="9">
        <f t="shared" si="8"/>
        <v>394.83889882647804</v>
      </c>
      <c r="G11" s="3">
        <v>0</v>
      </c>
      <c r="H11" s="10">
        <f t="shared" si="0"/>
        <v>394.83889882647804</v>
      </c>
      <c r="I11" s="14"/>
      <c r="J11" s="4">
        <f t="shared" si="1"/>
        <v>400</v>
      </c>
      <c r="K11" s="10">
        <f t="shared" si="2"/>
        <v>400</v>
      </c>
      <c r="L11" s="15">
        <f t="shared" si="9"/>
        <v>361.48355164826165</v>
      </c>
      <c r="M11" s="4">
        <v>0</v>
      </c>
      <c r="N11" s="10">
        <f t="shared" si="3"/>
        <v>361.48355164826165</v>
      </c>
      <c r="O11" s="21">
        <f t="shared" si="4"/>
        <v>-5.1611011735219563</v>
      </c>
      <c r="P11" s="21">
        <f t="shared" si="5"/>
        <v>33.355347178216391</v>
      </c>
      <c r="Q11" s="21">
        <f t="shared" si="6"/>
        <v>-38.516448351738347</v>
      </c>
      <c r="R11" s="21">
        <f t="shared" si="7"/>
        <v>5.1611011735219563</v>
      </c>
    </row>
    <row r="12" spans="2:18">
      <c r="E12" s="19">
        <v>43647</v>
      </c>
      <c r="F12" s="9">
        <f t="shared" si="8"/>
        <v>444.49035069158003</v>
      </c>
      <c r="G12" s="3">
        <v>0</v>
      </c>
      <c r="H12" s="10">
        <f t="shared" si="0"/>
        <v>444.49035069158003</v>
      </c>
      <c r="I12" s="14"/>
      <c r="J12" s="4">
        <f t="shared" si="1"/>
        <v>450</v>
      </c>
      <c r="K12" s="10">
        <f t="shared" si="2"/>
        <v>450</v>
      </c>
      <c r="L12" s="15">
        <f t="shared" si="9"/>
        <v>406.94052971712603</v>
      </c>
      <c r="M12" s="4">
        <v>0</v>
      </c>
      <c r="N12" s="10">
        <f t="shared" si="3"/>
        <v>406.94052971712603</v>
      </c>
      <c r="O12" s="21">
        <f t="shared" si="4"/>
        <v>-5.5096493084199665</v>
      </c>
      <c r="P12" s="21">
        <f t="shared" si="5"/>
        <v>37.549820974454008</v>
      </c>
      <c r="Q12" s="21">
        <f t="shared" si="6"/>
        <v>-43.059470282873974</v>
      </c>
      <c r="R12" s="21">
        <f t="shared" si="7"/>
        <v>5.5096493084199665</v>
      </c>
    </row>
    <row r="13" spans="2:18">
      <c r="E13" s="19">
        <v>43678</v>
      </c>
      <c r="F13" s="9">
        <f t="shared" si="8"/>
        <v>494.20800449250214</v>
      </c>
      <c r="G13" s="3">
        <v>0</v>
      </c>
      <c r="H13" s="10">
        <f t="shared" si="0"/>
        <v>494.20800449250214</v>
      </c>
      <c r="I13" s="14"/>
      <c r="J13" s="4">
        <f t="shared" si="1"/>
        <v>500</v>
      </c>
      <c r="K13" s="10">
        <f t="shared" si="2"/>
        <v>500</v>
      </c>
      <c r="L13" s="15">
        <f t="shared" si="9"/>
        <v>452.45811709008223</v>
      </c>
      <c r="M13" s="4">
        <v>0</v>
      </c>
      <c r="N13" s="10">
        <f t="shared" si="3"/>
        <v>452.45811709008223</v>
      </c>
      <c r="O13" s="21">
        <f t="shared" si="4"/>
        <v>-5.7919955074978589</v>
      </c>
      <c r="P13" s="21">
        <f t="shared" si="5"/>
        <v>41.749887402419915</v>
      </c>
      <c r="Q13" s="21">
        <f t="shared" si="6"/>
        <v>-47.541882909917774</v>
      </c>
      <c r="R13" s="21">
        <f t="shared" si="7"/>
        <v>5.7919955074978589</v>
      </c>
    </row>
    <row r="14" spans="2:18">
      <c r="E14" s="19">
        <v>43709</v>
      </c>
      <c r="F14" s="9">
        <f t="shared" si="8"/>
        <v>543.99194849849209</v>
      </c>
      <c r="G14" s="3">
        <v>0</v>
      </c>
      <c r="H14" s="10">
        <f t="shared" si="0"/>
        <v>543.99194849849209</v>
      </c>
      <c r="I14" s="14"/>
      <c r="J14" s="4">
        <f t="shared" si="1"/>
        <v>550</v>
      </c>
      <c r="K14" s="10">
        <f t="shared" si="2"/>
        <v>550</v>
      </c>
      <c r="L14" s="15">
        <f t="shared" si="9"/>
        <v>498.03639457953568</v>
      </c>
      <c r="M14" s="4">
        <v>0</v>
      </c>
      <c r="N14" s="10">
        <f t="shared" si="3"/>
        <v>498.03639457953568</v>
      </c>
      <c r="O14" s="21">
        <f t="shared" si="4"/>
        <v>-6.0080515015079072</v>
      </c>
      <c r="P14" s="21">
        <f t="shared" si="5"/>
        <v>45.955553918956412</v>
      </c>
      <c r="Q14" s="21">
        <f t="shared" si="6"/>
        <v>-51.963605420464319</v>
      </c>
      <c r="R14" s="21">
        <f t="shared" si="7"/>
        <v>6.0080515015079072</v>
      </c>
    </row>
    <row r="15" spans="2:18">
      <c r="E15" s="19">
        <v>43739</v>
      </c>
      <c r="F15" s="9">
        <f t="shared" si="8"/>
        <v>593.84227109649009</v>
      </c>
      <c r="G15" s="3">
        <v>0</v>
      </c>
      <c r="H15" s="10">
        <f t="shared" si="0"/>
        <v>593.84227109649009</v>
      </c>
      <c r="I15" s="15">
        <f>(J14+$C$4)-((J14+$C$4)*$C$9+$C$8)</f>
        <v>593.6</v>
      </c>
      <c r="J15" s="4">
        <f>J14+$C$4-12*$C$4</f>
        <v>0</v>
      </c>
      <c r="K15" s="10">
        <f t="shared" si="2"/>
        <v>593.6</v>
      </c>
      <c r="L15" s="15">
        <f t="shared" si="9"/>
        <v>543.67544310564176</v>
      </c>
      <c r="M15" s="4">
        <v>0</v>
      </c>
      <c r="N15" s="10">
        <f t="shared" si="3"/>
        <v>543.67544310564176</v>
      </c>
      <c r="O15" s="21">
        <f t="shared" si="4"/>
        <v>0.24227109649007161</v>
      </c>
      <c r="P15" s="21">
        <f t="shared" si="5"/>
        <v>50.166827990848333</v>
      </c>
      <c r="Q15" s="21">
        <f t="shared" si="6"/>
        <v>-49.924556894358261</v>
      </c>
      <c r="R15" s="21">
        <f t="shared" si="7"/>
        <v>-0.24227109649007161</v>
      </c>
    </row>
    <row r="16" spans="2:18">
      <c r="E16" s="19">
        <v>43770</v>
      </c>
      <c r="F16" s="9">
        <f t="shared" si="8"/>
        <v>643.75906079128538</v>
      </c>
      <c r="G16" s="3">
        <v>0</v>
      </c>
      <c r="H16" s="10">
        <f t="shared" si="0"/>
        <v>643.75906079128538</v>
      </c>
      <c r="I16" s="15">
        <f>I15+(I15*$C$11/12)</f>
        <v>594.3914666666667</v>
      </c>
      <c r="J16" s="4">
        <f t="shared" ref="J16:J26" si="10">J15+$C$4</f>
        <v>50</v>
      </c>
      <c r="K16" s="10">
        <f t="shared" si="2"/>
        <v>644.3914666666667</v>
      </c>
      <c r="L16" s="15">
        <f t="shared" si="9"/>
        <v>589.37534369644936</v>
      </c>
      <c r="M16" s="4">
        <v>0</v>
      </c>
      <c r="N16" s="10">
        <f t="shared" si="3"/>
        <v>589.37534369644936</v>
      </c>
      <c r="O16" s="21">
        <f t="shared" si="4"/>
        <v>-0.63240587538132331</v>
      </c>
      <c r="P16" s="21">
        <f t="shared" si="5"/>
        <v>54.383717094836015</v>
      </c>
      <c r="Q16" s="21">
        <f t="shared" si="6"/>
        <v>-55.016122970217339</v>
      </c>
      <c r="R16" s="21">
        <f t="shared" si="7"/>
        <v>0.63240587538132331</v>
      </c>
    </row>
    <row r="17" spans="5:18">
      <c r="E17" s="19">
        <v>43800</v>
      </c>
      <c r="F17" s="9">
        <f t="shared" si="8"/>
        <v>693.74240620567377</v>
      </c>
      <c r="G17" s="3">
        <v>0</v>
      </c>
      <c r="H17" s="10">
        <f t="shared" si="0"/>
        <v>693.74240620567377</v>
      </c>
      <c r="I17" s="15">
        <f t="shared" ref="I17:I26" si="11">I16+(I16*$C$11/12)</f>
        <v>595.18398862222227</v>
      </c>
      <c r="J17" s="4">
        <f t="shared" si="10"/>
        <v>100</v>
      </c>
      <c r="K17" s="10">
        <f t="shared" si="2"/>
        <v>695.18398862222227</v>
      </c>
      <c r="L17" s="15">
        <f t="shared" si="9"/>
        <v>635.13617748804461</v>
      </c>
      <c r="M17" s="4">
        <v>0</v>
      </c>
      <c r="N17" s="10">
        <f t="shared" si="3"/>
        <v>635.13617748804461</v>
      </c>
      <c r="O17" s="21">
        <f t="shared" si="4"/>
        <v>-1.4415824165484992</v>
      </c>
      <c r="P17" s="21">
        <f t="shared" si="5"/>
        <v>58.606228717629165</v>
      </c>
      <c r="Q17" s="21">
        <f t="shared" si="6"/>
        <v>-60.047811134177664</v>
      </c>
      <c r="R17" s="21">
        <f t="shared" si="7"/>
        <v>1.4415824165484992</v>
      </c>
    </row>
    <row r="18" spans="5:18">
      <c r="E18" s="19">
        <v>43831</v>
      </c>
      <c r="F18" s="9">
        <f t="shared" si="8"/>
        <v>743.79239608061471</v>
      </c>
      <c r="G18" s="3">
        <v>0</v>
      </c>
      <c r="H18" s="10">
        <f t="shared" si="0"/>
        <v>743.79239608061471</v>
      </c>
      <c r="I18" s="15">
        <f t="shared" si="11"/>
        <v>595.97756727371859</v>
      </c>
      <c r="J18" s="4">
        <f t="shared" si="10"/>
        <v>150</v>
      </c>
      <c r="K18" s="10">
        <f t="shared" si="2"/>
        <v>745.97756727371859</v>
      </c>
      <c r="L18" s="15">
        <f t="shared" si="9"/>
        <v>680.9580257246954</v>
      </c>
      <c r="M18" s="4">
        <v>0</v>
      </c>
      <c r="N18" s="10">
        <f t="shared" si="3"/>
        <v>680.9580257246954</v>
      </c>
      <c r="O18" s="21">
        <f t="shared" si="4"/>
        <v>-2.1851711931038835</v>
      </c>
      <c r="P18" s="21">
        <f t="shared" si="5"/>
        <v>62.834370355919305</v>
      </c>
      <c r="Q18" s="21">
        <f t="shared" si="6"/>
        <v>-65.019541549023188</v>
      </c>
      <c r="R18" s="21">
        <f t="shared" si="7"/>
        <v>2.1851711931038835</v>
      </c>
    </row>
    <row r="19" spans="5:18">
      <c r="E19" s="19">
        <v>43862</v>
      </c>
      <c r="F19" s="9">
        <f t="shared" si="8"/>
        <v>793.90911927538889</v>
      </c>
      <c r="G19" s="3">
        <v>0</v>
      </c>
      <c r="H19" s="10">
        <f t="shared" si="0"/>
        <v>793.90911927538889</v>
      </c>
      <c r="I19" s="15">
        <f t="shared" si="11"/>
        <v>596.77220403008357</v>
      </c>
      <c r="J19" s="4">
        <f t="shared" si="10"/>
        <v>200</v>
      </c>
      <c r="K19" s="10">
        <f t="shared" si="2"/>
        <v>796.77220403008357</v>
      </c>
      <c r="L19" s="15">
        <f t="shared" si="9"/>
        <v>726.84096975899502</v>
      </c>
      <c r="M19" s="4">
        <v>0</v>
      </c>
      <c r="N19" s="10">
        <f t="shared" si="3"/>
        <v>726.84096975899502</v>
      </c>
      <c r="O19" s="21">
        <f t="shared" si="4"/>
        <v>-2.8630847546946825</v>
      </c>
      <c r="P19" s="21">
        <f t="shared" si="5"/>
        <v>67.068149516393873</v>
      </c>
      <c r="Q19" s="21">
        <f t="shared" si="6"/>
        <v>-69.931234271088556</v>
      </c>
      <c r="R19" s="21">
        <f t="shared" si="7"/>
        <v>2.8630847546946825</v>
      </c>
    </row>
    <row r="20" spans="5:18">
      <c r="E20" s="19">
        <v>43891</v>
      </c>
      <c r="F20" s="9">
        <f t="shared" si="8"/>
        <v>844.0926647677561</v>
      </c>
      <c r="G20" s="3">
        <v>0</v>
      </c>
      <c r="H20" s="10">
        <f t="shared" si="0"/>
        <v>844.0926647677561</v>
      </c>
      <c r="I20" s="15">
        <f t="shared" si="11"/>
        <v>597.56790030212369</v>
      </c>
      <c r="J20" s="4">
        <f t="shared" si="10"/>
        <v>250</v>
      </c>
      <c r="K20" s="10">
        <f t="shared" si="2"/>
        <v>847.56790030212369</v>
      </c>
      <c r="L20" s="15">
        <f t="shared" si="9"/>
        <v>772.78509105200703</v>
      </c>
      <c r="M20" s="4">
        <v>0</v>
      </c>
      <c r="N20" s="10">
        <f t="shared" si="3"/>
        <v>772.78509105200703</v>
      </c>
      <c r="O20" s="21">
        <f t="shared" si="4"/>
        <v>-3.4752355343675845</v>
      </c>
      <c r="P20" s="21">
        <f t="shared" si="5"/>
        <v>71.307573715749072</v>
      </c>
      <c r="Q20" s="21">
        <f t="shared" si="6"/>
        <v>-74.782809250116657</v>
      </c>
      <c r="R20" s="21">
        <f t="shared" si="7"/>
        <v>3.4752355343675845</v>
      </c>
    </row>
    <row r="21" spans="5:18">
      <c r="E21" s="19">
        <v>43922</v>
      </c>
      <c r="F21" s="9">
        <f t="shared" si="8"/>
        <v>894.34312165411313</v>
      </c>
      <c r="G21" s="3">
        <v>0</v>
      </c>
      <c r="H21" s="10">
        <f t="shared" si="0"/>
        <v>894.34312165411313</v>
      </c>
      <c r="I21" s="15">
        <f t="shared" si="11"/>
        <v>598.36465750252648</v>
      </c>
      <c r="J21" s="4">
        <f t="shared" si="10"/>
        <v>300</v>
      </c>
      <c r="K21" s="10">
        <f t="shared" si="2"/>
        <v>898.36465750252648</v>
      </c>
      <c r="L21" s="15">
        <f t="shared" si="9"/>
        <v>818.79047117340974</v>
      </c>
      <c r="M21" s="4">
        <v>0</v>
      </c>
      <c r="N21" s="10">
        <f t="shared" si="3"/>
        <v>818.79047117340974</v>
      </c>
      <c r="O21" s="21">
        <f t="shared" si="4"/>
        <v>-4.0215358484133503</v>
      </c>
      <c r="P21" s="21">
        <f t="shared" si="5"/>
        <v>75.552650480703392</v>
      </c>
      <c r="Q21" s="21">
        <f t="shared" si="6"/>
        <v>-79.574186329116742</v>
      </c>
      <c r="R21" s="21">
        <f t="shared" si="7"/>
        <v>4.0215358484133503</v>
      </c>
    </row>
    <row r="22" spans="5:18">
      <c r="E22" s="19">
        <v>43952</v>
      </c>
      <c r="F22" s="9">
        <f t="shared" si="8"/>
        <v>944.66057914965199</v>
      </c>
      <c r="G22" s="3">
        <v>0</v>
      </c>
      <c r="H22" s="10">
        <f t="shared" si="0"/>
        <v>944.66057914965199</v>
      </c>
      <c r="I22" s="15">
        <f t="shared" si="11"/>
        <v>599.16247704586317</v>
      </c>
      <c r="J22" s="4">
        <f t="shared" si="10"/>
        <v>350</v>
      </c>
      <c r="K22" s="10">
        <f t="shared" si="2"/>
        <v>949.16247704586317</v>
      </c>
      <c r="L22" s="15">
        <f t="shared" si="9"/>
        <v>864.85719180164097</v>
      </c>
      <c r="M22" s="4">
        <v>0</v>
      </c>
      <c r="N22" s="10">
        <f t="shared" si="3"/>
        <v>864.85719180164097</v>
      </c>
      <c r="O22" s="21">
        <f t="shared" si="4"/>
        <v>-4.501897896211176</v>
      </c>
      <c r="P22" s="21">
        <f t="shared" si="5"/>
        <v>79.803387348011029</v>
      </c>
      <c r="Q22" s="21">
        <f t="shared" si="6"/>
        <v>-84.305285244222205</v>
      </c>
      <c r="R22" s="21">
        <f t="shared" si="7"/>
        <v>4.501897896211176</v>
      </c>
    </row>
    <row r="23" spans="5:18">
      <c r="E23" s="19">
        <v>43983</v>
      </c>
      <c r="F23" s="9">
        <f t="shared" si="8"/>
        <v>995.0451265885182</v>
      </c>
      <c r="G23" s="3">
        <v>0</v>
      </c>
      <c r="H23" s="10">
        <f t="shared" si="0"/>
        <v>995.0451265885182</v>
      </c>
      <c r="I23" s="15">
        <f t="shared" si="11"/>
        <v>599.96136034859103</v>
      </c>
      <c r="J23" s="4">
        <f t="shared" si="10"/>
        <v>400</v>
      </c>
      <c r="K23" s="10">
        <f t="shared" si="2"/>
        <v>999.96136034859103</v>
      </c>
      <c r="L23" s="15">
        <f t="shared" si="9"/>
        <v>910.98533472404313</v>
      </c>
      <c r="M23" s="4">
        <v>0</v>
      </c>
      <c r="N23" s="10">
        <f t="shared" si="3"/>
        <v>910.98533472404313</v>
      </c>
      <c r="O23" s="21">
        <f t="shared" si="4"/>
        <v>-4.9162337600728279</v>
      </c>
      <c r="P23" s="21">
        <f t="shared" si="5"/>
        <v>84.059791864475073</v>
      </c>
      <c r="Q23" s="21">
        <f t="shared" si="6"/>
        <v>-88.976025624547901</v>
      </c>
      <c r="R23" s="21">
        <f t="shared" si="7"/>
        <v>4.9162337600728279</v>
      </c>
    </row>
    <row r="24" spans="5:18">
      <c r="E24" s="19">
        <v>44013</v>
      </c>
      <c r="F24" s="9">
        <f t="shared" si="8"/>
        <v>1045.4968534239697</v>
      </c>
      <c r="G24" s="3">
        <v>0</v>
      </c>
      <c r="H24" s="10">
        <f t="shared" si="0"/>
        <v>1045.4968534239697</v>
      </c>
      <c r="I24" s="15">
        <f t="shared" si="11"/>
        <v>600.76130882905579</v>
      </c>
      <c r="J24" s="4">
        <f t="shared" si="10"/>
        <v>450</v>
      </c>
      <c r="K24" s="10">
        <f t="shared" si="2"/>
        <v>1050.7613088290559</v>
      </c>
      <c r="L24" s="15">
        <f t="shared" si="9"/>
        <v>957.17498183700854</v>
      </c>
      <c r="M24" s="4">
        <v>0</v>
      </c>
      <c r="N24" s="10">
        <f t="shared" si="3"/>
        <v>957.17498183700854</v>
      </c>
      <c r="O24" s="21">
        <f t="shared" si="4"/>
        <v>-5.2644554050862098</v>
      </c>
      <c r="P24" s="21">
        <f t="shared" si="5"/>
        <v>88.321871586961151</v>
      </c>
      <c r="Q24" s="21">
        <f t="shared" si="6"/>
        <v>-93.586326992047361</v>
      </c>
      <c r="R24" s="21">
        <f t="shared" si="7"/>
        <v>5.2644554050862098</v>
      </c>
    </row>
    <row r="25" spans="5:18">
      <c r="E25" s="19">
        <v>44044</v>
      </c>
      <c r="F25" s="9">
        <f t="shared" si="8"/>
        <v>1096.015849228535</v>
      </c>
      <c r="G25" s="3">
        <v>0</v>
      </c>
      <c r="H25" s="10">
        <f t="shared" si="0"/>
        <v>1096.015849228535</v>
      </c>
      <c r="I25" s="15">
        <f t="shared" si="11"/>
        <v>601.56232390749449</v>
      </c>
      <c r="J25" s="4">
        <f t="shared" si="10"/>
        <v>500</v>
      </c>
      <c r="K25" s="10">
        <f t="shared" si="2"/>
        <v>1101.5623239074944</v>
      </c>
      <c r="L25" s="15">
        <f t="shared" si="9"/>
        <v>1003.4262151461246</v>
      </c>
      <c r="M25" s="4">
        <v>0</v>
      </c>
      <c r="N25" s="10">
        <f t="shared" si="3"/>
        <v>1003.4262151461246</v>
      </c>
      <c r="O25" s="21">
        <f t="shared" si="4"/>
        <v>-5.5464746789593846</v>
      </c>
      <c r="P25" s="21">
        <f t="shared" si="5"/>
        <v>92.589634082410385</v>
      </c>
      <c r="Q25" s="21">
        <f t="shared" si="6"/>
        <v>-98.136108761369769</v>
      </c>
      <c r="R25" s="21">
        <f t="shared" si="7"/>
        <v>5.5464746789593846</v>
      </c>
    </row>
    <row r="26" spans="5:18">
      <c r="E26" s="19">
        <v>44075</v>
      </c>
      <c r="F26" s="9">
        <f t="shared" si="8"/>
        <v>1146.6022036941731</v>
      </c>
      <c r="G26" s="3">
        <v>0</v>
      </c>
      <c r="H26" s="10">
        <f t="shared" si="0"/>
        <v>1146.6022036941731</v>
      </c>
      <c r="I26" s="15">
        <f t="shared" si="11"/>
        <v>602.36440700603782</v>
      </c>
      <c r="J26" s="4">
        <f t="shared" si="10"/>
        <v>550</v>
      </c>
      <c r="K26" s="10">
        <f t="shared" si="2"/>
        <v>1152.3644070060377</v>
      </c>
      <c r="L26" s="15">
        <f t="shared" si="9"/>
        <v>1049.7391167663195</v>
      </c>
      <c r="M26" s="4">
        <v>0</v>
      </c>
      <c r="N26" s="10">
        <f t="shared" si="3"/>
        <v>1049.7391167663195</v>
      </c>
      <c r="O26" s="21">
        <f t="shared" si="4"/>
        <v>-5.7622033118645959</v>
      </c>
      <c r="P26" s="21">
        <f t="shared" si="5"/>
        <v>96.863086927853601</v>
      </c>
      <c r="Q26" s="21">
        <f t="shared" si="6"/>
        <v>-102.6252902397182</v>
      </c>
      <c r="R26" s="21">
        <f t="shared" si="7"/>
        <v>5.7622033118645959</v>
      </c>
    </row>
    <row r="27" spans="5:18">
      <c r="E27" s="19">
        <v>44105</v>
      </c>
      <c r="F27" s="9">
        <f t="shared" si="8"/>
        <v>1197.256006632432</v>
      </c>
      <c r="G27" s="3">
        <v>0</v>
      </c>
      <c r="H27" s="10">
        <f t="shared" si="0"/>
        <v>1197.256006632432</v>
      </c>
      <c r="I27" s="15">
        <f>I26+(I26*$C$11/12)+(J26+$C$4)-((J26+$C$4)*$C$9+$C$8)</f>
        <v>1196.7675595487126</v>
      </c>
      <c r="J27" s="4">
        <f>J26+$C$4-12*$C$4</f>
        <v>0</v>
      </c>
      <c r="K27" s="10">
        <f t="shared" si="2"/>
        <v>1196.7675595487126</v>
      </c>
      <c r="L27" s="15">
        <f t="shared" si="9"/>
        <v>1096.1137689220079</v>
      </c>
      <c r="M27" s="4">
        <v>0</v>
      </c>
      <c r="N27" s="10">
        <f t="shared" si="3"/>
        <v>1096.1137689220079</v>
      </c>
      <c r="O27" s="21">
        <f t="shared" si="4"/>
        <v>0.48844708371939305</v>
      </c>
      <c r="P27" s="21">
        <f t="shared" si="5"/>
        <v>101.14223771042407</v>
      </c>
      <c r="Q27" s="21">
        <f t="shared" si="6"/>
        <v>-100.65379062670468</v>
      </c>
      <c r="R27" s="21">
        <f t="shared" si="7"/>
        <v>-0.48844708371939305</v>
      </c>
    </row>
    <row r="28" spans="5:18">
      <c r="E28" s="19">
        <v>44136</v>
      </c>
      <c r="F28" s="9">
        <f t="shared" si="8"/>
        <v>1247.9773479746086</v>
      </c>
      <c r="G28" s="3">
        <v>0</v>
      </c>
      <c r="H28" s="10">
        <f t="shared" si="0"/>
        <v>1247.9773479746086</v>
      </c>
      <c r="I28" s="15">
        <f>I27+(I27*$C$11/12)</f>
        <v>1198.3632496281109</v>
      </c>
      <c r="J28" s="4">
        <f t="shared" ref="J28:J38" si="12">J27+$C$4</f>
        <v>50</v>
      </c>
      <c r="K28" s="10">
        <f t="shared" si="2"/>
        <v>1248.3632496281109</v>
      </c>
      <c r="L28" s="15">
        <f t="shared" si="9"/>
        <v>1142.5502539472373</v>
      </c>
      <c r="M28" s="4">
        <v>0</v>
      </c>
      <c r="N28" s="10">
        <f t="shared" si="3"/>
        <v>1142.5502539472373</v>
      </c>
      <c r="O28" s="21">
        <f t="shared" si="4"/>
        <v>-0.38590165350228745</v>
      </c>
      <c r="P28" s="21">
        <f t="shared" si="5"/>
        <v>105.42709402737137</v>
      </c>
      <c r="Q28" s="21">
        <f t="shared" si="6"/>
        <v>-105.81299568087366</v>
      </c>
      <c r="R28" s="21">
        <f t="shared" si="7"/>
        <v>0.38590165350228745</v>
      </c>
    </row>
    <row r="29" spans="5:18">
      <c r="E29" s="19">
        <v>44166</v>
      </c>
      <c r="F29" s="9">
        <f t="shared" si="8"/>
        <v>1298.766317771908</v>
      </c>
      <c r="G29" s="3">
        <v>0</v>
      </c>
      <c r="H29" s="10">
        <f t="shared" si="0"/>
        <v>1298.766317771908</v>
      </c>
      <c r="I29" s="15">
        <f t="shared" ref="I29:I38" si="13">I28+(I28*$C$11/12)</f>
        <v>1199.9610672942817</v>
      </c>
      <c r="J29" s="4">
        <f t="shared" si="12"/>
        <v>100</v>
      </c>
      <c r="K29" s="10">
        <f t="shared" si="2"/>
        <v>1299.9610672942817</v>
      </c>
      <c r="L29" s="15">
        <f t="shared" si="9"/>
        <v>1189.0486542858334</v>
      </c>
      <c r="M29" s="4">
        <v>0</v>
      </c>
      <c r="N29" s="10">
        <f t="shared" si="3"/>
        <v>1189.0486542858334</v>
      </c>
      <c r="O29" s="21">
        <f t="shared" si="4"/>
        <v>-1.1947495223737405</v>
      </c>
      <c r="P29" s="21">
        <f t="shared" si="5"/>
        <v>109.71766348607457</v>
      </c>
      <c r="Q29" s="21">
        <f t="shared" si="6"/>
        <v>-110.91241300844831</v>
      </c>
      <c r="R29" s="21">
        <f t="shared" si="7"/>
        <v>1.1947495223737405</v>
      </c>
    </row>
    <row r="30" spans="5:18">
      <c r="E30" s="19">
        <v>44197</v>
      </c>
      <c r="F30" s="9">
        <f t="shared" si="8"/>
        <v>1349.6230061956039</v>
      </c>
      <c r="G30" s="3">
        <v>0</v>
      </c>
      <c r="H30" s="10">
        <f t="shared" si="0"/>
        <v>1349.6230061956039</v>
      </c>
      <c r="I30" s="15">
        <f t="shared" si="13"/>
        <v>1201.5610153840075</v>
      </c>
      <c r="J30" s="4">
        <f t="shared" si="12"/>
        <v>150</v>
      </c>
      <c r="K30" s="10">
        <f t="shared" si="2"/>
        <v>1351.5610153840075</v>
      </c>
      <c r="L30" s="15">
        <f t="shared" si="9"/>
        <v>1235.6090524915478</v>
      </c>
      <c r="M30" s="4">
        <v>0</v>
      </c>
      <c r="N30" s="10">
        <f t="shared" si="3"/>
        <v>1235.6090524915478</v>
      </c>
      <c r="O30" s="21">
        <f t="shared" si="4"/>
        <v>-1.9380091884036119</v>
      </c>
      <c r="P30" s="21">
        <f t="shared" si="5"/>
        <v>114.01395370405612</v>
      </c>
      <c r="Q30" s="21">
        <f t="shared" si="6"/>
        <v>-115.95196289245973</v>
      </c>
      <c r="R30" s="21">
        <f t="shared" si="7"/>
        <v>1.9380091884036119</v>
      </c>
    </row>
    <row r="31" spans="5:18">
      <c r="E31" s="19">
        <v>44228</v>
      </c>
      <c r="F31" s="9">
        <f t="shared" si="8"/>
        <v>1400.5475035371981</v>
      </c>
      <c r="G31" s="3">
        <v>0</v>
      </c>
      <c r="H31" s="10">
        <f t="shared" si="0"/>
        <v>1400.5475035371981</v>
      </c>
      <c r="I31" s="15">
        <f t="shared" si="13"/>
        <v>1203.1630967378528</v>
      </c>
      <c r="J31" s="4">
        <f t="shared" si="12"/>
        <v>200</v>
      </c>
      <c r="K31" s="10">
        <f t="shared" si="2"/>
        <v>1403.1630967378528</v>
      </c>
      <c r="L31" s="15">
        <f t="shared" si="9"/>
        <v>1282.231531228203</v>
      </c>
      <c r="M31" s="4">
        <v>0</v>
      </c>
      <c r="N31" s="10">
        <f t="shared" si="3"/>
        <v>1282.231531228203</v>
      </c>
      <c r="O31" s="21">
        <f t="shared" si="4"/>
        <v>-2.6155932006547573</v>
      </c>
      <c r="P31" s="21">
        <f t="shared" si="5"/>
        <v>118.31597230899501</v>
      </c>
      <c r="Q31" s="21">
        <f t="shared" si="6"/>
        <v>-120.93156550964977</v>
      </c>
      <c r="R31" s="21">
        <f t="shared" si="7"/>
        <v>2.6155932006547573</v>
      </c>
    </row>
    <row r="32" spans="5:18">
      <c r="E32" s="19">
        <v>44256</v>
      </c>
      <c r="F32" s="9">
        <f t="shared" si="8"/>
        <v>1451.539900208581</v>
      </c>
      <c r="G32" s="3">
        <v>0</v>
      </c>
      <c r="H32" s="10">
        <f t="shared" si="0"/>
        <v>1451.539900208581</v>
      </c>
      <c r="I32" s="15">
        <f t="shared" si="13"/>
        <v>1204.7673142001699</v>
      </c>
      <c r="J32" s="4">
        <f t="shared" si="12"/>
        <v>250</v>
      </c>
      <c r="K32" s="10">
        <f t="shared" si="2"/>
        <v>1454.7673142001699</v>
      </c>
      <c r="L32" s="15">
        <f t="shared" si="9"/>
        <v>1328.9161732698406</v>
      </c>
      <c r="M32" s="4">
        <v>0</v>
      </c>
      <c r="N32" s="10">
        <f t="shared" si="3"/>
        <v>1328.9161732698406</v>
      </c>
      <c r="O32" s="21">
        <f t="shared" si="4"/>
        <v>-3.2274139915889464</v>
      </c>
      <c r="P32" s="21">
        <f t="shared" si="5"/>
        <v>122.62372693874045</v>
      </c>
      <c r="Q32" s="21">
        <f t="shared" si="6"/>
        <v>-125.85114093032939</v>
      </c>
      <c r="R32" s="21">
        <f t="shared" si="7"/>
        <v>3.2274139915889464</v>
      </c>
    </row>
    <row r="33" spans="5:18">
      <c r="E33" s="19">
        <v>44287</v>
      </c>
      <c r="F33" s="9">
        <f t="shared" si="8"/>
        <v>1502.6002867421923</v>
      </c>
      <c r="G33" s="3">
        <v>0</v>
      </c>
      <c r="H33" s="10">
        <f t="shared" si="0"/>
        <v>1502.6002867421923</v>
      </c>
      <c r="I33" s="15">
        <f t="shared" si="13"/>
        <v>1206.3736706191035</v>
      </c>
      <c r="J33" s="4">
        <f t="shared" si="12"/>
        <v>300</v>
      </c>
      <c r="K33" s="10">
        <f t="shared" si="2"/>
        <v>1506.3736706191035</v>
      </c>
      <c r="L33" s="15">
        <f t="shared" si="9"/>
        <v>1375.6630615008669</v>
      </c>
      <c r="M33" s="4">
        <v>0</v>
      </c>
      <c r="N33" s="10">
        <f t="shared" si="3"/>
        <v>1375.6630615008669</v>
      </c>
      <c r="O33" s="21">
        <f t="shared" si="4"/>
        <v>-3.7733838769111117</v>
      </c>
      <c r="P33" s="21">
        <f t="shared" si="5"/>
        <v>126.93722524132545</v>
      </c>
      <c r="Q33" s="21">
        <f t="shared" si="6"/>
        <v>-130.71060911823656</v>
      </c>
      <c r="R33" s="21">
        <f t="shared" si="7"/>
        <v>3.7733838769111117</v>
      </c>
    </row>
    <row r="34" spans="5:18">
      <c r="E34" s="19">
        <v>44317</v>
      </c>
      <c r="F34" s="9">
        <f t="shared" si="8"/>
        <v>1553.7287537911818</v>
      </c>
      <c r="G34" s="3">
        <v>0</v>
      </c>
      <c r="H34" s="10">
        <f t="shared" si="0"/>
        <v>1553.7287537911818</v>
      </c>
      <c r="I34" s="15">
        <f t="shared" si="13"/>
        <v>1207.9821688465956</v>
      </c>
      <c r="J34" s="4">
        <f t="shared" si="12"/>
        <v>350</v>
      </c>
      <c r="K34" s="10">
        <f t="shared" si="2"/>
        <v>1557.9821688465956</v>
      </c>
      <c r="L34" s="15">
        <f t="shared" si="9"/>
        <v>1422.4722789162013</v>
      </c>
      <c r="M34" s="4">
        <v>0</v>
      </c>
      <c r="N34" s="10">
        <f t="shared" si="3"/>
        <v>1422.4722789162013</v>
      </c>
      <c r="O34" s="21">
        <f t="shared" si="4"/>
        <v>-4.253415055413825</v>
      </c>
      <c r="P34" s="21">
        <f t="shared" si="5"/>
        <v>131.25647487498054</v>
      </c>
      <c r="Q34" s="21">
        <f t="shared" si="6"/>
        <v>-135.50988993039437</v>
      </c>
      <c r="R34" s="21">
        <f t="shared" si="7"/>
        <v>4.253415055413825</v>
      </c>
    </row>
    <row r="35" spans="5:18">
      <c r="E35" s="19">
        <v>44348</v>
      </c>
      <c r="F35" s="9">
        <f t="shared" si="8"/>
        <v>1604.9253921295701</v>
      </c>
      <c r="G35" s="3">
        <v>0</v>
      </c>
      <c r="H35" s="10">
        <f t="shared" si="0"/>
        <v>1604.9253921295701</v>
      </c>
      <c r="I35" s="15">
        <f t="shared" si="13"/>
        <v>1209.592811738391</v>
      </c>
      <c r="J35" s="4">
        <f t="shared" si="12"/>
        <v>400</v>
      </c>
      <c r="K35" s="10">
        <f t="shared" si="2"/>
        <v>1609.592811738391</v>
      </c>
      <c r="L35" s="15">
        <f t="shared" si="9"/>
        <v>1469.3439086214228</v>
      </c>
      <c r="M35" s="4">
        <v>0</v>
      </c>
      <c r="N35" s="10">
        <f t="shared" si="3"/>
        <v>1469.3439086214228</v>
      </c>
      <c r="O35" s="21">
        <f t="shared" si="4"/>
        <v>-4.6674196088208646</v>
      </c>
      <c r="P35" s="21">
        <f t="shared" si="5"/>
        <v>135.58148350814736</v>
      </c>
      <c r="Q35" s="21">
        <f t="shared" si="6"/>
        <v>-140.24890311696822</v>
      </c>
      <c r="R35" s="21">
        <f t="shared" si="7"/>
        <v>4.6674196088208646</v>
      </c>
    </row>
    <row r="36" spans="5:18">
      <c r="E36" s="19">
        <v>44378</v>
      </c>
      <c r="F36" s="9">
        <f t="shared" si="8"/>
        <v>1656.1902926524097</v>
      </c>
      <c r="G36" s="3">
        <v>0</v>
      </c>
      <c r="H36" s="10">
        <f t="shared" si="0"/>
        <v>1656.1902926524097</v>
      </c>
      <c r="I36" s="15">
        <f t="shared" si="13"/>
        <v>1211.2056021540423</v>
      </c>
      <c r="J36" s="4">
        <f t="shared" si="12"/>
        <v>450</v>
      </c>
      <c r="K36" s="10">
        <f t="shared" si="2"/>
        <v>1661.2056021540423</v>
      </c>
      <c r="L36" s="15">
        <f t="shared" si="9"/>
        <v>1516.2780338329178</v>
      </c>
      <c r="M36" s="4">
        <v>0</v>
      </c>
      <c r="N36" s="10">
        <f t="shared" si="3"/>
        <v>1516.2780338329178</v>
      </c>
      <c r="O36" s="21">
        <f t="shared" si="4"/>
        <v>-5.0153095016326006</v>
      </c>
      <c r="P36" s="21">
        <f t="shared" si="5"/>
        <v>139.91225881949185</v>
      </c>
      <c r="Q36" s="21">
        <f t="shared" si="6"/>
        <v>-144.92756832112445</v>
      </c>
      <c r="R36" s="21">
        <f t="shared" si="7"/>
        <v>5.0153095016326006</v>
      </c>
    </row>
    <row r="37" spans="5:18">
      <c r="E37" s="19">
        <v>44409</v>
      </c>
      <c r="F37" s="9">
        <f t="shared" si="8"/>
        <v>1707.5235463759461</v>
      </c>
      <c r="G37" s="3">
        <v>0</v>
      </c>
      <c r="H37" s="10">
        <f t="shared" si="0"/>
        <v>1707.5235463759461</v>
      </c>
      <c r="I37" s="15">
        <f t="shared" si="13"/>
        <v>1212.8205429569143</v>
      </c>
      <c r="J37" s="4">
        <f t="shared" si="12"/>
        <v>500</v>
      </c>
      <c r="K37" s="10">
        <f t="shared" si="2"/>
        <v>1712.8205429569143</v>
      </c>
      <c r="L37" s="15">
        <f t="shared" si="9"/>
        <v>1563.2747378780282</v>
      </c>
      <c r="M37" s="4">
        <v>0</v>
      </c>
      <c r="N37" s="10">
        <f t="shared" si="3"/>
        <v>1563.2747378780282</v>
      </c>
      <c r="O37" s="21">
        <f t="shared" si="4"/>
        <v>-5.296996580968198</v>
      </c>
      <c r="P37" s="21">
        <f t="shared" si="5"/>
        <v>144.24880849791793</v>
      </c>
      <c r="Q37" s="21">
        <f t="shared" si="6"/>
        <v>-149.54580507888613</v>
      </c>
      <c r="R37" s="21">
        <f t="shared" si="7"/>
        <v>5.296996580968198</v>
      </c>
    </row>
    <row r="38" spans="5:18">
      <c r="E38" s="19">
        <v>44440</v>
      </c>
      <c r="F38" s="9">
        <f t="shared" si="8"/>
        <v>1758.9252444377807</v>
      </c>
      <c r="G38" s="3">
        <v>0</v>
      </c>
      <c r="H38" s="10">
        <f t="shared" si="0"/>
        <v>1758.9252444377807</v>
      </c>
      <c r="I38" s="15">
        <f t="shared" si="13"/>
        <v>1214.4376370141902</v>
      </c>
      <c r="J38" s="4">
        <f t="shared" si="12"/>
        <v>550</v>
      </c>
      <c r="K38" s="10">
        <f t="shared" si="2"/>
        <v>1764.4376370141902</v>
      </c>
      <c r="L38" s="15">
        <f t="shared" si="9"/>
        <v>1610.3341041951987</v>
      </c>
      <c r="M38" s="4">
        <v>0</v>
      </c>
      <c r="N38" s="10">
        <f t="shared" si="3"/>
        <v>1610.3341041951987</v>
      </c>
      <c r="O38" s="21">
        <f t="shared" si="4"/>
        <v>-5.512392576409411</v>
      </c>
      <c r="P38" s="21">
        <f t="shared" si="5"/>
        <v>148.59114024258201</v>
      </c>
      <c r="Q38" s="21">
        <f t="shared" si="6"/>
        <v>-154.10353281899143</v>
      </c>
      <c r="R38" s="21">
        <f t="shared" si="7"/>
        <v>5.512392576409411</v>
      </c>
    </row>
    <row r="39" spans="5:18" ht="15.45" thickBot="1">
      <c r="E39" s="20">
        <v>44470</v>
      </c>
      <c r="F39" s="11">
        <f t="shared" si="8"/>
        <v>1810.3954780970312</v>
      </c>
      <c r="G39" s="12">
        <v>0</v>
      </c>
      <c r="H39" s="13">
        <f t="shared" si="0"/>
        <v>1810.3954780970312</v>
      </c>
      <c r="I39" s="16">
        <f>I38+(I38*$C$11/12)+(J38+$C$4)-((J38+$C$4)*$C$9+$C$8)</f>
        <v>1809.6568871968757</v>
      </c>
      <c r="J39" s="17">
        <f>J38+$C$4-12*$C$4</f>
        <v>0</v>
      </c>
      <c r="K39" s="13">
        <f t="shared" si="2"/>
        <v>1809.6568871968757</v>
      </c>
      <c r="L39" s="16">
        <f t="shared" si="9"/>
        <v>1657.4562163341257</v>
      </c>
      <c r="M39" s="17">
        <v>0</v>
      </c>
      <c r="N39" s="13">
        <f t="shared" si="3"/>
        <v>1657.4562163341257</v>
      </c>
      <c r="O39" s="22">
        <f t="shared" si="4"/>
        <v>0.73859090015548645</v>
      </c>
      <c r="P39" s="22">
        <f t="shared" si="5"/>
        <v>152.93926176290552</v>
      </c>
      <c r="Q39" s="22">
        <f t="shared" si="6"/>
        <v>-152.20067086275003</v>
      </c>
      <c r="R39" s="22">
        <f t="shared" si="7"/>
        <v>-0.73859090015548645</v>
      </c>
    </row>
  </sheetData>
  <mergeCells count="3">
    <mergeCell ref="F2:H2"/>
    <mergeCell ref="L2:N2"/>
    <mergeCell ref="I2:K2"/>
  </mergeCells>
  <conditionalFormatting sqref="O4:P39">
    <cfRule type="cellIs" dxfId="5" priority="6" operator="lessThan">
      <formula>0</formula>
    </cfRule>
    <cfRule type="cellIs" dxfId="4" priority="5" operator="greaterThan">
      <formula>0</formula>
    </cfRule>
  </conditionalFormatting>
  <conditionalFormatting sqref="Q4:Q39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R4:R39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8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8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o1w100</dc:creator>
  <cp:lastModifiedBy>o1w100</cp:lastModifiedBy>
  <dcterms:created xsi:type="dcterms:W3CDTF">2018-11-01T04:59:28Z</dcterms:created>
  <dcterms:modified xsi:type="dcterms:W3CDTF">2018-11-03T12:20:22Z</dcterms:modified>
</cp:coreProperties>
</file>