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aup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C41" authorId="0">
      <text>
        <r>
          <rPr>
            <sz val="11"/>
            <color rgb="FF000000"/>
            <rFont val="Calibri"/>
            <family val="0"/>
            <charset val="1"/>
          </rPr>
          <t xml:space="preserve">Sucher:
Schwankt zwischen -5% und -8%, je nach Marktlage.</t>
        </r>
      </text>
    </comment>
  </commentList>
</comments>
</file>

<file path=xl/sharedStrings.xml><?xml version="1.0" encoding="utf-8"?>
<sst xmlns="http://schemas.openxmlformats.org/spreadsheetml/2006/main" count="87" uniqueCount="74">
  <si>
    <t xml:space="preserve">Soll</t>
  </si>
  <si>
    <t xml:space="preserve">% der MSCI am Gesamtvermögen</t>
  </si>
  <si>
    <t xml:space="preserve">Gesamtvermögen</t>
  </si>
  <si>
    <t xml:space="preserve">&lt;- Barvermögen</t>
  </si>
  <si>
    <t xml:space="preserve">Depot</t>
  </si>
  <si>
    <t xml:space="preserve">Tagesgeld</t>
  </si>
  <si>
    <t xml:space="preserve">ISIN</t>
  </si>
  <si>
    <t xml:space="preserve">LU0392494562</t>
  </si>
  <si>
    <t xml:space="preserve">LU0635178014</t>
  </si>
  <si>
    <t xml:space="preserve">IE00BKX55T58</t>
  </si>
  <si>
    <t xml:space="preserve">IE00B3VVMM84</t>
  </si>
  <si>
    <t xml:space="preserve">Anzahl</t>
  </si>
  <si>
    <t xml:space="preserve">Wert</t>
  </si>
  <si>
    <t xml:space="preserve">Position </t>
  </si>
  <si>
    <t xml:space="preserve">FTSE World</t>
  </si>
  <si>
    <t xml:space="preserve">FTSE EM</t>
  </si>
  <si>
    <t xml:space="preserve">Name</t>
  </si>
  <si>
    <t xml:space="preserve">MSCI World</t>
  </si>
  <si>
    <t xml:space="preserve">MSCI EM</t>
  </si>
  <si>
    <t xml:space="preserve">Ist-Anteil am Depot</t>
  </si>
  <si>
    <t xml:space="preserve">Gesamt</t>
  </si>
  <si>
    <t xml:space="preserve">Soll Anteil World/EM Gesamt</t>
  </si>
  <si>
    <t xml:space="preserve">Ist-Anteil Alt</t>
  </si>
  <si>
    <t xml:space="preserve">Soll-Anteil FTSE am Depot</t>
  </si>
  <si>
    <t xml:space="preserve">Soll-Anteil am Depot</t>
  </si>
  <si>
    <t xml:space="preserve">Ist-Werte:</t>
  </si>
  <si>
    <t xml:space="preserve">G</t>
  </si>
  <si>
    <t xml:space="preserve">D</t>
  </si>
  <si>
    <t xml:space="preserve">Ist-Wert der Position</t>
  </si>
  <si>
    <t xml:space="preserve">Ist-Tagegeld RK1</t>
  </si>
  <si>
    <t xml:space="preserve">Soll-Tagegeld</t>
  </si>
  <si>
    <t xml:space="preserve">K</t>
  </si>
  <si>
    <t xml:space="preserve">Aktueller Kurs der Position</t>
  </si>
  <si>
    <t xml:space="preserve">Soll-Wert der Position</t>
  </si>
  <si>
    <t xml:space="preserve">dafür benötigte Anteile</t>
  </si>
  <si>
    <t xml:space="preserve">real vorhandene Anteile</t>
  </si>
  <si>
    <t xml:space="preserve">virtuelle Anteile</t>
  </si>
  <si>
    <t xml:space="preserve">kosten </t>
  </si>
  <si>
    <t xml:space="preserve">zur Seite gelegtes Tagegeld</t>
  </si>
  <si>
    <t xml:space="preserve">€</t>
  </si>
  <si>
    <t xml:space="preserve">D inkl. virtueller Anteile</t>
  </si>
  <si>
    <t xml:space="preserve">restl. Tagegeld für Formel</t>
  </si>
  <si>
    <t xml:space="preserve">Soll-Werte:</t>
  </si>
  <si>
    <t xml:space="preserve">RK3</t>
  </si>
  <si>
    <t xml:space="preserve">RK3-Depotanteil am Gesamtvermögen</t>
  </si>
  <si>
    <t xml:space="preserve">R</t>
  </si>
  <si>
    <t xml:space="preserve">Soll Anteil der Position am Depot</t>
  </si>
  <si>
    <t xml:space="preserve">Transaktionsparameter:</t>
  </si>
  <si>
    <t xml:space="preserve">T</t>
  </si>
  <si>
    <t xml:space="preserve">Minimale Kaufposition</t>
  </si>
  <si>
    <t xml:space="preserve">Ergebnis</t>
  </si>
  <si>
    <t xml:space="preserve">dK</t>
  </si>
  <si>
    <t xml:space="preserve">Abschlag, der einen Kauf auslöst</t>
  </si>
  <si>
    <t xml:space="preserve">K-</t>
  </si>
  <si>
    <t xml:space="preserve">Einzustellender Limitkurs der Position</t>
  </si>
  <si>
    <t xml:space="preserve">dK inkl. virtueller Anteile</t>
  </si>
  <si>
    <t xml:space="preserve">%</t>
  </si>
  <si>
    <t xml:space="preserve">Zweiter Schritt mit vorgegebenem dKfix</t>
  </si>
  <si>
    <t xml:space="preserve">Parameter</t>
  </si>
  <si>
    <t xml:space="preserve">dKfix</t>
  </si>
  <si>
    <t xml:space="preserve">Dummy-Schwellenwert</t>
  </si>
  <si>
    <t xml:space="preserve">Tmin</t>
  </si>
  <si>
    <t xml:space="preserve">T(dKfix)</t>
  </si>
  <si>
    <t xml:space="preserve">Reales Transaktionsvolumen</t>
  </si>
  <si>
    <t xml:space="preserve">T*</t>
  </si>
  <si>
    <t xml:space="preserve">Max [T(dKfix); Tmin)</t>
  </si>
  <si>
    <t xml:space="preserve">dK(T*)</t>
  </si>
  <si>
    <t xml:space="preserve">Abschlag, der einen Kauf auslöst (T*)</t>
  </si>
  <si>
    <t xml:space="preserve">Limit</t>
  </si>
  <si>
    <t xml:space="preserve">S-</t>
  </si>
  <si>
    <t xml:space="preserve">Einzustellende Stückzahl der Position</t>
  </si>
  <si>
    <t xml:space="preserve">Faktor:</t>
  </si>
  <si>
    <t xml:space="preserve">Stückzahl</t>
  </si>
  <si>
    <t xml:space="preserve">Anteile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</si>
</sst>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_-* #,##0&quot; €&quot;_-;\-* #,##0&quot; €&quot;_-;_-* \-??&quot; €&quot;_-;_-@"/>
    <numFmt numFmtId="166" formatCode="0.00\ %"/>
    <numFmt numFmtId="167" formatCode="0\ %"/>
    <numFmt numFmtId="168" formatCode="_-* #,##0.00&quot; €&quot;_-;\-* #,##0.00&quot; €&quot;_-;_-* \-??&quot; €&quot;_-;_-@"/>
    <numFmt numFmtId="169" formatCode="#,##0.00\ [$€-1]"/>
    <numFmt numFmtId="170" formatCode="0\ %"/>
    <numFmt numFmtId="171" formatCode="0.00\ %"/>
    <numFmt numFmtId="172" formatCode="#,##0"/>
    <numFmt numFmtId="173" formatCode="0.00"/>
    <numFmt numFmtId="174" formatCode="#,##0.00"/>
    <numFmt numFmtId="175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1"/>
      <name val="Cambria"/>
      <family val="0"/>
      <charset val="1"/>
    </font>
    <font>
      <b val="true"/>
      <sz val="11"/>
      <name val="Cambria"/>
      <family val="0"/>
      <charset val="1"/>
    </font>
    <font>
      <b val="true"/>
      <u val="single"/>
      <sz val="11"/>
      <color rgb="FF00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DEADA"/>
        <bgColor rgb="FFFFFFFF"/>
      </patternFill>
    </fill>
    <fill>
      <patternFill patternType="solid">
        <fgColor rgb="FF95B3D7"/>
        <bgColor rgb="FF9999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0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4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4" fontId="4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3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4" fontId="0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3" fontId="4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5" fontId="4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RowHeight="15" zeroHeight="false" outlineLevelRow="0" outlineLevelCol="0"/>
  <cols>
    <col collapsed="false" customWidth="true" hidden="false" outlineLevel="0" max="1" min="1" style="0" width="10.71"/>
    <col collapsed="false" customWidth="true" hidden="false" outlineLevel="0" max="2" min="2" style="0" width="32.29"/>
    <col collapsed="false" customWidth="true" hidden="false" outlineLevel="0" max="3" min="3" style="0" width="13.14"/>
    <col collapsed="false" customWidth="true" hidden="false" outlineLevel="0" max="4" min="4" style="0" width="11.99"/>
    <col collapsed="false" customWidth="true" hidden="false" outlineLevel="0" max="5" min="5" style="0" width="14.43"/>
    <col collapsed="false" customWidth="true" hidden="false" outlineLevel="0" max="7" min="6" style="0" width="10.71"/>
    <col collapsed="false" customWidth="true" hidden="false" outlineLevel="0" max="8" min="8" style="0" width="13.7"/>
    <col collapsed="false" customWidth="true" hidden="false" outlineLevel="0" max="9" min="9" style="0" width="13.57"/>
    <col collapsed="false" customWidth="true" hidden="false" outlineLevel="0" max="10" min="10" style="0" width="13.14"/>
    <col collapsed="false" customWidth="true" hidden="false" outlineLevel="0" max="11" min="11" style="0" width="15.87"/>
    <col collapsed="false" customWidth="true" hidden="false" outlineLevel="0" max="12" min="12" style="0" width="14.7"/>
    <col collapsed="false" customWidth="true" hidden="false" outlineLevel="0" max="24" min="13" style="0" width="8.71"/>
    <col collapsed="false" customWidth="true" hidden="false" outlineLevel="0" max="1025" min="25" style="0" width="14.43"/>
  </cols>
  <sheetData>
    <row r="1" customFormat="false" ht="15" hidden="false" customHeight="false" outlineLevel="0" collapsed="false">
      <c r="C1" s="1" t="s">
        <v>0</v>
      </c>
      <c r="D1" s="1" t="s">
        <v>0</v>
      </c>
      <c r="H1" s="2" t="s">
        <v>1</v>
      </c>
    </row>
    <row r="2" customFormat="false" ht="15" hidden="false" customHeight="false" outlineLevel="0" collapsed="false">
      <c r="B2" s="1" t="s">
        <v>2</v>
      </c>
      <c r="C2" s="3" t="n">
        <f aca="false">C8+D8+D2+I8+J8</f>
        <v>201237.708</v>
      </c>
      <c r="D2" s="3" t="n">
        <f aca="false">123000</f>
        <v>123000</v>
      </c>
      <c r="E2" s="2" t="s">
        <v>3</v>
      </c>
      <c r="H2" s="4" t="n">
        <f aca="false">(I8+J8)/C2</f>
        <v>0.257231850404498</v>
      </c>
    </row>
    <row r="3" customFormat="false" ht="15" hidden="false" customHeight="false" outlineLevel="0" collapsed="false">
      <c r="B3" s="1" t="s">
        <v>4</v>
      </c>
      <c r="C3" s="5" t="n">
        <f aca="false">D3*C2</f>
        <v>140866.3956</v>
      </c>
      <c r="D3" s="6" t="n">
        <v>0.7</v>
      </c>
    </row>
    <row r="4" customFormat="false" ht="15" hidden="false" customHeight="false" outlineLevel="0" collapsed="false">
      <c r="B4" s="1" t="s">
        <v>5</v>
      </c>
      <c r="C4" s="5" t="n">
        <f aca="false">C2*D4</f>
        <v>60371.3124</v>
      </c>
      <c r="D4" s="7" t="n">
        <v>0.3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</row>
    <row r="5" customFormat="false" ht="15" hidden="false" customHeight="false" outlineLevel="0" collapsed="false">
      <c r="G5" s="1"/>
      <c r="H5" s="1" t="s">
        <v>11</v>
      </c>
      <c r="I5" s="2" t="n">
        <v>878.2</v>
      </c>
      <c r="J5" s="2" t="n">
        <v>248.1</v>
      </c>
      <c r="K5" s="2" t="n">
        <v>456</v>
      </c>
      <c r="L5" s="2" t="n">
        <v>120</v>
      </c>
    </row>
    <row r="6" customFormat="false" ht="15" hidden="false" customHeight="false" outlineLevel="0" collapsed="false">
      <c r="G6" s="1"/>
      <c r="H6" s="1" t="s">
        <v>12</v>
      </c>
      <c r="I6" s="0" t="n">
        <f aca="false">IFERROR(__xludf.dummyfunction("importxml(""https://www.tradegate.de/orderbuch.php?isin="" &amp; I4,""//*[@id='last']"")"),45.96)</f>
        <v>45.96</v>
      </c>
      <c r="J6" s="0" t="n">
        <f aca="false">IFERROR(__xludf.dummyfunction("importxml(""https://www.tradegate.de/orderbuch.php?isin="" &amp; I4,""//*[@id='last']"")"),45.96)</f>
        <v>45.96</v>
      </c>
      <c r="K6" s="0" t="n">
        <f aca="false">IFERROR(__xludf.dummyfunction("importxml(""https://www.tradegate.de/orderbuch.php?isin="" &amp; I4,""//*[@id='last']"")"),45.96)</f>
        <v>45.96</v>
      </c>
      <c r="L6" s="0" t="n">
        <f aca="false">IFERROR(__xludf.dummyfunction("importxml(""https://www.tradegate.de/orderbuch.php?isin="" &amp; I4,""//*[@id='last']"")"),45.96)</f>
        <v>45.96</v>
      </c>
    </row>
    <row r="7" customFormat="false" ht="15" hidden="false" customHeight="false" outlineLevel="0" collapsed="false">
      <c r="B7" s="1" t="s">
        <v>13</v>
      </c>
      <c r="C7" s="8" t="s">
        <v>14</v>
      </c>
      <c r="D7" s="8" t="s">
        <v>15</v>
      </c>
      <c r="H7" s="2" t="s">
        <v>16</v>
      </c>
      <c r="I7" s="2" t="s">
        <v>17</v>
      </c>
      <c r="J7" s="2" t="s">
        <v>18</v>
      </c>
      <c r="K7" s="2" t="s">
        <v>14</v>
      </c>
      <c r="L7" s="2" t="s">
        <v>15</v>
      </c>
    </row>
    <row r="8" customFormat="false" ht="15" hidden="false" customHeight="false" outlineLevel="0" collapsed="false">
      <c r="B8" s="9" t="s">
        <v>19</v>
      </c>
      <c r="C8" s="10" t="n">
        <f aca="false">K8</f>
        <v>20957.76</v>
      </c>
      <c r="D8" s="10" t="n">
        <f aca="false">L8</f>
        <v>5515.2</v>
      </c>
      <c r="H8" s="2" t="s">
        <v>20</v>
      </c>
      <c r="I8" s="11" t="n">
        <f aca="false">I6*I5</f>
        <v>40362.072</v>
      </c>
      <c r="J8" s="11" t="n">
        <f aca="false">J6*J5</f>
        <v>11402.676</v>
      </c>
      <c r="K8" s="11" t="n">
        <f aca="false">K6*K5</f>
        <v>20957.76</v>
      </c>
      <c r="L8" s="11" t="n">
        <f aca="false">L6*L5</f>
        <v>5515.2</v>
      </c>
    </row>
    <row r="9" customFormat="false" ht="15" hidden="false" customHeight="false" outlineLevel="0" collapsed="false">
      <c r="B9" s="2" t="s">
        <v>21</v>
      </c>
      <c r="C9" s="12" t="n">
        <v>0.8</v>
      </c>
      <c r="D9" s="13" t="n">
        <v>0.2</v>
      </c>
      <c r="H9" s="2" t="s">
        <v>22</v>
      </c>
      <c r="I9" s="4" t="n">
        <f aca="false">I8/C3</f>
        <v>0.286527328452493</v>
      </c>
      <c r="J9" s="4" t="n">
        <f aca="false">J8/C3</f>
        <v>0.0809467435539325</v>
      </c>
    </row>
    <row r="10" customFormat="false" ht="15" hidden="false" customHeight="false" outlineLevel="0" collapsed="false">
      <c r="B10" s="2" t="s">
        <v>23</v>
      </c>
      <c r="C10" s="12" t="n">
        <f aca="false">C9-I9</f>
        <v>0.513472671547507</v>
      </c>
      <c r="D10" s="13" t="n">
        <f aca="false">D9-J9</f>
        <v>0.119053256446068</v>
      </c>
    </row>
    <row r="11" customFormat="false" ht="15" hidden="false" customHeight="false" outlineLevel="0" collapsed="false">
      <c r="B11" s="2" t="s">
        <v>24</v>
      </c>
      <c r="C11" s="14" t="n">
        <f aca="false">C3*C10</f>
        <v>72331.04448</v>
      </c>
      <c r="D11" s="14" t="n">
        <f aca="false">C3*D10</f>
        <v>16770.60312</v>
      </c>
    </row>
    <row r="13" customFormat="false" ht="15" hidden="false" customHeight="false" outlineLevel="0" collapsed="false">
      <c r="A13" s="15" t="s">
        <v>25</v>
      </c>
    </row>
    <row r="14" customFormat="false" ht="15" hidden="false" customHeight="false" outlineLevel="0" collapsed="false">
      <c r="A14" s="0" t="s">
        <v>26</v>
      </c>
      <c r="B14" s="0" t="s">
        <v>2</v>
      </c>
      <c r="C14" s="5" t="n">
        <f aca="false">$C$2</f>
        <v>201237.708</v>
      </c>
      <c r="D14" s="5" t="n">
        <f aca="false">$C$2</f>
        <v>201237.708</v>
      </c>
      <c r="G14" s="5"/>
      <c r="H14" s="5"/>
    </row>
    <row r="15" customFormat="false" ht="15" hidden="false" customHeight="false" outlineLevel="0" collapsed="false">
      <c r="A15" s="0" t="s">
        <v>27</v>
      </c>
      <c r="B15" s="0" t="s">
        <v>28</v>
      </c>
      <c r="C15" s="5" t="n">
        <f aca="false">C8</f>
        <v>20957.76</v>
      </c>
      <c r="D15" s="5" t="n">
        <f aca="false">D8</f>
        <v>5515.2</v>
      </c>
      <c r="E15" s="5"/>
      <c r="F15" s="5"/>
      <c r="G15" s="5"/>
      <c r="H15" s="5"/>
    </row>
    <row r="16" customFormat="false" ht="15" hidden="false" customHeight="false" outlineLevel="0" collapsed="false">
      <c r="B16" s="16" t="s">
        <v>29</v>
      </c>
      <c r="C16" s="17" t="n">
        <f aca="false">C14-C15-D15-I8-J8</f>
        <v>123000</v>
      </c>
      <c r="D16" s="17"/>
      <c r="E16" s="5"/>
      <c r="F16" s="5"/>
      <c r="G16" s="5"/>
      <c r="H16" s="5"/>
    </row>
    <row r="17" customFormat="false" ht="15" hidden="false" customHeight="false" outlineLevel="0" collapsed="false">
      <c r="B17" s="16" t="s">
        <v>30</v>
      </c>
      <c r="C17" s="17" t="n">
        <f aca="false">C14*D4</f>
        <v>60371.3124</v>
      </c>
      <c r="D17" s="17"/>
      <c r="E17" s="5"/>
      <c r="F17" s="5"/>
      <c r="G17" s="5"/>
      <c r="H17" s="5"/>
    </row>
    <row r="18" customFormat="false" ht="15" hidden="false" customHeight="false" outlineLevel="0" collapsed="false">
      <c r="A18" s="0" t="s">
        <v>31</v>
      </c>
      <c r="B18" s="0" t="s">
        <v>32</v>
      </c>
      <c r="C18" s="18" t="n">
        <v>48.275</v>
      </c>
      <c r="D18" s="18" t="n">
        <v>45.715</v>
      </c>
    </row>
    <row r="19" customFormat="false" ht="15" hidden="false" customHeight="false" outlineLevel="0" collapsed="false">
      <c r="C19" s="19" t="n">
        <f aca="false">C15/(C3*C10)</f>
        <v>0.289747786039436</v>
      </c>
      <c r="D19" s="19" t="n">
        <f aca="false">D15/(C3*D10)</f>
        <v>0.328861160241922</v>
      </c>
    </row>
    <row r="20" customFormat="false" ht="15" hidden="false" customHeight="false" outlineLevel="0" collapsed="false">
      <c r="B20" s="16" t="s">
        <v>33</v>
      </c>
      <c r="C20" s="20" t="n">
        <f aca="false">C14*$D3*C10</f>
        <v>72331.04448</v>
      </c>
      <c r="D20" s="20" t="n">
        <f aca="false">D14*$D3*D10</f>
        <v>16770.60312</v>
      </c>
    </row>
    <row r="21" customFormat="false" ht="15" hidden="false" customHeight="false" outlineLevel="0" collapsed="false">
      <c r="B21" s="16" t="s">
        <v>34</v>
      </c>
      <c r="C21" s="20" t="n">
        <f aca="false">C20/C18</f>
        <v>1498.31267695495</v>
      </c>
      <c r="D21" s="20" t="n">
        <f aca="false">D20/D18</f>
        <v>366.851211199825</v>
      </c>
    </row>
    <row r="22" customFormat="false" ht="15.75" hidden="false" customHeight="true" outlineLevel="0" collapsed="false">
      <c r="B22" s="16" t="s">
        <v>35</v>
      </c>
      <c r="C22" s="20" t="n">
        <f aca="false">C15/C18</f>
        <v>434.132780942517</v>
      </c>
      <c r="D22" s="20" t="n">
        <f aca="false">D15/D18</f>
        <v>120.643114951329</v>
      </c>
    </row>
    <row r="23" customFormat="false" ht="15.75" hidden="false" customHeight="true" outlineLevel="0" collapsed="false">
      <c r="B23" s="16" t="s">
        <v>36</v>
      </c>
      <c r="C23" s="20" t="n">
        <f aca="false">C21-C22</f>
        <v>1064.17989601243</v>
      </c>
      <c r="D23" s="20" t="n">
        <f aca="false">D21-D22</f>
        <v>246.208096248496</v>
      </c>
      <c r="E23" s="21" t="s">
        <v>37</v>
      </c>
      <c r="F23" s="22" t="n">
        <f aca="false">C23*C18+D23*D18</f>
        <v>62628.6876</v>
      </c>
    </row>
    <row r="24" customFormat="false" ht="15.75" hidden="false" customHeight="true" outlineLevel="0" collapsed="false">
      <c r="B24" s="16" t="s">
        <v>38</v>
      </c>
      <c r="C24" s="20" t="n">
        <f aca="false">C16-C17</f>
        <v>62628.6876</v>
      </c>
      <c r="D24" s="20"/>
      <c r="E24" s="16" t="s">
        <v>39</v>
      </c>
    </row>
    <row r="25" customFormat="false" ht="15.75" hidden="false" customHeight="true" outlineLevel="0" collapsed="false">
      <c r="B25" s="23" t="s">
        <v>40</v>
      </c>
      <c r="C25" s="24" t="n">
        <f aca="false">(C23+C22)*C18</f>
        <v>72331.04448</v>
      </c>
      <c r="D25" s="24" t="n">
        <f aca="false">(D23+D22)*D18</f>
        <v>16770.60312</v>
      </c>
      <c r="E25" s="16" t="s">
        <v>39</v>
      </c>
    </row>
    <row r="26" customFormat="false" ht="15.75" hidden="false" customHeight="true" outlineLevel="0" collapsed="false">
      <c r="B26" s="23" t="s">
        <v>41</v>
      </c>
      <c r="C26" s="24" t="n">
        <f aca="false">C17</f>
        <v>60371.3124</v>
      </c>
      <c r="D26" s="24"/>
      <c r="E26" s="16" t="s">
        <v>39</v>
      </c>
    </row>
    <row r="27" customFormat="false" ht="15.75" hidden="false" customHeight="true" outlineLevel="0" collapsed="false">
      <c r="A27" s="15" t="s">
        <v>42</v>
      </c>
    </row>
    <row r="28" customFormat="false" ht="15.75" hidden="false" customHeight="true" outlineLevel="0" collapsed="false">
      <c r="A28" s="0" t="s">
        <v>43</v>
      </c>
      <c r="B28" s="0" t="s">
        <v>44</v>
      </c>
      <c r="C28" s="25" t="n">
        <f aca="false">$D$3</f>
        <v>0.7</v>
      </c>
      <c r="D28" s="25" t="n">
        <f aca="false">$D$3</f>
        <v>0.7</v>
      </c>
      <c r="G28" s="25"/>
      <c r="H28" s="25"/>
    </row>
    <row r="29" customFormat="false" ht="15.75" hidden="false" customHeight="true" outlineLevel="0" collapsed="false">
      <c r="A29" s="0" t="s">
        <v>45</v>
      </c>
      <c r="B29" s="2" t="s">
        <v>46</v>
      </c>
      <c r="C29" s="25" t="n">
        <f aca="false">C10</f>
        <v>0.513472671547507</v>
      </c>
      <c r="D29" s="25" t="n">
        <f aca="false">D10</f>
        <v>0.119053256446068</v>
      </c>
      <c r="G29" s="25"/>
      <c r="H29" s="25"/>
    </row>
    <row r="30" customFormat="false" ht="15.75" hidden="false" customHeight="true" outlineLevel="0" collapsed="false">
      <c r="C30" s="25"/>
      <c r="D30" s="25"/>
      <c r="G30" s="25"/>
      <c r="H30" s="25"/>
    </row>
    <row r="31" customFormat="false" ht="15.75" hidden="false" customHeight="true" outlineLevel="0" collapsed="false">
      <c r="A31" s="15" t="s">
        <v>47</v>
      </c>
    </row>
    <row r="32" customFormat="false" ht="15.75" hidden="false" customHeight="true" outlineLevel="0" collapsed="false">
      <c r="A32" s="0" t="s">
        <v>48</v>
      </c>
      <c r="B32" s="0" t="s">
        <v>49</v>
      </c>
      <c r="C32" s="18" t="n">
        <v>1000</v>
      </c>
      <c r="D32" s="0" t="n">
        <f aca="false">$C$32</f>
        <v>1000</v>
      </c>
    </row>
    <row r="34" customFormat="false" ht="15.75" hidden="false" customHeight="true" outlineLevel="0" collapsed="false">
      <c r="A34" s="15" t="s">
        <v>50</v>
      </c>
    </row>
    <row r="35" customFormat="false" ht="15.75" hidden="false" customHeight="true" outlineLevel="0" collapsed="false">
      <c r="A35" s="0" t="s">
        <v>51</v>
      </c>
      <c r="B35" s="26" t="s">
        <v>52</v>
      </c>
      <c r="C35" s="26" t="n">
        <f aca="false">((C14*C29-C15-C32)*C28/(1-C28)-C32)/C15-1</f>
        <v>8.01187475506289</v>
      </c>
      <c r="D35" s="26" t="n">
        <f aca="false">((D14*D29-D15-D32)*D28/(1-D28)-D32)/D15-1</f>
        <v>6.19826607678175</v>
      </c>
    </row>
    <row r="36" customFormat="false" ht="15.75" hidden="false" customHeight="true" outlineLevel="0" collapsed="false">
      <c r="A36" s="0" t="s">
        <v>53</v>
      </c>
      <c r="B36" s="0" t="s">
        <v>54</v>
      </c>
      <c r="C36" s="27" t="n">
        <f aca="false">C18*(1+C35)</f>
        <v>435.048253800661</v>
      </c>
      <c r="D36" s="27" t="n">
        <f aca="false">D18*(1+D35)</f>
        <v>329.068733700078</v>
      </c>
    </row>
    <row r="37" customFormat="false" ht="15.75" hidden="false" customHeight="true" outlineLevel="0" collapsed="false">
      <c r="B37" s="16" t="s">
        <v>55</v>
      </c>
      <c r="C37" s="28" t="n">
        <f aca="false">(((C14*C29-C25-C32)*C28/(1-C28)-C32)/C25-1)*100</f>
        <v>-4.60844075638232</v>
      </c>
      <c r="D37" s="28" t="n">
        <f aca="false">(((D14*D29-D25-D32)*D28/(1-D28)-D32)/D25-1)*100</f>
        <v>-19.8760492361668</v>
      </c>
      <c r="E37" s="16" t="s">
        <v>56</v>
      </c>
    </row>
    <row r="39" customFormat="false" ht="15.75" hidden="false" customHeight="true" outlineLevel="0" collapsed="false">
      <c r="A39" s="15" t="s">
        <v>57</v>
      </c>
    </row>
    <row r="40" customFormat="false" ht="15.75" hidden="false" customHeight="true" outlineLevel="0" collapsed="false">
      <c r="A40" s="15" t="s">
        <v>58</v>
      </c>
    </row>
    <row r="41" customFormat="false" ht="15.75" hidden="false" customHeight="true" outlineLevel="0" collapsed="false">
      <c r="A41" s="0" t="s">
        <v>59</v>
      </c>
      <c r="B41" s="0" t="s">
        <v>60</v>
      </c>
      <c r="C41" s="13" t="n">
        <v>-0.08</v>
      </c>
      <c r="D41" s="25" t="n">
        <f aca="false">$C$41</f>
        <v>-0.08</v>
      </c>
    </row>
    <row r="42" customFormat="false" ht="15.75" hidden="false" customHeight="true" outlineLevel="0" collapsed="false">
      <c r="A42" s="0" t="s">
        <v>61</v>
      </c>
      <c r="B42" s="0" t="s">
        <v>49</v>
      </c>
      <c r="C42" s="0" t="n">
        <f aca="false">$C$32</f>
        <v>1000</v>
      </c>
      <c r="D42" s="0" t="n">
        <f aca="false">$C$32</f>
        <v>1000</v>
      </c>
    </row>
    <row r="43" customFormat="false" ht="15.75" hidden="false" customHeight="true" outlineLevel="0" collapsed="false">
      <c r="A43" s="0" t="s">
        <v>62</v>
      </c>
      <c r="B43" s="0" t="s">
        <v>63</v>
      </c>
      <c r="C43" s="29" t="n">
        <f aca="false">-C14*C29*C28*(1-C28)*C41</f>
        <v>1735.94506752</v>
      </c>
      <c r="D43" s="29" t="n">
        <f aca="false">-D14*D29*D28*(1-D28)*D41</f>
        <v>402.49447488</v>
      </c>
    </row>
    <row r="44" customFormat="false" ht="15.75" hidden="false" customHeight="true" outlineLevel="0" collapsed="false">
      <c r="A44" s="0" t="s">
        <v>64</v>
      </c>
      <c r="B44" s="0" t="s">
        <v>65</v>
      </c>
      <c r="C44" s="29" t="n">
        <f aca="false">MAX(C42,C43)</f>
        <v>1735.94506752</v>
      </c>
      <c r="D44" s="29" t="n">
        <f aca="false">MAX(D42,D43)</f>
        <v>1000</v>
      </c>
    </row>
    <row r="45" customFormat="false" ht="15.75" hidden="false" customHeight="true" outlineLevel="0" collapsed="false">
      <c r="A45" s="15" t="s">
        <v>50</v>
      </c>
    </row>
    <row r="46" customFormat="false" ht="15.75" hidden="false" customHeight="true" outlineLevel="0" collapsed="false">
      <c r="A46" s="0" t="s">
        <v>66</v>
      </c>
      <c r="B46" s="26" t="s">
        <v>67</v>
      </c>
      <c r="C46" s="26" t="n">
        <f aca="false">((C14*C29-C15-C44)*C28/(1-C28)-C32)/C15-1</f>
        <v>7.92993827150994</v>
      </c>
      <c r="D46" s="26" t="n">
        <f aca="false">((D14*D29-D15-D44)*D28/(1-D28)-D32)/D15-1</f>
        <v>6.19826607678175</v>
      </c>
    </row>
    <row r="47" customFormat="false" ht="15.75" hidden="false" customHeight="true" outlineLevel="0" collapsed="false">
      <c r="B47" s="30" t="s">
        <v>66</v>
      </c>
      <c r="C47" s="31" t="n">
        <f aca="false">(((C14*C29-C25-C44)*C28/(1-C28)-C44)/C25-1)*100</f>
        <v>-8</v>
      </c>
      <c r="D47" s="31" t="n">
        <f aca="false">(((D14*D29-D25-D44)*D28/(1-D28)-D44)/D25-1)*100</f>
        <v>-19.8760492361668</v>
      </c>
      <c r="E47" s="16" t="s">
        <v>56</v>
      </c>
    </row>
    <row r="48" customFormat="false" ht="15.75" hidden="false" customHeight="true" outlineLevel="0" collapsed="false">
      <c r="A48" s="32" t="s">
        <v>53</v>
      </c>
      <c r="B48" s="32" t="s">
        <v>54</v>
      </c>
      <c r="C48" s="33" t="n">
        <f aca="false">C18*(1+C46)</f>
        <v>431.092770057142</v>
      </c>
      <c r="D48" s="33" t="n">
        <f aca="false">D18*(1+D46)</f>
        <v>329.068733700078</v>
      </c>
    </row>
    <row r="49" customFormat="false" ht="15.75" hidden="false" customHeight="true" outlineLevel="0" collapsed="false">
      <c r="B49" s="30" t="s">
        <v>68</v>
      </c>
      <c r="C49" s="31" t="n">
        <f aca="false">C18*(1+C47%)</f>
        <v>44.413</v>
      </c>
      <c r="D49" s="31" t="n">
        <f aca="false">D18*(1+D47%)</f>
        <v>36.6286640916863</v>
      </c>
      <c r="E49" s="16" t="s">
        <v>39</v>
      </c>
      <c r="F49" s="26"/>
    </row>
    <row r="50" customFormat="false" ht="15.75" hidden="false" customHeight="true" outlineLevel="0" collapsed="false">
      <c r="A50" s="32" t="s">
        <v>69</v>
      </c>
      <c r="B50" s="32" t="s">
        <v>70</v>
      </c>
      <c r="C50" s="34" t="n">
        <f aca="false">ROUND(C44/C48,0)</f>
        <v>4</v>
      </c>
      <c r="D50" s="34" t="n">
        <f aca="false">ROUND(D44/D48,0)</f>
        <v>3</v>
      </c>
      <c r="F50" s="2" t="s">
        <v>71</v>
      </c>
    </row>
    <row r="51" customFormat="false" ht="15.75" hidden="false" customHeight="true" outlineLevel="0" collapsed="false">
      <c r="B51" s="30" t="s">
        <v>72</v>
      </c>
      <c r="C51" s="20" t="n">
        <f aca="false">ROUND(C44/C49, )*F51</f>
        <v>156</v>
      </c>
      <c r="D51" s="20" t="n">
        <f aca="false">ROUND(D44/D49, )*F51</f>
        <v>108</v>
      </c>
      <c r="E51" s="16" t="s">
        <v>73</v>
      </c>
      <c r="F51" s="0" t="n">
        <v>4</v>
      </c>
    </row>
    <row r="52" customFormat="false" ht="15.75" hidden="false" customHeight="true" outlineLevel="0" collapsed="false">
      <c r="C52" s="35"/>
      <c r="D52" s="35"/>
    </row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310416666666667" bottom="0.245833333333333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LibreOffice/6.1.2.1$Windows_X86_64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2018-12-31T14:27:03Z</dcterms:modified>
  <cp:revision>1</cp:revision>
  <dc:subject/>
  <dc:title/>
</cp:coreProperties>
</file>