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84"/>
  </bookViews>
  <sheets>
    <sheet name="A" sheetId="1" r:id="rId1"/>
    <sheet name="T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2" l="1"/>
  <c r="N7" i="2"/>
  <c r="N5" i="2"/>
  <c r="N4" i="2"/>
  <c r="N3" i="2"/>
  <c r="D32" i="2" l="1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F3" i="2" s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" i="1"/>
  <c r="E3" i="1" s="1"/>
  <c r="F3" i="1" s="1"/>
  <c r="G3" i="1" s="1"/>
  <c r="B3" i="1" l="1"/>
  <c r="G3" i="2"/>
  <c r="H3" i="2" s="1"/>
  <c r="H3" i="1"/>
  <c r="I3" i="1" s="1"/>
  <c r="E3" i="2"/>
  <c r="C4" i="2" s="1"/>
  <c r="G4" i="2" s="1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H4" i="2" l="1"/>
  <c r="I4" i="2" s="1"/>
  <c r="C4" i="1"/>
  <c r="E4" i="1" s="1"/>
  <c r="F4" i="1" s="1"/>
  <c r="G4" i="1" s="1"/>
  <c r="B4" i="1"/>
  <c r="I3" i="2"/>
  <c r="K3" i="2" s="1"/>
  <c r="J3" i="2"/>
  <c r="J4" i="2" l="1"/>
  <c r="K4" i="2"/>
  <c r="H4" i="1"/>
  <c r="I4" i="1" s="1"/>
  <c r="C5" i="1" l="1"/>
  <c r="E5" i="1" s="1"/>
  <c r="F5" i="1" s="1"/>
  <c r="G5" i="1" s="1"/>
  <c r="B5" i="1"/>
  <c r="H5" i="1" l="1"/>
  <c r="I5" i="1" s="1"/>
  <c r="E4" i="2"/>
  <c r="C5" i="2" s="1"/>
  <c r="G5" i="2" s="1"/>
  <c r="H5" i="2" s="1"/>
  <c r="F4" i="2"/>
  <c r="C6" i="1" l="1"/>
  <c r="E6" i="1" s="1"/>
  <c r="F6" i="1" s="1"/>
  <c r="G6" i="1" s="1"/>
  <c r="B6" i="1"/>
  <c r="I5" i="2"/>
  <c r="K5" i="2" s="1"/>
  <c r="J5" i="2"/>
  <c r="H6" i="1" l="1"/>
  <c r="I6" i="1" s="1"/>
  <c r="C7" i="1" l="1"/>
  <c r="E7" i="1" s="1"/>
  <c r="F7" i="1" s="1"/>
  <c r="G7" i="1" s="1"/>
  <c r="B7" i="1"/>
  <c r="E5" i="2"/>
  <c r="C6" i="2" s="1"/>
  <c r="G6" i="2" s="1"/>
  <c r="H6" i="2" s="1"/>
  <c r="F5" i="2"/>
  <c r="H7" i="1" l="1"/>
  <c r="I7" i="1" s="1"/>
  <c r="I6" i="2"/>
  <c r="K6" i="2" s="1"/>
  <c r="J6" i="2"/>
  <c r="C8" i="1" l="1"/>
  <c r="E8" i="1" s="1"/>
  <c r="F8" i="1" s="1"/>
  <c r="B8" i="1"/>
  <c r="G8" i="1" l="1"/>
  <c r="H8" i="1" s="1"/>
  <c r="I8" i="1" s="1"/>
  <c r="E6" i="2"/>
  <c r="C7" i="2" s="1"/>
  <c r="G7" i="2" s="1"/>
  <c r="H7" i="2" s="1"/>
  <c r="F6" i="2"/>
  <c r="C9" i="1" l="1"/>
  <c r="E9" i="1" s="1"/>
  <c r="F9" i="1" s="1"/>
  <c r="G9" i="1" s="1"/>
  <c r="H9" i="1" s="1"/>
  <c r="I9" i="1" s="1"/>
  <c r="B9" i="1"/>
  <c r="I7" i="2"/>
  <c r="K7" i="2" s="1"/>
  <c r="J7" i="2"/>
  <c r="C10" i="1" l="1"/>
  <c r="E10" i="1" s="1"/>
  <c r="F10" i="1" s="1"/>
  <c r="G10" i="1" s="1"/>
  <c r="B10" i="1"/>
  <c r="H10" i="1" l="1"/>
  <c r="I10" i="1" s="1"/>
  <c r="E7" i="2"/>
  <c r="C8" i="2" s="1"/>
  <c r="G8" i="2" s="1"/>
  <c r="H8" i="2" s="1"/>
  <c r="F7" i="2"/>
  <c r="C11" i="1" l="1"/>
  <c r="E11" i="1" s="1"/>
  <c r="F11" i="1" s="1"/>
  <c r="G11" i="1" s="1"/>
  <c r="B11" i="1"/>
  <c r="I8" i="2"/>
  <c r="K8" i="2" s="1"/>
  <c r="J8" i="2"/>
  <c r="H11" i="1" l="1"/>
  <c r="I11" i="1" s="1"/>
  <c r="C12" i="1" s="1"/>
  <c r="E12" i="1" s="1"/>
  <c r="F12" i="1" s="1"/>
  <c r="G12" i="1" s="1"/>
  <c r="B12" i="1" l="1"/>
  <c r="H12" i="1"/>
  <c r="I12" i="1" s="1"/>
  <c r="C13" i="1" s="1"/>
  <c r="E13" i="1" s="1"/>
  <c r="F13" i="1" s="1"/>
  <c r="G13" i="1" s="1"/>
  <c r="E8" i="2"/>
  <c r="C9" i="2" s="1"/>
  <c r="G9" i="2" s="1"/>
  <c r="H9" i="2" s="1"/>
  <c r="F8" i="2"/>
  <c r="H13" i="1" l="1"/>
  <c r="I13" i="1" s="1"/>
  <c r="C14" i="1" s="1"/>
  <c r="E14" i="1" s="1"/>
  <c r="F14" i="1" s="1"/>
  <c r="G14" i="1" s="1"/>
  <c r="B13" i="1"/>
  <c r="I9" i="2"/>
  <c r="K9" i="2" s="1"/>
  <c r="J9" i="2"/>
  <c r="H14" i="1" l="1"/>
  <c r="I14" i="1" s="1"/>
  <c r="C15" i="1" s="1"/>
  <c r="E15" i="1" s="1"/>
  <c r="F15" i="1" s="1"/>
  <c r="B14" i="1"/>
  <c r="G15" i="1" l="1"/>
  <c r="H15" i="1" s="1"/>
  <c r="I15" i="1" s="1"/>
  <c r="C16" i="1" s="1"/>
  <c r="E16" i="1" s="1"/>
  <c r="F16" i="1" s="1"/>
  <c r="B15" i="1"/>
  <c r="E9" i="2"/>
  <c r="C10" i="2" s="1"/>
  <c r="G10" i="2" s="1"/>
  <c r="H10" i="2" s="1"/>
  <c r="F9" i="2"/>
  <c r="G16" i="1" l="1"/>
  <c r="H16" i="1" s="1"/>
  <c r="I16" i="1" s="1"/>
  <c r="C17" i="1" s="1"/>
  <c r="E17" i="1" s="1"/>
  <c r="F17" i="1" s="1"/>
  <c r="B16" i="1"/>
  <c r="I10" i="2"/>
  <c r="K10" i="2" s="1"/>
  <c r="J10" i="2"/>
  <c r="G17" i="1" l="1"/>
  <c r="H17" i="1" s="1"/>
  <c r="I17" i="1" s="1"/>
  <c r="C18" i="1" s="1"/>
  <c r="E18" i="1" s="1"/>
  <c r="F18" i="1" s="1"/>
  <c r="B17" i="1"/>
  <c r="G18" i="1" l="1"/>
  <c r="H18" i="1" s="1"/>
  <c r="I18" i="1" s="1"/>
  <c r="C19" i="1" s="1"/>
  <c r="E19" i="1" s="1"/>
  <c r="F19" i="1" s="1"/>
  <c r="G19" i="1" s="1"/>
  <c r="H19" i="1" s="1"/>
  <c r="I19" i="1" s="1"/>
  <c r="C20" i="1" s="1"/>
  <c r="E20" i="1" s="1"/>
  <c r="F20" i="1" s="1"/>
  <c r="G20" i="1" s="1"/>
  <c r="H20" i="1" s="1"/>
  <c r="I20" i="1" s="1"/>
  <c r="C21" i="1" s="1"/>
  <c r="E21" i="1" s="1"/>
  <c r="F21" i="1" s="1"/>
  <c r="G21" i="1" s="1"/>
  <c r="H21" i="1" s="1"/>
  <c r="I21" i="1" s="1"/>
  <c r="C22" i="1" s="1"/>
  <c r="E22" i="1" s="1"/>
  <c r="F22" i="1" s="1"/>
  <c r="G22" i="1" s="1"/>
  <c r="H22" i="1" s="1"/>
  <c r="I22" i="1" s="1"/>
  <c r="C23" i="1" s="1"/>
  <c r="E23" i="1" s="1"/>
  <c r="F23" i="1" s="1"/>
  <c r="G23" i="1" s="1"/>
  <c r="B18" i="1"/>
  <c r="E10" i="2"/>
  <c r="C11" i="2" s="1"/>
  <c r="G11" i="2" s="1"/>
  <c r="H11" i="2" s="1"/>
  <c r="F10" i="2"/>
  <c r="B19" i="1" l="1"/>
  <c r="B20" i="1" s="1"/>
  <c r="B21" i="1" s="1"/>
  <c r="B22" i="1" s="1"/>
  <c r="B23" i="1" s="1"/>
  <c r="H23" i="1"/>
  <c r="I23" i="1" s="1"/>
  <c r="C24" i="1" s="1"/>
  <c r="E24" i="1" s="1"/>
  <c r="F24" i="1" s="1"/>
  <c r="G24" i="1" s="1"/>
  <c r="I11" i="2"/>
  <c r="K11" i="2" s="1"/>
  <c r="J11" i="2"/>
  <c r="H24" i="1" l="1"/>
  <c r="I24" i="1" s="1"/>
  <c r="C25" i="1" s="1"/>
  <c r="E25" i="1" s="1"/>
  <c r="F25" i="1" s="1"/>
  <c r="G25" i="1" s="1"/>
  <c r="B24" i="1"/>
  <c r="H25" i="1" l="1"/>
  <c r="I25" i="1" s="1"/>
  <c r="C26" i="1" s="1"/>
  <c r="E26" i="1" s="1"/>
  <c r="F26" i="1" s="1"/>
  <c r="B25" i="1"/>
  <c r="E11" i="2"/>
  <c r="C12" i="2" s="1"/>
  <c r="G12" i="2" s="1"/>
  <c r="H12" i="2" s="1"/>
  <c r="F11" i="2"/>
  <c r="G26" i="1" l="1"/>
  <c r="H26" i="1" s="1"/>
  <c r="I26" i="1" s="1"/>
  <c r="C27" i="1" s="1"/>
  <c r="E27" i="1" s="1"/>
  <c r="F27" i="1" s="1"/>
  <c r="B26" i="1"/>
  <c r="I12" i="2"/>
  <c r="K12" i="2" s="1"/>
  <c r="J12" i="2"/>
  <c r="G27" i="1" l="1"/>
  <c r="H27" i="1" s="1"/>
  <c r="I27" i="1" s="1"/>
  <c r="C28" i="1" s="1"/>
  <c r="E28" i="1" s="1"/>
  <c r="F28" i="1" s="1"/>
  <c r="B27" i="1"/>
  <c r="G28" i="1" l="1"/>
  <c r="H28" i="1" s="1"/>
  <c r="I28" i="1" s="1"/>
  <c r="C29" i="1" s="1"/>
  <c r="E29" i="1" s="1"/>
  <c r="F29" i="1" s="1"/>
  <c r="B28" i="1"/>
  <c r="E12" i="2"/>
  <c r="C13" i="2" s="1"/>
  <c r="G13" i="2" s="1"/>
  <c r="H13" i="2" s="1"/>
  <c r="F12" i="2"/>
  <c r="G29" i="1" l="1"/>
  <c r="H29" i="1" s="1"/>
  <c r="I29" i="1" s="1"/>
  <c r="C30" i="1" s="1"/>
  <c r="E30" i="1" s="1"/>
  <c r="F30" i="1" s="1"/>
  <c r="G30" i="1" s="1"/>
  <c r="H30" i="1" s="1"/>
  <c r="I30" i="1" s="1"/>
  <c r="C31" i="1" s="1"/>
  <c r="E31" i="1" s="1"/>
  <c r="F31" i="1" s="1"/>
  <c r="G31" i="1" s="1"/>
  <c r="H31" i="1" s="1"/>
  <c r="I31" i="1" s="1"/>
  <c r="C32" i="1" s="1"/>
  <c r="E32" i="1" s="1"/>
  <c r="B29" i="1"/>
  <c r="I13" i="2"/>
  <c r="K13" i="2" s="1"/>
  <c r="J13" i="2"/>
  <c r="E13" i="2"/>
  <c r="C14" i="2" s="1"/>
  <c r="G14" i="2" s="1"/>
  <c r="F13" i="2"/>
  <c r="H14" i="2" l="1"/>
  <c r="J14" i="2" s="1"/>
  <c r="F32" i="1"/>
  <c r="G32" i="1" s="1"/>
  <c r="H32" i="1" s="1"/>
  <c r="I32" i="1" s="1"/>
  <c r="B30" i="1"/>
  <c r="B31" i="1" s="1"/>
  <c r="B32" i="1" s="1"/>
  <c r="E14" i="2"/>
  <c r="C15" i="2" s="1"/>
  <c r="G15" i="2" s="1"/>
  <c r="F14" i="2"/>
  <c r="H15" i="2" l="1"/>
  <c r="I15" i="2" s="1"/>
  <c r="I14" i="2"/>
  <c r="K14" i="2" s="1"/>
  <c r="A36" i="1"/>
  <c r="E15" i="2"/>
  <c r="C16" i="2" s="1"/>
  <c r="G16" i="2" s="1"/>
  <c r="F15" i="2"/>
  <c r="K15" i="2" l="1"/>
  <c r="H16" i="2"/>
  <c r="I16" i="2" s="1"/>
  <c r="J15" i="2"/>
  <c r="B36" i="1"/>
  <c r="C36" i="1" s="1"/>
  <c r="D36" i="1" s="1"/>
  <c r="M9" i="1" s="1"/>
  <c r="E16" i="2"/>
  <c r="C17" i="2" s="1"/>
  <c r="G17" i="2" s="1"/>
  <c r="F16" i="2"/>
  <c r="J16" i="2" l="1"/>
  <c r="K16" i="2"/>
  <c r="H17" i="2"/>
  <c r="I17" i="2" s="1"/>
  <c r="E17" i="2"/>
  <c r="C18" i="2" s="1"/>
  <c r="G18" i="2" s="1"/>
  <c r="F17" i="2"/>
  <c r="J17" i="2" l="1"/>
  <c r="K17" i="2"/>
  <c r="H18" i="2"/>
  <c r="I18" i="2" s="1"/>
  <c r="E18" i="2"/>
  <c r="C19" i="2" s="1"/>
  <c r="G19" i="2" s="1"/>
  <c r="F18" i="2"/>
  <c r="K18" i="2" l="1"/>
  <c r="J18" i="2"/>
  <c r="H19" i="2"/>
  <c r="E19" i="2"/>
  <c r="C20" i="2" s="1"/>
  <c r="G20" i="2" s="1"/>
  <c r="F19" i="2"/>
  <c r="J19" i="2" l="1"/>
  <c r="I19" i="2"/>
  <c r="K19" i="2" s="1"/>
  <c r="H20" i="2"/>
  <c r="I20" i="2" s="1"/>
  <c r="E20" i="2"/>
  <c r="C21" i="2" s="1"/>
  <c r="G21" i="2" s="1"/>
  <c r="F20" i="2"/>
  <c r="K20" i="2" l="1"/>
  <c r="J20" i="2"/>
  <c r="H21" i="2"/>
  <c r="E21" i="2"/>
  <c r="C22" i="2" s="1"/>
  <c r="G22" i="2" s="1"/>
  <c r="F21" i="2"/>
  <c r="J21" i="2" l="1"/>
  <c r="I21" i="2"/>
  <c r="K21" i="2" s="1"/>
  <c r="H22" i="2"/>
  <c r="I22" i="2" s="1"/>
  <c r="E22" i="2"/>
  <c r="C23" i="2" s="1"/>
  <c r="G23" i="2" s="1"/>
  <c r="F22" i="2"/>
  <c r="K22" i="2" l="1"/>
  <c r="J22" i="2"/>
  <c r="H23" i="2"/>
  <c r="E23" i="2"/>
  <c r="C24" i="2" s="1"/>
  <c r="G24" i="2" s="1"/>
  <c r="F23" i="2"/>
  <c r="J23" i="2" l="1"/>
  <c r="I23" i="2"/>
  <c r="K23" i="2" s="1"/>
  <c r="H24" i="2"/>
  <c r="I24" i="2" s="1"/>
  <c r="E24" i="2"/>
  <c r="C25" i="2" s="1"/>
  <c r="G25" i="2" s="1"/>
  <c r="F24" i="2"/>
  <c r="K24" i="2" l="1"/>
  <c r="J24" i="2"/>
  <c r="H25" i="2"/>
  <c r="E25" i="2"/>
  <c r="C26" i="2" s="1"/>
  <c r="G26" i="2" s="1"/>
  <c r="H26" i="2" s="1"/>
  <c r="F25" i="2"/>
  <c r="J25" i="2" l="1"/>
  <c r="J26" i="2" s="1"/>
  <c r="I25" i="2"/>
  <c r="K25" i="2" s="1"/>
  <c r="I26" i="2"/>
  <c r="E26" i="2"/>
  <c r="C27" i="2" s="1"/>
  <c r="G27" i="2" s="1"/>
  <c r="F26" i="2"/>
  <c r="K26" i="2" l="1"/>
  <c r="H27" i="2"/>
  <c r="I27" i="2" s="1"/>
  <c r="E27" i="2"/>
  <c r="C28" i="2" s="1"/>
  <c r="G28" i="2" s="1"/>
  <c r="F27" i="2"/>
  <c r="J27" i="2" l="1"/>
  <c r="K27" i="2"/>
  <c r="H28" i="2"/>
  <c r="I28" i="2" s="1"/>
  <c r="E28" i="2"/>
  <c r="C29" i="2" s="1"/>
  <c r="G29" i="2" s="1"/>
  <c r="F28" i="2"/>
  <c r="K28" i="2" l="1"/>
  <c r="J28" i="2"/>
  <c r="H29" i="2"/>
  <c r="I29" i="2" s="1"/>
  <c r="K29" i="2" s="1"/>
  <c r="E29" i="2"/>
  <c r="C30" i="2" s="1"/>
  <c r="G30" i="2" s="1"/>
  <c r="F29" i="2"/>
  <c r="J29" i="2" l="1"/>
  <c r="H30" i="2"/>
  <c r="I30" i="2" s="1"/>
  <c r="K30" i="2" s="1"/>
  <c r="E30" i="2"/>
  <c r="C31" i="2" s="1"/>
  <c r="G31" i="2" s="1"/>
  <c r="F30" i="2"/>
  <c r="H31" i="2" l="1"/>
  <c r="I31" i="2" s="1"/>
  <c r="K31" i="2" s="1"/>
  <c r="J30" i="2"/>
  <c r="E31" i="2"/>
  <c r="C32" i="2" s="1"/>
  <c r="G32" i="2" s="1"/>
  <c r="F31" i="2"/>
  <c r="J31" i="2" l="1"/>
  <c r="H32" i="2"/>
  <c r="I32" i="2" s="1"/>
  <c r="K32" i="2" s="1"/>
  <c r="E32" i="2"/>
  <c r="A36" i="2" s="1"/>
  <c r="F32" i="2"/>
  <c r="J32" i="2" l="1"/>
  <c r="B36" i="2" s="1"/>
  <c r="C36" i="2" s="1"/>
  <c r="D36" i="2" s="1"/>
  <c r="M10" i="1" s="1"/>
</calcChain>
</file>

<file path=xl/sharedStrings.xml><?xml version="1.0" encoding="utf-8"?>
<sst xmlns="http://schemas.openxmlformats.org/spreadsheetml/2006/main" count="42" uniqueCount="26">
  <si>
    <t>Jahr</t>
  </si>
  <si>
    <t>Einlage</t>
  </si>
  <si>
    <t>Depot inkl. Steigerung</t>
  </si>
  <si>
    <t>Sparrate p.a.</t>
  </si>
  <si>
    <t>Rendite p.a.</t>
  </si>
  <si>
    <t>Ausschüttungsrendite p.a.</t>
  </si>
  <si>
    <t>Ausschüttung</t>
  </si>
  <si>
    <t>Zu versteuern</t>
  </si>
  <si>
    <t>Wiederanlegbar</t>
  </si>
  <si>
    <t>Steuern</t>
  </si>
  <si>
    <t>Steuer</t>
  </si>
  <si>
    <t>Investiert</t>
  </si>
  <si>
    <t>Investiert
inkl. Ausschüttungen</t>
  </si>
  <si>
    <t>Depowert</t>
  </si>
  <si>
    <t>zu vst. Gewinn</t>
  </si>
  <si>
    <t>Verrechnungskonto</t>
  </si>
  <si>
    <t>Basiszins</t>
  </si>
  <si>
    <t>Steigerung</t>
  </si>
  <si>
    <t>Zu verrechnende
Vorabpauschale</t>
  </si>
  <si>
    <t>Vom Verrechnungskonto
abgebucht</t>
  </si>
  <si>
    <t>Basisertrag</t>
  </si>
  <si>
    <t>Zu versteuernde
Vorabpauschle</t>
  </si>
  <si>
    <t>Depotwert</t>
  </si>
  <si>
    <t>FB</t>
  </si>
  <si>
    <t>A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</si>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</sst>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0.000%"/>
    <numFmt numFmtId="165" formatCode="0.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164" fontId="0" fillId="0" borderId="0" xfId="0" applyNumberFormat="1"/>
    <xf numFmtId="0" fontId="0" fillId="0" borderId="2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8" xfId="0" applyBorder="1" applyAlignment="1">
      <alignment wrapText="1"/>
    </xf>
    <xf numFmtId="0" fontId="0" fillId="0" borderId="1" xfId="0" applyBorder="1" applyAlignment="1">
      <alignment wrapText="1"/>
    </xf>
    <xf numFmtId="165" fontId="0" fillId="0" borderId="0" xfId="0" applyNumberFormat="1" applyBorder="1"/>
    <xf numFmtId="165" fontId="0" fillId="0" borderId="3" xfId="0" applyNumberFormat="1" applyBorder="1"/>
    <xf numFmtId="165" fontId="0" fillId="0" borderId="5" xfId="0" applyNumberFormat="1" applyBorder="1"/>
    <xf numFmtId="165" fontId="0" fillId="0" borderId="6" xfId="0" applyNumberFormat="1" applyBorder="1"/>
    <xf numFmtId="1" fontId="0" fillId="0" borderId="2" xfId="0" applyNumberFormat="1" applyBorder="1"/>
    <xf numFmtId="1" fontId="0" fillId="0" borderId="4" xfId="0" applyNumberFormat="1" applyBorder="1"/>
    <xf numFmtId="165" fontId="0" fillId="0" borderId="10" xfId="0" applyNumberFormat="1" applyBorder="1"/>
    <xf numFmtId="165" fontId="0" fillId="0" borderId="11" xfId="0" applyNumberFormat="1" applyBorder="1"/>
    <xf numFmtId="44" fontId="0" fillId="0" borderId="0" xfId="1" applyFont="1"/>
    <xf numFmtId="44" fontId="0" fillId="0" borderId="0" xfId="0" applyNumberFormat="1"/>
    <xf numFmtId="10" fontId="0" fillId="0" borderId="0" xfId="0" applyNumberForma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abSelected="1" topLeftCell="F1" workbookViewId="0">
      <selection activeCell="N10" sqref="N10"/>
    </sheetView>
  </sheetViews>
  <sheetFormatPr baseColWidth="10" defaultRowHeight="14.4" x14ac:dyDescent="0.3"/>
  <cols>
    <col min="1" max="1" width="12.77734375" bestFit="1" customWidth="1"/>
    <col min="2" max="2" width="16.109375" customWidth="1"/>
    <col min="3" max="3" width="15.5546875" customWidth="1"/>
    <col min="4" max="4" width="16.33203125" customWidth="1"/>
    <col min="5" max="5" width="20.88671875" bestFit="1" customWidth="1"/>
    <col min="6" max="6" width="15.88671875" customWidth="1"/>
    <col min="7" max="7" width="13.33203125" bestFit="1" customWidth="1"/>
    <col min="9" max="9" width="15.33203125" bestFit="1" customWidth="1"/>
    <col min="13" max="13" width="22.109375" bestFit="1" customWidth="1"/>
  </cols>
  <sheetData>
    <row r="1" spans="1:14" ht="15.75" thickBot="1" x14ac:dyDescent="0.3"/>
    <row r="2" spans="1:14" ht="43.8" thickBot="1" x14ac:dyDescent="0.35">
      <c r="A2" s="4" t="s">
        <v>0</v>
      </c>
      <c r="B2" s="7" t="s">
        <v>12</v>
      </c>
      <c r="C2" s="5" t="s">
        <v>22</v>
      </c>
      <c r="D2" s="5" t="s">
        <v>1</v>
      </c>
      <c r="E2" s="5" t="s">
        <v>2</v>
      </c>
      <c r="F2" s="5" t="s">
        <v>6</v>
      </c>
      <c r="G2" s="5" t="s">
        <v>7</v>
      </c>
      <c r="H2" s="5" t="s">
        <v>9</v>
      </c>
      <c r="I2" s="6" t="s">
        <v>8</v>
      </c>
      <c r="M2" t="s">
        <v>3</v>
      </c>
      <c r="N2">
        <v>2400</v>
      </c>
    </row>
    <row r="3" spans="1:14" x14ac:dyDescent="0.3">
      <c r="A3" s="13">
        <v>1</v>
      </c>
      <c r="B3" s="9">
        <f>D3</f>
        <v>2400</v>
      </c>
      <c r="C3" s="9">
        <v>0</v>
      </c>
      <c r="D3" s="9">
        <f t="shared" ref="D3:D32" si="0">$N$2</f>
        <v>2400</v>
      </c>
      <c r="E3" s="9">
        <f t="shared" ref="E3:E32" si="1">(C3+D3)*(1+$N$3)</f>
        <v>2568</v>
      </c>
      <c r="F3" s="9">
        <f t="shared" ref="F3:F32" si="2">E3*$N$4</f>
        <v>37.236000000000004</v>
      </c>
      <c r="G3" s="9">
        <f>IF(F3*0.7&gt;$N$7,(F3*0.7-$N$7),0)</f>
        <v>0</v>
      </c>
      <c r="H3" s="9">
        <f t="shared" ref="H3:H32" si="3">G3*$N$5</f>
        <v>0</v>
      </c>
      <c r="I3" s="10">
        <f>F3-H3</f>
        <v>37.236000000000004</v>
      </c>
      <c r="M3" t="s">
        <v>4</v>
      </c>
      <c r="N3" s="19">
        <v>7.0000000000000007E-2</v>
      </c>
    </row>
    <row r="4" spans="1:14" x14ac:dyDescent="0.3">
      <c r="A4" s="13">
        <v>2</v>
      </c>
      <c r="B4" s="9">
        <f>B3+D4+I3</f>
        <v>4837.2359999999999</v>
      </c>
      <c r="C4" s="9">
        <f>E3-F3+I3</f>
        <v>2568</v>
      </c>
      <c r="D4" s="9">
        <f t="shared" si="0"/>
        <v>2400</v>
      </c>
      <c r="E4" s="9">
        <f t="shared" si="1"/>
        <v>5315.76</v>
      </c>
      <c r="F4" s="9">
        <f t="shared" si="2"/>
        <v>77.078520000000012</v>
      </c>
      <c r="G4" s="9">
        <f>IF(F4*0.7&gt;$N$7,(F4*0.7-$N$7),0)</f>
        <v>0</v>
      </c>
      <c r="H4" s="9">
        <f t="shared" si="3"/>
        <v>0</v>
      </c>
      <c r="I4" s="10">
        <f t="shared" ref="I4:I32" si="4">F4-H4</f>
        <v>77.078520000000012</v>
      </c>
      <c r="M4" t="s">
        <v>5</v>
      </c>
      <c r="N4" s="19">
        <v>1.4500000000000001E-2</v>
      </c>
    </row>
    <row r="5" spans="1:14" x14ac:dyDescent="0.3">
      <c r="A5" s="13">
        <v>3</v>
      </c>
      <c r="B5" s="9">
        <f t="shared" ref="B5:B31" si="5">B4+D5+I4</f>
        <v>7314.3145199999999</v>
      </c>
      <c r="C5" s="9">
        <f>E4-F4+I4</f>
        <v>5315.76</v>
      </c>
      <c r="D5" s="9">
        <f t="shared" si="0"/>
        <v>2400</v>
      </c>
      <c r="E5" s="9">
        <f t="shared" si="1"/>
        <v>8255.8632000000016</v>
      </c>
      <c r="F5" s="9">
        <f t="shared" si="2"/>
        <v>119.71001640000003</v>
      </c>
      <c r="G5" s="9">
        <f>IF(F5*0.7&gt;$N$7,(F5*0.7-$N$7),0)</f>
        <v>0</v>
      </c>
      <c r="H5" s="9">
        <f t="shared" si="3"/>
        <v>0</v>
      </c>
      <c r="I5" s="10">
        <f t="shared" si="4"/>
        <v>119.71001640000003</v>
      </c>
      <c r="M5" t="s">
        <v>10</v>
      </c>
      <c r="N5" s="1">
        <v>0.26374999999999998</v>
      </c>
    </row>
    <row r="6" spans="1:14" x14ac:dyDescent="0.3">
      <c r="A6" s="13">
        <v>4</v>
      </c>
      <c r="B6" s="9">
        <f t="shared" si="5"/>
        <v>9834.0245364000002</v>
      </c>
      <c r="C6" s="9">
        <f t="shared" ref="C6:C32" si="6">E5-F5+I5</f>
        <v>8255.8632000000016</v>
      </c>
      <c r="D6" s="9">
        <f t="shared" si="0"/>
        <v>2400</v>
      </c>
      <c r="E6" s="9">
        <f t="shared" si="1"/>
        <v>11401.773624000003</v>
      </c>
      <c r="F6" s="9">
        <f t="shared" si="2"/>
        <v>165.32571754800006</v>
      </c>
      <c r="G6" s="9">
        <f>IF(F6*0.7&gt;$N$7,(F6*0.7-$N$7),0)</f>
        <v>0</v>
      </c>
      <c r="H6" s="9">
        <f t="shared" si="3"/>
        <v>0</v>
      </c>
      <c r="I6" s="10">
        <f t="shared" si="4"/>
        <v>165.32571754800006</v>
      </c>
      <c r="M6" t="s">
        <v>16</v>
      </c>
      <c r="N6" s="1">
        <v>8.6999999999999994E-3</v>
      </c>
    </row>
    <row r="7" spans="1:14" x14ac:dyDescent="0.3">
      <c r="A7" s="13">
        <v>5</v>
      </c>
      <c r="B7" s="9">
        <f t="shared" si="5"/>
        <v>12399.350253948</v>
      </c>
      <c r="C7" s="9">
        <f t="shared" si="6"/>
        <v>11401.773624000003</v>
      </c>
      <c r="D7" s="9">
        <f t="shared" si="0"/>
        <v>2400</v>
      </c>
      <c r="E7" s="9">
        <f t="shared" si="1"/>
        <v>14767.897777680004</v>
      </c>
      <c r="F7" s="9">
        <f t="shared" si="2"/>
        <v>214.13451777636007</v>
      </c>
      <c r="G7" s="9">
        <f>IF(F7*0.7&gt;$N$7,(F7*0.7-$N$7),0)</f>
        <v>0</v>
      </c>
      <c r="H7" s="9">
        <f t="shared" si="3"/>
        <v>0</v>
      </c>
      <c r="I7" s="10">
        <f t="shared" si="4"/>
        <v>214.13451777636007</v>
      </c>
      <c r="M7" t="s">
        <v>23</v>
      </c>
      <c r="N7" s="17">
        <v>801</v>
      </c>
    </row>
    <row r="8" spans="1:14" x14ac:dyDescent="0.3">
      <c r="A8" s="13">
        <v>6</v>
      </c>
      <c r="B8" s="9">
        <f t="shared" si="5"/>
        <v>15013.484771724359</v>
      </c>
      <c r="C8" s="9">
        <f t="shared" si="6"/>
        <v>14767.897777680004</v>
      </c>
      <c r="D8" s="9">
        <f t="shared" si="0"/>
        <v>2400</v>
      </c>
      <c r="E8" s="9">
        <f t="shared" si="1"/>
        <v>18369.650622117602</v>
      </c>
      <c r="F8" s="9">
        <f t="shared" si="2"/>
        <v>266.35993402070523</v>
      </c>
      <c r="G8" s="9">
        <f>IF(F8*0.7&gt;$N$7,(F8*0.7-$N$7),0)</f>
        <v>0</v>
      </c>
      <c r="H8" s="9">
        <f t="shared" si="3"/>
        <v>0</v>
      </c>
      <c r="I8" s="10">
        <f t="shared" si="4"/>
        <v>266.35993402070523</v>
      </c>
    </row>
    <row r="9" spans="1:14" x14ac:dyDescent="0.3">
      <c r="A9" s="13">
        <v>7</v>
      </c>
      <c r="B9" s="9">
        <f t="shared" si="5"/>
        <v>17679.844705745065</v>
      </c>
      <c r="C9" s="9">
        <f>E8-F8+I8</f>
        <v>18369.650622117602</v>
      </c>
      <c r="D9" s="9">
        <f t="shared" si="0"/>
        <v>2400</v>
      </c>
      <c r="E9" s="9">
        <f t="shared" si="1"/>
        <v>22223.526165665837</v>
      </c>
      <c r="F9" s="9">
        <f t="shared" si="2"/>
        <v>322.24112940215463</v>
      </c>
      <c r="G9" s="9">
        <f>IF(F9*0.7&gt;$N$7,(F9*0.7-$N$7),0)</f>
        <v>0</v>
      </c>
      <c r="H9" s="9">
        <f t="shared" si="3"/>
        <v>0</v>
      </c>
      <c r="I9" s="10">
        <f t="shared" si="4"/>
        <v>322.24112940215463</v>
      </c>
      <c r="M9" s="18">
        <f>+D36</f>
        <v>214732.96668290484</v>
      </c>
      <c r="N9" t="s">
        <v>24</v>
      </c>
    </row>
    <row r="10" spans="1:14" x14ac:dyDescent="0.3">
      <c r="A10" s="13">
        <v>8</v>
      </c>
      <c r="B10" s="9">
        <f t="shared" si="5"/>
        <v>20402.08583514722</v>
      </c>
      <c r="C10" s="9">
        <f t="shared" si="6"/>
        <v>22223.526165665837</v>
      </c>
      <c r="D10" s="9">
        <f t="shared" si="0"/>
        <v>2400</v>
      </c>
      <c r="E10" s="9">
        <f t="shared" si="1"/>
        <v>26347.172997262445</v>
      </c>
      <c r="F10" s="9">
        <f t="shared" si="2"/>
        <v>382.03400846030547</v>
      </c>
      <c r="G10" s="9">
        <f>IF(F10*0.7&gt;$N$7,(F10*0.7-$N$7),0)</f>
        <v>0</v>
      </c>
      <c r="H10" s="9">
        <f t="shared" si="3"/>
        <v>0</v>
      </c>
      <c r="I10" s="10">
        <f t="shared" si="4"/>
        <v>382.03400846030547</v>
      </c>
      <c r="M10" s="18">
        <f>+T!D36</f>
        <v>211209.60874559992</v>
      </c>
      <c r="N10" t="s">
        <v>25</v>
      </c>
    </row>
    <row r="11" spans="1:14" x14ac:dyDescent="0.3">
      <c r="A11" s="13">
        <v>9</v>
      </c>
      <c r="B11" s="9">
        <f t="shared" si="5"/>
        <v>23184.119843607525</v>
      </c>
      <c r="C11" s="9">
        <f t="shared" si="6"/>
        <v>26347.172997262445</v>
      </c>
      <c r="D11" s="9">
        <f t="shared" si="0"/>
        <v>2400</v>
      </c>
      <c r="E11" s="9">
        <f t="shared" si="1"/>
        <v>30759.475107070819</v>
      </c>
      <c r="F11" s="9">
        <f t="shared" si="2"/>
        <v>446.01238905252688</v>
      </c>
      <c r="G11" s="9">
        <f>IF(F11*0.7&gt;$N$7,(F11*0.7-$N$7),0)</f>
        <v>0</v>
      </c>
      <c r="H11" s="9">
        <f t="shared" si="3"/>
        <v>0</v>
      </c>
      <c r="I11" s="10">
        <f t="shared" si="4"/>
        <v>446.01238905252688</v>
      </c>
    </row>
    <row r="12" spans="1:14" x14ac:dyDescent="0.3">
      <c r="A12" s="13">
        <v>10</v>
      </c>
      <c r="B12" s="9">
        <f t="shared" si="5"/>
        <v>26030.132232660053</v>
      </c>
      <c r="C12" s="9">
        <f t="shared" si="6"/>
        <v>30759.475107070819</v>
      </c>
      <c r="D12" s="9">
        <f t="shared" si="0"/>
        <v>2400</v>
      </c>
      <c r="E12" s="9">
        <f t="shared" si="1"/>
        <v>35480.638364565777</v>
      </c>
      <c r="F12" s="9">
        <f t="shared" si="2"/>
        <v>514.46925628620374</v>
      </c>
      <c r="G12" s="9">
        <f>IF(F12*0.7&gt;$N$7,(F12*0.7-$N$7),0)</f>
        <v>0</v>
      </c>
      <c r="H12" s="9">
        <f t="shared" si="3"/>
        <v>0</v>
      </c>
      <c r="I12" s="10">
        <f t="shared" si="4"/>
        <v>514.46925628620374</v>
      </c>
    </row>
    <row r="13" spans="1:14" x14ac:dyDescent="0.3">
      <c r="A13" s="13">
        <v>11</v>
      </c>
      <c r="B13" s="9">
        <f t="shared" si="5"/>
        <v>28944.601488946257</v>
      </c>
      <c r="C13" s="9">
        <f t="shared" si="6"/>
        <v>35480.638364565777</v>
      </c>
      <c r="D13" s="9">
        <f t="shared" si="0"/>
        <v>2400</v>
      </c>
      <c r="E13" s="9">
        <f t="shared" si="1"/>
        <v>40532.283050085382</v>
      </c>
      <c r="F13" s="9">
        <f t="shared" si="2"/>
        <v>587.7181042262381</v>
      </c>
      <c r="G13" s="9">
        <f>IF(F13*0.7&gt;$N$7,(F13*0.7-$N$7),0)</f>
        <v>0</v>
      </c>
      <c r="H13" s="9">
        <f t="shared" si="3"/>
        <v>0</v>
      </c>
      <c r="I13" s="10">
        <f t="shared" si="4"/>
        <v>587.7181042262381</v>
      </c>
    </row>
    <row r="14" spans="1:14" x14ac:dyDescent="0.3">
      <c r="A14" s="13">
        <v>12</v>
      </c>
      <c r="B14" s="9">
        <f t="shared" si="5"/>
        <v>31932.319593172495</v>
      </c>
      <c r="C14" s="9">
        <f t="shared" si="6"/>
        <v>40532.283050085382</v>
      </c>
      <c r="D14" s="9">
        <f t="shared" si="0"/>
        <v>2400</v>
      </c>
      <c r="E14" s="9">
        <f t="shared" si="1"/>
        <v>45937.542863591363</v>
      </c>
      <c r="F14" s="9">
        <f t="shared" si="2"/>
        <v>666.09437152207477</v>
      </c>
      <c r="G14" s="9">
        <f>IF(F14*0.7&gt;$N$7,(F14*0.7-$N$7),0)</f>
        <v>0</v>
      </c>
      <c r="H14" s="9">
        <f t="shared" si="3"/>
        <v>0</v>
      </c>
      <c r="I14" s="10">
        <f t="shared" si="4"/>
        <v>666.09437152207477</v>
      </c>
    </row>
    <row r="15" spans="1:14" x14ac:dyDescent="0.3">
      <c r="A15" s="13">
        <v>13</v>
      </c>
      <c r="B15" s="9">
        <f t="shared" si="5"/>
        <v>34998.41396469457</v>
      </c>
      <c r="C15" s="9">
        <f t="shared" si="6"/>
        <v>45937.542863591363</v>
      </c>
      <c r="D15" s="9">
        <f t="shared" si="0"/>
        <v>2400</v>
      </c>
      <c r="E15" s="9">
        <f t="shared" si="1"/>
        <v>51721.170864042761</v>
      </c>
      <c r="F15" s="9">
        <f t="shared" si="2"/>
        <v>749.95697752862009</v>
      </c>
      <c r="G15" s="9">
        <f>IF(F15*0.7&gt;$N$7,(F15*0.7-$N$7),0)</f>
        <v>0</v>
      </c>
      <c r="H15" s="9">
        <f t="shared" si="3"/>
        <v>0</v>
      </c>
      <c r="I15" s="10">
        <f t="shared" si="4"/>
        <v>749.95697752862009</v>
      </c>
    </row>
    <row r="16" spans="1:14" x14ac:dyDescent="0.3">
      <c r="A16" s="13">
        <v>14</v>
      </c>
      <c r="B16" s="9">
        <f t="shared" si="5"/>
        <v>38148.370942223191</v>
      </c>
      <c r="C16" s="9">
        <f t="shared" si="6"/>
        <v>51721.170864042761</v>
      </c>
      <c r="D16" s="9">
        <f t="shared" si="0"/>
        <v>2400</v>
      </c>
      <c r="E16" s="9">
        <f t="shared" si="1"/>
        <v>57909.652824525758</v>
      </c>
      <c r="F16" s="9">
        <f t="shared" si="2"/>
        <v>839.68996595562351</v>
      </c>
      <c r="G16" s="9">
        <f>IF(F16*0.7&gt;$N$7,(F16*0.7-$N$7),0)</f>
        <v>0</v>
      </c>
      <c r="H16" s="9">
        <f t="shared" si="3"/>
        <v>0</v>
      </c>
      <c r="I16" s="10">
        <f t="shared" si="4"/>
        <v>839.68996595562351</v>
      </c>
    </row>
    <row r="17" spans="1:9" x14ac:dyDescent="0.3">
      <c r="A17" s="13">
        <v>15</v>
      </c>
      <c r="B17" s="9">
        <f t="shared" si="5"/>
        <v>41388.060908178813</v>
      </c>
      <c r="C17" s="9">
        <f t="shared" si="6"/>
        <v>57909.652824525758</v>
      </c>
      <c r="D17" s="9">
        <f t="shared" si="0"/>
        <v>2400</v>
      </c>
      <c r="E17" s="9">
        <f t="shared" si="1"/>
        <v>64531.328522242562</v>
      </c>
      <c r="F17" s="9">
        <f t="shared" si="2"/>
        <v>935.70426357251722</v>
      </c>
      <c r="G17" s="9">
        <f>IF(F17*0.7&gt;$N$7,(F17*0.7-$N$7),0)</f>
        <v>0</v>
      </c>
      <c r="H17" s="9">
        <f t="shared" si="3"/>
        <v>0</v>
      </c>
      <c r="I17" s="10">
        <f t="shared" si="4"/>
        <v>935.70426357251722</v>
      </c>
    </row>
    <row r="18" spans="1:9" x14ac:dyDescent="0.3">
      <c r="A18" s="13">
        <v>16</v>
      </c>
      <c r="B18" s="9">
        <f t="shared" si="5"/>
        <v>44723.765171751329</v>
      </c>
      <c r="C18" s="9">
        <f t="shared" si="6"/>
        <v>64531.328522242562</v>
      </c>
      <c r="D18" s="9">
        <f t="shared" si="0"/>
        <v>2400</v>
      </c>
      <c r="E18" s="9">
        <f t="shared" si="1"/>
        <v>71616.521518799549</v>
      </c>
      <c r="F18" s="9">
        <f t="shared" si="2"/>
        <v>1038.4395620225935</v>
      </c>
      <c r="G18" s="9">
        <f>IF(F18*0.7&gt;$N$7,(F18*0.7-$N$7),0)</f>
        <v>0</v>
      </c>
      <c r="H18" s="9">
        <f t="shared" si="3"/>
        <v>0</v>
      </c>
      <c r="I18" s="10">
        <f t="shared" si="4"/>
        <v>1038.4395620225935</v>
      </c>
    </row>
    <row r="19" spans="1:9" x14ac:dyDescent="0.3">
      <c r="A19" s="13">
        <v>17</v>
      </c>
      <c r="B19" s="9">
        <f t="shared" si="5"/>
        <v>48162.20473377392</v>
      </c>
      <c r="C19" s="9">
        <f t="shared" si="6"/>
        <v>71616.521518799549</v>
      </c>
      <c r="D19" s="9">
        <f t="shared" si="0"/>
        <v>2400</v>
      </c>
      <c r="E19" s="9">
        <f t="shared" si="1"/>
        <v>79197.678025115529</v>
      </c>
      <c r="F19" s="9">
        <f t="shared" si="2"/>
        <v>1148.3663313641753</v>
      </c>
      <c r="G19" s="9">
        <f>IF(F19*0.7&gt;$N$7,(F19*0.7-$N$7),0)</f>
        <v>2.8564319549226411</v>
      </c>
      <c r="H19" s="9">
        <f t="shared" si="3"/>
        <v>0.75338392811084653</v>
      </c>
      <c r="I19" s="10">
        <f t="shared" si="4"/>
        <v>1147.6129474360644</v>
      </c>
    </row>
    <row r="20" spans="1:9" x14ac:dyDescent="0.3">
      <c r="A20" s="13">
        <v>18</v>
      </c>
      <c r="B20" s="9">
        <f t="shared" si="5"/>
        <v>51709.817681209985</v>
      </c>
      <c r="C20" s="9">
        <f t="shared" si="6"/>
        <v>79196.924641187419</v>
      </c>
      <c r="D20" s="9">
        <f t="shared" si="0"/>
        <v>2400</v>
      </c>
      <c r="E20" s="9">
        <f t="shared" si="1"/>
        <v>87308.709366070543</v>
      </c>
      <c r="F20" s="9">
        <f t="shared" si="2"/>
        <v>1265.976285808023</v>
      </c>
      <c r="G20" s="9">
        <f>IF(F20*0.7&gt;$N$7,(F20*0.7-$N$7),0)</f>
        <v>85.18340006561607</v>
      </c>
      <c r="H20" s="9">
        <f t="shared" si="3"/>
        <v>22.467121767306239</v>
      </c>
      <c r="I20" s="10">
        <f t="shared" si="4"/>
        <v>1243.5091640407168</v>
      </c>
    </row>
    <row r="21" spans="1:9" x14ac:dyDescent="0.3">
      <c r="A21" s="13">
        <v>19</v>
      </c>
      <c r="B21" s="9">
        <f t="shared" si="5"/>
        <v>55353.326845250704</v>
      </c>
      <c r="C21" s="9">
        <f t="shared" si="6"/>
        <v>87286.242244303241</v>
      </c>
      <c r="D21" s="9">
        <f t="shared" si="0"/>
        <v>2400</v>
      </c>
      <c r="E21" s="9">
        <f t="shared" si="1"/>
        <v>95964.279201404468</v>
      </c>
      <c r="F21" s="9">
        <f t="shared" si="2"/>
        <v>1391.4820484203649</v>
      </c>
      <c r="G21" s="9">
        <f>IF(F21*0.7&gt;$N$7,(F21*0.7-$N$7),0)</f>
        <v>173.0374338942554</v>
      </c>
      <c r="H21" s="9">
        <f t="shared" si="3"/>
        <v>45.638623189609859</v>
      </c>
      <c r="I21" s="10">
        <f t="shared" si="4"/>
        <v>1345.843425230755</v>
      </c>
    </row>
    <row r="22" spans="1:9" x14ac:dyDescent="0.3">
      <c r="A22" s="13">
        <v>20</v>
      </c>
      <c r="B22" s="9">
        <f t="shared" si="5"/>
        <v>59099.17027048146</v>
      </c>
      <c r="C22" s="9">
        <f t="shared" si="6"/>
        <v>95918.64057821485</v>
      </c>
      <c r="D22" s="9">
        <f t="shared" si="0"/>
        <v>2400</v>
      </c>
      <c r="E22" s="9">
        <f t="shared" si="1"/>
        <v>105200.94541868989</v>
      </c>
      <c r="F22" s="9">
        <f t="shared" si="2"/>
        <v>1525.4137085710036</v>
      </c>
      <c r="G22" s="9">
        <f>IF(F22*0.7&gt;$N$7,(F22*0.7-$N$7),0)</f>
        <v>266.78959599970244</v>
      </c>
      <c r="H22" s="9">
        <f t="shared" si="3"/>
        <v>70.365755944921517</v>
      </c>
      <c r="I22" s="10">
        <f t="shared" si="4"/>
        <v>1455.047952626082</v>
      </c>
    </row>
    <row r="23" spans="1:9" x14ac:dyDescent="0.3">
      <c r="A23" s="13">
        <v>21</v>
      </c>
      <c r="B23" s="9">
        <f t="shared" si="5"/>
        <v>62954.218223107542</v>
      </c>
      <c r="C23" s="9">
        <f t="shared" si="6"/>
        <v>105130.57966274496</v>
      </c>
      <c r="D23" s="9">
        <f t="shared" si="0"/>
        <v>2400</v>
      </c>
      <c r="E23" s="9">
        <f t="shared" si="1"/>
        <v>115057.72023913711</v>
      </c>
      <c r="F23" s="9">
        <f t="shared" si="2"/>
        <v>1668.3369434674883</v>
      </c>
      <c r="G23" s="9">
        <f>IF(F23*0.7&gt;$N$7,(F23*0.7-$N$7),0)</f>
        <v>366.83586042724164</v>
      </c>
      <c r="H23" s="9">
        <f t="shared" si="3"/>
        <v>96.752958187684982</v>
      </c>
      <c r="I23" s="10">
        <f t="shared" si="4"/>
        <v>1571.5839852798033</v>
      </c>
    </row>
    <row r="24" spans="1:9" x14ac:dyDescent="0.3">
      <c r="A24" s="13">
        <v>22</v>
      </c>
      <c r="B24" s="9">
        <f t="shared" si="5"/>
        <v>66925.802208387351</v>
      </c>
      <c r="C24" s="9">
        <f t="shared" si="6"/>
        <v>114960.96728094944</v>
      </c>
      <c r="D24" s="9">
        <f t="shared" si="0"/>
        <v>2400</v>
      </c>
      <c r="E24" s="9">
        <f t="shared" si="1"/>
        <v>125576.23499061591</v>
      </c>
      <c r="F24" s="9">
        <f t="shared" si="2"/>
        <v>1820.8554073639307</v>
      </c>
      <c r="G24" s="9">
        <f>IF(F24*0.7&gt;$N$7,(F24*0.7-$N$7),0)</f>
        <v>473.59878515475134</v>
      </c>
      <c r="H24" s="9">
        <f t="shared" si="3"/>
        <v>124.91167958456566</v>
      </c>
      <c r="I24" s="10">
        <f t="shared" si="4"/>
        <v>1695.943727779365</v>
      </c>
    </row>
    <row r="25" spans="1:9" x14ac:dyDescent="0.3">
      <c r="A25" s="13">
        <v>23</v>
      </c>
      <c r="B25" s="9">
        <f t="shared" si="5"/>
        <v>71021.745936166713</v>
      </c>
      <c r="C25" s="9">
        <f t="shared" si="6"/>
        <v>125451.32331103134</v>
      </c>
      <c r="D25" s="9">
        <f t="shared" si="0"/>
        <v>2400</v>
      </c>
      <c r="E25" s="9">
        <f t="shared" si="1"/>
        <v>136800.91594280355</v>
      </c>
      <c r="F25" s="9">
        <f t="shared" si="2"/>
        <v>1983.6132811706516</v>
      </c>
      <c r="G25" s="9">
        <f>IF(F25*0.7&gt;$N$7,(F25*0.7-$N$7),0)</f>
        <v>587.52929681945602</v>
      </c>
      <c r="H25" s="9">
        <f t="shared" si="3"/>
        <v>154.96085203613151</v>
      </c>
      <c r="I25" s="10">
        <f t="shared" si="4"/>
        <v>1828.6524291345202</v>
      </c>
    </row>
    <row r="26" spans="1:9" x14ac:dyDescent="0.3">
      <c r="A26" s="13">
        <v>24</v>
      </c>
      <c r="B26" s="9">
        <f t="shared" si="5"/>
        <v>75250.39836530124</v>
      </c>
      <c r="C26" s="9">
        <f t="shared" si="6"/>
        <v>136645.95509076741</v>
      </c>
      <c r="D26" s="9">
        <f t="shared" si="0"/>
        <v>2400</v>
      </c>
      <c r="E26" s="9">
        <f t="shared" si="1"/>
        <v>148779.17194712115</v>
      </c>
      <c r="F26" s="9">
        <f t="shared" si="2"/>
        <v>2157.2979932332569</v>
      </c>
      <c r="G26" s="9">
        <f>IF(F26*0.7&gt;$N$7,(F26*0.7-$N$7),0)</f>
        <v>709.10859526327977</v>
      </c>
      <c r="H26" s="9">
        <f t="shared" si="3"/>
        <v>187.02739200069001</v>
      </c>
      <c r="I26" s="10">
        <f t="shared" si="4"/>
        <v>1970.2706012325668</v>
      </c>
    </row>
    <row r="27" spans="1:9" x14ac:dyDescent="0.3">
      <c r="A27" s="13">
        <v>25</v>
      </c>
      <c r="B27" s="9">
        <f t="shared" si="5"/>
        <v>79620.668966533805</v>
      </c>
      <c r="C27" s="9">
        <f t="shared" si="6"/>
        <v>148592.14455512047</v>
      </c>
      <c r="D27" s="9">
        <f t="shared" si="0"/>
        <v>2400</v>
      </c>
      <c r="E27" s="9">
        <f t="shared" si="1"/>
        <v>161561.59467397892</v>
      </c>
      <c r="F27" s="9">
        <f t="shared" si="2"/>
        <v>2342.6431227726944</v>
      </c>
      <c r="G27" s="9">
        <f>IF(F27*0.7&gt;$N$7,(F27*0.7-$N$7),0)</f>
        <v>838.85018594088592</v>
      </c>
      <c r="H27" s="9">
        <f t="shared" si="3"/>
        <v>221.24673654190866</v>
      </c>
      <c r="I27" s="10">
        <f t="shared" si="4"/>
        <v>2121.3963862307855</v>
      </c>
    </row>
    <row r="28" spans="1:9" x14ac:dyDescent="0.3">
      <c r="A28" s="13">
        <v>26</v>
      </c>
      <c r="B28" s="9">
        <f t="shared" si="5"/>
        <v>84142.065352764592</v>
      </c>
      <c r="C28" s="9">
        <f t="shared" si="6"/>
        <v>161340.34793743701</v>
      </c>
      <c r="D28" s="9">
        <f t="shared" si="0"/>
        <v>2400</v>
      </c>
      <c r="E28" s="9">
        <f t="shared" si="1"/>
        <v>175202.17229305761</v>
      </c>
      <c r="F28" s="9">
        <f t="shared" si="2"/>
        <v>2540.4314982493356</v>
      </c>
      <c r="G28" s="9">
        <f>IF(F28*0.7&gt;$N$7,(F28*0.7-$N$7),0)</f>
        <v>977.3020487745348</v>
      </c>
      <c r="H28" s="9">
        <f t="shared" si="3"/>
        <v>257.76341536428356</v>
      </c>
      <c r="I28" s="10">
        <f t="shared" si="4"/>
        <v>2282.6680828850522</v>
      </c>
    </row>
    <row r="29" spans="1:9" x14ac:dyDescent="0.3">
      <c r="A29" s="13">
        <v>27</v>
      </c>
      <c r="B29" s="9">
        <f t="shared" si="5"/>
        <v>88824.733435649643</v>
      </c>
      <c r="C29" s="9">
        <f t="shared" si="6"/>
        <v>174944.40887769335</v>
      </c>
      <c r="D29" s="9">
        <f t="shared" si="0"/>
        <v>2400</v>
      </c>
      <c r="E29" s="9">
        <f t="shared" si="1"/>
        <v>189758.51749913191</v>
      </c>
      <c r="F29" s="9">
        <f t="shared" si="2"/>
        <v>2751.4985037374126</v>
      </c>
      <c r="G29" s="9">
        <f>IF(F29*0.7&gt;$N$7,(F29*0.7-$N$7),0)</f>
        <v>1125.0489526161887</v>
      </c>
      <c r="H29" s="9">
        <f t="shared" si="3"/>
        <v>296.73166125251976</v>
      </c>
      <c r="I29" s="10">
        <f t="shared" si="4"/>
        <v>2454.766842484893</v>
      </c>
    </row>
    <row r="30" spans="1:9" x14ac:dyDescent="0.3">
      <c r="A30" s="13">
        <v>28</v>
      </c>
      <c r="B30" s="9">
        <f t="shared" si="5"/>
        <v>93679.500278134539</v>
      </c>
      <c r="C30" s="9">
        <f t="shared" si="6"/>
        <v>189461.78583787938</v>
      </c>
      <c r="D30" s="9">
        <f t="shared" si="0"/>
        <v>2400</v>
      </c>
      <c r="E30" s="9">
        <f t="shared" si="1"/>
        <v>205292.11084653094</v>
      </c>
      <c r="F30" s="9">
        <f t="shared" si="2"/>
        <v>2976.7356072746989</v>
      </c>
      <c r="G30" s="9">
        <f>IF(F30*0.7&gt;$N$7,(F30*0.7-$N$7),0)</f>
        <v>1282.7149250922889</v>
      </c>
      <c r="H30" s="9">
        <f t="shared" si="3"/>
        <v>338.31606149309118</v>
      </c>
      <c r="I30" s="10">
        <f t="shared" si="4"/>
        <v>2638.4195457816077</v>
      </c>
    </row>
    <row r="31" spans="1:9" x14ac:dyDescent="0.3">
      <c r="A31" s="13">
        <v>29</v>
      </c>
      <c r="B31" s="9">
        <f t="shared" si="5"/>
        <v>98717.919823916149</v>
      </c>
      <c r="C31" s="9">
        <f t="shared" si="6"/>
        <v>204953.79478503784</v>
      </c>
      <c r="D31" s="9">
        <f t="shared" si="0"/>
        <v>2400</v>
      </c>
      <c r="E31" s="9">
        <f t="shared" si="1"/>
        <v>221868.56041999051</v>
      </c>
      <c r="F31" s="9">
        <f t="shared" si="2"/>
        <v>3217.0941260898626</v>
      </c>
      <c r="G31" s="9">
        <f>IF(F31*0.7&gt;$N$7,(F31*0.7-$N$7),0)</f>
        <v>1450.9658882629037</v>
      </c>
      <c r="H31" s="9">
        <f t="shared" si="3"/>
        <v>382.69225302934086</v>
      </c>
      <c r="I31" s="10">
        <f t="shared" si="4"/>
        <v>2834.4018730605217</v>
      </c>
    </row>
    <row r="32" spans="1:9" ht="15" thickBot="1" x14ac:dyDescent="0.35">
      <c r="A32" s="14">
        <v>30</v>
      </c>
      <c r="B32" s="11">
        <f>B31+D32+I31</f>
        <v>103952.32169697667</v>
      </c>
      <c r="C32" s="11">
        <f t="shared" si="6"/>
        <v>221485.86816696118</v>
      </c>
      <c r="D32" s="11">
        <f t="shared" si="0"/>
        <v>2400</v>
      </c>
      <c r="E32" s="11">
        <f t="shared" si="1"/>
        <v>239557.87893864847</v>
      </c>
      <c r="F32" s="11">
        <f t="shared" si="2"/>
        <v>3473.5892446104031</v>
      </c>
      <c r="G32" s="9">
        <f>IF(F32*0.7&gt;$N$7,(F32*0.7-$N$7),0)</f>
        <v>1630.5124712272818</v>
      </c>
      <c r="H32" s="11">
        <f t="shared" si="3"/>
        <v>430.04766428619553</v>
      </c>
      <c r="I32" s="12">
        <f t="shared" si="4"/>
        <v>3043.5415803242076</v>
      </c>
    </row>
    <row r="35" spans="1:4" ht="15" x14ac:dyDescent="0.25">
      <c r="A35" t="s">
        <v>13</v>
      </c>
      <c r="B35" t="s">
        <v>14</v>
      </c>
      <c r="C35" t="s">
        <v>10</v>
      </c>
      <c r="D35" t="s">
        <v>15</v>
      </c>
    </row>
    <row r="36" spans="1:4" ht="15" x14ac:dyDescent="0.25">
      <c r="A36" s="17">
        <f>E32-F32</f>
        <v>236084.28969403807</v>
      </c>
      <c r="B36" s="17">
        <f>A36-B32</f>
        <v>132131.96799706141</v>
      </c>
      <c r="C36" s="17">
        <f>B36*0.7*N5</f>
        <v>24394.864591457459</v>
      </c>
      <c r="D36" s="17">
        <f>A36-C36+I32</f>
        <v>214732.96668290484</v>
      </c>
    </row>
  </sheetData>
  <conditionalFormatting sqref="M9:M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workbookViewId="0">
      <pane xSplit="1" ySplit="2" topLeftCell="H3" activePane="bottomRight" state="frozen"/>
      <selection pane="topRight" activeCell="B1" sqref="B1"/>
      <selection pane="bottomLeft" activeCell="A3" sqref="A3"/>
      <selection pane="bottomRight" activeCell="M6" sqref="M6"/>
    </sheetView>
  </sheetViews>
  <sheetFormatPr baseColWidth="10" defaultRowHeight="14.4" x14ac:dyDescent="0.3"/>
  <cols>
    <col min="1" max="1" width="12.77734375" bestFit="1" customWidth="1"/>
    <col min="2" max="2" width="16.109375" customWidth="1"/>
    <col min="3" max="3" width="15.5546875" customWidth="1"/>
    <col min="4" max="4" width="16.33203125" customWidth="1"/>
    <col min="5" max="5" width="20.88671875" bestFit="1" customWidth="1"/>
    <col min="6" max="6" width="15.88671875" customWidth="1"/>
    <col min="7" max="7" width="15.109375" bestFit="1" customWidth="1"/>
    <col min="8" max="8" width="20.88671875" customWidth="1"/>
    <col min="9" max="9" width="15.33203125" bestFit="1" customWidth="1"/>
    <col min="10" max="10" width="23" customWidth="1"/>
    <col min="11" max="11" width="25.44140625" customWidth="1"/>
  </cols>
  <sheetData>
    <row r="1" spans="1:14" ht="15.75" thickBot="1" x14ac:dyDescent="0.3"/>
    <row r="2" spans="1:14" ht="30.75" thickBot="1" x14ac:dyDescent="0.3">
      <c r="A2" s="4" t="s">
        <v>0</v>
      </c>
      <c r="B2" s="7" t="s">
        <v>11</v>
      </c>
      <c r="C2" s="5" t="s">
        <v>22</v>
      </c>
      <c r="D2" s="5" t="s">
        <v>1</v>
      </c>
      <c r="E2" s="5" t="s">
        <v>2</v>
      </c>
      <c r="F2" s="5" t="s">
        <v>17</v>
      </c>
      <c r="G2" s="5" t="s">
        <v>20</v>
      </c>
      <c r="H2" s="7" t="s">
        <v>21</v>
      </c>
      <c r="I2" s="6" t="s">
        <v>10</v>
      </c>
      <c r="J2" s="8" t="s">
        <v>18</v>
      </c>
      <c r="K2" s="8" t="s">
        <v>19</v>
      </c>
      <c r="M2" t="s">
        <v>3</v>
      </c>
      <c r="N2">
        <v>2400</v>
      </c>
    </row>
    <row r="3" spans="1:14" x14ac:dyDescent="0.3">
      <c r="A3" s="2">
        <v>1</v>
      </c>
      <c r="B3" s="9">
        <f>D3</f>
        <v>2400</v>
      </c>
      <c r="C3" s="9">
        <v>0</v>
      </c>
      <c r="D3" s="9">
        <f t="shared" ref="D3:D32" si="0">$N$2</f>
        <v>2400</v>
      </c>
      <c r="E3" s="9">
        <f t="shared" ref="E3:E32" si="1">(C3+D3)*(1+$N$3)</f>
        <v>2568</v>
      </c>
      <c r="F3" s="9">
        <f>(C3+D3)*($N$3)</f>
        <v>168.00000000000003</v>
      </c>
      <c r="G3" s="9">
        <f>(C3+D3)*$N$6*0.7</f>
        <v>14.615999999999998</v>
      </c>
      <c r="H3" s="9">
        <f>IF(G3*0.7&gt;$N$7,G3*0.7-$N$7,0)</f>
        <v>0</v>
      </c>
      <c r="I3" s="10">
        <f>H3*$N$5</f>
        <v>0</v>
      </c>
      <c r="J3" s="15">
        <f>-H3</f>
        <v>0</v>
      </c>
      <c r="K3" s="15">
        <f>-I3</f>
        <v>0</v>
      </c>
      <c r="M3" t="s">
        <v>4</v>
      </c>
      <c r="N3" s="1">
        <f>A!N3</f>
        <v>7.0000000000000007E-2</v>
      </c>
    </row>
    <row r="4" spans="1:14" x14ac:dyDescent="0.3">
      <c r="A4" s="2">
        <v>2</v>
      </c>
      <c r="B4" s="9">
        <f>B3+D4</f>
        <v>4800</v>
      </c>
      <c r="C4" s="9">
        <f>E3</f>
        <v>2568</v>
      </c>
      <c r="D4" s="9">
        <f t="shared" si="0"/>
        <v>2400</v>
      </c>
      <c r="E4" s="9">
        <f t="shared" si="1"/>
        <v>5315.76</v>
      </c>
      <c r="F4" s="9">
        <f t="shared" ref="F4:F32" si="2">(C4+D4)*($N$3)</f>
        <v>347.76000000000005</v>
      </c>
      <c r="G4" s="9">
        <f t="shared" ref="G4:G32" si="3">(C4+D4)*$N$6*0.7</f>
        <v>30.255119999999994</v>
      </c>
      <c r="H4" s="9">
        <f t="shared" ref="H4:H32" si="4">IF(G4*0.7&gt;$N$7,G4*0.7-$N$7,0)</f>
        <v>0</v>
      </c>
      <c r="I4" s="10">
        <f t="shared" ref="I4:I32" si="5">H4*$N$5</f>
        <v>0</v>
      </c>
      <c r="J4" s="15">
        <f>J3-H4</f>
        <v>0</v>
      </c>
      <c r="K4" s="15">
        <f>K3-I4</f>
        <v>0</v>
      </c>
      <c r="M4" t="s">
        <v>5</v>
      </c>
      <c r="N4" s="1">
        <f>A!N4</f>
        <v>1.4500000000000001E-2</v>
      </c>
    </row>
    <row r="5" spans="1:14" x14ac:dyDescent="0.3">
      <c r="A5" s="2">
        <v>3</v>
      </c>
      <c r="B5" s="9">
        <f t="shared" ref="B5:B32" si="6">B4+D5</f>
        <v>7200</v>
      </c>
      <c r="C5" s="9">
        <f t="shared" ref="C5:C32" si="7">E4</f>
        <v>5315.76</v>
      </c>
      <c r="D5" s="9">
        <f t="shared" si="0"/>
        <v>2400</v>
      </c>
      <c r="E5" s="9">
        <f t="shared" si="1"/>
        <v>8255.8632000000016</v>
      </c>
      <c r="F5" s="9">
        <f t="shared" si="2"/>
        <v>540.10320000000002</v>
      </c>
      <c r="G5" s="9">
        <f t="shared" si="3"/>
        <v>46.988978399999993</v>
      </c>
      <c r="H5" s="9">
        <f t="shared" si="4"/>
        <v>0</v>
      </c>
      <c r="I5" s="10">
        <f t="shared" si="5"/>
        <v>0</v>
      </c>
      <c r="J5" s="15">
        <f t="shared" ref="J5:J32" si="8">J4-H5</f>
        <v>0</v>
      </c>
      <c r="K5" s="15">
        <f t="shared" ref="K5:K32" si="9">K4-I5</f>
        <v>0</v>
      </c>
      <c r="M5" t="s">
        <v>10</v>
      </c>
      <c r="N5" s="1">
        <f>A!N5</f>
        <v>0.26374999999999998</v>
      </c>
    </row>
    <row r="6" spans="1:14" x14ac:dyDescent="0.3">
      <c r="A6" s="2">
        <v>4</v>
      </c>
      <c r="B6" s="9">
        <f t="shared" si="6"/>
        <v>9600</v>
      </c>
      <c r="C6" s="9">
        <f t="shared" si="7"/>
        <v>8255.8632000000016</v>
      </c>
      <c r="D6" s="9">
        <f t="shared" si="0"/>
        <v>2400</v>
      </c>
      <c r="E6" s="9">
        <f t="shared" si="1"/>
        <v>11401.773624000003</v>
      </c>
      <c r="F6" s="9">
        <f t="shared" si="2"/>
        <v>745.91042400000015</v>
      </c>
      <c r="G6" s="9">
        <f t="shared" si="3"/>
        <v>64.894206887999999</v>
      </c>
      <c r="H6" s="9">
        <f t="shared" si="4"/>
        <v>0</v>
      </c>
      <c r="I6" s="10">
        <f t="shared" si="5"/>
        <v>0</v>
      </c>
      <c r="J6" s="15">
        <f t="shared" si="8"/>
        <v>0</v>
      </c>
      <c r="K6" s="15">
        <f t="shared" si="9"/>
        <v>0</v>
      </c>
      <c r="M6" t="s">
        <v>16</v>
      </c>
      <c r="N6" s="1">
        <f>A!N6</f>
        <v>8.6999999999999994E-3</v>
      </c>
    </row>
    <row r="7" spans="1:14" x14ac:dyDescent="0.3">
      <c r="A7" s="2">
        <v>5</v>
      </c>
      <c r="B7" s="9">
        <f t="shared" si="6"/>
        <v>12000</v>
      </c>
      <c r="C7" s="9">
        <f t="shared" si="7"/>
        <v>11401.773624000003</v>
      </c>
      <c r="D7" s="9">
        <f t="shared" si="0"/>
        <v>2400</v>
      </c>
      <c r="E7" s="9">
        <f t="shared" si="1"/>
        <v>14767.897777680004</v>
      </c>
      <c r="F7" s="9">
        <f t="shared" si="2"/>
        <v>966.12415368000029</v>
      </c>
      <c r="G7" s="9">
        <f t="shared" si="3"/>
        <v>84.052801370159997</v>
      </c>
      <c r="H7" s="9">
        <f t="shared" si="4"/>
        <v>0</v>
      </c>
      <c r="I7" s="10">
        <f t="shared" si="5"/>
        <v>0</v>
      </c>
      <c r="J7" s="15">
        <f t="shared" si="8"/>
        <v>0</v>
      </c>
      <c r="K7" s="15">
        <f t="shared" si="9"/>
        <v>0</v>
      </c>
      <c r="M7" t="s">
        <v>23</v>
      </c>
      <c r="N7" s="17">
        <f>A!N7</f>
        <v>801</v>
      </c>
    </row>
    <row r="8" spans="1:14" x14ac:dyDescent="0.3">
      <c r="A8" s="2">
        <v>6</v>
      </c>
      <c r="B8" s="9">
        <f t="shared" si="6"/>
        <v>14400</v>
      </c>
      <c r="C8" s="9">
        <f t="shared" si="7"/>
        <v>14767.897777680004</v>
      </c>
      <c r="D8" s="9">
        <f t="shared" si="0"/>
        <v>2400</v>
      </c>
      <c r="E8" s="9">
        <f t="shared" si="1"/>
        <v>18369.650622117602</v>
      </c>
      <c r="F8" s="9">
        <f t="shared" si="2"/>
        <v>1201.7528444376003</v>
      </c>
      <c r="G8" s="9">
        <f t="shared" si="3"/>
        <v>104.5524974660712</v>
      </c>
      <c r="H8" s="9">
        <f t="shared" si="4"/>
        <v>0</v>
      </c>
      <c r="I8" s="10">
        <f t="shared" si="5"/>
        <v>0</v>
      </c>
      <c r="J8" s="15">
        <f t="shared" si="8"/>
        <v>0</v>
      </c>
      <c r="K8" s="15">
        <f t="shared" si="9"/>
        <v>0</v>
      </c>
    </row>
    <row r="9" spans="1:14" x14ac:dyDescent="0.3">
      <c r="A9" s="2">
        <v>7</v>
      </c>
      <c r="B9" s="9">
        <f t="shared" si="6"/>
        <v>16800</v>
      </c>
      <c r="C9" s="9">
        <f t="shared" si="7"/>
        <v>18369.650622117602</v>
      </c>
      <c r="D9" s="9">
        <f t="shared" si="0"/>
        <v>2400</v>
      </c>
      <c r="E9" s="9">
        <f t="shared" si="1"/>
        <v>22223.526165665837</v>
      </c>
      <c r="F9" s="9">
        <f t="shared" si="2"/>
        <v>1453.8755435482324</v>
      </c>
      <c r="G9" s="9">
        <f t="shared" si="3"/>
        <v>126.48717228869617</v>
      </c>
      <c r="H9" s="9">
        <f t="shared" si="4"/>
        <v>0</v>
      </c>
      <c r="I9" s="10">
        <f t="shared" si="5"/>
        <v>0</v>
      </c>
      <c r="J9" s="15">
        <f t="shared" si="8"/>
        <v>0</v>
      </c>
      <c r="K9" s="15">
        <f t="shared" si="9"/>
        <v>0</v>
      </c>
    </row>
    <row r="10" spans="1:14" x14ac:dyDescent="0.3">
      <c r="A10" s="2">
        <v>8</v>
      </c>
      <c r="B10" s="9">
        <f t="shared" si="6"/>
        <v>19200</v>
      </c>
      <c r="C10" s="9">
        <f t="shared" si="7"/>
        <v>22223.526165665837</v>
      </c>
      <c r="D10" s="9">
        <f t="shared" si="0"/>
        <v>2400</v>
      </c>
      <c r="E10" s="9">
        <f t="shared" si="1"/>
        <v>26347.172997262445</v>
      </c>
      <c r="F10" s="9">
        <f t="shared" si="2"/>
        <v>1723.6468315966088</v>
      </c>
      <c r="G10" s="9">
        <f t="shared" si="3"/>
        <v>149.95727434890492</v>
      </c>
      <c r="H10" s="9">
        <f t="shared" si="4"/>
        <v>0</v>
      </c>
      <c r="I10" s="10">
        <f t="shared" si="5"/>
        <v>0</v>
      </c>
      <c r="J10" s="15">
        <f t="shared" si="8"/>
        <v>0</v>
      </c>
      <c r="K10" s="15">
        <f t="shared" si="9"/>
        <v>0</v>
      </c>
    </row>
    <row r="11" spans="1:14" x14ac:dyDescent="0.3">
      <c r="A11" s="2">
        <v>9</v>
      </c>
      <c r="B11" s="9">
        <f t="shared" si="6"/>
        <v>21600</v>
      </c>
      <c r="C11" s="9">
        <f t="shared" si="7"/>
        <v>26347.172997262445</v>
      </c>
      <c r="D11" s="9">
        <f t="shared" si="0"/>
        <v>2400</v>
      </c>
      <c r="E11" s="9">
        <f t="shared" si="1"/>
        <v>30759.475107070819</v>
      </c>
      <c r="F11" s="9">
        <f t="shared" si="2"/>
        <v>2012.3021098083714</v>
      </c>
      <c r="G11" s="9">
        <f t="shared" si="3"/>
        <v>175.07028355332827</v>
      </c>
      <c r="H11" s="9">
        <f t="shared" si="4"/>
        <v>0</v>
      </c>
      <c r="I11" s="10">
        <f t="shared" si="5"/>
        <v>0</v>
      </c>
      <c r="J11" s="15">
        <f t="shared" si="8"/>
        <v>0</v>
      </c>
      <c r="K11" s="15">
        <f t="shared" si="9"/>
        <v>0</v>
      </c>
    </row>
    <row r="12" spans="1:14" x14ac:dyDescent="0.3">
      <c r="A12" s="2">
        <v>10</v>
      </c>
      <c r="B12" s="9">
        <f t="shared" si="6"/>
        <v>24000</v>
      </c>
      <c r="C12" s="9">
        <f t="shared" si="7"/>
        <v>30759.475107070819</v>
      </c>
      <c r="D12" s="9">
        <f t="shared" si="0"/>
        <v>2400</v>
      </c>
      <c r="E12" s="9">
        <f t="shared" si="1"/>
        <v>35480.638364565777</v>
      </c>
      <c r="F12" s="9">
        <f t="shared" si="2"/>
        <v>2321.1632574949572</v>
      </c>
      <c r="G12" s="9">
        <f t="shared" si="3"/>
        <v>201.94120340206123</v>
      </c>
      <c r="H12" s="9">
        <f t="shared" si="4"/>
        <v>0</v>
      </c>
      <c r="I12" s="10">
        <f t="shared" si="5"/>
        <v>0</v>
      </c>
      <c r="J12" s="15">
        <f t="shared" si="8"/>
        <v>0</v>
      </c>
      <c r="K12" s="15">
        <f t="shared" si="9"/>
        <v>0</v>
      </c>
    </row>
    <row r="13" spans="1:14" x14ac:dyDescent="0.3">
      <c r="A13" s="2">
        <v>11</v>
      </c>
      <c r="B13" s="9">
        <f t="shared" si="6"/>
        <v>26400</v>
      </c>
      <c r="C13" s="9">
        <f t="shared" si="7"/>
        <v>35480.638364565777</v>
      </c>
      <c r="D13" s="9">
        <f t="shared" si="0"/>
        <v>2400</v>
      </c>
      <c r="E13" s="9">
        <f t="shared" si="1"/>
        <v>40532.283050085382</v>
      </c>
      <c r="F13" s="9">
        <f t="shared" si="2"/>
        <v>2651.6446855196045</v>
      </c>
      <c r="G13" s="9">
        <f t="shared" si="3"/>
        <v>230.69308764020553</v>
      </c>
      <c r="H13" s="9">
        <f t="shared" si="4"/>
        <v>0</v>
      </c>
      <c r="I13" s="10">
        <f t="shared" si="5"/>
        <v>0</v>
      </c>
      <c r="J13" s="15">
        <f t="shared" si="8"/>
        <v>0</v>
      </c>
      <c r="K13" s="15">
        <f t="shared" si="9"/>
        <v>0</v>
      </c>
    </row>
    <row r="14" spans="1:14" x14ac:dyDescent="0.3">
      <c r="A14" s="2">
        <v>12</v>
      </c>
      <c r="B14" s="9">
        <f t="shared" si="6"/>
        <v>28800</v>
      </c>
      <c r="C14" s="9">
        <f t="shared" si="7"/>
        <v>40532.283050085382</v>
      </c>
      <c r="D14" s="9">
        <f t="shared" si="0"/>
        <v>2400</v>
      </c>
      <c r="E14" s="9">
        <f t="shared" si="1"/>
        <v>45937.542863591363</v>
      </c>
      <c r="F14" s="9">
        <f t="shared" si="2"/>
        <v>3005.259813505977</v>
      </c>
      <c r="G14" s="9">
        <f t="shared" si="3"/>
        <v>261.45760377501995</v>
      </c>
      <c r="H14" s="9">
        <f t="shared" si="4"/>
        <v>0</v>
      </c>
      <c r="I14" s="10">
        <f t="shared" si="5"/>
        <v>0</v>
      </c>
      <c r="J14" s="15">
        <f t="shared" si="8"/>
        <v>0</v>
      </c>
      <c r="K14" s="15">
        <f t="shared" si="9"/>
        <v>0</v>
      </c>
    </row>
    <row r="15" spans="1:14" x14ac:dyDescent="0.3">
      <c r="A15" s="2">
        <v>13</v>
      </c>
      <c r="B15" s="9">
        <f t="shared" si="6"/>
        <v>31200</v>
      </c>
      <c r="C15" s="9">
        <f t="shared" si="7"/>
        <v>45937.542863591363</v>
      </c>
      <c r="D15" s="9">
        <f t="shared" si="0"/>
        <v>2400</v>
      </c>
      <c r="E15" s="9">
        <f t="shared" si="1"/>
        <v>51721.170864042761</v>
      </c>
      <c r="F15" s="9">
        <f t="shared" si="2"/>
        <v>3383.6280004513956</v>
      </c>
      <c r="G15" s="9">
        <f t="shared" si="3"/>
        <v>294.3756360392714</v>
      </c>
      <c r="H15" s="9">
        <f t="shared" si="4"/>
        <v>0</v>
      </c>
      <c r="I15" s="10">
        <f t="shared" si="5"/>
        <v>0</v>
      </c>
      <c r="J15" s="15">
        <f t="shared" si="8"/>
        <v>0</v>
      </c>
      <c r="K15" s="15">
        <f t="shared" si="9"/>
        <v>0</v>
      </c>
    </row>
    <row r="16" spans="1:14" x14ac:dyDescent="0.3">
      <c r="A16" s="2">
        <v>14</v>
      </c>
      <c r="B16" s="9">
        <f t="shared" si="6"/>
        <v>33600</v>
      </c>
      <c r="C16" s="9">
        <f t="shared" si="7"/>
        <v>51721.170864042761</v>
      </c>
      <c r="D16" s="9">
        <f t="shared" si="0"/>
        <v>2400</v>
      </c>
      <c r="E16" s="9">
        <f t="shared" si="1"/>
        <v>57909.652824525758</v>
      </c>
      <c r="F16" s="9">
        <f t="shared" si="2"/>
        <v>3788.4819604829936</v>
      </c>
      <c r="G16" s="9">
        <f t="shared" si="3"/>
        <v>329.59793056202034</v>
      </c>
      <c r="H16" s="9">
        <f t="shared" si="4"/>
        <v>0</v>
      </c>
      <c r="I16" s="10">
        <f t="shared" si="5"/>
        <v>0</v>
      </c>
      <c r="J16" s="15">
        <f t="shared" si="8"/>
        <v>0</v>
      </c>
      <c r="K16" s="15">
        <f t="shared" si="9"/>
        <v>0</v>
      </c>
    </row>
    <row r="17" spans="1:11" x14ac:dyDescent="0.3">
      <c r="A17" s="2">
        <v>15</v>
      </c>
      <c r="B17" s="9">
        <f t="shared" si="6"/>
        <v>36000</v>
      </c>
      <c r="C17" s="9">
        <f t="shared" si="7"/>
        <v>57909.652824525758</v>
      </c>
      <c r="D17" s="9">
        <f t="shared" si="0"/>
        <v>2400</v>
      </c>
      <c r="E17" s="9">
        <f t="shared" si="1"/>
        <v>64531.328522242562</v>
      </c>
      <c r="F17" s="9">
        <f t="shared" si="2"/>
        <v>4221.6756977168034</v>
      </c>
      <c r="G17" s="9">
        <f t="shared" si="3"/>
        <v>367.28578570136176</v>
      </c>
      <c r="H17" s="9">
        <f t="shared" si="4"/>
        <v>0</v>
      </c>
      <c r="I17" s="10">
        <f t="shared" si="5"/>
        <v>0</v>
      </c>
      <c r="J17" s="15">
        <f t="shared" si="8"/>
        <v>0</v>
      </c>
      <c r="K17" s="15">
        <f t="shared" si="9"/>
        <v>0</v>
      </c>
    </row>
    <row r="18" spans="1:11" x14ac:dyDescent="0.3">
      <c r="A18" s="2">
        <v>16</v>
      </c>
      <c r="B18" s="9">
        <f t="shared" si="6"/>
        <v>38400</v>
      </c>
      <c r="C18" s="9">
        <f t="shared" si="7"/>
        <v>64531.328522242562</v>
      </c>
      <c r="D18" s="9">
        <f t="shared" si="0"/>
        <v>2400</v>
      </c>
      <c r="E18" s="9">
        <f t="shared" si="1"/>
        <v>71616.521518799549</v>
      </c>
      <c r="F18" s="9">
        <f t="shared" si="2"/>
        <v>4685.1929965569798</v>
      </c>
      <c r="G18" s="9">
        <f t="shared" si="3"/>
        <v>407.61179070045716</v>
      </c>
      <c r="H18" s="9">
        <f t="shared" si="4"/>
        <v>0</v>
      </c>
      <c r="I18" s="10">
        <f t="shared" si="5"/>
        <v>0</v>
      </c>
      <c r="J18" s="15">
        <f t="shared" si="8"/>
        <v>0</v>
      </c>
      <c r="K18" s="15">
        <f t="shared" si="9"/>
        <v>0</v>
      </c>
    </row>
    <row r="19" spans="1:11" x14ac:dyDescent="0.3">
      <c r="A19" s="2">
        <v>17</v>
      </c>
      <c r="B19" s="9">
        <f t="shared" si="6"/>
        <v>40800</v>
      </c>
      <c r="C19" s="9">
        <f t="shared" si="7"/>
        <v>71616.521518799549</v>
      </c>
      <c r="D19" s="9">
        <f t="shared" si="0"/>
        <v>2400</v>
      </c>
      <c r="E19" s="9">
        <f t="shared" si="1"/>
        <v>79197.678025115529</v>
      </c>
      <c r="F19" s="9">
        <f t="shared" si="2"/>
        <v>5181.1565063159687</v>
      </c>
      <c r="G19" s="9">
        <f t="shared" si="3"/>
        <v>450.76061604948916</v>
      </c>
      <c r="H19" s="9">
        <f t="shared" si="4"/>
        <v>0</v>
      </c>
      <c r="I19" s="10">
        <f t="shared" si="5"/>
        <v>0</v>
      </c>
      <c r="J19" s="15">
        <f t="shared" si="8"/>
        <v>0</v>
      </c>
      <c r="K19" s="15">
        <f t="shared" si="9"/>
        <v>0</v>
      </c>
    </row>
    <row r="20" spans="1:11" x14ac:dyDescent="0.3">
      <c r="A20" s="2">
        <v>18</v>
      </c>
      <c r="B20" s="9">
        <f t="shared" si="6"/>
        <v>43200</v>
      </c>
      <c r="C20" s="9">
        <f t="shared" si="7"/>
        <v>79197.678025115529</v>
      </c>
      <c r="D20" s="9">
        <f t="shared" si="0"/>
        <v>2400</v>
      </c>
      <c r="E20" s="9">
        <f t="shared" si="1"/>
        <v>87309.515486873614</v>
      </c>
      <c r="F20" s="9">
        <f t="shared" si="2"/>
        <v>5711.8374617580876</v>
      </c>
      <c r="G20" s="9">
        <f t="shared" si="3"/>
        <v>496.92985917295346</v>
      </c>
      <c r="H20" s="9">
        <f t="shared" si="4"/>
        <v>0</v>
      </c>
      <c r="I20" s="10">
        <f t="shared" si="5"/>
        <v>0</v>
      </c>
      <c r="J20" s="15">
        <f t="shared" si="8"/>
        <v>0</v>
      </c>
      <c r="K20" s="15">
        <f t="shared" si="9"/>
        <v>0</v>
      </c>
    </row>
    <row r="21" spans="1:11" x14ac:dyDescent="0.3">
      <c r="A21" s="2">
        <v>19</v>
      </c>
      <c r="B21" s="9">
        <f t="shared" si="6"/>
        <v>45600</v>
      </c>
      <c r="C21" s="9">
        <f t="shared" si="7"/>
        <v>87309.515486873614</v>
      </c>
      <c r="D21" s="9">
        <f t="shared" si="0"/>
        <v>2400</v>
      </c>
      <c r="E21" s="9">
        <f t="shared" si="1"/>
        <v>95989.181570954766</v>
      </c>
      <c r="F21" s="9">
        <f t="shared" si="2"/>
        <v>6279.6660840811537</v>
      </c>
      <c r="G21" s="9">
        <f t="shared" si="3"/>
        <v>546.33094931506025</v>
      </c>
      <c r="H21" s="9">
        <f t="shared" si="4"/>
        <v>0</v>
      </c>
      <c r="I21" s="10">
        <f t="shared" si="5"/>
        <v>0</v>
      </c>
      <c r="J21" s="15">
        <f t="shared" si="8"/>
        <v>0</v>
      </c>
      <c r="K21" s="15">
        <f t="shared" si="9"/>
        <v>0</v>
      </c>
    </row>
    <row r="22" spans="1:11" x14ac:dyDescent="0.3">
      <c r="A22" s="2">
        <v>20</v>
      </c>
      <c r="B22" s="9">
        <f t="shared" si="6"/>
        <v>48000</v>
      </c>
      <c r="C22" s="9">
        <f t="shared" si="7"/>
        <v>95989.181570954766</v>
      </c>
      <c r="D22" s="9">
        <f t="shared" si="0"/>
        <v>2400</v>
      </c>
      <c r="E22" s="9">
        <f t="shared" si="1"/>
        <v>105276.42428092161</v>
      </c>
      <c r="F22" s="9">
        <f t="shared" si="2"/>
        <v>6887.2427099668339</v>
      </c>
      <c r="G22" s="9">
        <f t="shared" si="3"/>
        <v>599.19011576711443</v>
      </c>
      <c r="H22" s="9">
        <f t="shared" si="4"/>
        <v>0</v>
      </c>
      <c r="I22" s="10">
        <f t="shared" si="5"/>
        <v>0</v>
      </c>
      <c r="J22" s="15">
        <f t="shared" si="8"/>
        <v>0</v>
      </c>
      <c r="K22" s="15">
        <f t="shared" si="9"/>
        <v>0</v>
      </c>
    </row>
    <row r="23" spans="1:11" x14ac:dyDescent="0.3">
      <c r="A23" s="2">
        <v>21</v>
      </c>
      <c r="B23" s="9">
        <f t="shared" si="6"/>
        <v>50400</v>
      </c>
      <c r="C23" s="9">
        <f t="shared" si="7"/>
        <v>105276.42428092161</v>
      </c>
      <c r="D23" s="9">
        <f t="shared" si="0"/>
        <v>2400</v>
      </c>
      <c r="E23" s="9">
        <f t="shared" si="1"/>
        <v>115213.77398058613</v>
      </c>
      <c r="F23" s="9">
        <f t="shared" si="2"/>
        <v>7537.3496996645135</v>
      </c>
      <c r="G23" s="9">
        <f t="shared" si="3"/>
        <v>655.74942387081251</v>
      </c>
      <c r="H23" s="9">
        <f t="shared" si="4"/>
        <v>0</v>
      </c>
      <c r="I23" s="10">
        <f t="shared" si="5"/>
        <v>0</v>
      </c>
      <c r="J23" s="15">
        <f t="shared" si="8"/>
        <v>0</v>
      </c>
      <c r="K23" s="15">
        <f t="shared" si="9"/>
        <v>0</v>
      </c>
    </row>
    <row r="24" spans="1:11" x14ac:dyDescent="0.3">
      <c r="A24" s="2">
        <v>22</v>
      </c>
      <c r="B24" s="9">
        <f t="shared" si="6"/>
        <v>52800</v>
      </c>
      <c r="C24" s="9">
        <f t="shared" si="7"/>
        <v>115213.77398058613</v>
      </c>
      <c r="D24" s="9">
        <f t="shared" si="0"/>
        <v>2400</v>
      </c>
      <c r="E24" s="9">
        <f t="shared" si="1"/>
        <v>125846.73815922717</v>
      </c>
      <c r="F24" s="9">
        <f t="shared" si="2"/>
        <v>8232.9641786410302</v>
      </c>
      <c r="G24" s="9">
        <f t="shared" si="3"/>
        <v>716.26788354176949</v>
      </c>
      <c r="H24" s="9">
        <f t="shared" si="4"/>
        <v>0</v>
      </c>
      <c r="I24" s="10">
        <f t="shared" si="5"/>
        <v>0</v>
      </c>
      <c r="J24" s="15">
        <f t="shared" si="8"/>
        <v>0</v>
      </c>
      <c r="K24" s="15">
        <f t="shared" si="9"/>
        <v>0</v>
      </c>
    </row>
    <row r="25" spans="1:11" x14ac:dyDescent="0.3">
      <c r="A25" s="2">
        <v>23</v>
      </c>
      <c r="B25" s="9">
        <f t="shared" si="6"/>
        <v>55200</v>
      </c>
      <c r="C25" s="9">
        <f t="shared" si="7"/>
        <v>125846.73815922717</v>
      </c>
      <c r="D25" s="9">
        <f t="shared" si="0"/>
        <v>2400</v>
      </c>
      <c r="E25" s="9">
        <f t="shared" si="1"/>
        <v>137224.00983037308</v>
      </c>
      <c r="F25" s="9">
        <f t="shared" si="2"/>
        <v>8977.2716711459034</v>
      </c>
      <c r="G25" s="9">
        <f t="shared" si="3"/>
        <v>781.02263538969339</v>
      </c>
      <c r="H25" s="9">
        <f t="shared" si="4"/>
        <v>0</v>
      </c>
      <c r="I25" s="10">
        <f t="shared" si="5"/>
        <v>0</v>
      </c>
      <c r="J25" s="15">
        <f t="shared" si="8"/>
        <v>0</v>
      </c>
      <c r="K25" s="15">
        <f t="shared" si="9"/>
        <v>0</v>
      </c>
    </row>
    <row r="26" spans="1:11" x14ac:dyDescent="0.3">
      <c r="A26" s="2">
        <v>24</v>
      </c>
      <c r="B26" s="9">
        <f t="shared" si="6"/>
        <v>57600</v>
      </c>
      <c r="C26" s="9">
        <f t="shared" si="7"/>
        <v>137224.00983037308</v>
      </c>
      <c r="D26" s="9">
        <f t="shared" si="0"/>
        <v>2400</v>
      </c>
      <c r="E26" s="9">
        <f t="shared" si="1"/>
        <v>149397.69051849921</v>
      </c>
      <c r="F26" s="9">
        <f t="shared" si="2"/>
        <v>9773.6806881261164</v>
      </c>
      <c r="G26" s="9">
        <f t="shared" si="3"/>
        <v>850.31021986697192</v>
      </c>
      <c r="H26" s="9">
        <f t="shared" si="4"/>
        <v>0</v>
      </c>
      <c r="I26" s="10">
        <f t="shared" si="5"/>
        <v>0</v>
      </c>
      <c r="J26" s="15">
        <f t="shared" si="8"/>
        <v>0</v>
      </c>
      <c r="K26" s="15">
        <f t="shared" si="9"/>
        <v>0</v>
      </c>
    </row>
    <row r="27" spans="1:11" x14ac:dyDescent="0.3">
      <c r="A27" s="2">
        <v>25</v>
      </c>
      <c r="B27" s="9">
        <f t="shared" si="6"/>
        <v>60000</v>
      </c>
      <c r="C27" s="9">
        <f t="shared" si="7"/>
        <v>149397.69051849921</v>
      </c>
      <c r="D27" s="9">
        <f t="shared" si="0"/>
        <v>2400</v>
      </c>
      <c r="E27" s="9">
        <f t="shared" si="1"/>
        <v>162423.52885479416</v>
      </c>
      <c r="F27" s="9">
        <f t="shared" si="2"/>
        <v>10625.838336294946</v>
      </c>
      <c r="G27" s="9">
        <f t="shared" si="3"/>
        <v>924.44793525765999</v>
      </c>
      <c r="H27" s="9">
        <f t="shared" si="4"/>
        <v>0</v>
      </c>
      <c r="I27" s="10">
        <f t="shared" si="5"/>
        <v>0</v>
      </c>
      <c r="J27" s="15">
        <f t="shared" si="8"/>
        <v>0</v>
      </c>
      <c r="K27" s="15">
        <f t="shared" si="9"/>
        <v>0</v>
      </c>
    </row>
    <row r="28" spans="1:11" x14ac:dyDescent="0.3">
      <c r="A28" s="2">
        <v>26</v>
      </c>
      <c r="B28" s="9">
        <f t="shared" si="6"/>
        <v>62400</v>
      </c>
      <c r="C28" s="9">
        <f t="shared" si="7"/>
        <v>162423.52885479416</v>
      </c>
      <c r="D28" s="9">
        <f t="shared" si="0"/>
        <v>2400</v>
      </c>
      <c r="E28" s="9">
        <f t="shared" si="1"/>
        <v>176361.17587462976</v>
      </c>
      <c r="F28" s="9">
        <f t="shared" si="2"/>
        <v>11537.647019835593</v>
      </c>
      <c r="G28" s="9">
        <f t="shared" si="3"/>
        <v>1003.7752907256963</v>
      </c>
      <c r="H28" s="9">
        <f t="shared" si="4"/>
        <v>0</v>
      </c>
      <c r="I28" s="10">
        <f t="shared" si="5"/>
        <v>0</v>
      </c>
      <c r="J28" s="15">
        <f t="shared" si="8"/>
        <v>0</v>
      </c>
      <c r="K28" s="15">
        <f t="shared" si="9"/>
        <v>0</v>
      </c>
    </row>
    <row r="29" spans="1:11" x14ac:dyDescent="0.3">
      <c r="A29" s="2">
        <v>27</v>
      </c>
      <c r="B29" s="9">
        <f t="shared" si="6"/>
        <v>64800</v>
      </c>
      <c r="C29" s="9">
        <f t="shared" si="7"/>
        <v>176361.17587462976</v>
      </c>
      <c r="D29" s="9">
        <f t="shared" si="0"/>
        <v>2400</v>
      </c>
      <c r="E29" s="9">
        <f t="shared" si="1"/>
        <v>191274.45818585384</v>
      </c>
      <c r="F29" s="9">
        <f t="shared" si="2"/>
        <v>12513.282311224084</v>
      </c>
      <c r="G29" s="9">
        <f t="shared" si="3"/>
        <v>1088.6555610764951</v>
      </c>
      <c r="H29" s="9">
        <f t="shared" si="4"/>
        <v>0</v>
      </c>
      <c r="I29" s="10">
        <f t="shared" si="5"/>
        <v>0</v>
      </c>
      <c r="J29" s="15">
        <f t="shared" si="8"/>
        <v>0</v>
      </c>
      <c r="K29" s="15">
        <f t="shared" si="9"/>
        <v>0</v>
      </c>
    </row>
    <row r="30" spans="1:11" x14ac:dyDescent="0.3">
      <c r="A30" s="2">
        <v>28</v>
      </c>
      <c r="B30" s="9">
        <f t="shared" si="6"/>
        <v>67200</v>
      </c>
      <c r="C30" s="9">
        <f t="shared" si="7"/>
        <v>191274.45818585384</v>
      </c>
      <c r="D30" s="9">
        <f t="shared" si="0"/>
        <v>2400</v>
      </c>
      <c r="E30" s="9">
        <f t="shared" si="1"/>
        <v>207231.67025886363</v>
      </c>
      <c r="F30" s="9">
        <f t="shared" si="2"/>
        <v>13557.21207300977</v>
      </c>
      <c r="G30" s="9">
        <f t="shared" si="3"/>
        <v>1179.4774503518497</v>
      </c>
      <c r="H30" s="9">
        <f t="shared" si="4"/>
        <v>24.63421524629473</v>
      </c>
      <c r="I30" s="10">
        <f t="shared" si="5"/>
        <v>6.4972742712102347</v>
      </c>
      <c r="J30" s="15">
        <f t="shared" si="8"/>
        <v>-24.63421524629473</v>
      </c>
      <c r="K30" s="15">
        <f t="shared" si="9"/>
        <v>-6.4972742712102347</v>
      </c>
    </row>
    <row r="31" spans="1:11" x14ac:dyDescent="0.3">
      <c r="A31" s="2">
        <v>29</v>
      </c>
      <c r="B31" s="9">
        <f t="shared" si="6"/>
        <v>69600</v>
      </c>
      <c r="C31" s="9">
        <f t="shared" si="7"/>
        <v>207231.67025886363</v>
      </c>
      <c r="D31" s="9">
        <f t="shared" si="0"/>
        <v>2400</v>
      </c>
      <c r="E31" s="9">
        <f t="shared" si="1"/>
        <v>224305.88717698411</v>
      </c>
      <c r="F31" s="9">
        <f t="shared" si="2"/>
        <v>14674.216918120455</v>
      </c>
      <c r="G31" s="9">
        <f t="shared" si="3"/>
        <v>1276.6568718764793</v>
      </c>
      <c r="H31" s="9">
        <f t="shared" si="4"/>
        <v>92.659810313535445</v>
      </c>
      <c r="I31" s="10">
        <f t="shared" si="5"/>
        <v>24.439024970194971</v>
      </c>
      <c r="J31" s="15">
        <f t="shared" si="8"/>
        <v>-117.29402555983017</v>
      </c>
      <c r="K31" s="15">
        <f t="shared" si="9"/>
        <v>-30.936299241405205</v>
      </c>
    </row>
    <row r="32" spans="1:11" ht="15" thickBot="1" x14ac:dyDescent="0.35">
      <c r="A32" s="3">
        <v>30</v>
      </c>
      <c r="B32" s="11">
        <f t="shared" si="6"/>
        <v>72000</v>
      </c>
      <c r="C32" s="11">
        <f t="shared" si="7"/>
        <v>224305.88717698411</v>
      </c>
      <c r="D32" s="11">
        <f t="shared" si="0"/>
        <v>2400</v>
      </c>
      <c r="E32" s="11">
        <f t="shared" si="1"/>
        <v>242575.29927937299</v>
      </c>
      <c r="F32" s="11">
        <f t="shared" si="2"/>
        <v>15869.412102388889</v>
      </c>
      <c r="G32" s="11">
        <f t="shared" si="3"/>
        <v>1380.6388529078331</v>
      </c>
      <c r="H32" s="9">
        <f t="shared" si="4"/>
        <v>165.4471970354831</v>
      </c>
      <c r="I32" s="12">
        <f t="shared" si="5"/>
        <v>43.636698218108663</v>
      </c>
      <c r="J32" s="16">
        <f t="shared" si="8"/>
        <v>-282.74122259531327</v>
      </c>
      <c r="K32" s="16">
        <f t="shared" si="9"/>
        <v>-74.572997459513871</v>
      </c>
    </row>
    <row r="35" spans="1:4" ht="15" x14ac:dyDescent="0.25">
      <c r="A35" t="s">
        <v>13</v>
      </c>
      <c r="B35" t="s">
        <v>14</v>
      </c>
      <c r="C35" t="s">
        <v>10</v>
      </c>
      <c r="D35" t="s">
        <v>15</v>
      </c>
    </row>
    <row r="36" spans="1:4" ht="15" x14ac:dyDescent="0.25">
      <c r="A36" s="17">
        <f>E32</f>
        <v>242575.29927937299</v>
      </c>
      <c r="B36" s="17">
        <f>A36-B32+J32</f>
        <v>170292.55805677769</v>
      </c>
      <c r="C36" s="17">
        <f>B36*0.7*N5</f>
        <v>31440.263531232576</v>
      </c>
      <c r="D36" s="17">
        <f>A36-C36-K32</f>
        <v>211209.60874559992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</vt:lpstr>
      <vt:lpstr>T</vt:lpstr>
    </vt:vector>
  </TitlesOfParts>
  <Company>BFFT GmbH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Wolfenhaut, Dmitri | BFFT GmbH</dc:creator>
  <cp:lastModifiedBy> </cp:lastModifiedBy>
  <dcterms:created xsi:type="dcterms:W3CDTF">2019-01-17T09:49:03Z</dcterms:created>
  <dcterms:modified xsi:type="dcterms:W3CDTF">2019-01-17T13:27:21Z</dcterms:modified>
</cp:coreProperties>
</file>