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" sheetId="1" state="visible" r:id="rId2"/>
    <sheet name="T" sheetId="2" state="visible" r:id="rId3"/>
    <sheet name="A alt" sheetId="3" state="visible" r:id="rId4"/>
    <sheet name="T alt" sheetId="4" state="visible" r:id="rId5"/>
  </sheets>
  <calcPr iterateCount="100" refMode="A1" iterate="false" iterateDelta="0.0001"/>
</workbook>
</file>

<file path=xl/sharedStrings.xml><?xml version="1.0" encoding="utf-8"?>
<sst xmlns="http://schemas.openxmlformats.org/spreadsheetml/2006/main" count="148" uniqueCount="41">
  <si>
    <t>Performance ohne Dividenden</t>
  </si>
  <si>
    <t>Jahr</t>
  </si>
  <si>
    <t>Investiert
inkl. Ausschüttungen</t>
  </si>
  <si>
    <t>Depotwert</t>
  </si>
  <si>
    <t>Einlage</t>
  </si>
  <si>
    <t>Depot inkl. Steigerung</t>
  </si>
  <si>
    <t>Ausschüttung</t>
  </si>
  <si>
    <t>Zu versteuern</t>
  </si>
  <si>
    <t>Steuern</t>
  </si>
  <si>
    <t>Wiederanlegbar</t>
  </si>
  <si>
    <t>Sparrate p.a.</t>
  </si>
  <si>
    <t>-37,00%</t>
  </si>
  <si>
    <t>Rendite p.a.</t>
  </si>
  <si>
    <t>siehe Spalte A</t>
  </si>
  <si>
    <t>26,46%</t>
  </si>
  <si>
    <t>Ausschüttungsrendite p.a.</t>
  </si>
  <si>
    <t>15,06%</t>
  </si>
  <si>
    <t>Steuer</t>
  </si>
  <si>
    <t>2,11%</t>
  </si>
  <si>
    <t>Basiszins</t>
  </si>
  <si>
    <t>16,00%</t>
  </si>
  <si>
    <t>FB</t>
  </si>
  <si>
    <t>32,39%</t>
  </si>
  <si>
    <t>13,69%</t>
  </si>
  <si>
    <t>A</t>
  </si>
  <si>
    <t>1,38%</t>
  </si>
  <si>
    <t>T</t>
  </si>
  <si>
    <t>11,96%</t>
  </si>
  <si>
    <t>21,83%</t>
  </si>
  <si>
    <t>-4,38%</t>
  </si>
  <si>
    <t>15,80%</t>
  </si>
  <si>
    <t>5,49%</t>
  </si>
  <si>
    <t>Depowert</t>
  </si>
  <si>
    <t>zu vst. Gewinn</t>
  </si>
  <si>
    <t>Verrechnungskonto</t>
  </si>
  <si>
    <t>Investiert</t>
  </si>
  <si>
    <t>Steigerung</t>
  </si>
  <si>
    <t>Basisertrag</t>
  </si>
  <si>
    <t>Zu versteuernde
Vorabpauschle</t>
  </si>
  <si>
    <t>Zu verrechnende
Vorabpauschale</t>
  </si>
  <si>
    <t>Vom Verrechnungskonto
abgebucht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</si>
</sst>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&quot; €&quot;_-;\-* #,##0.00&quot; €&quot;_-;_-* \-??&quot; €&quot;_-;_-@_-"/>
    <numFmt numFmtId="166" formatCode="0.00%"/>
    <numFmt numFmtId="167" formatCode="0"/>
    <numFmt numFmtId="168" formatCode="0.000"/>
    <numFmt numFmtId="169" formatCode="0.000%"/>
    <numFmt numFmtId="170" formatCode="#,##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O36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RowHeight="13.8"/>
  <cols>
    <col collapsed="false" hidden="false" max="2" min="1" style="0" width="12.7773279352227"/>
    <col collapsed="false" hidden="false" max="3" min="3" style="0" width="16.1093117408907"/>
    <col collapsed="false" hidden="false" max="4" min="4" style="0" width="15.5546558704453"/>
    <col collapsed="false" hidden="false" max="5" min="5" style="0" width="16.331983805668"/>
    <col collapsed="false" hidden="false" max="6" min="6" style="0" width="20.8866396761134"/>
    <col collapsed="false" hidden="false" max="7" min="7" style="0" width="15.8906882591093"/>
    <col collapsed="false" hidden="false" max="8" min="8" style="0" width="13.331983805668"/>
    <col collapsed="false" hidden="false" max="9" min="9" style="0" width="10.5748987854251"/>
    <col collapsed="false" hidden="false" max="10" min="10" style="0" width="15.331983805668"/>
    <col collapsed="false" hidden="false" max="13" min="11" style="0" width="10.5748987854251"/>
    <col collapsed="false" hidden="false" max="14" min="14" style="0" width="22.1093117408907"/>
    <col collapsed="false" hidden="false" max="15" min="15" style="0" width="11.7773279352227"/>
    <col collapsed="false" hidden="false" max="1025" min="16" style="0" width="10.5748987854251"/>
  </cols>
  <sheetData>
    <row r="2" customFormat="false" ht="41.75" hidden="false" customHeight="false" outlineLevel="0" collapsed="false">
      <c r="A2" s="1" t="s">
        <v>0</v>
      </c>
      <c r="B2" s="2" t="s">
        <v>1</v>
      </c>
      <c r="C2" s="1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4" t="s">
        <v>9</v>
      </c>
      <c r="N2" s="0" t="s">
        <v>10</v>
      </c>
      <c r="O2" s="5" t="n">
        <v>12000</v>
      </c>
    </row>
    <row r="3" customFormat="false" ht="15" hidden="false" customHeight="false" outlineLevel="0" collapsed="false">
      <c r="A3" s="6" t="s">
        <v>11</v>
      </c>
      <c r="B3" s="7" t="n">
        <v>1</v>
      </c>
      <c r="C3" s="8" t="n">
        <f aca="false">E3</f>
        <v>12000</v>
      </c>
      <c r="D3" s="8" t="n">
        <v>0</v>
      </c>
      <c r="E3" s="8" t="n">
        <f aca="false">$O$2</f>
        <v>12000</v>
      </c>
      <c r="F3" s="8" t="n">
        <f aca="false">(D3+E3)*(1+A3)</f>
        <v>7560</v>
      </c>
      <c r="G3" s="8" t="n">
        <f aca="false">F3*$O$4</f>
        <v>136.08</v>
      </c>
      <c r="H3" s="8" t="n">
        <f aca="false">IF(G3*0.7&gt;$O$7,(G3*0.7-$O$7),0)</f>
        <v>0</v>
      </c>
      <c r="I3" s="8" t="n">
        <f aca="false">H3*$O$5</f>
        <v>0</v>
      </c>
      <c r="J3" s="9" t="n">
        <f aca="false">G3-I3</f>
        <v>136.08</v>
      </c>
      <c r="N3" s="0" t="s">
        <v>12</v>
      </c>
      <c r="O3" s="10" t="s">
        <v>13</v>
      </c>
    </row>
    <row r="4" customFormat="false" ht="15" hidden="false" customHeight="false" outlineLevel="0" collapsed="false">
      <c r="A4" s="6" t="s">
        <v>14</v>
      </c>
      <c r="B4" s="7" t="n">
        <v>2</v>
      </c>
      <c r="C4" s="8" t="n">
        <f aca="false">C3+E4+J3</f>
        <v>24136.08</v>
      </c>
      <c r="D4" s="8" t="n">
        <f aca="false">F3-G3+J3</f>
        <v>7560</v>
      </c>
      <c r="E4" s="8" t="n">
        <f aca="false">$O$2</f>
        <v>12000</v>
      </c>
      <c r="F4" s="8" t="n">
        <f aca="false">(D4+E4)*(1+A4)</f>
        <v>24735.576</v>
      </c>
      <c r="G4" s="8" t="n">
        <f aca="false">F4*$O$4</f>
        <v>445.240368</v>
      </c>
      <c r="H4" s="8" t="n">
        <f aca="false">IF(G4*0.7&gt;$O$7,(G4*0.7-$O$7),0)</f>
        <v>0</v>
      </c>
      <c r="I4" s="8" t="n">
        <f aca="false">H4*$O$5</f>
        <v>0</v>
      </c>
      <c r="J4" s="9" t="n">
        <f aca="false">G4-I4</f>
        <v>445.240368</v>
      </c>
      <c r="N4" s="0" t="s">
        <v>15</v>
      </c>
      <c r="O4" s="10" t="n">
        <v>0.018</v>
      </c>
    </row>
    <row r="5" customFormat="false" ht="15" hidden="false" customHeight="false" outlineLevel="0" collapsed="false">
      <c r="A5" s="6" t="s">
        <v>16</v>
      </c>
      <c r="B5" s="7" t="n">
        <v>3</v>
      </c>
      <c r="C5" s="8" t="n">
        <f aca="false">C4+E5+J4</f>
        <v>36581.320368</v>
      </c>
      <c r="D5" s="8" t="n">
        <f aca="false">F4-G4+J4</f>
        <v>24735.576</v>
      </c>
      <c r="E5" s="8" t="n">
        <f aca="false">$O$2</f>
        <v>12000</v>
      </c>
      <c r="F5" s="8" t="n">
        <f aca="false">(D5+E5)*(1+A5)</f>
        <v>42267.9537456</v>
      </c>
      <c r="G5" s="8" t="n">
        <f aca="false">F5*$O$4</f>
        <v>760.8231674208</v>
      </c>
      <c r="H5" s="8" t="n">
        <f aca="false">IF(G5*0.7&gt;$O$7,(G5*0.7-$O$7),0)</f>
        <v>0</v>
      </c>
      <c r="I5" s="8" t="n">
        <f aca="false">H5*$O$5</f>
        <v>0</v>
      </c>
      <c r="J5" s="9" t="n">
        <f aca="false">G5-I5</f>
        <v>760.8231674208</v>
      </c>
      <c r="N5" s="0" t="s">
        <v>17</v>
      </c>
      <c r="O5" s="11" t="n">
        <v>0.26375</v>
      </c>
    </row>
    <row r="6" customFormat="false" ht="15" hidden="false" customHeight="false" outlineLevel="0" collapsed="false">
      <c r="A6" s="6" t="s">
        <v>18</v>
      </c>
      <c r="B6" s="7" t="n">
        <v>4</v>
      </c>
      <c r="C6" s="8" t="n">
        <f aca="false">C5+E6+J5</f>
        <v>49342.1435354208</v>
      </c>
      <c r="D6" s="8" t="n">
        <f aca="false">F5-G5+J5</f>
        <v>42267.9537456</v>
      </c>
      <c r="E6" s="8" t="n">
        <f aca="false">$O$2</f>
        <v>12000</v>
      </c>
      <c r="F6" s="8" t="n">
        <f aca="false">(D6+E6)*(1+A6)</f>
        <v>55413.0075696322</v>
      </c>
      <c r="G6" s="8" t="n">
        <f aca="false">F6*$O$4</f>
        <v>997.434136253379</v>
      </c>
      <c r="H6" s="8" t="n">
        <f aca="false">IF(G6*0.7&gt;$O$7,(G6*0.7-$O$7),0)</f>
        <v>0</v>
      </c>
      <c r="I6" s="8" t="n">
        <f aca="false">H6*$O$5</f>
        <v>0</v>
      </c>
      <c r="J6" s="9" t="n">
        <f aca="false">G6-I6</f>
        <v>997.434136253379</v>
      </c>
      <c r="N6" s="0" t="s">
        <v>19</v>
      </c>
      <c r="O6" s="11" t="n">
        <v>0.0087</v>
      </c>
    </row>
    <row r="7" customFormat="false" ht="15" hidden="false" customHeight="false" outlineLevel="0" collapsed="false">
      <c r="A7" s="6" t="s">
        <v>20</v>
      </c>
      <c r="B7" s="7" t="n">
        <v>5</v>
      </c>
      <c r="C7" s="8" t="n">
        <f aca="false">C6+E7+J6</f>
        <v>62339.5776716742</v>
      </c>
      <c r="D7" s="8" t="n">
        <f aca="false">F6-G6+J6</f>
        <v>55413.0075696322</v>
      </c>
      <c r="E7" s="8" t="n">
        <f aca="false">$O$2</f>
        <v>12000</v>
      </c>
      <c r="F7" s="8" t="n">
        <f aca="false">(D7+E7)*(1+A7)</f>
        <v>78199.0887807733</v>
      </c>
      <c r="G7" s="8" t="n">
        <f aca="false">F7*$O$4</f>
        <v>1407.58359805392</v>
      </c>
      <c r="H7" s="8" t="n">
        <f aca="false">IF(G7*0.7&gt;$O$7,(G7*0.7-$O$7),0)</f>
        <v>184.308518637743</v>
      </c>
      <c r="I7" s="8" t="n">
        <f aca="false">H7*$O$5</f>
        <v>48.6113717907048</v>
      </c>
      <c r="J7" s="9" t="n">
        <f aca="false">G7-I7</f>
        <v>1358.97222626321</v>
      </c>
      <c r="N7" s="0" t="s">
        <v>21</v>
      </c>
      <c r="O7" s="5" t="n">
        <v>801</v>
      </c>
    </row>
    <row r="8" customFormat="false" ht="15" hidden="false" customHeight="false" outlineLevel="0" collapsed="false">
      <c r="A8" s="6" t="s">
        <v>22</v>
      </c>
      <c r="B8" s="7" t="n">
        <v>6</v>
      </c>
      <c r="C8" s="8" t="n">
        <f aca="false">C7+E8+J7</f>
        <v>75698.5498979374</v>
      </c>
      <c r="D8" s="8" t="n">
        <f aca="false">F7-G7+J7</f>
        <v>78150.4774089826</v>
      </c>
      <c r="E8" s="8" t="n">
        <f aca="false">$O$2</f>
        <v>12000</v>
      </c>
      <c r="F8" s="8" t="n">
        <f aca="false">(D8+E8)*(1+A8)</f>
        <v>119350.217041752</v>
      </c>
      <c r="G8" s="8" t="n">
        <f aca="false">F8*$O$4</f>
        <v>2148.30390675154</v>
      </c>
      <c r="H8" s="8" t="n">
        <f aca="false">IF(G8*0.7&gt;$O$7,(G8*0.7-$O$7),0)</f>
        <v>702.812734726076</v>
      </c>
      <c r="I8" s="8" t="n">
        <f aca="false">H8*$O$5</f>
        <v>185.366858784003</v>
      </c>
      <c r="J8" s="9" t="n">
        <f aca="false">G8-I8</f>
        <v>1962.93704796753</v>
      </c>
    </row>
    <row r="9" customFormat="false" ht="15" hidden="false" customHeight="false" outlineLevel="0" collapsed="false">
      <c r="A9" s="6" t="s">
        <v>23</v>
      </c>
      <c r="B9" s="7" t="n">
        <v>7</v>
      </c>
      <c r="C9" s="8" t="n">
        <f aca="false">C8+E9+J8</f>
        <v>89661.4869459049</v>
      </c>
      <c r="D9" s="8" t="n">
        <f aca="false">F8-G8+J8</f>
        <v>119164.850182968</v>
      </c>
      <c r="E9" s="8" t="n">
        <f aca="false">$O$2</f>
        <v>12000</v>
      </c>
      <c r="F9" s="8" t="n">
        <f aca="false">(D9+E9)*(1+A9)</f>
        <v>149121.318173016</v>
      </c>
      <c r="G9" s="8" t="n">
        <f aca="false">F9*$O$4</f>
        <v>2684.1837271143</v>
      </c>
      <c r="H9" s="8" t="n">
        <f aca="false">IF(G9*0.7&gt;$O$7,(G9*0.7-$O$7),0)</f>
        <v>1077.92860898001</v>
      </c>
      <c r="I9" s="8" t="n">
        <f aca="false">H9*$O$5</f>
        <v>284.303670618477</v>
      </c>
      <c r="J9" s="9" t="n">
        <f aca="false">G9-I9</f>
        <v>2399.88005649582</v>
      </c>
      <c r="N9" s="12" t="n">
        <f aca="false">+E36</f>
        <v>1038360.43778077</v>
      </c>
      <c r="O9" s="0" t="s">
        <v>24</v>
      </c>
    </row>
    <row r="10" customFormat="false" ht="15" hidden="false" customHeight="false" outlineLevel="0" collapsed="false">
      <c r="A10" s="6" t="s">
        <v>25</v>
      </c>
      <c r="B10" s="7" t="n">
        <v>8</v>
      </c>
      <c r="C10" s="8" t="n">
        <f aca="false">C9+E10+J9</f>
        <v>104061.367002401</v>
      </c>
      <c r="D10" s="8" t="n">
        <f aca="false">F9-G9+J9</f>
        <v>148837.014502398</v>
      </c>
      <c r="E10" s="8" t="n">
        <f aca="false">$O$2</f>
        <v>12000</v>
      </c>
      <c r="F10" s="8" t="n">
        <f aca="false">(D10+E10)*(1+A10)</f>
        <v>163056.565302531</v>
      </c>
      <c r="G10" s="8" t="n">
        <f aca="false">F10*$O$4</f>
        <v>2935.01817544556</v>
      </c>
      <c r="H10" s="8" t="n">
        <f aca="false">IF(G10*0.7&gt;$O$7,(G10*0.7-$O$7),0)</f>
        <v>1253.51272281189</v>
      </c>
      <c r="I10" s="8" t="n">
        <f aca="false">H10*$O$5</f>
        <v>330.613980641636</v>
      </c>
      <c r="J10" s="9" t="n">
        <f aca="false">G10-I10</f>
        <v>2604.40419480392</v>
      </c>
      <c r="N10" s="12" t="n">
        <f aca="false">+T!E36</f>
        <v>1046020.68300068</v>
      </c>
      <c r="O10" s="0" t="s">
        <v>26</v>
      </c>
    </row>
    <row r="11" customFormat="false" ht="15" hidden="false" customHeight="false" outlineLevel="0" collapsed="false">
      <c r="A11" s="6" t="s">
        <v>27</v>
      </c>
      <c r="B11" s="7" t="n">
        <v>9</v>
      </c>
      <c r="C11" s="8" t="n">
        <f aca="false">C10+E11+J10</f>
        <v>118665.771197205</v>
      </c>
      <c r="D11" s="8" t="n">
        <f aca="false">F10-G10+J10</f>
        <v>162725.951321889</v>
      </c>
      <c r="E11" s="8" t="n">
        <f aca="false">$O$2</f>
        <v>12000</v>
      </c>
      <c r="F11" s="8" t="n">
        <f aca="false">(D11+E11)*(1+A11)</f>
        <v>195623.175099987</v>
      </c>
      <c r="G11" s="8" t="n">
        <f aca="false">F11*$O$4</f>
        <v>3521.21715179977</v>
      </c>
      <c r="H11" s="8" t="n">
        <f aca="false">IF(G11*0.7&gt;$O$7,(G11*0.7-$O$7),0)</f>
        <v>1663.85200625984</v>
      </c>
      <c r="I11" s="8" t="n">
        <f aca="false">H11*$O$5</f>
        <v>438.840966651033</v>
      </c>
      <c r="J11" s="9" t="n">
        <f aca="false">G11-I11</f>
        <v>3082.37618514874</v>
      </c>
      <c r="N11" s="12" t="n">
        <f aca="false">+N10-N9</f>
        <v>7660.24521991517</v>
      </c>
    </row>
    <row r="12" customFormat="false" ht="15" hidden="false" customHeight="false" outlineLevel="0" collapsed="false">
      <c r="A12" s="6" t="s">
        <v>28</v>
      </c>
      <c r="B12" s="7" t="n">
        <v>10</v>
      </c>
      <c r="C12" s="8" t="n">
        <f aca="false">C11+E12+J11</f>
        <v>133748.147382353</v>
      </c>
      <c r="D12" s="8" t="n">
        <f aca="false">F11-G11+J11</f>
        <v>195184.334133336</v>
      </c>
      <c r="E12" s="8" t="n">
        <f aca="false">$O$2</f>
        <v>12000</v>
      </c>
      <c r="F12" s="8" t="n">
        <f aca="false">(D12+E12)*(1+A12)</f>
        <v>252412.674274644</v>
      </c>
      <c r="G12" s="8" t="n">
        <f aca="false">F12*$O$4</f>
        <v>4543.42813694359</v>
      </c>
      <c r="H12" s="8" t="n">
        <f aca="false">IF(G12*0.7&gt;$O$7,(G12*0.7-$O$7),0)</f>
        <v>2379.39969586051</v>
      </c>
      <c r="I12" s="8" t="n">
        <f aca="false">H12*$O$5</f>
        <v>627.56666978321</v>
      </c>
      <c r="J12" s="9" t="n">
        <f aca="false">G12-I12</f>
        <v>3915.86146716038</v>
      </c>
    </row>
    <row r="13" customFormat="false" ht="15" hidden="false" customHeight="false" outlineLevel="0" collapsed="false">
      <c r="A13" s="6" t="s">
        <v>29</v>
      </c>
      <c r="B13" s="7" t="n">
        <v>11</v>
      </c>
      <c r="C13" s="8" t="n">
        <f aca="false">C12+E13+J12</f>
        <v>149664.008849514</v>
      </c>
      <c r="D13" s="8" t="n">
        <f aca="false">F12-G12+J12</f>
        <v>251785.10760486</v>
      </c>
      <c r="E13" s="8" t="n">
        <f aca="false">$O$2</f>
        <v>12000</v>
      </c>
      <c r="F13" s="8" t="n">
        <f aca="false">(D13+E13)*(1+A13)</f>
        <v>252231.319891768</v>
      </c>
      <c r="G13" s="8" t="n">
        <f aca="false">F13*$O$4</f>
        <v>4540.16375805182</v>
      </c>
      <c r="H13" s="8" t="n">
        <f aca="false">IF(G13*0.7&gt;$O$7,(G13*0.7-$O$7),0)</f>
        <v>2377.11463063627</v>
      </c>
      <c r="I13" s="8" t="n">
        <f aca="false">H13*$O$5</f>
        <v>626.963983830317</v>
      </c>
      <c r="J13" s="9" t="n">
        <f aca="false">G13-I13</f>
        <v>3913.1997742215</v>
      </c>
    </row>
    <row r="14" customFormat="false" ht="15" hidden="false" customHeight="false" outlineLevel="0" collapsed="false">
      <c r="A14" s="6" t="s">
        <v>30</v>
      </c>
      <c r="B14" s="7" t="n">
        <v>12</v>
      </c>
      <c r="C14" s="8" t="n">
        <f aca="false">C13+E14+J13</f>
        <v>165577.208623735</v>
      </c>
      <c r="D14" s="8" t="n">
        <f aca="false">F13-G13+J13</f>
        <v>251604.355907937</v>
      </c>
      <c r="E14" s="8" t="n">
        <f aca="false">$O$2</f>
        <v>12000</v>
      </c>
      <c r="F14" s="8" t="n">
        <f aca="false">(D14+E14)*(1+A14)</f>
        <v>305253.844141391</v>
      </c>
      <c r="G14" s="8" t="n">
        <f aca="false">F14*$O$4</f>
        <v>5494.56919454504</v>
      </c>
      <c r="H14" s="8" t="n">
        <f aca="false">IF(G14*0.7&gt;$O$7,(G14*0.7-$O$7),0)</f>
        <v>3045.19843618153</v>
      </c>
      <c r="I14" s="8" t="n">
        <f aca="false">H14*$O$5</f>
        <v>803.171087542879</v>
      </c>
      <c r="J14" s="9" t="n">
        <f aca="false">G14-I14</f>
        <v>4691.39810700217</v>
      </c>
    </row>
    <row r="15" customFormat="false" ht="15" hidden="false" customHeight="false" outlineLevel="0" collapsed="false">
      <c r="A15" s="6" t="s">
        <v>31</v>
      </c>
      <c r="B15" s="7" t="n">
        <v>13</v>
      </c>
      <c r="C15" s="8" t="n">
        <f aca="false">C14+E15+J14</f>
        <v>182268.606730737</v>
      </c>
      <c r="D15" s="8" t="n">
        <f aca="false">F14-G14+J14</f>
        <v>304450.673053848</v>
      </c>
      <c r="E15" s="8" t="n">
        <f aca="false">$O$2</f>
        <v>12000</v>
      </c>
      <c r="F15" s="8" t="n">
        <f aca="false">(D15+E15)*(1+A15)</f>
        <v>333823.815004505</v>
      </c>
      <c r="G15" s="8" t="n">
        <f aca="false">F15*$O$4</f>
        <v>6008.82867008108</v>
      </c>
      <c r="H15" s="8" t="n">
        <f aca="false">IF(G15*0.7&gt;$O$7,(G15*0.7-$O$7),0)</f>
        <v>3405.18006905676</v>
      </c>
      <c r="I15" s="8" t="n">
        <f aca="false">H15*$O$5</f>
        <v>898.11624321372</v>
      </c>
      <c r="J15" s="9" t="n">
        <f aca="false">G15-I15</f>
        <v>5110.71242686736</v>
      </c>
    </row>
    <row r="16" customFormat="false" ht="15" hidden="false" customHeight="false" outlineLevel="0" collapsed="false">
      <c r="A16" s="6" t="s">
        <v>11</v>
      </c>
      <c r="B16" s="7" t="n">
        <v>14</v>
      </c>
      <c r="C16" s="8" t="n">
        <f aca="false">C15+E16+J15</f>
        <v>199379.319157605</v>
      </c>
      <c r="D16" s="8" t="n">
        <f aca="false">F15-G15+J15</f>
        <v>332925.698761291</v>
      </c>
      <c r="E16" s="8" t="n">
        <f aca="false">$O$2</f>
        <v>12000</v>
      </c>
      <c r="F16" s="8" t="n">
        <f aca="false">(D16+E16)*(1+A16)</f>
        <v>217303.190219613</v>
      </c>
      <c r="G16" s="8" t="n">
        <f aca="false">F16*$O$4</f>
        <v>3911.45742395304</v>
      </c>
      <c r="H16" s="8" t="n">
        <f aca="false">IF(G16*0.7&gt;$O$7,(G16*0.7-$O$7),0)</f>
        <v>1937.02019676713</v>
      </c>
      <c r="I16" s="8" t="n">
        <f aca="false">H16*$O$5</f>
        <v>510.88907689733</v>
      </c>
      <c r="J16" s="9" t="n">
        <f aca="false">G16-I16</f>
        <v>3400.56834705571</v>
      </c>
    </row>
    <row r="17" customFormat="false" ht="15" hidden="false" customHeight="false" outlineLevel="0" collapsed="false">
      <c r="A17" s="6" t="s">
        <v>14</v>
      </c>
      <c r="B17" s="7" t="n">
        <v>15</v>
      </c>
      <c r="C17" s="8" t="n">
        <f aca="false">C16+E17+J16</f>
        <v>214779.887504661</v>
      </c>
      <c r="D17" s="8" t="n">
        <f aca="false">F16-G16+J16</f>
        <v>216792.301142716</v>
      </c>
      <c r="E17" s="8" t="n">
        <f aca="false">$O$2</f>
        <v>12000</v>
      </c>
      <c r="F17" s="8" t="n">
        <f aca="false">(D17+E17)*(1+A17)</f>
        <v>289330.744025079</v>
      </c>
      <c r="G17" s="8" t="n">
        <f aca="false">F17*$O$4</f>
        <v>5207.95339245141</v>
      </c>
      <c r="H17" s="8" t="n">
        <f aca="false">IF(G17*0.7&gt;$O$7,(G17*0.7-$O$7),0)</f>
        <v>2844.56737471599</v>
      </c>
      <c r="I17" s="8" t="n">
        <f aca="false">H17*$O$5</f>
        <v>750.254645081342</v>
      </c>
      <c r="J17" s="9" t="n">
        <f aca="false">G17-I17</f>
        <v>4457.69874737007</v>
      </c>
    </row>
    <row r="18" customFormat="false" ht="15" hidden="false" customHeight="false" outlineLevel="0" collapsed="false">
      <c r="A18" s="6" t="s">
        <v>16</v>
      </c>
      <c r="B18" s="7" t="n">
        <v>16</v>
      </c>
      <c r="C18" s="8" t="n">
        <f aca="false">C17+E18+J17</f>
        <v>231237.586252031</v>
      </c>
      <c r="D18" s="8" t="n">
        <f aca="false">F17-G17+J17</f>
        <v>288580.489379997</v>
      </c>
      <c r="E18" s="8" t="n">
        <f aca="false">$O$2</f>
        <v>12000</v>
      </c>
      <c r="F18" s="8" t="n">
        <f aca="false">(D18+E18)*(1+A18)</f>
        <v>345847.911080625</v>
      </c>
      <c r="G18" s="8" t="n">
        <f aca="false">F18*$O$4</f>
        <v>6225.26239945125</v>
      </c>
      <c r="H18" s="8" t="n">
        <f aca="false">IF(G18*0.7&gt;$O$7,(G18*0.7-$O$7),0)</f>
        <v>3556.68367961587</v>
      </c>
      <c r="I18" s="8" t="n">
        <f aca="false">H18*$O$5</f>
        <v>938.075320498687</v>
      </c>
      <c r="J18" s="9" t="n">
        <f aca="false">G18-I18</f>
        <v>5287.18707895256</v>
      </c>
    </row>
    <row r="19" customFormat="false" ht="15" hidden="false" customHeight="false" outlineLevel="0" collapsed="false">
      <c r="A19" s="6" t="s">
        <v>18</v>
      </c>
      <c r="B19" s="7" t="n">
        <v>17</v>
      </c>
      <c r="C19" s="8" t="n">
        <f aca="false">C18+E19+J18</f>
        <v>248524.773330983</v>
      </c>
      <c r="D19" s="8" t="n">
        <f aca="false">F18-G18+J18</f>
        <v>344909.835760126</v>
      </c>
      <c r="E19" s="8" t="n">
        <f aca="false">$O$2</f>
        <v>12000</v>
      </c>
      <c r="F19" s="8" t="n">
        <f aca="false">(D19+E19)*(1+A19)</f>
        <v>364440.633294665</v>
      </c>
      <c r="G19" s="8" t="n">
        <f aca="false">F19*$O$4</f>
        <v>6559.93139930397</v>
      </c>
      <c r="H19" s="8" t="n">
        <f aca="false">IF(G19*0.7&gt;$O$7,(G19*0.7-$O$7),0)</f>
        <v>3790.95197951278</v>
      </c>
      <c r="I19" s="8" t="n">
        <f aca="false">H19*$O$5</f>
        <v>999.863584596495</v>
      </c>
      <c r="J19" s="9" t="n">
        <f aca="false">G19-I19</f>
        <v>5560.06781470747</v>
      </c>
    </row>
    <row r="20" customFormat="false" ht="15" hidden="false" customHeight="false" outlineLevel="0" collapsed="false">
      <c r="A20" s="6" t="s">
        <v>20</v>
      </c>
      <c r="B20" s="7" t="n">
        <v>18</v>
      </c>
      <c r="C20" s="8" t="n">
        <f aca="false">C19+E20+J19</f>
        <v>266084.841145691</v>
      </c>
      <c r="D20" s="8" t="n">
        <f aca="false">F19-G19+J19</f>
        <v>363440.769710068</v>
      </c>
      <c r="E20" s="8" t="n">
        <f aca="false">$O$2</f>
        <v>12000</v>
      </c>
      <c r="F20" s="8" t="n">
        <f aca="false">(D20+E20)*(1+A20)</f>
        <v>435511.292863679</v>
      </c>
      <c r="G20" s="8" t="n">
        <f aca="false">F20*$O$4</f>
        <v>7839.20327154622</v>
      </c>
      <c r="H20" s="8" t="n">
        <f aca="false">IF(G20*0.7&gt;$O$7,(G20*0.7-$O$7),0)</f>
        <v>4686.44229008236</v>
      </c>
      <c r="I20" s="8" t="n">
        <f aca="false">H20*$O$5</f>
        <v>1236.04915400922</v>
      </c>
      <c r="J20" s="9" t="n">
        <f aca="false">G20-I20</f>
        <v>6603.154117537</v>
      </c>
    </row>
    <row r="21" customFormat="false" ht="15" hidden="false" customHeight="false" outlineLevel="0" collapsed="false">
      <c r="A21" s="6" t="s">
        <v>22</v>
      </c>
      <c r="B21" s="7" t="n">
        <v>19</v>
      </c>
      <c r="C21" s="8" t="n">
        <f aca="false">C20+E21+J20</f>
        <v>284687.995263228</v>
      </c>
      <c r="D21" s="8" t="n">
        <f aca="false">F20-G20+J20</f>
        <v>434275.24370967</v>
      </c>
      <c r="E21" s="8" t="n">
        <f aca="false">$O$2</f>
        <v>12000</v>
      </c>
      <c r="F21" s="8" t="n">
        <f aca="false">(D21+E21)*(1+A21)</f>
        <v>590823.795147232</v>
      </c>
      <c r="G21" s="8" t="n">
        <f aca="false">F21*$O$4</f>
        <v>10634.8283126502</v>
      </c>
      <c r="H21" s="8" t="n">
        <f aca="false">IF(G21*0.7&gt;$O$7,(G21*0.7-$O$7),0)</f>
        <v>6643.37981885512</v>
      </c>
      <c r="I21" s="8" t="n">
        <f aca="false">H21*$O$5</f>
        <v>1752.19142722304</v>
      </c>
      <c r="J21" s="9" t="n">
        <f aca="false">G21-I21</f>
        <v>8882.63688542714</v>
      </c>
    </row>
    <row r="22" customFormat="false" ht="15" hidden="false" customHeight="false" outlineLevel="0" collapsed="false">
      <c r="A22" s="6" t="s">
        <v>23</v>
      </c>
      <c r="B22" s="7" t="n">
        <v>20</v>
      </c>
      <c r="C22" s="8" t="n">
        <f aca="false">C21+E22+J21</f>
        <v>305570.632148655</v>
      </c>
      <c r="D22" s="8" t="n">
        <f aca="false">F21-G21+J21</f>
        <v>589071.603720009</v>
      </c>
      <c r="E22" s="8" t="n">
        <f aca="false">$O$2</f>
        <v>12000</v>
      </c>
      <c r="F22" s="8" t="n">
        <f aca="false">(D22+E22)*(1+A22)</f>
        <v>683358.306269278</v>
      </c>
      <c r="G22" s="8" t="n">
        <f aca="false">F22*$O$4</f>
        <v>12300.449512847</v>
      </c>
      <c r="H22" s="8" t="n">
        <f aca="false">IF(G22*0.7&gt;$O$7,(G22*0.7-$O$7),0)</f>
        <v>7809.31465899291</v>
      </c>
      <c r="I22" s="8" t="n">
        <f aca="false">H22*$O$5</f>
        <v>2059.70674130938</v>
      </c>
      <c r="J22" s="9" t="n">
        <f aca="false">G22-I22</f>
        <v>10240.7427715376</v>
      </c>
    </row>
    <row r="23" customFormat="false" ht="15" hidden="false" customHeight="false" outlineLevel="0" collapsed="false">
      <c r="A23" s="6" t="s">
        <v>25</v>
      </c>
      <c r="B23" s="7" t="n">
        <v>21</v>
      </c>
      <c r="C23" s="8" t="n">
        <f aca="false">C22+E23+J22</f>
        <v>327811.374920192</v>
      </c>
      <c r="D23" s="8" t="n">
        <f aca="false">F22-G22+J22</f>
        <v>681298.599527969</v>
      </c>
      <c r="E23" s="8" t="n">
        <f aca="false">$O$2</f>
        <v>12000</v>
      </c>
      <c r="F23" s="8" t="n">
        <f aca="false">(D23+E23)*(1+A23)</f>
        <v>702866.120201455</v>
      </c>
      <c r="G23" s="8" t="n">
        <f aca="false">F23*$O$4</f>
        <v>12651.5901636262</v>
      </c>
      <c r="H23" s="8" t="n">
        <f aca="false">IF(G23*0.7&gt;$O$7,(G23*0.7-$O$7),0)</f>
        <v>8055.11311453833</v>
      </c>
      <c r="I23" s="8" t="n">
        <f aca="false">H23*$O$5</f>
        <v>2124.53608395948</v>
      </c>
      <c r="J23" s="9" t="n">
        <f aca="false">G23-I23</f>
        <v>10527.0540796667</v>
      </c>
    </row>
    <row r="24" customFormat="false" ht="15" hidden="false" customHeight="false" outlineLevel="0" collapsed="false">
      <c r="A24" s="6" t="s">
        <v>27</v>
      </c>
      <c r="B24" s="7" t="n">
        <v>22</v>
      </c>
      <c r="C24" s="8" t="n">
        <f aca="false">C23+E24+J23</f>
        <v>350338.428999859</v>
      </c>
      <c r="D24" s="8" t="n">
        <f aca="false">F23-G23+J23</f>
        <v>700741.584117495</v>
      </c>
      <c r="E24" s="8" t="n">
        <f aca="false">$O$2</f>
        <v>12000</v>
      </c>
      <c r="F24" s="8" t="n">
        <f aca="false">(D24+E24)*(1+A24)</f>
        <v>797985.477577948</v>
      </c>
      <c r="G24" s="8" t="n">
        <f aca="false">F24*$O$4</f>
        <v>14363.7385964031</v>
      </c>
      <c r="H24" s="8" t="n">
        <f aca="false">IF(G24*0.7&gt;$O$7,(G24*0.7-$O$7),0)</f>
        <v>9253.61701748214</v>
      </c>
      <c r="I24" s="8" t="n">
        <f aca="false">H24*$O$5</f>
        <v>2440.64148836091</v>
      </c>
      <c r="J24" s="9" t="n">
        <f aca="false">G24-I24</f>
        <v>11923.0971080421</v>
      </c>
    </row>
    <row r="25" customFormat="false" ht="15" hidden="false" customHeight="false" outlineLevel="0" collapsed="false">
      <c r="A25" s="6" t="s">
        <v>28</v>
      </c>
      <c r="B25" s="7" t="n">
        <v>23</v>
      </c>
      <c r="C25" s="8" t="n">
        <f aca="false">C24+E25+J24</f>
        <v>374261.526107901</v>
      </c>
      <c r="D25" s="8" t="n">
        <f aca="false">F24-G24+J24</f>
        <v>795544.836089587</v>
      </c>
      <c r="E25" s="8" t="n">
        <f aca="false">$O$2</f>
        <v>12000</v>
      </c>
      <c r="F25" s="8" t="n">
        <f aca="false">(D25+E25)*(1+A25)</f>
        <v>983831.873807943</v>
      </c>
      <c r="G25" s="8" t="n">
        <f aca="false">F25*$O$4</f>
        <v>17708.973728543</v>
      </c>
      <c r="H25" s="8" t="n">
        <f aca="false">IF(G25*0.7&gt;$O$7,(G25*0.7-$O$7),0)</f>
        <v>11595.2816099801</v>
      </c>
      <c r="I25" s="8" t="n">
        <f aca="false">H25*$O$5</f>
        <v>3058.25552463225</v>
      </c>
      <c r="J25" s="9" t="n">
        <f aca="false">G25-I25</f>
        <v>14650.7182039107</v>
      </c>
    </row>
    <row r="26" customFormat="false" ht="15" hidden="false" customHeight="false" outlineLevel="0" collapsed="false">
      <c r="A26" s="6" t="s">
        <v>29</v>
      </c>
      <c r="B26" s="7" t="n">
        <v>24</v>
      </c>
      <c r="C26" s="8" t="n">
        <f aca="false">C25+E26+J25</f>
        <v>400912.244311812</v>
      </c>
      <c r="D26" s="8" t="n">
        <f aca="false">F25-G25+J25</f>
        <v>980773.618283311</v>
      </c>
      <c r="E26" s="8" t="n">
        <f aca="false">$O$2</f>
        <v>12000</v>
      </c>
      <c r="F26" s="8" t="n">
        <f aca="false">(D26+E26)*(1+A26)</f>
        <v>949290.133802502</v>
      </c>
      <c r="G26" s="8" t="n">
        <f aca="false">F26*$O$4</f>
        <v>17087.222408445</v>
      </c>
      <c r="H26" s="8" t="n">
        <f aca="false">IF(G26*0.7&gt;$O$7,(G26*0.7-$O$7),0)</f>
        <v>11160.0556859115</v>
      </c>
      <c r="I26" s="8" t="n">
        <f aca="false">H26*$O$5</f>
        <v>2943.46468715917</v>
      </c>
      <c r="J26" s="9" t="n">
        <f aca="false">G26-I26</f>
        <v>14143.7577212859</v>
      </c>
    </row>
    <row r="27" customFormat="false" ht="15" hidden="false" customHeight="false" outlineLevel="0" collapsed="false">
      <c r="A27" s="6" t="s">
        <v>30</v>
      </c>
      <c r="B27" s="7" t="n">
        <v>25</v>
      </c>
      <c r="C27" s="8" t="n">
        <f aca="false">C26+E27+J26</f>
        <v>427056.002033098</v>
      </c>
      <c r="D27" s="8" t="n">
        <f aca="false">F26-G26+J26</f>
        <v>946346.669115343</v>
      </c>
      <c r="E27" s="8" t="n">
        <f aca="false">$O$2</f>
        <v>12000</v>
      </c>
      <c r="F27" s="8" t="n">
        <f aca="false">(D27+E27)*(1+A27)</f>
        <v>1109765.44283557</v>
      </c>
      <c r="G27" s="8" t="n">
        <f aca="false">F27*$O$4</f>
        <v>19975.7779710402</v>
      </c>
      <c r="H27" s="8" t="n">
        <f aca="false">IF(G27*0.7&gt;$O$7,(G27*0.7-$O$7),0)</f>
        <v>13182.0445797281</v>
      </c>
      <c r="I27" s="8" t="n">
        <f aca="false">H27*$O$5</f>
        <v>3476.7642579033</v>
      </c>
      <c r="J27" s="9" t="n">
        <f aca="false">G27-I27</f>
        <v>16499.0137131369</v>
      </c>
    </row>
    <row r="28" customFormat="false" ht="15" hidden="false" customHeight="false" outlineLevel="0" collapsed="false">
      <c r="A28" s="6" t="s">
        <v>31</v>
      </c>
      <c r="B28" s="7" t="n">
        <v>26</v>
      </c>
      <c r="C28" s="8" t="n">
        <f aca="false">C27+E28+J27</f>
        <v>455555.015746235</v>
      </c>
      <c r="D28" s="8" t="n">
        <f aca="false">F27-G27+J27</f>
        <v>1106288.67857766</v>
      </c>
      <c r="E28" s="8" t="n">
        <f aca="false">$O$2</f>
        <v>12000</v>
      </c>
      <c r="F28" s="8" t="n">
        <f aca="false">(D28+E28)*(1+A28)</f>
        <v>1179682.72703158</v>
      </c>
      <c r="G28" s="8" t="n">
        <f aca="false">F28*$O$4</f>
        <v>21234.2890865684</v>
      </c>
      <c r="H28" s="8" t="n">
        <f aca="false">IF(G28*0.7&gt;$O$7,(G28*0.7-$O$7),0)</f>
        <v>14063.0023605979</v>
      </c>
      <c r="I28" s="8" t="n">
        <f aca="false">H28*$O$5</f>
        <v>3709.11687260769</v>
      </c>
      <c r="J28" s="9" t="n">
        <f aca="false">G28-I28</f>
        <v>17525.1722139607</v>
      </c>
    </row>
    <row r="29" customFormat="false" ht="15" hidden="false" customHeight="false" outlineLevel="0" collapsed="false">
      <c r="A29" s="6" t="s">
        <v>11</v>
      </c>
      <c r="B29" s="7" t="n">
        <v>27</v>
      </c>
      <c r="C29" s="8" t="n">
        <f aca="false">C28+E29+J28</f>
        <v>485080.187960195</v>
      </c>
      <c r="D29" s="8" t="n">
        <f aca="false">F28-G28+J28</f>
        <v>1175973.61015897</v>
      </c>
      <c r="E29" s="8" t="n">
        <f aca="false">$O$2</f>
        <v>12000</v>
      </c>
      <c r="F29" s="8" t="n">
        <f aca="false">(D29+E29)*(1+A29)</f>
        <v>748423.374400151</v>
      </c>
      <c r="G29" s="8" t="n">
        <f aca="false">F29*$O$4</f>
        <v>13471.6207392027</v>
      </c>
      <c r="H29" s="8" t="n">
        <f aca="false">IF(G29*0.7&gt;$O$7,(G29*0.7-$O$7),0)</f>
        <v>8629.1345174419</v>
      </c>
      <c r="I29" s="8" t="n">
        <f aca="false">H29*$O$5</f>
        <v>2275.9342289753</v>
      </c>
      <c r="J29" s="9" t="n">
        <f aca="false">G29-I29</f>
        <v>11195.6865102274</v>
      </c>
    </row>
    <row r="30" customFormat="false" ht="15" hidden="false" customHeight="false" outlineLevel="0" collapsed="false">
      <c r="A30" s="6" t="s">
        <v>14</v>
      </c>
      <c r="B30" s="7" t="n">
        <v>28</v>
      </c>
      <c r="C30" s="8" t="n">
        <f aca="false">C29+E30+J29</f>
        <v>508275.874470423</v>
      </c>
      <c r="D30" s="8" t="n">
        <f aca="false">F29-G29+J29</f>
        <v>746147.440171176</v>
      </c>
      <c r="E30" s="8" t="n">
        <f aca="false">$O$2</f>
        <v>12000</v>
      </c>
      <c r="F30" s="8" t="n">
        <f aca="false">(D30+E30)*(1+A30)</f>
        <v>958753.252840469</v>
      </c>
      <c r="G30" s="8" t="n">
        <f aca="false">F30*$O$4</f>
        <v>17257.5585511284</v>
      </c>
      <c r="H30" s="8" t="n">
        <f aca="false">IF(G30*0.7&gt;$O$7,(G30*0.7-$O$7),0)</f>
        <v>11279.2909857899</v>
      </c>
      <c r="I30" s="8" t="n">
        <f aca="false">H30*$O$5</f>
        <v>2974.91299750209</v>
      </c>
      <c r="J30" s="9" t="n">
        <f aca="false">G30-I30</f>
        <v>14282.6455536264</v>
      </c>
    </row>
    <row r="31" customFormat="false" ht="15" hidden="false" customHeight="false" outlineLevel="0" collapsed="false">
      <c r="A31" s="6" t="s">
        <v>16</v>
      </c>
      <c r="B31" s="7" t="n">
        <v>29</v>
      </c>
      <c r="C31" s="8" t="n">
        <f aca="false">C30+E31+J30</f>
        <v>534558.520024049</v>
      </c>
      <c r="D31" s="8" t="n">
        <f aca="false">F30-G30+J30</f>
        <v>955778.339842967</v>
      </c>
      <c r="E31" s="8" t="n">
        <f aca="false">$O$2</f>
        <v>12000</v>
      </c>
      <c r="F31" s="8" t="n">
        <f aca="false">(D31+E31)*(1+A31)</f>
        <v>1113525.75782332</v>
      </c>
      <c r="G31" s="8" t="n">
        <f aca="false">F31*$O$4</f>
        <v>20043.4636408197</v>
      </c>
      <c r="H31" s="8" t="n">
        <f aca="false">IF(G31*0.7&gt;$O$7,(G31*0.7-$O$7),0)</f>
        <v>13229.4245485738</v>
      </c>
      <c r="I31" s="8" t="n">
        <f aca="false">H31*$O$5</f>
        <v>3489.26072468634</v>
      </c>
      <c r="J31" s="9" t="n">
        <f aca="false">G31-I31</f>
        <v>16554.2029161334</v>
      </c>
    </row>
    <row r="32" customFormat="false" ht="15" hidden="false" customHeight="false" outlineLevel="0" collapsed="false">
      <c r="A32" s="6" t="s">
        <v>18</v>
      </c>
      <c r="B32" s="13" t="n">
        <v>30</v>
      </c>
      <c r="C32" s="14" t="n">
        <f aca="false">C31+E32+J31</f>
        <v>563112.722940183</v>
      </c>
      <c r="D32" s="14" t="n">
        <f aca="false">F31-G31+J31</f>
        <v>1110036.49709863</v>
      </c>
      <c r="E32" s="14" t="n">
        <f aca="false">$O$2</f>
        <v>12000</v>
      </c>
      <c r="F32" s="8" t="n">
        <f aca="false">(D32+E32)*(1+A32)</f>
        <v>1145711.46718741</v>
      </c>
      <c r="G32" s="14" t="n">
        <f aca="false">F32*$O$4</f>
        <v>20622.8064093734</v>
      </c>
      <c r="H32" s="14" t="n">
        <f aca="false">IF(G32*0.7&gt;$O$7,(G32*0.7-$O$7),0)</f>
        <v>13634.9644865614</v>
      </c>
      <c r="I32" s="14" t="n">
        <f aca="false">H32*$O$5</f>
        <v>3596.22188333057</v>
      </c>
      <c r="J32" s="15" t="n">
        <f aca="false">G32-I32</f>
        <v>17026.5845260429</v>
      </c>
    </row>
    <row r="33" customFormat="false" ht="15" hidden="false" customHeight="false" outlineLevel="0" collapsed="false">
      <c r="E33" s="12"/>
    </row>
    <row r="35" customFormat="false" ht="13.8" hidden="false" customHeight="false" outlineLevel="0" collapsed="false">
      <c r="B35" s="0" t="s">
        <v>32</v>
      </c>
      <c r="C35" s="0" t="s">
        <v>33</v>
      </c>
      <c r="D35" s="0" t="s">
        <v>17</v>
      </c>
      <c r="E35" s="0" t="s">
        <v>34</v>
      </c>
    </row>
    <row r="36" customFormat="false" ht="13.8" hidden="false" customHeight="false" outlineLevel="0" collapsed="false">
      <c r="B36" s="16" t="n">
        <f aca="false">F32-G32</f>
        <v>1125088.66077804</v>
      </c>
      <c r="C36" s="5" t="n">
        <f aca="false">B36-C32</f>
        <v>561975.937837856</v>
      </c>
      <c r="D36" s="5" t="n">
        <f aca="false">C36*0.7*O5</f>
        <v>103754.807523314</v>
      </c>
      <c r="E36" s="5" t="n">
        <f aca="false">B36-D36+J32</f>
        <v>1038360.43778077</v>
      </c>
    </row>
  </sheetData>
  <conditionalFormatting sqref="N9:N1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O36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3" activePane="bottomRight" state="frozen"/>
      <selection pane="topLeft" activeCell="A1" activeCellId="0" sqref="A1"/>
      <selection pane="topRight" activeCell="B1" activeCellId="0" sqref="B1"/>
      <selection pane="bottomLeft" activeCell="A3" activeCellId="0" sqref="A3"/>
      <selection pane="bottomRight" activeCell="A8" activeCellId="0" sqref="A8"/>
    </sheetView>
  </sheetViews>
  <sheetFormatPr defaultRowHeight="13.8"/>
  <cols>
    <col collapsed="false" hidden="false" max="2" min="1" style="0" width="12.7773279352227"/>
    <col collapsed="false" hidden="false" max="3" min="3" style="0" width="16.1093117408907"/>
    <col collapsed="false" hidden="false" max="4" min="4" style="0" width="15.5546558704453"/>
    <col collapsed="false" hidden="false" max="5" min="5" style="0" width="16.331983805668"/>
    <col collapsed="false" hidden="false" max="6" min="6" style="0" width="20.8866396761134"/>
    <col collapsed="false" hidden="false" max="7" min="7" style="0" width="15.8906882591093"/>
    <col collapsed="false" hidden="false" max="8" min="8" style="0" width="15.1093117408907"/>
    <col collapsed="false" hidden="false" max="9" min="9" style="0" width="20.8866396761134"/>
    <col collapsed="false" hidden="false" max="10" min="10" style="0" width="15.331983805668"/>
    <col collapsed="false" hidden="false" max="11" min="11" style="0" width="23"/>
    <col collapsed="false" hidden="false" max="12" min="12" style="0" width="25.4453441295547"/>
    <col collapsed="false" hidden="false" max="14" min="13" style="0" width="10.5748987854251"/>
    <col collapsed="false" hidden="false" max="15" min="15" style="0" width="11.7773279352227"/>
    <col collapsed="false" hidden="false" max="1025" min="16" style="0" width="10.5748987854251"/>
  </cols>
  <sheetData>
    <row r="2" customFormat="false" ht="41.75" hidden="false" customHeight="false" outlineLevel="0" collapsed="false">
      <c r="A2" s="17" t="s">
        <v>0</v>
      </c>
      <c r="B2" s="2" t="s">
        <v>1</v>
      </c>
      <c r="C2" s="1" t="s">
        <v>35</v>
      </c>
      <c r="D2" s="3" t="s">
        <v>3</v>
      </c>
      <c r="E2" s="3" t="s">
        <v>4</v>
      </c>
      <c r="F2" s="3" t="s">
        <v>5</v>
      </c>
      <c r="G2" s="3" t="s">
        <v>36</v>
      </c>
      <c r="H2" s="3" t="s">
        <v>37</v>
      </c>
      <c r="I2" s="1" t="s">
        <v>38</v>
      </c>
      <c r="J2" s="4" t="s">
        <v>17</v>
      </c>
      <c r="K2" s="17" t="s">
        <v>39</v>
      </c>
      <c r="L2" s="17" t="s">
        <v>40</v>
      </c>
      <c r="N2" s="0" t="s">
        <v>10</v>
      </c>
      <c r="O2" s="5" t="n">
        <f aca="false">A!O2</f>
        <v>12000</v>
      </c>
    </row>
    <row r="3" customFormat="false" ht="15" hidden="false" customHeight="false" outlineLevel="0" collapsed="false">
      <c r="A3" s="6" t="s">
        <v>11</v>
      </c>
      <c r="B3" s="18" t="n">
        <v>1</v>
      </c>
      <c r="C3" s="8" t="n">
        <f aca="false">E3</f>
        <v>12000</v>
      </c>
      <c r="D3" s="8" t="n">
        <v>0</v>
      </c>
      <c r="E3" s="8" t="n">
        <f aca="false">$O$2</f>
        <v>12000</v>
      </c>
      <c r="F3" s="8" t="n">
        <f aca="false">(D3+E3)*(1+A3)</f>
        <v>7560</v>
      </c>
      <c r="G3" s="8" t="e">
        <f aca="false">(D3+E3)*($O$3)</f>
        <v>#VALUE!</v>
      </c>
      <c r="H3" s="8" t="n">
        <f aca="false">(D3+E3)*$O$6*0.7</f>
        <v>73.08</v>
      </c>
      <c r="I3" s="8" t="n">
        <f aca="false">IF(H3*0.7&gt;$O$7,H3*0.7-$O$7,0)</f>
        <v>0</v>
      </c>
      <c r="J3" s="9" t="n">
        <f aca="false">I3*$O$5</f>
        <v>0</v>
      </c>
      <c r="K3" s="19" t="n">
        <f aca="false">-I3</f>
        <v>-0</v>
      </c>
      <c r="L3" s="19" t="n">
        <f aca="false">-J3</f>
        <v>-0</v>
      </c>
      <c r="N3" s="0" t="s">
        <v>12</v>
      </c>
      <c r="O3" s="11" t="s">
        <v>13</v>
      </c>
    </row>
    <row r="4" customFormat="false" ht="15" hidden="false" customHeight="false" outlineLevel="0" collapsed="false">
      <c r="A4" s="6" t="s">
        <v>14</v>
      </c>
      <c r="B4" s="18" t="n">
        <v>2</v>
      </c>
      <c r="C4" s="8" t="n">
        <f aca="false">C3+E4</f>
        <v>24000</v>
      </c>
      <c r="D4" s="8" t="n">
        <f aca="false">F3</f>
        <v>7560</v>
      </c>
      <c r="E4" s="8" t="n">
        <f aca="false">$O$2-J3</f>
        <v>12000</v>
      </c>
      <c r="F4" s="8" t="n">
        <f aca="false">(D4+E4)*(1+A4)</f>
        <v>24735.576</v>
      </c>
      <c r="G4" s="8" t="e">
        <f aca="false">(D4+E4)*($O$3)</f>
        <v>#VALUE!</v>
      </c>
      <c r="H4" s="8" t="n">
        <f aca="false">(D4+E4)*$O$6*0.7</f>
        <v>119.1204</v>
      </c>
      <c r="I4" s="8" t="n">
        <f aca="false">IF(H4*0.7&gt;$O$7,H4*0.7-$O$7,0)</f>
        <v>0</v>
      </c>
      <c r="J4" s="9" t="n">
        <f aca="false">I4*$O$5</f>
        <v>0</v>
      </c>
      <c r="K4" s="19" t="n">
        <f aca="false">K3-I4</f>
        <v>-0</v>
      </c>
      <c r="L4" s="19" t="n">
        <f aca="false">L3-J4</f>
        <v>-0</v>
      </c>
      <c r="N4" s="0" t="s">
        <v>15</v>
      </c>
      <c r="O4" s="11" t="n">
        <f aca="false">A!O4</f>
        <v>0.018</v>
      </c>
    </row>
    <row r="5" customFormat="false" ht="15" hidden="false" customHeight="false" outlineLevel="0" collapsed="false">
      <c r="A5" s="6" t="s">
        <v>16</v>
      </c>
      <c r="B5" s="18" t="n">
        <v>3</v>
      </c>
      <c r="C5" s="8" t="n">
        <f aca="false">C4+E5</f>
        <v>36000</v>
      </c>
      <c r="D5" s="8" t="n">
        <f aca="false">F4</f>
        <v>24735.576</v>
      </c>
      <c r="E5" s="8" t="n">
        <f aca="false">$O$2-J4</f>
        <v>12000</v>
      </c>
      <c r="F5" s="8" t="n">
        <f aca="false">(D5+E5)*(1+A5)</f>
        <v>42267.9537456</v>
      </c>
      <c r="G5" s="8" t="e">
        <f aca="false">(D5+E5)*($O$3)</f>
        <v>#VALUE!</v>
      </c>
      <c r="H5" s="8" t="n">
        <f aca="false">(D5+E5)*$O$6*0.7</f>
        <v>223.71965784</v>
      </c>
      <c r="I5" s="8" t="n">
        <f aca="false">IF(H5*0.7&gt;$O$7,H5*0.7-$O$7,0)</f>
        <v>0</v>
      </c>
      <c r="J5" s="9" t="n">
        <f aca="false">I5*$O$5</f>
        <v>0</v>
      </c>
      <c r="K5" s="19" t="n">
        <f aca="false">K4-I5</f>
        <v>-0</v>
      </c>
      <c r="L5" s="19" t="n">
        <f aca="false">L4-J5</f>
        <v>-0</v>
      </c>
      <c r="N5" s="0" t="s">
        <v>17</v>
      </c>
      <c r="O5" s="11" t="n">
        <f aca="false">A!O5</f>
        <v>0.26375</v>
      </c>
    </row>
    <row r="6" customFormat="false" ht="15" hidden="false" customHeight="false" outlineLevel="0" collapsed="false">
      <c r="A6" s="6" t="s">
        <v>18</v>
      </c>
      <c r="B6" s="18" t="n">
        <v>4</v>
      </c>
      <c r="C6" s="8" t="n">
        <f aca="false">C5+E6</f>
        <v>48000</v>
      </c>
      <c r="D6" s="8" t="n">
        <f aca="false">F5</f>
        <v>42267.9537456</v>
      </c>
      <c r="E6" s="8" t="n">
        <f aca="false">$O$2-J5</f>
        <v>12000</v>
      </c>
      <c r="F6" s="8" t="n">
        <f aca="false">(D6+E6)*(1+A6)</f>
        <v>55413.0075696322</v>
      </c>
      <c r="G6" s="8" t="e">
        <f aca="false">(D6+E6)*($O$3)</f>
        <v>#VALUE!</v>
      </c>
      <c r="H6" s="8" t="n">
        <f aca="false">(D6+E6)*$O$6*0.7</f>
        <v>330.491838310704</v>
      </c>
      <c r="I6" s="8" t="n">
        <f aca="false">IF(H6*0.7&gt;$O$7,H6*0.7-$O$7,0)</f>
        <v>0</v>
      </c>
      <c r="J6" s="9" t="n">
        <f aca="false">I6*$O$5</f>
        <v>0</v>
      </c>
      <c r="K6" s="19" t="n">
        <f aca="false">K5-I6</f>
        <v>-0</v>
      </c>
      <c r="L6" s="19" t="n">
        <f aca="false">L5-J6</f>
        <v>-0</v>
      </c>
      <c r="N6" s="0" t="s">
        <v>19</v>
      </c>
      <c r="O6" s="11" t="n">
        <f aca="false">A!O6</f>
        <v>0.0087</v>
      </c>
    </row>
    <row r="7" customFormat="false" ht="15" hidden="false" customHeight="false" outlineLevel="0" collapsed="false">
      <c r="A7" s="6" t="s">
        <v>20</v>
      </c>
      <c r="B7" s="18" t="n">
        <v>5</v>
      </c>
      <c r="C7" s="8" t="n">
        <f aca="false">C6+E7</f>
        <v>60000</v>
      </c>
      <c r="D7" s="8" t="n">
        <f aca="false">F6</f>
        <v>55413.0075696322</v>
      </c>
      <c r="E7" s="8" t="n">
        <f aca="false">$O$2-J6</f>
        <v>12000</v>
      </c>
      <c r="F7" s="8" t="n">
        <f aca="false">(D7+E7)*(1+A7)</f>
        <v>78199.0887807733</v>
      </c>
      <c r="G7" s="8" t="e">
        <f aca="false">(D7+E7)*($O$3)</f>
        <v>#VALUE!</v>
      </c>
      <c r="H7" s="8" t="n">
        <f aca="false">(D7+E7)*$O$6*0.7</f>
        <v>410.54521609906</v>
      </c>
      <c r="I7" s="8" t="n">
        <f aca="false">IF(H7*0.7&gt;$O$7,H7*0.7-$O$7,0)</f>
        <v>0</v>
      </c>
      <c r="J7" s="9" t="n">
        <f aca="false">I7*$O$5</f>
        <v>0</v>
      </c>
      <c r="K7" s="19" t="n">
        <f aca="false">K6-I7</f>
        <v>-0</v>
      </c>
      <c r="L7" s="19" t="n">
        <f aca="false">L6-J7</f>
        <v>-0</v>
      </c>
      <c r="N7" s="0" t="s">
        <v>21</v>
      </c>
      <c r="O7" s="5" t="n">
        <f aca="false">A!O7</f>
        <v>801</v>
      </c>
    </row>
    <row r="8" customFormat="false" ht="15" hidden="false" customHeight="false" outlineLevel="0" collapsed="false">
      <c r="A8" s="6" t="s">
        <v>22</v>
      </c>
      <c r="B8" s="18" t="n">
        <v>6</v>
      </c>
      <c r="C8" s="8" t="n">
        <f aca="false">C7+E8</f>
        <v>72000</v>
      </c>
      <c r="D8" s="8" t="n">
        <f aca="false">F7</f>
        <v>78199.0887807733</v>
      </c>
      <c r="E8" s="8" t="n">
        <f aca="false">$O$2-J7</f>
        <v>12000</v>
      </c>
      <c r="F8" s="8" t="n">
        <f aca="false">(D8+E8)*(1+A8)</f>
        <v>119414.573636866</v>
      </c>
      <c r="G8" s="8" t="e">
        <f aca="false">(D8+E8)*($O$3)</f>
        <v>#VALUE!</v>
      </c>
      <c r="H8" s="8" t="n">
        <f aca="false">(D8+E8)*$O$6*0.7</f>
        <v>549.312450674909</v>
      </c>
      <c r="I8" s="8" t="n">
        <f aca="false">IF(H8*0.7&gt;$O$7,H8*0.7-$O$7,0)</f>
        <v>0</v>
      </c>
      <c r="J8" s="9" t="n">
        <f aca="false">I8*$O$5</f>
        <v>0</v>
      </c>
      <c r="K8" s="19" t="n">
        <f aca="false">K7-I8</f>
        <v>-0</v>
      </c>
      <c r="L8" s="19" t="n">
        <f aca="false">L7-J8</f>
        <v>-0</v>
      </c>
    </row>
    <row r="9" customFormat="false" ht="15" hidden="false" customHeight="false" outlineLevel="0" collapsed="false">
      <c r="A9" s="6" t="s">
        <v>23</v>
      </c>
      <c r="B9" s="18" t="n">
        <v>7</v>
      </c>
      <c r="C9" s="8" t="n">
        <f aca="false">C8+E9</f>
        <v>84000</v>
      </c>
      <c r="D9" s="8" t="n">
        <f aca="false">F8</f>
        <v>119414.573636866</v>
      </c>
      <c r="E9" s="8" t="n">
        <f aca="false">$O$2-J8</f>
        <v>12000</v>
      </c>
      <c r="F9" s="8" t="n">
        <f aca="false">(D9+E9)*(1+A9)</f>
        <v>149405.228767753</v>
      </c>
      <c r="G9" s="8" t="e">
        <f aca="false">(D9+E9)*($O$3)</f>
        <v>#VALUE!</v>
      </c>
      <c r="H9" s="8" t="n">
        <f aca="false">(D9+E9)*$O$6*0.7</f>
        <v>800.314753448513</v>
      </c>
      <c r="I9" s="8" t="n">
        <f aca="false">IF(H9*0.7&gt;$O$7,H9*0.7-$O$7,0)</f>
        <v>0</v>
      </c>
      <c r="J9" s="9" t="n">
        <f aca="false">I9*$O$5</f>
        <v>0</v>
      </c>
      <c r="K9" s="19" t="n">
        <f aca="false">K8-I9</f>
        <v>-0</v>
      </c>
      <c r="L9" s="19" t="n">
        <f aca="false">L8-J9</f>
        <v>-0</v>
      </c>
    </row>
    <row r="10" customFormat="false" ht="15" hidden="false" customHeight="false" outlineLevel="0" collapsed="false">
      <c r="A10" s="6" t="s">
        <v>25</v>
      </c>
      <c r="B10" s="18" t="n">
        <v>8</v>
      </c>
      <c r="C10" s="8" t="n">
        <f aca="false">C9+E10</f>
        <v>96000</v>
      </c>
      <c r="D10" s="8" t="n">
        <f aca="false">F9</f>
        <v>149405.228767753</v>
      </c>
      <c r="E10" s="8" t="n">
        <f aca="false">$O$2-J9</f>
        <v>12000</v>
      </c>
      <c r="F10" s="8" t="n">
        <f aca="false">(D10+E10)*(1+A10)</f>
        <v>163632.620924748</v>
      </c>
      <c r="G10" s="8" t="e">
        <f aca="false">(D10+E10)*($O$3)</f>
        <v>#VALUE!</v>
      </c>
      <c r="H10" s="8" t="n">
        <f aca="false">(D10+E10)*$O$6*0.7</f>
        <v>982.957843195614</v>
      </c>
      <c r="I10" s="8" t="n">
        <f aca="false">IF(H10*0.7&gt;$O$7,H10*0.7-$O$7,0)</f>
        <v>0</v>
      </c>
      <c r="J10" s="9" t="n">
        <f aca="false">I10*$O$5</f>
        <v>0</v>
      </c>
      <c r="K10" s="19" t="n">
        <f aca="false">K9-I10</f>
        <v>-0</v>
      </c>
      <c r="L10" s="19" t="n">
        <f aca="false">L9-J10</f>
        <v>-0</v>
      </c>
    </row>
    <row r="11" customFormat="false" ht="15" hidden="false" customHeight="false" outlineLevel="0" collapsed="false">
      <c r="A11" s="6" t="s">
        <v>27</v>
      </c>
      <c r="B11" s="18" t="n">
        <v>9</v>
      </c>
      <c r="C11" s="8" t="n">
        <f aca="false">C10+E11</f>
        <v>108000</v>
      </c>
      <c r="D11" s="8" t="n">
        <f aca="false">F10</f>
        <v>163632.620924748</v>
      </c>
      <c r="E11" s="8" t="n">
        <f aca="false">$O$2-J10</f>
        <v>12000</v>
      </c>
      <c r="F11" s="8" t="n">
        <f aca="false">(D11+E11)*(1+A11)</f>
        <v>196638.282387348</v>
      </c>
      <c r="G11" s="8" t="e">
        <f aca="false">(D11+E11)*($O$3)</f>
        <v>#VALUE!</v>
      </c>
      <c r="H11" s="8" t="n">
        <f aca="false">(D11+E11)*$O$6*0.7</f>
        <v>1069.60266143171</v>
      </c>
      <c r="I11" s="8" t="n">
        <f aca="false">IF(H11*0.7&gt;$O$7,H11*0.7-$O$7,0)</f>
        <v>0</v>
      </c>
      <c r="J11" s="9" t="n">
        <f aca="false">I11*$O$5</f>
        <v>0</v>
      </c>
      <c r="K11" s="19" t="n">
        <f aca="false">K10-I11</f>
        <v>-0</v>
      </c>
      <c r="L11" s="19" t="n">
        <f aca="false">L10-J11</f>
        <v>-0</v>
      </c>
    </row>
    <row r="12" customFormat="false" ht="15" hidden="false" customHeight="false" outlineLevel="0" collapsed="false">
      <c r="A12" s="6" t="s">
        <v>28</v>
      </c>
      <c r="B12" s="18" t="n">
        <v>10</v>
      </c>
      <c r="C12" s="8" t="n">
        <f aca="false">C11+E12</f>
        <v>120000</v>
      </c>
      <c r="D12" s="8" t="n">
        <f aca="false">F11</f>
        <v>196638.282387348</v>
      </c>
      <c r="E12" s="8" t="n">
        <f aca="false">$O$2-J11</f>
        <v>12000</v>
      </c>
      <c r="F12" s="8" t="n">
        <f aca="false">(D12+E12)*(1+A12)</f>
        <v>254184.019432505</v>
      </c>
      <c r="G12" s="8" t="e">
        <f aca="false">(D12+E12)*($O$3)</f>
        <v>#VALUE!</v>
      </c>
      <c r="H12" s="8" t="n">
        <f aca="false">(D12+E12)*$O$6*0.7</f>
        <v>1270.60713973895</v>
      </c>
      <c r="I12" s="8" t="n">
        <f aca="false">IF(H12*0.7&gt;$O$7,H12*0.7-$O$7,0)</f>
        <v>88.4249978172626</v>
      </c>
      <c r="J12" s="9" t="n">
        <f aca="false">I12*$O$5</f>
        <v>23.322093174303</v>
      </c>
      <c r="K12" s="19" t="n">
        <f aca="false">K11-I12</f>
        <v>-88.4249978172626</v>
      </c>
      <c r="L12" s="19" t="n">
        <f aca="false">L11-J12</f>
        <v>-23.322093174303</v>
      </c>
    </row>
    <row r="13" customFormat="false" ht="15" hidden="false" customHeight="false" outlineLevel="0" collapsed="false">
      <c r="A13" s="6" t="s">
        <v>29</v>
      </c>
      <c r="B13" s="18" t="n">
        <v>11</v>
      </c>
      <c r="C13" s="8" t="n">
        <f aca="false">C12+E13</f>
        <v>131976.677906826</v>
      </c>
      <c r="D13" s="8" t="n">
        <f aca="false">F12</f>
        <v>254184.019432505</v>
      </c>
      <c r="E13" s="8" t="n">
        <f aca="false">$O$2-J12</f>
        <v>11976.6779068257</v>
      </c>
      <c r="F13" s="8" t="n">
        <f aca="false">(D13+E13)*(1+A13)</f>
        <v>254502.858795868</v>
      </c>
      <c r="G13" s="8" t="e">
        <f aca="false">(D13+E13)*($O$3)</f>
        <v>#VALUE!</v>
      </c>
      <c r="H13" s="8" t="n">
        <f aca="false">(D13+E13)*$O$6*0.7</f>
        <v>1620.91864679653</v>
      </c>
      <c r="I13" s="8" t="n">
        <f aca="false">IF(H13*0.7&gt;$O$7,H13*0.7-$O$7,0)</f>
        <v>333.643052757569</v>
      </c>
      <c r="J13" s="9" t="n">
        <f aca="false">I13*$O$5</f>
        <v>87.9983551648088</v>
      </c>
      <c r="K13" s="19" t="n">
        <f aca="false">K12-I13</f>
        <v>-422.068050574831</v>
      </c>
      <c r="L13" s="19" t="n">
        <f aca="false">L12-J13</f>
        <v>-111.320448339112</v>
      </c>
    </row>
    <row r="14" customFormat="false" ht="15" hidden="false" customHeight="false" outlineLevel="0" collapsed="false">
      <c r="A14" s="6" t="s">
        <v>30</v>
      </c>
      <c r="B14" s="18" t="n">
        <v>12</v>
      </c>
      <c r="C14" s="8" t="n">
        <f aca="false">C13+E14</f>
        <v>143888.679551661</v>
      </c>
      <c r="D14" s="8" t="n">
        <f aca="false">F13</f>
        <v>254502.858795868</v>
      </c>
      <c r="E14" s="8" t="n">
        <f aca="false">$O$2-J13</f>
        <v>11912.0016448352</v>
      </c>
      <c r="F14" s="8" t="n">
        <f aca="false">(D14+E14)*(1+A14)</f>
        <v>308508.408390335</v>
      </c>
      <c r="G14" s="8" t="e">
        <f aca="false">(D14+E14)*($O$3)</f>
        <v>#VALUE!</v>
      </c>
      <c r="H14" s="8" t="n">
        <f aca="false">(D14+E14)*$O$6*0.7</f>
        <v>1622.46650008389</v>
      </c>
      <c r="I14" s="8" t="n">
        <f aca="false">IF(H14*0.7&gt;$O$7,H14*0.7-$O$7,0)</f>
        <v>334.72655005872</v>
      </c>
      <c r="J14" s="9" t="n">
        <f aca="false">I14*$O$5</f>
        <v>88.2841275779874</v>
      </c>
      <c r="K14" s="19" t="n">
        <f aca="false">K13-I14</f>
        <v>-756.794600633551</v>
      </c>
      <c r="L14" s="19" t="n">
        <f aca="false">L13-J14</f>
        <v>-199.604575917099</v>
      </c>
    </row>
    <row r="15" customFormat="false" ht="15" hidden="false" customHeight="false" outlineLevel="0" collapsed="false">
      <c r="A15" s="6" t="s">
        <v>31</v>
      </c>
      <c r="B15" s="18" t="n">
        <v>13</v>
      </c>
      <c r="C15" s="8" t="n">
        <f aca="false">C14+E15</f>
        <v>155800.395424083</v>
      </c>
      <c r="D15" s="8" t="n">
        <f aca="false">F14</f>
        <v>308508.408390335</v>
      </c>
      <c r="E15" s="8" t="n">
        <f aca="false">$O$2-J14</f>
        <v>11911.715872422</v>
      </c>
      <c r="F15" s="8" t="n">
        <f aca="false">(D15+E15)*(1+A15)</f>
        <v>338011.189084782</v>
      </c>
      <c r="G15" s="8" t="e">
        <f aca="false">(D15+E15)*($O$3)</f>
        <v>#VALUE!</v>
      </c>
      <c r="H15" s="8" t="n">
        <f aca="false">(D15+E15)*$O$6*0.7</f>
        <v>1951.35855676019</v>
      </c>
      <c r="I15" s="8" t="n">
        <f aca="false">IF(H15*0.7&gt;$O$7,H15*0.7-$O$7,0)</f>
        <v>564.950989732133</v>
      </c>
      <c r="J15" s="9" t="n">
        <f aca="false">I15*$O$5</f>
        <v>149.00582354185</v>
      </c>
      <c r="K15" s="19" t="n">
        <f aca="false">K14-I15</f>
        <v>-1321.74559036568</v>
      </c>
      <c r="L15" s="19" t="n">
        <f aca="false">L14-J15</f>
        <v>-348.610399458949</v>
      </c>
    </row>
    <row r="16" customFormat="false" ht="15" hidden="false" customHeight="false" outlineLevel="0" collapsed="false">
      <c r="A16" s="6" t="s">
        <v>11</v>
      </c>
      <c r="B16" s="18" t="n">
        <v>14</v>
      </c>
      <c r="C16" s="8" t="n">
        <f aca="false">C15+E16</f>
        <v>167651.389600541</v>
      </c>
      <c r="D16" s="8" t="n">
        <f aca="false">F15</f>
        <v>338011.189084782</v>
      </c>
      <c r="E16" s="8" t="n">
        <f aca="false">$O$2-J15</f>
        <v>11850.9941764582</v>
      </c>
      <c r="F16" s="8" t="n">
        <f aca="false">(D16+E16)*(1+A16)</f>
        <v>220413.175454581</v>
      </c>
      <c r="G16" s="8" t="e">
        <f aca="false">(D16+E16)*($O$3)</f>
        <v>#VALUE!</v>
      </c>
      <c r="H16" s="8" t="n">
        <f aca="false">(D16+E16)*$O$6*0.7</f>
        <v>2130.66069606095</v>
      </c>
      <c r="I16" s="8" t="n">
        <f aca="false">IF(H16*0.7&gt;$O$7,H16*0.7-$O$7,0)</f>
        <v>690.462487242668</v>
      </c>
      <c r="J16" s="9" t="n">
        <f aca="false">I16*$O$5</f>
        <v>182.109481010254</v>
      </c>
      <c r="K16" s="19" t="n">
        <f aca="false">K15-I16</f>
        <v>-2012.20807760835</v>
      </c>
      <c r="L16" s="19" t="n">
        <f aca="false">L15-J16</f>
        <v>-530.719880469203</v>
      </c>
    </row>
    <row r="17" customFormat="false" ht="15" hidden="false" customHeight="false" outlineLevel="0" collapsed="false">
      <c r="A17" s="6" t="s">
        <v>14</v>
      </c>
      <c r="B17" s="18" t="n">
        <v>15</v>
      </c>
      <c r="C17" s="8" t="n">
        <f aca="false">C16+E17</f>
        <v>179469.280119531</v>
      </c>
      <c r="D17" s="8" t="n">
        <f aca="false">F16</f>
        <v>220413.175454581</v>
      </c>
      <c r="E17" s="8" t="n">
        <f aca="false">$O$2-J16</f>
        <v>11817.8905189897</v>
      </c>
      <c r="F17" s="8" t="n">
        <f aca="false">(D17+E17)*(1+A17)</f>
        <v>293679.406030178</v>
      </c>
      <c r="G17" s="8" t="e">
        <f aca="false">(D17+E17)*($O$3)</f>
        <v>#VALUE!</v>
      </c>
      <c r="H17" s="8" t="n">
        <f aca="false">(D17+E17)*$O$6*0.7</f>
        <v>1414.28719177905</v>
      </c>
      <c r="I17" s="8" t="n">
        <f aca="false">IF(H17*0.7&gt;$O$7,H17*0.7-$O$7,0)</f>
        <v>189.001034245334</v>
      </c>
      <c r="J17" s="9" t="n">
        <f aca="false">I17*$O$5</f>
        <v>49.8490227822068</v>
      </c>
      <c r="K17" s="19" t="n">
        <f aca="false">K16-I17</f>
        <v>-2201.20911185368</v>
      </c>
      <c r="L17" s="19" t="n">
        <f aca="false">L16-J17</f>
        <v>-580.56890325141</v>
      </c>
    </row>
    <row r="18" customFormat="false" ht="15" hidden="false" customHeight="false" outlineLevel="0" collapsed="false">
      <c r="A18" s="6" t="s">
        <v>16</v>
      </c>
      <c r="B18" s="18" t="n">
        <v>16</v>
      </c>
      <c r="C18" s="8" t="n">
        <f aca="false">C17+E18</f>
        <v>191419.431096749</v>
      </c>
      <c r="D18" s="8" t="n">
        <f aca="false">F17</f>
        <v>293679.406030178</v>
      </c>
      <c r="E18" s="8" t="n">
        <f aca="false">$O$2-J17</f>
        <v>11950.1509772178</v>
      </c>
      <c r="F18" s="8" t="n">
        <f aca="false">(D18+E18)*(1+A18)</f>
        <v>351657.36829271</v>
      </c>
      <c r="G18" s="8" t="e">
        <f aca="false">(D18+E18)*($O$3)</f>
        <v>#VALUE!</v>
      </c>
      <c r="H18" s="8" t="n">
        <f aca="false">(D18+E18)*$O$6*0.7</f>
        <v>1861.28400217504</v>
      </c>
      <c r="I18" s="8" t="n">
        <f aca="false">IF(H18*0.7&gt;$O$7,H18*0.7-$O$7,0)</f>
        <v>501.898801522528</v>
      </c>
      <c r="J18" s="9" t="n">
        <f aca="false">I18*$O$5</f>
        <v>132.375808901567</v>
      </c>
      <c r="K18" s="19" t="n">
        <f aca="false">K17-I18</f>
        <v>-2703.10791337621</v>
      </c>
      <c r="L18" s="19" t="n">
        <f aca="false">L17-J18</f>
        <v>-712.944712152976</v>
      </c>
    </row>
    <row r="19" customFormat="false" ht="15" hidden="false" customHeight="false" outlineLevel="0" collapsed="false">
      <c r="A19" s="6" t="s">
        <v>18</v>
      </c>
      <c r="B19" s="18" t="n">
        <v>17</v>
      </c>
      <c r="C19" s="8" t="n">
        <f aca="false">C18+E19</f>
        <v>203287.055287847</v>
      </c>
      <c r="D19" s="8" t="n">
        <f aca="false">F18</f>
        <v>351657.36829271</v>
      </c>
      <c r="E19" s="8" t="n">
        <f aca="false">$O$2-J18</f>
        <v>11867.6241910984</v>
      </c>
      <c r="F19" s="8" t="n">
        <f aca="false">(D19+E19)*(1+A19)</f>
        <v>371195.369825216</v>
      </c>
      <c r="G19" s="8" t="e">
        <f aca="false">(D19+E19)*($O$3)</f>
        <v>#VALUE!</v>
      </c>
      <c r="H19" s="8" t="n">
        <f aca="false">(D19+E19)*$O$6*0.7</f>
        <v>2213.86720422639</v>
      </c>
      <c r="I19" s="8" t="n">
        <f aca="false">IF(H19*0.7&gt;$O$7,H19*0.7-$O$7,0)</f>
        <v>748.707042958474</v>
      </c>
      <c r="J19" s="9" t="n">
        <f aca="false">I19*$O$5</f>
        <v>197.471482580297</v>
      </c>
      <c r="K19" s="19" t="n">
        <f aca="false">K18-I19</f>
        <v>-3451.81495633469</v>
      </c>
      <c r="L19" s="19" t="n">
        <f aca="false">L18-J19</f>
        <v>-910.416194733274</v>
      </c>
    </row>
    <row r="20" customFormat="false" ht="15" hidden="false" customHeight="false" outlineLevel="0" collapsed="false">
      <c r="A20" s="6" t="s">
        <v>20</v>
      </c>
      <c r="B20" s="18" t="n">
        <v>18</v>
      </c>
      <c r="C20" s="8" t="n">
        <f aca="false">C19+E20</f>
        <v>215089.583805267</v>
      </c>
      <c r="D20" s="8" t="n">
        <f aca="false">F19</f>
        <v>371195.369825216</v>
      </c>
      <c r="E20" s="8" t="n">
        <f aca="false">$O$2-J19</f>
        <v>11802.5285174197</v>
      </c>
      <c r="F20" s="8" t="n">
        <f aca="false">(D20+E20)*(1+A20)</f>
        <v>444277.562077458</v>
      </c>
      <c r="G20" s="8" t="e">
        <f aca="false">(D20+E20)*($O$3)</f>
        <v>#VALUE!</v>
      </c>
      <c r="H20" s="8" t="n">
        <f aca="false">(D20+E20)*$O$6*0.7</f>
        <v>2332.45720090665</v>
      </c>
      <c r="I20" s="8" t="n">
        <f aca="false">IF(H20*0.7&gt;$O$7,H20*0.7-$O$7,0)</f>
        <v>831.720040634658</v>
      </c>
      <c r="J20" s="9" t="n">
        <f aca="false">I20*$O$5</f>
        <v>219.366160717391</v>
      </c>
      <c r="K20" s="19" t="n">
        <f aca="false">K19-I20</f>
        <v>-4283.53499696935</v>
      </c>
      <c r="L20" s="19" t="n">
        <f aca="false">L19-J20</f>
        <v>-1129.78235545067</v>
      </c>
    </row>
    <row r="21" customFormat="false" ht="15" hidden="false" customHeight="false" outlineLevel="0" collapsed="false">
      <c r="A21" s="6" t="s">
        <v>22</v>
      </c>
      <c r="B21" s="18" t="n">
        <v>19</v>
      </c>
      <c r="C21" s="8" t="n">
        <f aca="false">C20+E21</f>
        <v>226870.217644549</v>
      </c>
      <c r="D21" s="8" t="n">
        <f aca="false">F20</f>
        <v>444277.562077458</v>
      </c>
      <c r="E21" s="8" t="n">
        <f aca="false">$O$2-J20</f>
        <v>11780.6338392826</v>
      </c>
      <c r="F21" s="8" t="n">
        <f aca="false">(D21+E21)*(1+A21)</f>
        <v>603775.445574173</v>
      </c>
      <c r="G21" s="8" t="e">
        <f aca="false">(D21+E21)*($O$3)</f>
        <v>#VALUE!</v>
      </c>
      <c r="H21" s="8" t="n">
        <f aca="false">(D21+E21)*$O$6*0.7</f>
        <v>2777.39441313295</v>
      </c>
      <c r="I21" s="8" t="n">
        <f aca="false">IF(H21*0.7&gt;$O$7,H21*0.7-$O$7,0)</f>
        <v>1143.17608919306</v>
      </c>
      <c r="J21" s="9" t="n">
        <f aca="false">I21*$O$5</f>
        <v>301.512693524671</v>
      </c>
      <c r="K21" s="19" t="n">
        <f aca="false">K20-I21</f>
        <v>-5426.71108616241</v>
      </c>
      <c r="L21" s="19" t="n">
        <f aca="false">L20-J21</f>
        <v>-1431.29504897534</v>
      </c>
    </row>
    <row r="22" customFormat="false" ht="15" hidden="false" customHeight="false" outlineLevel="0" collapsed="false">
      <c r="A22" s="6" t="s">
        <v>23</v>
      </c>
      <c r="B22" s="18" t="n">
        <v>20</v>
      </c>
      <c r="C22" s="8" t="n">
        <f aca="false">C21+E22</f>
        <v>238568.704951025</v>
      </c>
      <c r="D22" s="8" t="n">
        <f aca="false">F21</f>
        <v>603775.445574173</v>
      </c>
      <c r="E22" s="8" t="n">
        <f aca="false">$O$2-J21</f>
        <v>11698.4873064753</v>
      </c>
      <c r="F22" s="8" t="n">
        <f aca="false">(D22+E22)*(1+A22)</f>
        <v>699732.314292009</v>
      </c>
      <c r="G22" s="8" t="e">
        <f aca="false">(D22+E22)*($O$3)</f>
        <v>#VALUE!</v>
      </c>
      <c r="H22" s="8" t="n">
        <f aca="false">(D22+E22)*$O$6*0.7</f>
        <v>3748.23625124315</v>
      </c>
      <c r="I22" s="8" t="n">
        <f aca="false">IF(H22*0.7&gt;$O$7,H22*0.7-$O$7,0)</f>
        <v>1822.7653758702</v>
      </c>
      <c r="J22" s="9" t="n">
        <f aca="false">I22*$O$5</f>
        <v>480.754367885766</v>
      </c>
      <c r="K22" s="19" t="n">
        <f aca="false">K21-I22</f>
        <v>-7249.47646203261</v>
      </c>
      <c r="L22" s="19" t="n">
        <f aca="false">L21-J22</f>
        <v>-1912.0494168611</v>
      </c>
    </row>
    <row r="23" customFormat="false" ht="15" hidden="false" customHeight="false" outlineLevel="0" collapsed="false">
      <c r="A23" s="6" t="s">
        <v>25</v>
      </c>
      <c r="B23" s="18" t="n">
        <v>21</v>
      </c>
      <c r="C23" s="8" t="n">
        <f aca="false">C22+E23</f>
        <v>250087.950583139</v>
      </c>
      <c r="D23" s="8" t="n">
        <f aca="false">F22</f>
        <v>699732.314292009</v>
      </c>
      <c r="E23" s="8" t="n">
        <f aca="false">$O$2-J22</f>
        <v>11519.2456321142</v>
      </c>
      <c r="F23" s="8" t="n">
        <f aca="false">(D23+E23)*(1+A23)</f>
        <v>721066.831451076</v>
      </c>
      <c r="G23" s="8" t="e">
        <f aca="false">(D23+E23)*($O$3)</f>
        <v>#VALUE!</v>
      </c>
      <c r="H23" s="8" t="n">
        <f aca="false">(D23+E23)*$O$6*0.7</f>
        <v>4331.52199993791</v>
      </c>
      <c r="I23" s="8" t="n">
        <f aca="false">IF(H23*0.7&gt;$O$7,H23*0.7-$O$7,0)</f>
        <v>2231.06539995654</v>
      </c>
      <c r="J23" s="9" t="n">
        <f aca="false">I23*$O$5</f>
        <v>588.443499238537</v>
      </c>
      <c r="K23" s="19" t="n">
        <f aca="false">K22-I23</f>
        <v>-9480.54186198915</v>
      </c>
      <c r="L23" s="19" t="n">
        <f aca="false">L22-J23</f>
        <v>-2500.49291609964</v>
      </c>
    </row>
    <row r="24" customFormat="false" ht="15" hidden="false" customHeight="false" outlineLevel="0" collapsed="false">
      <c r="A24" s="6" t="s">
        <v>27</v>
      </c>
      <c r="B24" s="18" t="n">
        <v>22</v>
      </c>
      <c r="C24" s="8" t="n">
        <f aca="false">C23+E24</f>
        <v>261499.5070839</v>
      </c>
      <c r="D24" s="8" t="n">
        <f aca="false">F23</f>
        <v>721066.831451076</v>
      </c>
      <c r="E24" s="8" t="n">
        <f aca="false">$O$2-J23</f>
        <v>11411.5565007615</v>
      </c>
      <c r="F24" s="8" t="n">
        <f aca="false">(D24+E24)*(1+A24)</f>
        <v>820082.803150877</v>
      </c>
      <c r="G24" s="8" t="e">
        <f aca="false">(D24+E24)*($O$3)</f>
        <v>#VALUE!</v>
      </c>
      <c r="H24" s="8" t="n">
        <f aca="false">(D24+E24)*$O$6*0.7</f>
        <v>4460.79338262669</v>
      </c>
      <c r="I24" s="8" t="n">
        <f aca="false">IF(H24*0.7&gt;$O$7,H24*0.7-$O$7,0)</f>
        <v>2321.55536783868</v>
      </c>
      <c r="J24" s="9" t="n">
        <f aca="false">I24*$O$5</f>
        <v>612.310228267453</v>
      </c>
      <c r="K24" s="19" t="n">
        <f aca="false">K23-I24</f>
        <v>-11802.0972298278</v>
      </c>
      <c r="L24" s="19" t="n">
        <f aca="false">L23-J24</f>
        <v>-3112.80314436709</v>
      </c>
    </row>
    <row r="25" customFormat="false" ht="15" hidden="false" customHeight="false" outlineLevel="0" collapsed="false">
      <c r="A25" s="6" t="s">
        <v>28</v>
      </c>
      <c r="B25" s="18" t="n">
        <v>23</v>
      </c>
      <c r="C25" s="8" t="n">
        <f aca="false">C24+E25</f>
        <v>272887.196855633</v>
      </c>
      <c r="D25" s="8" t="n">
        <f aca="false">F24</f>
        <v>820082.803150877</v>
      </c>
      <c r="E25" s="8" t="n">
        <f aca="false">$O$2-J24</f>
        <v>11387.6897717325</v>
      </c>
      <c r="F25" s="8" t="n">
        <f aca="false">(D25+E25)*(1+A25)</f>
        <v>1012980.50152762</v>
      </c>
      <c r="G25" s="8" t="e">
        <f aca="false">(D25+E25)*($O$3)</f>
        <v>#VALUE!</v>
      </c>
      <c r="H25" s="8" t="n">
        <f aca="false">(D25+E25)*$O$6*0.7</f>
        <v>5063.65530189869</v>
      </c>
      <c r="I25" s="8" t="n">
        <f aca="false">IF(H25*0.7&gt;$O$7,H25*0.7-$O$7,0)</f>
        <v>2743.55871132908</v>
      </c>
      <c r="J25" s="9" t="n">
        <f aca="false">I25*$O$5</f>
        <v>723.613610113046</v>
      </c>
      <c r="K25" s="19" t="n">
        <f aca="false">K24-I25</f>
        <v>-14545.6559411569</v>
      </c>
      <c r="L25" s="19" t="n">
        <f aca="false">L24-J25</f>
        <v>-3836.41675448014</v>
      </c>
    </row>
    <row r="26" customFormat="false" ht="15" hidden="false" customHeight="false" outlineLevel="0" collapsed="false">
      <c r="A26" s="6" t="s">
        <v>29</v>
      </c>
      <c r="B26" s="18" t="n">
        <v>24</v>
      </c>
      <c r="C26" s="8" t="n">
        <f aca="false">C25+E26</f>
        <v>284163.58324552</v>
      </c>
      <c r="D26" s="8" t="n">
        <f aca="false">F25</f>
        <v>1012980.50152762</v>
      </c>
      <c r="E26" s="8" t="n">
        <f aca="false">$O$2-J25</f>
        <v>11276.386389887</v>
      </c>
      <c r="F26" s="8" t="n">
        <f aca="false">(D26+E26)*(1+A26)</f>
        <v>979394.436226716</v>
      </c>
      <c r="G26" s="8" t="e">
        <f aca="false">(D26+E26)*($O$3)</f>
        <v>#VALUE!</v>
      </c>
      <c r="H26" s="8" t="n">
        <f aca="false">(D26+E26)*$O$6*0.7</f>
        <v>6237.72444741759</v>
      </c>
      <c r="I26" s="8" t="n">
        <f aca="false">IF(H26*0.7&gt;$O$7,H26*0.7-$O$7,0)</f>
        <v>3565.40711319231</v>
      </c>
      <c r="J26" s="9" t="n">
        <f aca="false">I26*$O$5</f>
        <v>940.376126104473</v>
      </c>
      <c r="K26" s="19" t="n">
        <f aca="false">K25-I26</f>
        <v>-18111.0630543492</v>
      </c>
      <c r="L26" s="19" t="n">
        <f aca="false">L25-J26</f>
        <v>-4776.79288058461</v>
      </c>
    </row>
    <row r="27" customFormat="false" ht="15" hidden="false" customHeight="false" outlineLevel="0" collapsed="false">
      <c r="A27" s="6" t="s">
        <v>30</v>
      </c>
      <c r="B27" s="18" t="n">
        <v>25</v>
      </c>
      <c r="C27" s="8" t="n">
        <f aca="false">C26+E27</f>
        <v>295223.207119415</v>
      </c>
      <c r="D27" s="8" t="n">
        <f aca="false">F26</f>
        <v>979394.436226716</v>
      </c>
      <c r="E27" s="8" t="n">
        <f aca="false">$O$2-J26</f>
        <v>11059.6238738955</v>
      </c>
      <c r="F27" s="8" t="n">
        <f aca="false">(D27+E27)*(1+A27)</f>
        <v>1146945.80159651</v>
      </c>
      <c r="G27" s="8" t="e">
        <f aca="false">(D27+E27)*($O$3)</f>
        <v>#VALUE!</v>
      </c>
      <c r="H27" s="8" t="n">
        <f aca="false">(D27+E27)*$O$6*0.7</f>
        <v>6031.86522601272</v>
      </c>
      <c r="I27" s="8" t="n">
        <f aca="false">IF(H27*0.7&gt;$O$7,H27*0.7-$O$7,0)</f>
        <v>3421.30565820891</v>
      </c>
      <c r="J27" s="9" t="n">
        <f aca="false">I27*$O$5</f>
        <v>902.369367352599</v>
      </c>
      <c r="K27" s="19" t="n">
        <f aca="false">K26-I27</f>
        <v>-21532.3687125581</v>
      </c>
      <c r="L27" s="19" t="n">
        <f aca="false">L26-J27</f>
        <v>-5679.16224793721</v>
      </c>
    </row>
    <row r="28" customFormat="false" ht="15" hidden="false" customHeight="false" outlineLevel="0" collapsed="false">
      <c r="A28" s="6" t="s">
        <v>31</v>
      </c>
      <c r="B28" s="18" t="n">
        <v>26</v>
      </c>
      <c r="C28" s="8" t="n">
        <f aca="false">C27+E28</f>
        <v>306320.837752063</v>
      </c>
      <c r="D28" s="8" t="n">
        <f aca="false">F27</f>
        <v>1146945.80159651</v>
      </c>
      <c r="E28" s="8" t="n">
        <f aca="false">$O$2-J27</f>
        <v>11097.6306326474</v>
      </c>
      <c r="F28" s="8" t="n">
        <f aca="false">(D28+E28)*(1+A28)</f>
        <v>1221620.01665854</v>
      </c>
      <c r="G28" s="8" t="e">
        <f aca="false">(D28+E28)*($O$3)</f>
        <v>#VALUE!</v>
      </c>
      <c r="H28" s="8" t="n">
        <f aca="false">(D28+E28)*$O$6*0.7</f>
        <v>7052.48450227555</v>
      </c>
      <c r="I28" s="8" t="n">
        <f aca="false">IF(H28*0.7&gt;$O$7,H28*0.7-$O$7,0)</f>
        <v>4135.73915159289</v>
      </c>
      <c r="J28" s="9" t="n">
        <f aca="false">I28*$O$5</f>
        <v>1090.80120123262</v>
      </c>
      <c r="K28" s="19" t="n">
        <f aca="false">K27-I28</f>
        <v>-25668.107864151</v>
      </c>
      <c r="L28" s="19" t="n">
        <f aca="false">L27-J28</f>
        <v>-6769.96344916983</v>
      </c>
    </row>
    <row r="29" customFormat="false" ht="15" hidden="false" customHeight="false" outlineLevel="0" collapsed="false">
      <c r="A29" s="6" t="s">
        <v>11</v>
      </c>
      <c r="B29" s="18" t="n">
        <v>27</v>
      </c>
      <c r="C29" s="8" t="n">
        <f aca="false">C28+E29</f>
        <v>317230.03655083</v>
      </c>
      <c r="D29" s="8" t="n">
        <f aca="false">F28</f>
        <v>1221620.01665854</v>
      </c>
      <c r="E29" s="8" t="n">
        <f aca="false">$O$2-J28</f>
        <v>10909.1987987674</v>
      </c>
      <c r="F29" s="8" t="n">
        <f aca="false">(D29+E29)*(1+A29)</f>
        <v>776493.405738101</v>
      </c>
      <c r="G29" s="8" t="e">
        <f aca="false">(D29+E29)*($O$3)</f>
        <v>#VALUE!</v>
      </c>
      <c r="H29" s="8" t="n">
        <f aca="false">(D29+E29)*$O$6*0.7</f>
        <v>7506.10292213497</v>
      </c>
      <c r="I29" s="8" t="n">
        <f aca="false">IF(H29*0.7&gt;$O$7,H29*0.7-$O$7,0)</f>
        <v>4453.27204549448</v>
      </c>
      <c r="J29" s="9" t="n">
        <f aca="false">I29*$O$5</f>
        <v>1174.55050199917</v>
      </c>
      <c r="K29" s="19" t="n">
        <f aca="false">K28-I29</f>
        <v>-30121.3799096455</v>
      </c>
      <c r="L29" s="19" t="n">
        <f aca="false">L28-J29</f>
        <v>-7944.513951169</v>
      </c>
    </row>
    <row r="30" customFormat="false" ht="15" hidden="false" customHeight="false" outlineLevel="0" collapsed="false">
      <c r="A30" s="6" t="s">
        <v>14</v>
      </c>
      <c r="B30" s="18" t="n">
        <v>28</v>
      </c>
      <c r="C30" s="8" t="n">
        <f aca="false">C29+E30</f>
        <v>328055.486048831</v>
      </c>
      <c r="D30" s="8" t="n">
        <f aca="false">F29</f>
        <v>776493.405738101</v>
      </c>
      <c r="E30" s="8" t="n">
        <f aca="false">$O$2-J29</f>
        <v>10825.4494980008</v>
      </c>
      <c r="F30" s="8" t="n">
        <f aca="false">(D30+E30)*(1+A30)</f>
        <v>995643.424331574</v>
      </c>
      <c r="G30" s="8" t="e">
        <f aca="false">(D30+E30)*($O$3)</f>
        <v>#VALUE!</v>
      </c>
      <c r="H30" s="8" t="n">
        <f aca="false">(D30+E30)*$O$6*0.7</f>
        <v>4794.77182838786</v>
      </c>
      <c r="I30" s="8" t="n">
        <f aca="false">IF(H30*0.7&gt;$O$7,H30*0.7-$O$7,0)</f>
        <v>2555.3402798715</v>
      </c>
      <c r="J30" s="9" t="n">
        <f aca="false">I30*$O$5</f>
        <v>673.970998816109</v>
      </c>
      <c r="K30" s="19" t="n">
        <f aca="false">K29-I30</f>
        <v>-32676.720189517</v>
      </c>
      <c r="L30" s="19" t="n">
        <f aca="false">L29-J30</f>
        <v>-8618.48494998511</v>
      </c>
    </row>
    <row r="31" customFormat="false" ht="15" hidden="false" customHeight="false" outlineLevel="0" collapsed="false">
      <c r="A31" s="6" t="s">
        <v>16</v>
      </c>
      <c r="B31" s="18" t="n">
        <v>29</v>
      </c>
      <c r="C31" s="8" t="n">
        <f aca="false">C30+E31</f>
        <v>339381.515050015</v>
      </c>
      <c r="D31" s="8" t="n">
        <f aca="false">F30</f>
        <v>995643.424331574</v>
      </c>
      <c r="E31" s="8" t="n">
        <f aca="false">$O$2-J30</f>
        <v>11326.0290011839</v>
      </c>
      <c r="F31" s="8" t="n">
        <f aca="false">(D31+E31)*(1+A31)</f>
        <v>1158619.05300467</v>
      </c>
      <c r="G31" s="8" t="e">
        <f aca="false">(D31+E31)*($O$3)</f>
        <v>#VALUE!</v>
      </c>
      <c r="H31" s="8" t="n">
        <f aca="false">(D31+E31)*$O$6*0.7</f>
        <v>6132.4439707965</v>
      </c>
      <c r="I31" s="8" t="n">
        <f aca="false">IF(H31*0.7&gt;$O$7,H31*0.7-$O$7,0)</f>
        <v>3491.71077955755</v>
      </c>
      <c r="J31" s="9" t="n">
        <f aca="false">I31*$O$5</f>
        <v>920.938718108303</v>
      </c>
      <c r="K31" s="19" t="n">
        <f aca="false">K30-I31</f>
        <v>-36168.4309690745</v>
      </c>
      <c r="L31" s="19" t="n">
        <f aca="false">L30-J31</f>
        <v>-9539.42366809342</v>
      </c>
    </row>
    <row r="32" customFormat="false" ht="15" hidden="false" customHeight="false" outlineLevel="0" collapsed="false">
      <c r="A32" s="6" t="s">
        <v>18</v>
      </c>
      <c r="B32" s="20" t="n">
        <v>30</v>
      </c>
      <c r="C32" s="14" t="n">
        <f aca="false">C31+E32</f>
        <v>350460.576331907</v>
      </c>
      <c r="D32" s="14" t="n">
        <f aca="false">F31</f>
        <v>1158619.05300467</v>
      </c>
      <c r="E32" s="14" t="n">
        <f aca="false">$O$2-J31</f>
        <v>11079.0612818917</v>
      </c>
      <c r="F32" s="8" t="n">
        <f aca="false">(D32+E32)*(1+A32)</f>
        <v>1194378.74449801</v>
      </c>
      <c r="G32" s="14" t="e">
        <f aca="false">(D32+E32)*($O$3)</f>
        <v>#VALUE!</v>
      </c>
      <c r="H32" s="14" t="n">
        <f aca="false">(D32+E32)*$O$6*0.7</f>
        <v>7123.46151600517</v>
      </c>
      <c r="I32" s="14" t="n">
        <f aca="false">IF(H32*0.7&gt;$O$7,H32*0.7-$O$7,0)</f>
        <v>4185.42306120362</v>
      </c>
      <c r="J32" s="15" t="n">
        <f aca="false">I32*$O$5</f>
        <v>1103.90533239245</v>
      </c>
      <c r="K32" s="21" t="n">
        <f aca="false">K31-I32</f>
        <v>-40353.8540302782</v>
      </c>
      <c r="L32" s="21" t="n">
        <f aca="false">L31-J32</f>
        <v>-10643.3290004859</v>
      </c>
    </row>
    <row r="35" customFormat="false" ht="13.8" hidden="false" customHeight="false" outlineLevel="0" collapsed="false">
      <c r="B35" s="0" t="s">
        <v>32</v>
      </c>
      <c r="C35" s="0" t="s">
        <v>33</v>
      </c>
      <c r="D35" s="0" t="s">
        <v>17</v>
      </c>
      <c r="E35" s="0" t="s">
        <v>34</v>
      </c>
    </row>
    <row r="36" customFormat="false" ht="13.8" hidden="false" customHeight="false" outlineLevel="0" collapsed="false">
      <c r="B36" s="16" t="n">
        <f aca="false">F32</f>
        <v>1194378.74449801</v>
      </c>
      <c r="C36" s="5" t="n">
        <f aca="false">B36-C32+K32</f>
        <v>803564.314135825</v>
      </c>
      <c r="D36" s="5" t="n">
        <f aca="false">C36*0.7*O5</f>
        <v>148358.061497327</v>
      </c>
      <c r="E36" s="5" t="n">
        <f aca="false">B36-D36</f>
        <v>1046020.68300068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6"/>
  <sheetViews>
    <sheetView windowProtection="false" showFormulas="false" showGridLines="true" showRowColHeaders="true" showZeros="true" rightToLeft="false" tabSelected="false" showOutlineSymbols="true" defaultGridColor="true" view="normal" topLeftCell="F1" colorId="64" zoomScale="100" zoomScaleNormal="100" zoomScalePageLayoutView="100" workbookViewId="0">
      <selection pane="topLeft" activeCell="M11" activeCellId="0" sqref="M11"/>
    </sheetView>
  </sheetViews>
  <sheetFormatPr defaultRowHeight="14.4"/>
  <cols>
    <col collapsed="false" hidden="false" max="1" min="1" style="0" width="12.7773279352227"/>
    <col collapsed="false" hidden="false" max="2" min="2" style="0" width="16.1093117408907"/>
    <col collapsed="false" hidden="false" max="3" min="3" style="0" width="15.5546558704453"/>
    <col collapsed="false" hidden="false" max="4" min="4" style="0" width="16.331983805668"/>
    <col collapsed="false" hidden="false" max="5" min="5" style="0" width="20.8866396761134"/>
    <col collapsed="false" hidden="false" max="6" min="6" style="0" width="15.8906882591093"/>
    <col collapsed="false" hidden="false" max="7" min="7" style="0" width="13.331983805668"/>
    <col collapsed="false" hidden="false" max="8" min="8" style="0" width="10.5748987854251"/>
    <col collapsed="false" hidden="false" max="9" min="9" style="0" width="15.331983805668"/>
    <col collapsed="false" hidden="false" max="12" min="10" style="0" width="10.5748987854251"/>
    <col collapsed="false" hidden="false" max="13" min="13" style="0" width="22.1093117408907"/>
    <col collapsed="false" hidden="false" max="1025" min="14" style="0" width="10.5748987854251"/>
  </cols>
  <sheetData>
    <row r="1" customFormat="false" ht="15" hidden="false" customHeight="false" outlineLevel="0" collapsed="false"/>
    <row r="2" customFormat="false" ht="43.8" hidden="false" customHeight="false" outlineLevel="0" collapsed="false">
      <c r="A2" s="2" t="s">
        <v>1</v>
      </c>
      <c r="B2" s="1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4" t="s">
        <v>9</v>
      </c>
      <c r="M2" s="0" t="s">
        <v>10</v>
      </c>
      <c r="N2" s="0" t="n">
        <v>12000</v>
      </c>
    </row>
    <row r="3" customFormat="false" ht="14.4" hidden="false" customHeight="false" outlineLevel="0" collapsed="false">
      <c r="A3" s="7" t="n">
        <v>1</v>
      </c>
      <c r="B3" s="8" t="n">
        <f aca="false">D3</f>
        <v>12000</v>
      </c>
      <c r="C3" s="8" t="n">
        <v>0</v>
      </c>
      <c r="D3" s="8" t="n">
        <f aca="false">$N$2</f>
        <v>12000</v>
      </c>
      <c r="E3" s="8" t="n">
        <f aca="false">(C3+D3)*(1+$N$3)</f>
        <v>12720</v>
      </c>
      <c r="F3" s="8" t="n">
        <f aca="false">E3*$N$4</f>
        <v>228.96</v>
      </c>
      <c r="G3" s="8" t="n">
        <f aca="false">IF(F3*0.7&gt;$N$7,(F3*0.7-$N$7),0)</f>
        <v>0</v>
      </c>
      <c r="H3" s="8" t="n">
        <f aca="false">G3*$N$5</f>
        <v>0</v>
      </c>
      <c r="I3" s="9" t="n">
        <f aca="false">F3-H3</f>
        <v>228.96</v>
      </c>
      <c r="M3" s="0" t="s">
        <v>12</v>
      </c>
      <c r="N3" s="10" t="n">
        <v>0.06</v>
      </c>
    </row>
    <row r="4" customFormat="false" ht="14.4" hidden="false" customHeight="false" outlineLevel="0" collapsed="false">
      <c r="A4" s="7" t="n">
        <v>2</v>
      </c>
      <c r="B4" s="8" t="n">
        <f aca="false">B3+D4+I3</f>
        <v>24228.96</v>
      </c>
      <c r="C4" s="8" t="n">
        <f aca="false">E3-F3+I3</f>
        <v>12720</v>
      </c>
      <c r="D4" s="8" t="n">
        <f aca="false">$N$2</f>
        <v>12000</v>
      </c>
      <c r="E4" s="8" t="n">
        <f aca="false">(C4+D4)*(1+$N$3)</f>
        <v>26203.2</v>
      </c>
      <c r="F4" s="8" t="n">
        <f aca="false">E4*$N$4</f>
        <v>471.6576</v>
      </c>
      <c r="G4" s="8" t="n">
        <f aca="false">IF(F4*0.7&gt;$N$7,(F4*0.7-$N$7),0)</f>
        <v>0</v>
      </c>
      <c r="H4" s="8" t="n">
        <f aca="false">G4*$N$5</f>
        <v>0</v>
      </c>
      <c r="I4" s="9" t="n">
        <f aca="false">F4-H4</f>
        <v>471.6576</v>
      </c>
      <c r="M4" s="0" t="s">
        <v>15</v>
      </c>
      <c r="N4" s="10" t="n">
        <v>0.018</v>
      </c>
    </row>
    <row r="5" customFormat="false" ht="14.4" hidden="false" customHeight="false" outlineLevel="0" collapsed="false">
      <c r="A5" s="7" t="n">
        <v>3</v>
      </c>
      <c r="B5" s="8" t="n">
        <f aca="false">B4+D5+I4</f>
        <v>36700.6176</v>
      </c>
      <c r="C5" s="8" t="n">
        <f aca="false">E4-F4+I4</f>
        <v>26203.2</v>
      </c>
      <c r="D5" s="8" t="n">
        <f aca="false">$N$2</f>
        <v>12000</v>
      </c>
      <c r="E5" s="8" t="n">
        <f aca="false">(C5+D5)*(1+$N$3)</f>
        <v>40495.392</v>
      </c>
      <c r="F5" s="8" t="n">
        <f aca="false">E5*$N$4</f>
        <v>728.917056</v>
      </c>
      <c r="G5" s="8" t="n">
        <f aca="false">IF(F5*0.7&gt;$N$7,(F5*0.7-$N$7),0)</f>
        <v>0</v>
      </c>
      <c r="H5" s="8" t="n">
        <f aca="false">G5*$N$5</f>
        <v>0</v>
      </c>
      <c r="I5" s="9" t="n">
        <f aca="false">F5-H5</f>
        <v>728.917056</v>
      </c>
      <c r="M5" s="0" t="s">
        <v>17</v>
      </c>
      <c r="N5" s="11" t="n">
        <v>0.26375</v>
      </c>
    </row>
    <row r="6" customFormat="false" ht="14.4" hidden="false" customHeight="false" outlineLevel="0" collapsed="false">
      <c r="A6" s="7" t="n">
        <v>4</v>
      </c>
      <c r="B6" s="8" t="n">
        <f aca="false">B5+D6+I5</f>
        <v>49429.534656</v>
      </c>
      <c r="C6" s="8" t="n">
        <f aca="false">E5-F5+I5</f>
        <v>40495.392</v>
      </c>
      <c r="D6" s="8" t="n">
        <f aca="false">$N$2</f>
        <v>12000</v>
      </c>
      <c r="E6" s="8" t="n">
        <f aca="false">(C6+D6)*(1+$N$3)</f>
        <v>55645.11552</v>
      </c>
      <c r="F6" s="8" t="n">
        <f aca="false">E6*$N$4</f>
        <v>1001.61207936</v>
      </c>
      <c r="G6" s="8" t="n">
        <f aca="false">IF(F6*0.7&gt;$N$7,(F6*0.7-$N$7),0)</f>
        <v>0</v>
      </c>
      <c r="H6" s="8" t="n">
        <f aca="false">G6*$N$5</f>
        <v>0</v>
      </c>
      <c r="I6" s="9" t="n">
        <f aca="false">F6-H6</f>
        <v>1001.61207936</v>
      </c>
      <c r="M6" s="0" t="s">
        <v>19</v>
      </c>
      <c r="N6" s="11" t="n">
        <v>0.0087</v>
      </c>
    </row>
    <row r="7" customFormat="false" ht="14.4" hidden="false" customHeight="false" outlineLevel="0" collapsed="false">
      <c r="A7" s="7" t="n">
        <v>5</v>
      </c>
      <c r="B7" s="8" t="n">
        <f aca="false">B6+D7+I6</f>
        <v>62431.14673536</v>
      </c>
      <c r="C7" s="8" t="n">
        <f aca="false">E6-F6+I6</f>
        <v>55645.11552</v>
      </c>
      <c r="D7" s="8" t="n">
        <f aca="false">$N$2</f>
        <v>12000</v>
      </c>
      <c r="E7" s="8" t="n">
        <f aca="false">(C7+D7)*(1+$N$3)</f>
        <v>71703.8224512</v>
      </c>
      <c r="F7" s="8" t="n">
        <f aca="false">E7*$N$4</f>
        <v>1290.6688041216</v>
      </c>
      <c r="G7" s="8" t="n">
        <f aca="false">IF(F7*0.7&gt;$N$7,(F7*0.7-$N$7),0)</f>
        <v>102.46816288512</v>
      </c>
      <c r="H7" s="8" t="n">
        <f aca="false">G7*$N$5</f>
        <v>27.0259779609504</v>
      </c>
      <c r="I7" s="9" t="n">
        <f aca="false">F7-H7</f>
        <v>1263.64282616065</v>
      </c>
      <c r="M7" s="0" t="s">
        <v>21</v>
      </c>
      <c r="N7" s="5" t="n">
        <v>801</v>
      </c>
    </row>
    <row r="8" customFormat="false" ht="14.4" hidden="false" customHeight="false" outlineLevel="0" collapsed="false">
      <c r="A8" s="7" t="n">
        <v>6</v>
      </c>
      <c r="B8" s="8" t="n">
        <f aca="false">B7+D8+I7</f>
        <v>75694.7895615207</v>
      </c>
      <c r="C8" s="8" t="n">
        <f aca="false">E7-F7+I7</f>
        <v>71676.7964732391</v>
      </c>
      <c r="D8" s="8" t="n">
        <f aca="false">$N$2</f>
        <v>12000</v>
      </c>
      <c r="E8" s="8" t="n">
        <f aca="false">(C8+D8)*(1+$N$3)</f>
        <v>88697.4042616334</v>
      </c>
      <c r="F8" s="8" t="n">
        <f aca="false">E8*$N$4</f>
        <v>1596.5532767094</v>
      </c>
      <c r="G8" s="8" t="n">
        <f aca="false">IF(F8*0.7&gt;$N$7,(F8*0.7-$N$7),0)</f>
        <v>316.587293696581</v>
      </c>
      <c r="H8" s="8" t="n">
        <f aca="false">G8*$N$5</f>
        <v>83.4998987124732</v>
      </c>
      <c r="I8" s="9" t="n">
        <f aca="false">F8-H8</f>
        <v>1513.05337799693</v>
      </c>
    </row>
    <row r="9" customFormat="false" ht="14.4" hidden="false" customHeight="false" outlineLevel="0" collapsed="false">
      <c r="A9" s="7" t="n">
        <v>7</v>
      </c>
      <c r="B9" s="8" t="n">
        <f aca="false">B8+D9+I8</f>
        <v>89207.8429395176</v>
      </c>
      <c r="C9" s="8" t="n">
        <f aca="false">E8-F8+I8</f>
        <v>88613.9043629209</v>
      </c>
      <c r="D9" s="8" t="n">
        <f aca="false">$N$2</f>
        <v>12000</v>
      </c>
      <c r="E9" s="8" t="n">
        <f aca="false">(C9+D9)*(1+$N$3)</f>
        <v>106650.738624696</v>
      </c>
      <c r="F9" s="8" t="n">
        <f aca="false">E9*$N$4</f>
        <v>1919.71329524453</v>
      </c>
      <c r="G9" s="8" t="n">
        <f aca="false">IF(F9*0.7&gt;$N$7,(F9*0.7-$N$7),0)</f>
        <v>542.799306671172</v>
      </c>
      <c r="H9" s="8" t="n">
        <f aca="false">G9*$N$5</f>
        <v>143.163317134522</v>
      </c>
      <c r="I9" s="9" t="n">
        <f aca="false">F9-H9</f>
        <v>1776.54997811001</v>
      </c>
      <c r="M9" s="12" t="n">
        <f aca="false">+D36</f>
        <v>877161.479888948</v>
      </c>
      <c r="N9" s="0" t="s">
        <v>24</v>
      </c>
    </row>
    <row r="10" customFormat="false" ht="14.4" hidden="false" customHeight="false" outlineLevel="0" collapsed="false">
      <c r="A10" s="7" t="n">
        <v>8</v>
      </c>
      <c r="B10" s="8" t="n">
        <f aca="false">B9+D10+I9</f>
        <v>102984.392917628</v>
      </c>
      <c r="C10" s="8" t="n">
        <f aca="false">E9-F9+I9</f>
        <v>106507.575307562</v>
      </c>
      <c r="D10" s="8" t="n">
        <f aca="false">$N$2</f>
        <v>12000</v>
      </c>
      <c r="E10" s="8" t="n">
        <f aca="false">(C10+D10)*(1+$N$3)</f>
        <v>125618.029826015</v>
      </c>
      <c r="F10" s="8" t="n">
        <f aca="false">E10*$N$4</f>
        <v>2261.12453686828</v>
      </c>
      <c r="G10" s="8" t="n">
        <f aca="false">IF(F10*0.7&gt;$N$7,(F10*0.7-$N$7),0)</f>
        <v>781.787175807794</v>
      </c>
      <c r="H10" s="8" t="n">
        <f aca="false">G10*$N$5</f>
        <v>206.196367619306</v>
      </c>
      <c r="I10" s="9" t="n">
        <f aca="false">F10-H10</f>
        <v>2054.92816924897</v>
      </c>
      <c r="M10" s="12" t="n">
        <f aca="false">+'T alt'!D36</f>
        <v>884325.684215583</v>
      </c>
      <c r="N10" s="0" t="s">
        <v>26</v>
      </c>
    </row>
    <row r="11" customFormat="false" ht="14.4" hidden="false" customHeight="false" outlineLevel="0" collapsed="false">
      <c r="A11" s="7" t="n">
        <v>9</v>
      </c>
      <c r="B11" s="8" t="n">
        <f aca="false">B10+D11+I10</f>
        <v>117039.321086877</v>
      </c>
      <c r="C11" s="8" t="n">
        <f aca="false">E10-F10+I10</f>
        <v>125411.833458396</v>
      </c>
      <c r="D11" s="8" t="n">
        <f aca="false">$N$2</f>
        <v>12000</v>
      </c>
      <c r="E11" s="8" t="n">
        <f aca="false">(C11+D11)*(1+$N$3)</f>
        <v>145656.5434659</v>
      </c>
      <c r="F11" s="8" t="n">
        <f aca="false">E11*$N$4</f>
        <v>2621.8177823862</v>
      </c>
      <c r="G11" s="8" t="n">
        <f aca="false">IF(F11*0.7&gt;$N$7,(F11*0.7-$N$7),0)</f>
        <v>1034.27244767034</v>
      </c>
      <c r="H11" s="8" t="n">
        <f aca="false">G11*$N$5</f>
        <v>272.789358073052</v>
      </c>
      <c r="I11" s="9" t="n">
        <f aca="false">F11-H11</f>
        <v>2349.02842431315</v>
      </c>
      <c r="M11" s="12" t="n">
        <f aca="false">+M10-M9</f>
        <v>7164.20432663499</v>
      </c>
    </row>
    <row r="12" customFormat="false" ht="14.4" hidden="false" customHeight="false" outlineLevel="0" collapsed="false">
      <c r="A12" s="7" t="n">
        <v>10</v>
      </c>
      <c r="B12" s="8" t="n">
        <f aca="false">B11+D12+I11</f>
        <v>131388.34951119</v>
      </c>
      <c r="C12" s="8" t="n">
        <f aca="false">E11-F11+I11</f>
        <v>145383.754107827</v>
      </c>
      <c r="D12" s="8" t="n">
        <f aca="false">$N$2</f>
        <v>12000</v>
      </c>
      <c r="E12" s="8" t="n">
        <f aca="false">(C12+D12)*(1+$N$3)</f>
        <v>166826.779354296</v>
      </c>
      <c r="F12" s="8" t="n">
        <f aca="false">E12*$N$4</f>
        <v>3002.88202837734</v>
      </c>
      <c r="G12" s="8" t="n">
        <f aca="false">IF(F12*0.7&gt;$N$7,(F12*0.7-$N$7),0)</f>
        <v>1301.01741986413</v>
      </c>
      <c r="H12" s="8" t="n">
        <f aca="false">G12*$N$5</f>
        <v>343.143344489166</v>
      </c>
      <c r="I12" s="9" t="n">
        <f aca="false">F12-H12</f>
        <v>2659.73868388817</v>
      </c>
    </row>
    <row r="13" customFormat="false" ht="14.4" hidden="false" customHeight="false" outlineLevel="0" collapsed="false">
      <c r="A13" s="7" t="n">
        <v>11</v>
      </c>
      <c r="B13" s="8" t="n">
        <f aca="false">B12+D13+I12</f>
        <v>146048.088195078</v>
      </c>
      <c r="C13" s="8" t="n">
        <f aca="false">E12-F12+I12</f>
        <v>166483.636009807</v>
      </c>
      <c r="D13" s="8" t="n">
        <f aca="false">$N$2</f>
        <v>12000</v>
      </c>
      <c r="E13" s="8" t="n">
        <f aca="false">(C13+D13)*(1+$N$3)</f>
        <v>189192.654170396</v>
      </c>
      <c r="F13" s="8" t="n">
        <f aca="false">E13*$N$4</f>
        <v>3405.46777506712</v>
      </c>
      <c r="G13" s="8" t="n">
        <f aca="false">IF(F13*0.7&gt;$N$7,(F13*0.7-$N$7),0)</f>
        <v>1582.82744254699</v>
      </c>
      <c r="H13" s="8" t="n">
        <f aca="false">G13*$N$5</f>
        <v>417.470737971768</v>
      </c>
      <c r="I13" s="9" t="n">
        <f aca="false">F13-H13</f>
        <v>2987.99703709536</v>
      </c>
    </row>
    <row r="14" customFormat="false" ht="14.4" hidden="false" customHeight="false" outlineLevel="0" collapsed="false">
      <c r="A14" s="7" t="n">
        <v>12</v>
      </c>
      <c r="B14" s="8" t="n">
        <f aca="false">B13+D14+I13</f>
        <v>161036.085232173</v>
      </c>
      <c r="C14" s="8" t="n">
        <f aca="false">E13-F13+I13</f>
        <v>188775.183432424</v>
      </c>
      <c r="D14" s="8" t="n">
        <f aca="false">$N$2</f>
        <v>12000</v>
      </c>
      <c r="E14" s="8" t="n">
        <f aca="false">(C14+D14)*(1+$N$3)</f>
        <v>212821.694438369</v>
      </c>
      <c r="F14" s="8" t="n">
        <f aca="false">E14*$N$4</f>
        <v>3830.79049989065</v>
      </c>
      <c r="G14" s="8" t="n">
        <f aca="false">IF(F14*0.7&gt;$N$7,(F14*0.7-$N$7),0)</f>
        <v>1880.55334992345</v>
      </c>
      <c r="H14" s="8" t="n">
        <f aca="false">G14*$N$5</f>
        <v>495.995946042311</v>
      </c>
      <c r="I14" s="9" t="n">
        <f aca="false">F14-H14</f>
        <v>3334.79455384834</v>
      </c>
    </row>
    <row r="15" customFormat="false" ht="14.4" hidden="false" customHeight="false" outlineLevel="0" collapsed="false">
      <c r="A15" s="7" t="n">
        <v>13</v>
      </c>
      <c r="B15" s="8" t="n">
        <f aca="false">B14+D15+I14</f>
        <v>176370.879786022</v>
      </c>
      <c r="C15" s="8" t="n">
        <f aca="false">E14-F14+I14</f>
        <v>212325.698492327</v>
      </c>
      <c r="D15" s="8" t="n">
        <f aca="false">$N$2</f>
        <v>12000</v>
      </c>
      <c r="E15" s="8" t="n">
        <f aca="false">(C15+D15)*(1+$N$3)</f>
        <v>237785.240401867</v>
      </c>
      <c r="F15" s="8" t="n">
        <f aca="false">E15*$N$4</f>
        <v>4280.1343272336</v>
      </c>
      <c r="G15" s="8" t="n">
        <f aca="false">IF(F15*0.7&gt;$N$7,(F15*0.7-$N$7),0)</f>
        <v>2195.09402906352</v>
      </c>
      <c r="H15" s="8" t="n">
        <f aca="false">G15*$N$5</f>
        <v>578.956050165504</v>
      </c>
      <c r="I15" s="9" t="n">
        <f aca="false">F15-H15</f>
        <v>3701.1782770681</v>
      </c>
    </row>
    <row r="16" customFormat="false" ht="14.4" hidden="false" customHeight="false" outlineLevel="0" collapsed="false">
      <c r="A16" s="7" t="n">
        <v>14</v>
      </c>
      <c r="B16" s="8" t="n">
        <f aca="false">B15+D16+I15</f>
        <v>192072.05806309</v>
      </c>
      <c r="C16" s="8" t="n">
        <f aca="false">E15-F15+I15</f>
        <v>237206.284351701</v>
      </c>
      <c r="D16" s="8" t="n">
        <f aca="false">$N$2</f>
        <v>12000</v>
      </c>
      <c r="E16" s="8" t="n">
        <f aca="false">(C16+D16)*(1+$N$3)</f>
        <v>264158.661412803</v>
      </c>
      <c r="F16" s="8" t="n">
        <f aca="false">E16*$N$4</f>
        <v>4754.85590543046</v>
      </c>
      <c r="G16" s="8" t="n">
        <f aca="false">IF(F16*0.7&gt;$N$7,(F16*0.7-$N$7),0)</f>
        <v>2527.39913380132</v>
      </c>
      <c r="H16" s="8" t="n">
        <f aca="false">G16*$N$5</f>
        <v>666.601521540099</v>
      </c>
      <c r="I16" s="9" t="n">
        <f aca="false">F16-H16</f>
        <v>4088.25438389036</v>
      </c>
    </row>
    <row r="17" customFormat="false" ht="14.4" hidden="false" customHeight="false" outlineLevel="0" collapsed="false">
      <c r="A17" s="7" t="n">
        <v>15</v>
      </c>
      <c r="B17" s="8" t="n">
        <f aca="false">B16+D17+I16</f>
        <v>208160.31244698</v>
      </c>
      <c r="C17" s="8" t="n">
        <f aca="false">E16-F16+I16</f>
        <v>263492.059891263</v>
      </c>
      <c r="D17" s="8" t="n">
        <f aca="false">$N$2</f>
        <v>12000</v>
      </c>
      <c r="E17" s="8" t="n">
        <f aca="false">(C17+D17)*(1+$N$3)</f>
        <v>292021.583484739</v>
      </c>
      <c r="F17" s="8" t="n">
        <f aca="false">E17*$N$4</f>
        <v>5256.3885027253</v>
      </c>
      <c r="G17" s="8" t="n">
        <f aca="false">IF(F17*0.7&gt;$N$7,(F17*0.7-$N$7),0)</f>
        <v>2878.47195190771</v>
      </c>
      <c r="H17" s="8" t="n">
        <f aca="false">G17*$N$5</f>
        <v>759.196977315659</v>
      </c>
      <c r="I17" s="9" t="n">
        <f aca="false">F17-H17</f>
        <v>4497.19152540964</v>
      </c>
    </row>
    <row r="18" customFormat="false" ht="14.4" hidden="false" customHeight="false" outlineLevel="0" collapsed="false">
      <c r="A18" s="7" t="n">
        <v>16</v>
      </c>
      <c r="B18" s="8" t="n">
        <f aca="false">B17+D18+I17</f>
        <v>224657.50397239</v>
      </c>
      <c r="C18" s="8" t="n">
        <f aca="false">E17-F17+I17</f>
        <v>291262.386507423</v>
      </c>
      <c r="D18" s="8" t="n">
        <f aca="false">$N$2</f>
        <v>12000</v>
      </c>
      <c r="E18" s="8" t="n">
        <f aca="false">(C18+D18)*(1+$N$3)</f>
        <v>321458.129697869</v>
      </c>
      <c r="F18" s="8" t="n">
        <f aca="false">E18*$N$4</f>
        <v>5786.24633456164</v>
      </c>
      <c r="G18" s="8" t="n">
        <f aca="false">IF(F18*0.7&gt;$N$7,(F18*0.7-$N$7),0)</f>
        <v>3249.37243419315</v>
      </c>
      <c r="H18" s="8" t="n">
        <f aca="false">G18*$N$5</f>
        <v>857.021979518443</v>
      </c>
      <c r="I18" s="9" t="n">
        <f aca="false">F18-H18</f>
        <v>4929.2243550432</v>
      </c>
    </row>
    <row r="19" customFormat="false" ht="14.4" hidden="false" customHeight="false" outlineLevel="0" collapsed="false">
      <c r="A19" s="7" t="n">
        <v>17</v>
      </c>
      <c r="B19" s="8" t="n">
        <f aca="false">B18+D19+I18</f>
        <v>241586.728327433</v>
      </c>
      <c r="C19" s="8" t="n">
        <f aca="false">E18-F18+I18</f>
        <v>320601.10771835</v>
      </c>
      <c r="D19" s="8" t="n">
        <f aca="false">$N$2</f>
        <v>12000</v>
      </c>
      <c r="E19" s="8" t="n">
        <f aca="false">(C19+D19)*(1+$N$3)</f>
        <v>352557.174181451</v>
      </c>
      <c r="F19" s="8" t="n">
        <f aca="false">E19*$N$4</f>
        <v>6346.02913526613</v>
      </c>
      <c r="G19" s="8" t="n">
        <f aca="false">IF(F19*0.7&gt;$N$7,(F19*0.7-$N$7),0)</f>
        <v>3641.22039468629</v>
      </c>
      <c r="H19" s="8" t="n">
        <f aca="false">G19*$N$5</f>
        <v>960.371879098509</v>
      </c>
      <c r="I19" s="9" t="n">
        <f aca="false">F19-H19</f>
        <v>5385.65725616762</v>
      </c>
    </row>
    <row r="20" customFormat="false" ht="14.4" hidden="false" customHeight="false" outlineLevel="0" collapsed="false">
      <c r="A20" s="7" t="n">
        <v>18</v>
      </c>
      <c r="B20" s="8" t="n">
        <f aca="false">B19+D20+I19</f>
        <v>258972.3855836</v>
      </c>
      <c r="C20" s="8" t="n">
        <f aca="false">E19-F19+I19</f>
        <v>351596.802302353</v>
      </c>
      <c r="D20" s="8" t="n">
        <f aca="false">$N$2</f>
        <v>12000</v>
      </c>
      <c r="E20" s="8" t="n">
        <f aca="false">(C20+D20)*(1+$N$3)</f>
        <v>385412.610440494</v>
      </c>
      <c r="F20" s="8" t="n">
        <f aca="false">E20*$N$4</f>
        <v>6937.42698792889</v>
      </c>
      <c r="G20" s="8" t="n">
        <f aca="false">IF(F20*0.7&gt;$N$7,(F20*0.7-$N$7),0)</f>
        <v>4055.19889155023</v>
      </c>
      <c r="H20" s="8" t="n">
        <f aca="false">G20*$N$5</f>
        <v>1069.55870764637</v>
      </c>
      <c r="I20" s="9" t="n">
        <f aca="false">F20-H20</f>
        <v>5867.86828028252</v>
      </c>
    </row>
    <row r="21" customFormat="false" ht="14.4" hidden="false" customHeight="false" outlineLevel="0" collapsed="false">
      <c r="A21" s="7" t="n">
        <v>19</v>
      </c>
      <c r="B21" s="8" t="n">
        <f aca="false">B20+D21+I20</f>
        <v>276840.253863883</v>
      </c>
      <c r="C21" s="8" t="n">
        <f aca="false">E20-F20+I20</f>
        <v>384343.051732848</v>
      </c>
      <c r="D21" s="8" t="n">
        <f aca="false">$N$2</f>
        <v>12000</v>
      </c>
      <c r="E21" s="8" t="n">
        <f aca="false">(C21+D21)*(1+$N$3)</f>
        <v>420123.634836819</v>
      </c>
      <c r="F21" s="8" t="n">
        <f aca="false">E21*$N$4</f>
        <v>7562.22542706273</v>
      </c>
      <c r="G21" s="8" t="n">
        <f aca="false">IF(F21*0.7&gt;$N$7,(F21*0.7-$N$7),0)</f>
        <v>4492.55779894391</v>
      </c>
      <c r="H21" s="8" t="n">
        <f aca="false">G21*$N$5</f>
        <v>1184.91211947146</v>
      </c>
      <c r="I21" s="9" t="n">
        <f aca="false">F21-H21</f>
        <v>6377.31330759128</v>
      </c>
    </row>
    <row r="22" customFormat="false" ht="14.4" hidden="false" customHeight="false" outlineLevel="0" collapsed="false">
      <c r="A22" s="7" t="n">
        <v>20</v>
      </c>
      <c r="B22" s="8" t="n">
        <f aca="false">B21+D22+I21</f>
        <v>295217.567171474</v>
      </c>
      <c r="C22" s="8" t="n">
        <f aca="false">E21-F21+I21</f>
        <v>418938.722717347</v>
      </c>
      <c r="D22" s="8" t="n">
        <f aca="false">$N$2</f>
        <v>12000</v>
      </c>
      <c r="E22" s="8" t="n">
        <f aca="false">(C22+D22)*(1+$N$3)</f>
        <v>456795.046080388</v>
      </c>
      <c r="F22" s="8" t="n">
        <f aca="false">E22*$N$4</f>
        <v>8222.31082944698</v>
      </c>
      <c r="G22" s="8" t="n">
        <f aca="false">IF(F22*0.7&gt;$N$7,(F22*0.7-$N$7),0)</f>
        <v>4954.61758061289</v>
      </c>
      <c r="H22" s="8" t="n">
        <f aca="false">G22*$N$5</f>
        <v>1306.78038688665</v>
      </c>
      <c r="I22" s="9" t="n">
        <f aca="false">F22-H22</f>
        <v>6915.53044256033</v>
      </c>
    </row>
    <row r="23" customFormat="false" ht="14.4" hidden="false" customHeight="false" outlineLevel="0" collapsed="false">
      <c r="A23" s="7" t="n">
        <v>21</v>
      </c>
      <c r="B23" s="8" t="n">
        <f aca="false">B22+D23+I22</f>
        <v>314133.097614035</v>
      </c>
      <c r="C23" s="8" t="n">
        <f aca="false">E22-F22+I22</f>
        <v>455488.265693501</v>
      </c>
      <c r="D23" s="8" t="n">
        <f aca="false">$N$2</f>
        <v>12000</v>
      </c>
      <c r="E23" s="8" t="n">
        <f aca="false">(C23+D23)*(1+$N$3)</f>
        <v>495537.561635111</v>
      </c>
      <c r="F23" s="8" t="n">
        <f aca="false">E23*$N$4</f>
        <v>8919.676109432</v>
      </c>
      <c r="G23" s="8" t="n">
        <f aca="false">IF(F23*0.7&gt;$N$7,(F23*0.7-$N$7),0)</f>
        <v>5442.7732766024</v>
      </c>
      <c r="H23" s="8" t="n">
        <f aca="false">G23*$N$5</f>
        <v>1435.53145170388</v>
      </c>
      <c r="I23" s="9" t="n">
        <f aca="false">F23-H23</f>
        <v>7484.14465772812</v>
      </c>
    </row>
    <row r="24" customFormat="false" ht="14.4" hidden="false" customHeight="false" outlineLevel="0" collapsed="false">
      <c r="A24" s="7" t="n">
        <v>22</v>
      </c>
      <c r="B24" s="8" t="n">
        <f aca="false">B23+D24+I23</f>
        <v>333617.242271763</v>
      </c>
      <c r="C24" s="8" t="n">
        <f aca="false">E23-F23+I23</f>
        <v>494102.030183408</v>
      </c>
      <c r="D24" s="8" t="n">
        <f aca="false">$N$2</f>
        <v>12000</v>
      </c>
      <c r="E24" s="8" t="n">
        <f aca="false">(C24+D24)*(1+$N$3)</f>
        <v>536468.151994412</v>
      </c>
      <c r="F24" s="8" t="n">
        <f aca="false">E24*$N$4</f>
        <v>9656.42673589942</v>
      </c>
      <c r="G24" s="8" t="n">
        <f aca="false">IF(F24*0.7&gt;$N$7,(F24*0.7-$N$7),0)</f>
        <v>5958.49871512959</v>
      </c>
      <c r="H24" s="8" t="n">
        <f aca="false">G24*$N$5</f>
        <v>1571.55403611543</v>
      </c>
      <c r="I24" s="9" t="n">
        <f aca="false">F24-H24</f>
        <v>8084.87269978399</v>
      </c>
    </row>
    <row r="25" customFormat="false" ht="14.4" hidden="false" customHeight="false" outlineLevel="0" collapsed="false">
      <c r="A25" s="7" t="n">
        <v>23</v>
      </c>
      <c r="B25" s="8" t="n">
        <f aca="false">B24+D25+I24</f>
        <v>353702.114971547</v>
      </c>
      <c r="C25" s="8" t="n">
        <f aca="false">E24-F24+I24</f>
        <v>534896.597958297</v>
      </c>
      <c r="D25" s="8" t="n">
        <f aca="false">$N$2</f>
        <v>12000</v>
      </c>
      <c r="E25" s="8" t="n">
        <f aca="false">(C25+D25)*(1+$N$3)</f>
        <v>579710.393835795</v>
      </c>
      <c r="F25" s="8" t="n">
        <f aca="false">E25*$N$4</f>
        <v>10434.7870890443</v>
      </c>
      <c r="G25" s="8" t="n">
        <f aca="false">IF(F25*0.7&gt;$N$7,(F25*0.7-$N$7),0)</f>
        <v>6503.35096233101</v>
      </c>
      <c r="H25" s="8" t="n">
        <f aca="false">G25*$N$5</f>
        <v>1715.2588163148</v>
      </c>
      <c r="I25" s="9" t="n">
        <f aca="false">F25-H25</f>
        <v>8719.5282727295</v>
      </c>
    </row>
    <row r="26" customFormat="false" ht="14.4" hidden="false" customHeight="false" outlineLevel="0" collapsed="false">
      <c r="A26" s="7" t="n">
        <v>24</v>
      </c>
      <c r="B26" s="8" t="n">
        <f aca="false">B25+D26+I25</f>
        <v>374421.643244276</v>
      </c>
      <c r="C26" s="8" t="n">
        <f aca="false">E25-F25+I25</f>
        <v>577995.13501948</v>
      </c>
      <c r="D26" s="8" t="n">
        <f aca="false">$N$2</f>
        <v>12000</v>
      </c>
      <c r="E26" s="8" t="n">
        <f aca="false">(C26+D26)*(1+$N$3)</f>
        <v>625394.843120649</v>
      </c>
      <c r="F26" s="8" t="n">
        <f aca="false">E26*$N$4</f>
        <v>11257.1071761717</v>
      </c>
      <c r="G26" s="8" t="n">
        <f aca="false">IF(F26*0.7&gt;$N$7,(F26*0.7-$N$7),0)</f>
        <v>7078.97502332017</v>
      </c>
      <c r="H26" s="8" t="n">
        <f aca="false">G26*$N$5</f>
        <v>1867.0796624007</v>
      </c>
      <c r="I26" s="9" t="n">
        <f aca="false">F26-H26</f>
        <v>9390.02751377098</v>
      </c>
    </row>
    <row r="27" customFormat="false" ht="14.4" hidden="false" customHeight="false" outlineLevel="0" collapsed="false">
      <c r="A27" s="7" t="n">
        <v>25</v>
      </c>
      <c r="B27" s="8" t="n">
        <f aca="false">B26+D27+I26</f>
        <v>395811.670758047</v>
      </c>
      <c r="C27" s="8" t="n">
        <f aca="false">E26-F26+I26</f>
        <v>623527.763458248</v>
      </c>
      <c r="D27" s="8" t="n">
        <f aca="false">$N$2</f>
        <v>12000</v>
      </c>
      <c r="E27" s="8" t="n">
        <f aca="false">(C27+D27)*(1+$N$3)</f>
        <v>673659.429265743</v>
      </c>
      <c r="F27" s="8" t="n">
        <f aca="false">E27*$N$4</f>
        <v>12125.8697267834</v>
      </c>
      <c r="G27" s="8" t="n">
        <f aca="false">IF(F27*0.7&gt;$N$7,(F27*0.7-$N$7),0)</f>
        <v>7687.10880874836</v>
      </c>
      <c r="H27" s="8" t="n">
        <f aca="false">G27*$N$5</f>
        <v>2027.47494830738</v>
      </c>
      <c r="I27" s="9" t="n">
        <f aca="false">F27-H27</f>
        <v>10098.394778476</v>
      </c>
    </row>
    <row r="28" customFormat="false" ht="14.4" hidden="false" customHeight="false" outlineLevel="0" collapsed="false">
      <c r="A28" s="7" t="n">
        <v>26</v>
      </c>
      <c r="B28" s="8" t="n">
        <f aca="false">B27+D28+I27</f>
        <v>417910.065536523</v>
      </c>
      <c r="C28" s="8" t="n">
        <f aca="false">E27-F27+I27</f>
        <v>671631.954317435</v>
      </c>
      <c r="D28" s="8" t="n">
        <f aca="false">$N$2</f>
        <v>12000</v>
      </c>
      <c r="E28" s="8" t="n">
        <f aca="false">(C28+D28)*(1+$N$3)</f>
        <v>724649.871576482</v>
      </c>
      <c r="F28" s="8" t="n">
        <f aca="false">E28*$N$4</f>
        <v>13043.6976883767</v>
      </c>
      <c r="G28" s="8" t="n">
        <f aca="false">IF(F28*0.7&gt;$N$7,(F28*0.7-$N$7),0)</f>
        <v>8329.58838186367</v>
      </c>
      <c r="H28" s="8" t="n">
        <f aca="false">G28*$N$5</f>
        <v>2196.92893571654</v>
      </c>
      <c r="I28" s="9" t="n">
        <f aca="false">F28-H28</f>
        <v>10846.7687526601</v>
      </c>
    </row>
    <row r="29" customFormat="false" ht="14.4" hidden="false" customHeight="false" outlineLevel="0" collapsed="false">
      <c r="A29" s="7" t="n">
        <v>27</v>
      </c>
      <c r="B29" s="8" t="n">
        <f aca="false">B28+D29+I28</f>
        <v>440756.834289183</v>
      </c>
      <c r="C29" s="8" t="n">
        <f aca="false">E28-F28+I28</f>
        <v>722452.942640765</v>
      </c>
      <c r="D29" s="8" t="n">
        <f aca="false">$N$2</f>
        <v>12000</v>
      </c>
      <c r="E29" s="8" t="n">
        <f aca="false">(C29+D29)*(1+$N$3)</f>
        <v>778520.119199211</v>
      </c>
      <c r="F29" s="8" t="n">
        <f aca="false">E29*$N$4</f>
        <v>14013.3621455858</v>
      </c>
      <c r="G29" s="8" t="n">
        <f aca="false">IF(F29*0.7&gt;$N$7,(F29*0.7-$N$7),0)</f>
        <v>9008.35350191006</v>
      </c>
      <c r="H29" s="8" t="n">
        <f aca="false">G29*$N$5</f>
        <v>2375.95323612878</v>
      </c>
      <c r="I29" s="9" t="n">
        <f aca="false">F29-H29</f>
        <v>11637.408909457</v>
      </c>
    </row>
    <row r="30" customFormat="false" ht="14.4" hidden="false" customHeight="false" outlineLevel="0" collapsed="false">
      <c r="A30" s="7" t="n">
        <v>28</v>
      </c>
      <c r="B30" s="8" t="n">
        <f aca="false">B29+D30+I29</f>
        <v>464394.24319864</v>
      </c>
      <c r="C30" s="8" t="n">
        <f aca="false">E29-F29+I29</f>
        <v>776144.165963082</v>
      </c>
      <c r="D30" s="8" t="n">
        <f aca="false">$N$2</f>
        <v>12000</v>
      </c>
      <c r="E30" s="8" t="n">
        <f aca="false">(C30+D30)*(1+$N$3)</f>
        <v>835432.815920867</v>
      </c>
      <c r="F30" s="8" t="n">
        <f aca="false">E30*$N$4</f>
        <v>15037.7906865756</v>
      </c>
      <c r="G30" s="8" t="n">
        <f aca="false">IF(F30*0.7&gt;$N$7,(F30*0.7-$N$7),0)</f>
        <v>9725.45348060292</v>
      </c>
      <c r="H30" s="8" t="n">
        <f aca="false">G30*$N$5</f>
        <v>2565.08835550902</v>
      </c>
      <c r="I30" s="9" t="n">
        <f aca="false">F30-H30</f>
        <v>12472.7023310666</v>
      </c>
    </row>
    <row r="31" customFormat="false" ht="14.4" hidden="false" customHeight="false" outlineLevel="0" collapsed="false">
      <c r="A31" s="7" t="n">
        <v>29</v>
      </c>
      <c r="B31" s="8" t="n">
        <f aca="false">B30+D31+I30</f>
        <v>488866.945529707</v>
      </c>
      <c r="C31" s="8" t="n">
        <f aca="false">E30-F30+I30</f>
        <v>832867.727565358</v>
      </c>
      <c r="D31" s="8" t="n">
        <f aca="false">$N$2</f>
        <v>12000</v>
      </c>
      <c r="E31" s="8" t="n">
        <f aca="false">(C31+D31)*(1+$N$3)</f>
        <v>895559.79121928</v>
      </c>
      <c r="F31" s="8" t="n">
        <f aca="false">E31*$N$4</f>
        <v>16120.076241947</v>
      </c>
      <c r="G31" s="8" t="n">
        <f aca="false">IF(F31*0.7&gt;$N$7,(F31*0.7-$N$7),0)</f>
        <v>10483.0533693629</v>
      </c>
      <c r="H31" s="8" t="n">
        <f aca="false">G31*$N$5</f>
        <v>2764.90532616947</v>
      </c>
      <c r="I31" s="9" t="n">
        <f aca="false">F31-H31</f>
        <v>13355.1709157776</v>
      </c>
    </row>
    <row r="32" customFormat="false" ht="15" hidden="false" customHeight="false" outlineLevel="0" collapsed="false">
      <c r="A32" s="13" t="n">
        <v>30</v>
      </c>
      <c r="B32" s="14" t="n">
        <f aca="false">B31+D32+I31</f>
        <v>514222.116445485</v>
      </c>
      <c r="C32" s="14" t="n">
        <f aca="false">E31-F31+I31</f>
        <v>892794.88589311</v>
      </c>
      <c r="D32" s="14" t="n">
        <f aca="false">$N$2</f>
        <v>12000</v>
      </c>
      <c r="E32" s="14" t="n">
        <f aca="false">(C32+D32)*(1+$N$3)</f>
        <v>959082.579046697</v>
      </c>
      <c r="F32" s="14" t="n">
        <f aca="false">E32*$N$4</f>
        <v>17263.4864228405</v>
      </c>
      <c r="G32" s="14" t="n">
        <f aca="false">IF(F32*0.7&gt;$N$7,(F32*0.7-$N$7),0)</f>
        <v>11283.4404959884</v>
      </c>
      <c r="H32" s="14" t="n">
        <f aca="false">G32*$N$5</f>
        <v>2976.00743081694</v>
      </c>
      <c r="I32" s="15" t="n">
        <f aca="false">F32-H32</f>
        <v>14287.4789920236</v>
      </c>
    </row>
    <row r="35" customFormat="false" ht="14.4" hidden="false" customHeight="false" outlineLevel="0" collapsed="false">
      <c r="A35" s="0" t="s">
        <v>32</v>
      </c>
      <c r="B35" s="0" t="s">
        <v>33</v>
      </c>
      <c r="C35" s="0" t="s">
        <v>17</v>
      </c>
      <c r="D35" s="0" t="s">
        <v>34</v>
      </c>
    </row>
    <row r="36" customFormat="false" ht="14.4" hidden="false" customHeight="false" outlineLevel="0" collapsed="false">
      <c r="A36" s="5" t="n">
        <f aca="false">E32-F32</f>
        <v>941819.092623856</v>
      </c>
      <c r="B36" s="5" t="n">
        <f aca="false">A36-B32</f>
        <v>427596.976178372</v>
      </c>
      <c r="C36" s="5" t="n">
        <f aca="false">B36*0.7*N5</f>
        <v>78945.0917269319</v>
      </c>
      <c r="D36" s="5" t="n">
        <f aca="false">A36-C36+I32</f>
        <v>877161.479888948</v>
      </c>
    </row>
  </sheetData>
  <conditionalFormatting sqref="M9:M1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6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D21" activePane="bottomRight" state="frozen"/>
      <selection pane="topLeft" activeCell="A1" activeCellId="0" sqref="A1"/>
      <selection pane="topRight" activeCell="D1" activeCellId="0" sqref="D1"/>
      <selection pane="bottomLeft" activeCell="A21" activeCellId="0" sqref="A21"/>
      <selection pane="bottomRight" activeCell="M11" activeCellId="0" sqref="M11"/>
    </sheetView>
  </sheetViews>
  <sheetFormatPr defaultRowHeight="14.4"/>
  <cols>
    <col collapsed="false" hidden="false" max="1" min="1" style="0" width="12.7773279352227"/>
    <col collapsed="false" hidden="false" max="2" min="2" style="0" width="16.1093117408907"/>
    <col collapsed="false" hidden="false" max="3" min="3" style="0" width="15.5546558704453"/>
    <col collapsed="false" hidden="false" max="4" min="4" style="0" width="16.331983805668"/>
    <col collapsed="false" hidden="false" max="5" min="5" style="0" width="20.8866396761134"/>
    <col collapsed="false" hidden="false" max="6" min="6" style="0" width="15.8906882591093"/>
    <col collapsed="false" hidden="false" max="7" min="7" style="0" width="15.1093117408907"/>
    <col collapsed="false" hidden="false" max="8" min="8" style="0" width="20.8866396761134"/>
    <col collapsed="false" hidden="false" max="9" min="9" style="0" width="15.331983805668"/>
    <col collapsed="false" hidden="false" max="10" min="10" style="0" width="23"/>
    <col collapsed="false" hidden="false" max="11" min="11" style="0" width="25.4453441295547"/>
    <col collapsed="false" hidden="false" max="13" min="12" style="0" width="10.5748987854251"/>
    <col collapsed="false" hidden="false" max="14" min="14" style="0" width="11.7773279352227"/>
    <col collapsed="false" hidden="false" max="1025" min="15" style="0" width="10.5748987854251"/>
  </cols>
  <sheetData>
    <row r="1" customFormat="false" ht="15" hidden="false" customHeight="false" outlineLevel="0" collapsed="false"/>
    <row r="2" customFormat="false" ht="29.4" hidden="false" customHeight="false" outlineLevel="0" collapsed="false">
      <c r="A2" s="2" t="s">
        <v>1</v>
      </c>
      <c r="B2" s="1" t="s">
        <v>35</v>
      </c>
      <c r="C2" s="3" t="s">
        <v>3</v>
      </c>
      <c r="D2" s="3" t="s">
        <v>4</v>
      </c>
      <c r="E2" s="3" t="s">
        <v>5</v>
      </c>
      <c r="F2" s="3" t="s">
        <v>36</v>
      </c>
      <c r="G2" s="3" t="s">
        <v>37</v>
      </c>
      <c r="H2" s="1" t="s">
        <v>38</v>
      </c>
      <c r="I2" s="4" t="s">
        <v>17</v>
      </c>
      <c r="J2" s="17" t="s">
        <v>39</v>
      </c>
      <c r="K2" s="17" t="s">
        <v>40</v>
      </c>
      <c r="M2" s="0" t="s">
        <v>10</v>
      </c>
      <c r="N2" s="5" t="n">
        <f aca="false">'A alt'!N2</f>
        <v>12000</v>
      </c>
    </row>
    <row r="3" customFormat="false" ht="14.4" hidden="false" customHeight="false" outlineLevel="0" collapsed="false">
      <c r="A3" s="18" t="n">
        <v>1</v>
      </c>
      <c r="B3" s="8" t="n">
        <f aca="false">D3</f>
        <v>12000</v>
      </c>
      <c r="C3" s="8" t="n">
        <v>0</v>
      </c>
      <c r="D3" s="8" t="n">
        <f aca="false">$N$2</f>
        <v>12000</v>
      </c>
      <c r="E3" s="8" t="n">
        <f aca="false">(C3+D3)*(1+$N$3)</f>
        <v>12720</v>
      </c>
      <c r="F3" s="8" t="n">
        <f aca="false">(C3+D3)*($N$3)</f>
        <v>720</v>
      </c>
      <c r="G3" s="8" t="n">
        <f aca="false">(C3+D3)*$N$6*0.7</f>
        <v>73.08</v>
      </c>
      <c r="H3" s="8" t="n">
        <f aca="false">IF(G3*0.7&gt;$N$7,G3*0.7-$N$7,0)</f>
        <v>0</v>
      </c>
      <c r="I3" s="9" t="n">
        <f aca="false">H3*$N$5</f>
        <v>0</v>
      </c>
      <c r="J3" s="19" t="n">
        <f aca="false">-H3</f>
        <v>-0</v>
      </c>
      <c r="K3" s="19" t="n">
        <f aca="false">-I3</f>
        <v>-0</v>
      </c>
      <c r="M3" s="0" t="s">
        <v>12</v>
      </c>
      <c r="N3" s="11" t="n">
        <f aca="false">'A alt'!N3</f>
        <v>0.06</v>
      </c>
    </row>
    <row r="4" customFormat="false" ht="14.4" hidden="false" customHeight="false" outlineLevel="0" collapsed="false">
      <c r="A4" s="18" t="n">
        <v>2</v>
      </c>
      <c r="B4" s="8" t="n">
        <f aca="false">B3+D4</f>
        <v>24000</v>
      </c>
      <c r="C4" s="8" t="n">
        <f aca="false">E3</f>
        <v>12720</v>
      </c>
      <c r="D4" s="8" t="n">
        <f aca="false">$N$2</f>
        <v>12000</v>
      </c>
      <c r="E4" s="8" t="n">
        <f aca="false">(C4+D4)*(1+$N$3)</f>
        <v>26203.2</v>
      </c>
      <c r="F4" s="8" t="n">
        <f aca="false">(C4+D4)*($N$3)</f>
        <v>1483.2</v>
      </c>
      <c r="G4" s="8" t="n">
        <f aca="false">(C4+D4)*$N$6*0.7</f>
        <v>150.5448</v>
      </c>
      <c r="H4" s="8" t="n">
        <f aca="false">IF(G4*0.7&gt;$N$7,G4*0.7-$N$7,0)</f>
        <v>0</v>
      </c>
      <c r="I4" s="9" t="n">
        <f aca="false">H4*$N$5</f>
        <v>0</v>
      </c>
      <c r="J4" s="19" t="n">
        <f aca="false">J3-H4</f>
        <v>-0</v>
      </c>
      <c r="K4" s="19" t="n">
        <f aca="false">K3-I4</f>
        <v>-0</v>
      </c>
      <c r="M4" s="0" t="s">
        <v>15</v>
      </c>
      <c r="N4" s="11" t="n">
        <f aca="false">'A alt'!N4</f>
        <v>0.018</v>
      </c>
    </row>
    <row r="5" customFormat="false" ht="14.4" hidden="false" customHeight="false" outlineLevel="0" collapsed="false">
      <c r="A5" s="18" t="n">
        <v>3</v>
      </c>
      <c r="B5" s="8" t="n">
        <f aca="false">B4+D5</f>
        <v>36000</v>
      </c>
      <c r="C5" s="8" t="n">
        <f aca="false">E4</f>
        <v>26203.2</v>
      </c>
      <c r="D5" s="8" t="n">
        <f aca="false">$N$2</f>
        <v>12000</v>
      </c>
      <c r="E5" s="8" t="n">
        <f aca="false">(C5+D5)*(1+$N$3)</f>
        <v>40495.392</v>
      </c>
      <c r="F5" s="8" t="n">
        <f aca="false">(C5+D5)*($N$3)</f>
        <v>2292.192</v>
      </c>
      <c r="G5" s="8" t="n">
        <f aca="false">(C5+D5)*$N$6*0.7</f>
        <v>232.657488</v>
      </c>
      <c r="H5" s="8" t="n">
        <f aca="false">IF(G5*0.7&gt;$N$7,G5*0.7-$N$7,0)</f>
        <v>0</v>
      </c>
      <c r="I5" s="9" t="n">
        <f aca="false">H5*$N$5</f>
        <v>0</v>
      </c>
      <c r="J5" s="19" t="n">
        <f aca="false">J4-H5</f>
        <v>-0</v>
      </c>
      <c r="K5" s="19" t="n">
        <f aca="false">K4-I5</f>
        <v>-0</v>
      </c>
      <c r="M5" s="0" t="s">
        <v>17</v>
      </c>
      <c r="N5" s="11" t="n">
        <f aca="false">'A alt'!N5</f>
        <v>0.26375</v>
      </c>
    </row>
    <row r="6" customFormat="false" ht="14.4" hidden="false" customHeight="false" outlineLevel="0" collapsed="false">
      <c r="A6" s="18" t="n">
        <v>4</v>
      </c>
      <c r="B6" s="8" t="n">
        <f aca="false">B5+D6</f>
        <v>48000</v>
      </c>
      <c r="C6" s="8" t="n">
        <f aca="false">E5</f>
        <v>40495.392</v>
      </c>
      <c r="D6" s="8" t="n">
        <f aca="false">$N$2</f>
        <v>12000</v>
      </c>
      <c r="E6" s="8" t="n">
        <f aca="false">(C6+D6)*(1+$N$3)</f>
        <v>55645.11552</v>
      </c>
      <c r="F6" s="8" t="n">
        <f aca="false">(C6+D6)*($N$3)</f>
        <v>3149.72352</v>
      </c>
      <c r="G6" s="8" t="n">
        <f aca="false">(C6+D6)*$N$6*0.7</f>
        <v>319.69693728</v>
      </c>
      <c r="H6" s="8" t="n">
        <f aca="false">IF(G6*0.7&gt;$N$7,G6*0.7-$N$7,0)</f>
        <v>0</v>
      </c>
      <c r="I6" s="9" t="n">
        <f aca="false">H6*$N$5</f>
        <v>0</v>
      </c>
      <c r="J6" s="19" t="n">
        <f aca="false">J5-H6</f>
        <v>-0</v>
      </c>
      <c r="K6" s="19" t="n">
        <f aca="false">K5-I6</f>
        <v>-0</v>
      </c>
      <c r="M6" s="0" t="s">
        <v>19</v>
      </c>
      <c r="N6" s="11" t="n">
        <f aca="false">'A alt'!N6</f>
        <v>0.0087</v>
      </c>
    </row>
    <row r="7" customFormat="false" ht="14.4" hidden="false" customHeight="false" outlineLevel="0" collapsed="false">
      <c r="A7" s="18" t="n">
        <v>5</v>
      </c>
      <c r="B7" s="8" t="n">
        <f aca="false">B6+D7</f>
        <v>60000</v>
      </c>
      <c r="C7" s="8" t="n">
        <f aca="false">E6</f>
        <v>55645.11552</v>
      </c>
      <c r="D7" s="8" t="n">
        <f aca="false">$N$2</f>
        <v>12000</v>
      </c>
      <c r="E7" s="8" t="n">
        <f aca="false">(C7+D7)*(1+$N$3)</f>
        <v>71703.8224512</v>
      </c>
      <c r="F7" s="8" t="n">
        <f aca="false">(C7+D7)*($N$3)</f>
        <v>4058.7069312</v>
      </c>
      <c r="G7" s="8" t="n">
        <f aca="false">(C7+D7)*$N$6*0.7</f>
        <v>411.9587535168</v>
      </c>
      <c r="H7" s="8" t="n">
        <f aca="false">IF(G7*0.7&gt;$N$7,G7*0.7-$N$7,0)</f>
        <v>0</v>
      </c>
      <c r="I7" s="9" t="n">
        <f aca="false">H7*$N$5</f>
        <v>0</v>
      </c>
      <c r="J7" s="19" t="n">
        <f aca="false">J6-H7</f>
        <v>-0</v>
      </c>
      <c r="K7" s="19" t="n">
        <f aca="false">K6-I7</f>
        <v>-0</v>
      </c>
      <c r="M7" s="0" t="s">
        <v>21</v>
      </c>
      <c r="N7" s="5" t="n">
        <f aca="false">'A alt'!N7</f>
        <v>801</v>
      </c>
    </row>
    <row r="8" customFormat="false" ht="14.4" hidden="false" customHeight="false" outlineLevel="0" collapsed="false">
      <c r="A8" s="18" t="n">
        <v>6</v>
      </c>
      <c r="B8" s="8" t="n">
        <f aca="false">B7+D8</f>
        <v>72000</v>
      </c>
      <c r="C8" s="8" t="n">
        <f aca="false">E7</f>
        <v>71703.8224512</v>
      </c>
      <c r="D8" s="8" t="n">
        <f aca="false">$N$2</f>
        <v>12000</v>
      </c>
      <c r="E8" s="8" t="n">
        <f aca="false">(C8+D8)*(1+$N$3)</f>
        <v>88726.051798272</v>
      </c>
      <c r="F8" s="8" t="n">
        <f aca="false">(C8+D8)*($N$3)</f>
        <v>5022.229347072</v>
      </c>
      <c r="G8" s="8" t="n">
        <f aca="false">(C8+D8)*$N$6*0.7</f>
        <v>509.756278727808</v>
      </c>
      <c r="H8" s="8" t="n">
        <f aca="false">IF(G8*0.7&gt;$N$7,G8*0.7-$N$7,0)</f>
        <v>0</v>
      </c>
      <c r="I8" s="9" t="n">
        <f aca="false">H8*$N$5</f>
        <v>0</v>
      </c>
      <c r="J8" s="19" t="n">
        <f aca="false">J7-H8</f>
        <v>-0</v>
      </c>
      <c r="K8" s="19" t="n">
        <f aca="false">K7-I8</f>
        <v>-0</v>
      </c>
    </row>
    <row r="9" customFormat="false" ht="14.4" hidden="false" customHeight="false" outlineLevel="0" collapsed="false">
      <c r="A9" s="18" t="n">
        <v>7</v>
      </c>
      <c r="B9" s="8" t="n">
        <f aca="false">B8+D9</f>
        <v>84000</v>
      </c>
      <c r="C9" s="8" t="n">
        <f aca="false">E8</f>
        <v>88726.051798272</v>
      </c>
      <c r="D9" s="8" t="n">
        <f aca="false">$N$2</f>
        <v>12000</v>
      </c>
      <c r="E9" s="8" t="n">
        <f aca="false">(C9+D9)*(1+$N$3)</f>
        <v>106769.614906168</v>
      </c>
      <c r="F9" s="8" t="n">
        <f aca="false">(C9+D9)*($N$3)</f>
        <v>6043.56310789632</v>
      </c>
      <c r="G9" s="8" t="n">
        <f aca="false">(C9+D9)*$N$6*0.7</f>
        <v>613.421655451476</v>
      </c>
      <c r="H9" s="8" t="n">
        <f aca="false">IF(G9*0.7&gt;$N$7,G9*0.7-$N$7,0)</f>
        <v>0</v>
      </c>
      <c r="I9" s="9" t="n">
        <f aca="false">H9*$N$5</f>
        <v>0</v>
      </c>
      <c r="J9" s="19" t="n">
        <f aca="false">J8-H9</f>
        <v>-0</v>
      </c>
      <c r="K9" s="19" t="n">
        <f aca="false">K8-I9</f>
        <v>-0</v>
      </c>
    </row>
    <row r="10" customFormat="false" ht="14.4" hidden="false" customHeight="false" outlineLevel="0" collapsed="false">
      <c r="A10" s="18" t="n">
        <v>8</v>
      </c>
      <c r="B10" s="8" t="n">
        <f aca="false">B9+D10</f>
        <v>96000</v>
      </c>
      <c r="C10" s="8" t="n">
        <f aca="false">E9</f>
        <v>106769.614906168</v>
      </c>
      <c r="D10" s="8" t="n">
        <f aca="false">$N$2</f>
        <v>12000</v>
      </c>
      <c r="E10" s="8" t="n">
        <f aca="false">(C10+D10)*(1+$N$3)</f>
        <v>125895.791800538</v>
      </c>
      <c r="F10" s="8" t="n">
        <f aca="false">(C10+D10)*($N$3)</f>
        <v>7126.1768943701</v>
      </c>
      <c r="G10" s="8" t="n">
        <f aca="false">(C10+D10)*$N$6*0.7</f>
        <v>723.306954778565</v>
      </c>
      <c r="H10" s="8" t="n">
        <f aca="false">IF(G10*0.7&gt;$N$7,G10*0.7-$N$7,0)</f>
        <v>0</v>
      </c>
      <c r="I10" s="9" t="n">
        <f aca="false">H10*$N$5</f>
        <v>0</v>
      </c>
      <c r="J10" s="19" t="n">
        <f aca="false">J9-H10</f>
        <v>-0</v>
      </c>
      <c r="K10" s="19" t="n">
        <f aca="false">K9-I10</f>
        <v>-0</v>
      </c>
    </row>
    <row r="11" customFormat="false" ht="14.4" hidden="false" customHeight="false" outlineLevel="0" collapsed="false">
      <c r="A11" s="18" t="n">
        <v>9</v>
      </c>
      <c r="B11" s="8" t="n">
        <f aca="false">B10+D11</f>
        <v>108000</v>
      </c>
      <c r="C11" s="8" t="n">
        <f aca="false">E10</f>
        <v>125895.791800538</v>
      </c>
      <c r="D11" s="8" t="n">
        <f aca="false">$N$2</f>
        <v>12000</v>
      </c>
      <c r="E11" s="8" t="n">
        <f aca="false">(C11+D11)*(1+$N$3)</f>
        <v>146169.539308571</v>
      </c>
      <c r="F11" s="8" t="n">
        <f aca="false">(C11+D11)*($N$3)</f>
        <v>8273.74750803231</v>
      </c>
      <c r="G11" s="8" t="n">
        <f aca="false">(C11+D11)*$N$6*0.7</f>
        <v>839.785372065279</v>
      </c>
      <c r="H11" s="8" t="n">
        <f aca="false">IF(G11*0.7&gt;$N$7,G11*0.7-$N$7,0)</f>
        <v>0</v>
      </c>
      <c r="I11" s="9" t="n">
        <f aca="false">H11*$N$5</f>
        <v>0</v>
      </c>
      <c r="J11" s="19" t="n">
        <f aca="false">J10-H11</f>
        <v>-0</v>
      </c>
      <c r="K11" s="19" t="n">
        <f aca="false">K10-I11</f>
        <v>-0</v>
      </c>
    </row>
    <row r="12" customFormat="false" ht="14.4" hidden="false" customHeight="false" outlineLevel="0" collapsed="false">
      <c r="A12" s="18" t="n">
        <v>10</v>
      </c>
      <c r="B12" s="8" t="n">
        <f aca="false">B11+D12</f>
        <v>120000</v>
      </c>
      <c r="C12" s="8" t="n">
        <f aca="false">E11</f>
        <v>146169.539308571</v>
      </c>
      <c r="D12" s="8" t="n">
        <f aca="false">$N$2</f>
        <v>12000</v>
      </c>
      <c r="E12" s="8" t="n">
        <f aca="false">(C12+D12)*(1+$N$3)</f>
        <v>167659.711667085</v>
      </c>
      <c r="F12" s="8" t="n">
        <f aca="false">(C12+D12)*($N$3)</f>
        <v>9490.17235851425</v>
      </c>
      <c r="G12" s="8" t="n">
        <f aca="false">(C12+D12)*$N$6*0.7</f>
        <v>963.252494389196</v>
      </c>
      <c r="H12" s="8" t="n">
        <f aca="false">IF(G12*0.7&gt;$N$7,G12*0.7-$N$7,0)</f>
        <v>0</v>
      </c>
      <c r="I12" s="9" t="n">
        <f aca="false">H12*$N$5</f>
        <v>0</v>
      </c>
      <c r="J12" s="19" t="n">
        <f aca="false">J11-H12</f>
        <v>-0</v>
      </c>
      <c r="K12" s="19" t="n">
        <f aca="false">K11-I12</f>
        <v>-0</v>
      </c>
    </row>
    <row r="13" customFormat="false" ht="14.4" hidden="false" customHeight="false" outlineLevel="0" collapsed="false">
      <c r="A13" s="18" t="n">
        <v>11</v>
      </c>
      <c r="B13" s="8" t="n">
        <f aca="false">B12+D13</f>
        <v>132000</v>
      </c>
      <c r="C13" s="8" t="n">
        <f aca="false">E12</f>
        <v>167659.711667085</v>
      </c>
      <c r="D13" s="8" t="n">
        <f aca="false">$N$2</f>
        <v>12000</v>
      </c>
      <c r="E13" s="8" t="n">
        <f aca="false">(C13+D13)*(1+$N$3)</f>
        <v>190439.29436711</v>
      </c>
      <c r="F13" s="8" t="n">
        <f aca="false">(C13+D13)*($N$3)</f>
        <v>10779.5827000251</v>
      </c>
      <c r="G13" s="8" t="n">
        <f aca="false">(C13+D13)*$N$6*0.7</f>
        <v>1094.12764405255</v>
      </c>
      <c r="H13" s="8" t="n">
        <f aca="false">IF(G13*0.7&gt;$N$7,G13*0.7-$N$7,0)</f>
        <v>0</v>
      </c>
      <c r="I13" s="9" t="n">
        <f aca="false">H13*$N$5</f>
        <v>0</v>
      </c>
      <c r="J13" s="19" t="n">
        <f aca="false">J12-H13</f>
        <v>-0</v>
      </c>
      <c r="K13" s="19" t="n">
        <f aca="false">K12-I13</f>
        <v>-0</v>
      </c>
    </row>
    <row r="14" customFormat="false" ht="14.4" hidden="false" customHeight="false" outlineLevel="0" collapsed="false">
      <c r="A14" s="18" t="n">
        <v>12</v>
      </c>
      <c r="B14" s="8" t="n">
        <f aca="false">B13+D14</f>
        <v>144000</v>
      </c>
      <c r="C14" s="8" t="n">
        <f aca="false">E13</f>
        <v>190439.29436711</v>
      </c>
      <c r="D14" s="8" t="n">
        <f aca="false">$N$2</f>
        <v>12000</v>
      </c>
      <c r="E14" s="8" t="n">
        <f aca="false">(C14+D14)*(1+$N$3)</f>
        <v>214585.652029137</v>
      </c>
      <c r="F14" s="8" t="n">
        <f aca="false">(C14+D14)*($N$3)</f>
        <v>12146.3576620266</v>
      </c>
      <c r="G14" s="8" t="n">
        <f aca="false">(C14+D14)*$N$6*0.7</f>
        <v>1232.8553026957</v>
      </c>
      <c r="H14" s="8" t="n">
        <f aca="false">IF(G14*0.7&gt;$N$7,G14*0.7-$N$7,0)</f>
        <v>61.9987118869906</v>
      </c>
      <c r="I14" s="9" t="n">
        <f aca="false">H14*$N$5</f>
        <v>16.3521602601938</v>
      </c>
      <c r="J14" s="19" t="n">
        <f aca="false">J13-H14</f>
        <v>-61.9987118869906</v>
      </c>
      <c r="K14" s="19" t="n">
        <f aca="false">K13-I14</f>
        <v>-16.3521602601938</v>
      </c>
    </row>
    <row r="15" customFormat="false" ht="14.4" hidden="false" customHeight="false" outlineLevel="0" collapsed="false">
      <c r="A15" s="18" t="n">
        <v>13</v>
      </c>
      <c r="B15" s="8" t="n">
        <f aca="false">B14+D15</f>
        <v>156000</v>
      </c>
      <c r="C15" s="8" t="n">
        <f aca="false">E14</f>
        <v>214585.652029137</v>
      </c>
      <c r="D15" s="8" t="n">
        <f aca="false">$N$2</f>
        <v>12000</v>
      </c>
      <c r="E15" s="8" t="n">
        <f aca="false">(C15+D15)*(1+$N$3)</f>
        <v>240180.791150885</v>
      </c>
      <c r="F15" s="8" t="n">
        <f aca="false">(C15+D15)*($N$3)</f>
        <v>13595.1391217482</v>
      </c>
      <c r="G15" s="8" t="n">
        <f aca="false">(C15+D15)*$N$6*0.7</f>
        <v>1379.90662085744</v>
      </c>
      <c r="H15" s="8" t="n">
        <f aca="false">IF(G15*0.7&gt;$N$7,G15*0.7-$N$7,0)</f>
        <v>164.93463460021</v>
      </c>
      <c r="I15" s="9" t="n">
        <f aca="false">H15*$N$5</f>
        <v>43.5015098758054</v>
      </c>
      <c r="J15" s="19" t="n">
        <f aca="false">J14-H15</f>
        <v>-226.933346487201</v>
      </c>
      <c r="K15" s="19" t="n">
        <f aca="false">K14-I15</f>
        <v>-59.8536701359992</v>
      </c>
    </row>
    <row r="16" customFormat="false" ht="14.4" hidden="false" customHeight="false" outlineLevel="0" collapsed="false">
      <c r="A16" s="18" t="n">
        <v>14</v>
      </c>
      <c r="B16" s="8" t="n">
        <f aca="false">B15+D16</f>
        <v>168000</v>
      </c>
      <c r="C16" s="8" t="n">
        <f aca="false">E15</f>
        <v>240180.791150885</v>
      </c>
      <c r="D16" s="8" t="n">
        <f aca="false">$N$2</f>
        <v>12000</v>
      </c>
      <c r="E16" s="8" t="n">
        <f aca="false">(C16+D16)*(1+$N$3)</f>
        <v>267311.638619938</v>
      </c>
      <c r="F16" s="8" t="n">
        <f aca="false">(C16+D16)*($N$3)</f>
        <v>15130.8474690531</v>
      </c>
      <c r="G16" s="8" t="n">
        <f aca="false">(C16+D16)*$N$6*0.7</f>
        <v>1535.78101810889</v>
      </c>
      <c r="H16" s="8" t="n">
        <f aca="false">IF(G16*0.7&gt;$N$7,G16*0.7-$N$7,0)</f>
        <v>274.046712676223</v>
      </c>
      <c r="I16" s="9" t="n">
        <f aca="false">H16*$N$5</f>
        <v>72.2798204683537</v>
      </c>
      <c r="J16" s="19" t="n">
        <f aca="false">J15-H16</f>
        <v>-500.980059163423</v>
      </c>
      <c r="K16" s="19" t="n">
        <f aca="false">K15-I16</f>
        <v>-132.133490604353</v>
      </c>
    </row>
    <row r="17" customFormat="false" ht="14.4" hidden="false" customHeight="false" outlineLevel="0" collapsed="false">
      <c r="A17" s="18" t="n">
        <v>15</v>
      </c>
      <c r="B17" s="8" t="n">
        <f aca="false">B16+D17</f>
        <v>180000</v>
      </c>
      <c r="C17" s="8" t="n">
        <f aca="false">E16</f>
        <v>267311.638619938</v>
      </c>
      <c r="D17" s="8" t="n">
        <f aca="false">$N$2</f>
        <v>12000</v>
      </c>
      <c r="E17" s="8" t="n">
        <f aca="false">(C17+D17)*(1+$N$3)</f>
        <v>296070.336937134</v>
      </c>
      <c r="F17" s="8" t="n">
        <f aca="false">(C17+D17)*($N$3)</f>
        <v>16758.6983171963</v>
      </c>
      <c r="G17" s="8" t="n">
        <f aca="false">(C17+D17)*$N$6*0.7</f>
        <v>1701.00787919542</v>
      </c>
      <c r="H17" s="8" t="n">
        <f aca="false">IF(G17*0.7&gt;$N$7,G17*0.7-$N$7,0)</f>
        <v>389.705515436796</v>
      </c>
      <c r="I17" s="9" t="n">
        <f aca="false">H17*$N$5</f>
        <v>102.784829696455</v>
      </c>
      <c r="J17" s="19" t="n">
        <f aca="false">J16-H17</f>
        <v>-890.685574600219</v>
      </c>
      <c r="K17" s="19" t="n">
        <f aca="false">K16-I17</f>
        <v>-234.918320300808</v>
      </c>
    </row>
    <row r="18" customFormat="false" ht="14.4" hidden="false" customHeight="false" outlineLevel="0" collapsed="false">
      <c r="A18" s="18" t="n">
        <v>16</v>
      </c>
      <c r="B18" s="8" t="n">
        <f aca="false">B17+D18</f>
        <v>192000</v>
      </c>
      <c r="C18" s="8" t="n">
        <f aca="false">E17</f>
        <v>296070.336937134</v>
      </c>
      <c r="D18" s="8" t="n">
        <f aca="false">$N$2</f>
        <v>12000</v>
      </c>
      <c r="E18" s="8" t="n">
        <f aca="false">(C18+D18)*(1+$N$3)</f>
        <v>326554.557153362</v>
      </c>
      <c r="F18" s="8" t="n">
        <f aca="false">(C18+D18)*($N$3)</f>
        <v>18484.2202162281</v>
      </c>
      <c r="G18" s="8" t="n">
        <f aca="false">(C18+D18)*$N$6*0.7</f>
        <v>1876.14835194715</v>
      </c>
      <c r="H18" s="8" t="n">
        <f aca="false">IF(G18*0.7&gt;$N$7,G18*0.7-$N$7,0)</f>
        <v>512.303846363004</v>
      </c>
      <c r="I18" s="9" t="n">
        <f aca="false">H18*$N$5</f>
        <v>135.120139478242</v>
      </c>
      <c r="J18" s="19" t="n">
        <f aca="false">J17-H18</f>
        <v>-1402.98942096322</v>
      </c>
      <c r="K18" s="19" t="n">
        <f aca="false">K17-I18</f>
        <v>-370.03845977905</v>
      </c>
    </row>
    <row r="19" customFormat="false" ht="14.4" hidden="false" customHeight="false" outlineLevel="0" collapsed="false">
      <c r="A19" s="18" t="n">
        <v>17</v>
      </c>
      <c r="B19" s="8" t="n">
        <f aca="false">B18+D19</f>
        <v>204000</v>
      </c>
      <c r="C19" s="8" t="n">
        <f aca="false">E18</f>
        <v>326554.557153362</v>
      </c>
      <c r="D19" s="8" t="n">
        <f aca="false">$N$2</f>
        <v>12000</v>
      </c>
      <c r="E19" s="8" t="n">
        <f aca="false">(C19+D19)*(1+$N$3)</f>
        <v>358867.830582564</v>
      </c>
      <c r="F19" s="8" t="n">
        <f aca="false">(C19+D19)*($N$3)</f>
        <v>20313.2734292017</v>
      </c>
      <c r="G19" s="8" t="n">
        <f aca="false">(C19+D19)*$N$6*0.7</f>
        <v>2061.79725306398</v>
      </c>
      <c r="H19" s="8" t="n">
        <f aca="false">IF(G19*0.7&gt;$N$7,G19*0.7-$N$7,0)</f>
        <v>642.258077144784</v>
      </c>
      <c r="I19" s="9" t="n">
        <f aca="false">H19*$N$5</f>
        <v>169.395567846937</v>
      </c>
      <c r="J19" s="19" t="n">
        <f aca="false">J18-H19</f>
        <v>-2045.24749810801</v>
      </c>
      <c r="K19" s="19" t="n">
        <f aca="false">K18-I19</f>
        <v>-539.434027625987</v>
      </c>
    </row>
    <row r="20" customFormat="false" ht="14.4" hidden="false" customHeight="false" outlineLevel="0" collapsed="false">
      <c r="A20" s="18" t="n">
        <v>18</v>
      </c>
      <c r="B20" s="8" t="n">
        <f aca="false">B19+D20</f>
        <v>216000</v>
      </c>
      <c r="C20" s="8" t="n">
        <f aca="false">E19</f>
        <v>358867.830582564</v>
      </c>
      <c r="D20" s="8" t="n">
        <f aca="false">$N$2</f>
        <v>12000</v>
      </c>
      <c r="E20" s="8" t="n">
        <f aca="false">(C20+D20)*(1+$N$3)</f>
        <v>393119.900417518</v>
      </c>
      <c r="F20" s="8" t="n">
        <f aca="false">(C20+D20)*($N$3)</f>
        <v>22252.0698349539</v>
      </c>
      <c r="G20" s="8" t="n">
        <f aca="false">(C20+D20)*$N$6*0.7</f>
        <v>2258.58508824782</v>
      </c>
      <c r="H20" s="8" t="n">
        <f aca="false">IF(G20*0.7&gt;$N$7,G20*0.7-$N$7,0)</f>
        <v>780.009561773471</v>
      </c>
      <c r="I20" s="9" t="n">
        <f aca="false">H20*$N$5</f>
        <v>205.727521917753</v>
      </c>
      <c r="J20" s="19" t="n">
        <f aca="false">J19-H20</f>
        <v>-2825.25705988148</v>
      </c>
      <c r="K20" s="19" t="n">
        <f aca="false">K19-I20</f>
        <v>-745.16154954374</v>
      </c>
    </row>
    <row r="21" customFormat="false" ht="14.4" hidden="false" customHeight="false" outlineLevel="0" collapsed="false">
      <c r="A21" s="18" t="n">
        <v>19</v>
      </c>
      <c r="B21" s="8" t="n">
        <f aca="false">B20+D21</f>
        <v>228000</v>
      </c>
      <c r="C21" s="8" t="n">
        <f aca="false">E20</f>
        <v>393119.900417518</v>
      </c>
      <c r="D21" s="8" t="n">
        <f aca="false">$N$2</f>
        <v>12000</v>
      </c>
      <c r="E21" s="8" t="n">
        <f aca="false">(C21+D21)*(1+$N$3)</f>
        <v>429427.094442569</v>
      </c>
      <c r="F21" s="8" t="n">
        <f aca="false">(C21+D21)*($N$3)</f>
        <v>24307.1940250511</v>
      </c>
      <c r="G21" s="8" t="n">
        <f aca="false">(C21+D21)*$N$6*0.7</f>
        <v>2467.18019354269</v>
      </c>
      <c r="H21" s="8" t="n">
        <f aca="false">IF(G21*0.7&gt;$N$7,G21*0.7-$N$7,0)</f>
        <v>926.02613547988</v>
      </c>
      <c r="I21" s="9" t="n">
        <f aca="false">H21*$N$5</f>
        <v>244.239393232818</v>
      </c>
      <c r="J21" s="19" t="n">
        <f aca="false">J20-H21</f>
        <v>-3751.28319536136</v>
      </c>
      <c r="K21" s="19" t="n">
        <f aca="false">K20-I21</f>
        <v>-989.400942776558</v>
      </c>
    </row>
    <row r="22" customFormat="false" ht="14.4" hidden="false" customHeight="false" outlineLevel="0" collapsed="false">
      <c r="A22" s="18" t="n">
        <v>20</v>
      </c>
      <c r="B22" s="8" t="n">
        <f aca="false">B21+D22</f>
        <v>240000</v>
      </c>
      <c r="C22" s="8" t="n">
        <f aca="false">E21</f>
        <v>429427.094442569</v>
      </c>
      <c r="D22" s="8" t="n">
        <f aca="false">$N$2</f>
        <v>12000</v>
      </c>
      <c r="E22" s="8" t="n">
        <f aca="false">(C22+D22)*(1+$N$3)</f>
        <v>467912.720109123</v>
      </c>
      <c r="F22" s="8" t="n">
        <f aca="false">(C22+D22)*($N$3)</f>
        <v>26485.6256665541</v>
      </c>
      <c r="G22" s="8" t="n">
        <f aca="false">(C22+D22)*$N$6*0.7</f>
        <v>2688.29100515525</v>
      </c>
      <c r="H22" s="8" t="n">
        <f aca="false">IF(G22*0.7&gt;$N$7,G22*0.7-$N$7,0)</f>
        <v>1080.80370360867</v>
      </c>
      <c r="I22" s="9" t="n">
        <f aca="false">H22*$N$5</f>
        <v>285.061976826787</v>
      </c>
      <c r="J22" s="19" t="n">
        <f aca="false">J21-H22</f>
        <v>-4832.08689897003</v>
      </c>
      <c r="K22" s="19" t="n">
        <f aca="false">K21-I22</f>
        <v>-1274.46291960335</v>
      </c>
    </row>
    <row r="23" customFormat="false" ht="14.4" hidden="false" customHeight="false" outlineLevel="0" collapsed="false">
      <c r="A23" s="18" t="n">
        <v>21</v>
      </c>
      <c r="B23" s="8" t="n">
        <f aca="false">B22+D23</f>
        <v>252000</v>
      </c>
      <c r="C23" s="8" t="n">
        <f aca="false">E22</f>
        <v>467912.720109123</v>
      </c>
      <c r="D23" s="8" t="n">
        <f aca="false">$N$2</f>
        <v>12000</v>
      </c>
      <c r="E23" s="8" t="n">
        <f aca="false">(C23+D23)*(1+$N$3)</f>
        <v>508707.483315671</v>
      </c>
      <c r="F23" s="8" t="n">
        <f aca="false">(C23+D23)*($N$3)</f>
        <v>28794.7632065474</v>
      </c>
      <c r="G23" s="8" t="n">
        <f aca="false">(C23+D23)*$N$6*0.7</f>
        <v>2922.66846546456</v>
      </c>
      <c r="H23" s="8" t="n">
        <f aca="false">IF(G23*0.7&gt;$N$7,G23*0.7-$N$7,0)</f>
        <v>1244.86792582519</v>
      </c>
      <c r="I23" s="9" t="n">
        <f aca="false">H23*$N$5</f>
        <v>328.333915436395</v>
      </c>
      <c r="J23" s="19" t="n">
        <f aca="false">J22-H23</f>
        <v>-6076.95482479522</v>
      </c>
      <c r="K23" s="19" t="n">
        <f aca="false">K22-I23</f>
        <v>-1602.79683503974</v>
      </c>
    </row>
    <row r="24" customFormat="false" ht="14.4" hidden="false" customHeight="false" outlineLevel="0" collapsed="false">
      <c r="A24" s="18" t="n">
        <v>22</v>
      </c>
      <c r="B24" s="8" t="n">
        <f aca="false">B23+D24</f>
        <v>264000</v>
      </c>
      <c r="C24" s="8" t="n">
        <f aca="false">E23</f>
        <v>508707.483315671</v>
      </c>
      <c r="D24" s="8" t="n">
        <f aca="false">$N$2</f>
        <v>12000</v>
      </c>
      <c r="E24" s="8" t="n">
        <f aca="false">(C24+D24)*(1+$N$3)</f>
        <v>551949.932314611</v>
      </c>
      <c r="F24" s="8" t="n">
        <f aca="false">(C24+D24)*($N$3)</f>
        <v>31242.4489989402</v>
      </c>
      <c r="G24" s="8" t="n">
        <f aca="false">(C24+D24)*$N$6*0.7</f>
        <v>3171.10857339243</v>
      </c>
      <c r="H24" s="8" t="n">
        <f aca="false">IF(G24*0.7&gt;$N$7,G24*0.7-$N$7,0)</f>
        <v>1418.7760013747</v>
      </c>
      <c r="I24" s="9" t="n">
        <f aca="false">H24*$N$5</f>
        <v>374.202170362578</v>
      </c>
      <c r="J24" s="19" t="n">
        <f aca="false">J23-H24</f>
        <v>-7495.73082616993</v>
      </c>
      <c r="K24" s="19" t="n">
        <f aca="false">K23-I24</f>
        <v>-1976.99900540232</v>
      </c>
    </row>
    <row r="25" customFormat="false" ht="14.4" hidden="false" customHeight="false" outlineLevel="0" collapsed="false">
      <c r="A25" s="18" t="n">
        <v>23</v>
      </c>
      <c r="B25" s="8" t="n">
        <f aca="false">B24+D25</f>
        <v>276000</v>
      </c>
      <c r="C25" s="8" t="n">
        <f aca="false">E24</f>
        <v>551949.932314611</v>
      </c>
      <c r="D25" s="8" t="n">
        <f aca="false">$N$2</f>
        <v>12000</v>
      </c>
      <c r="E25" s="8" t="n">
        <f aca="false">(C25+D25)*(1+$N$3)</f>
        <v>597786.928253488</v>
      </c>
      <c r="F25" s="8" t="n">
        <f aca="false">(C25+D25)*($N$3)</f>
        <v>33836.9959388767</v>
      </c>
      <c r="G25" s="8" t="n">
        <f aca="false">(C25+D25)*$N$6*0.7</f>
        <v>3434.45508779598</v>
      </c>
      <c r="H25" s="8" t="n">
        <f aca="false">IF(G25*0.7&gt;$N$7,G25*0.7-$N$7,0)</f>
        <v>1603.11856145719</v>
      </c>
      <c r="I25" s="9" t="n">
        <f aca="false">H25*$N$5</f>
        <v>422.822520584333</v>
      </c>
      <c r="J25" s="19" t="n">
        <f aca="false">J24-H25</f>
        <v>-9098.84938762711</v>
      </c>
      <c r="K25" s="19" t="n">
        <f aca="false">K24-I25</f>
        <v>-2399.82152598665</v>
      </c>
    </row>
    <row r="26" customFormat="false" ht="14.4" hidden="false" customHeight="false" outlineLevel="0" collapsed="false">
      <c r="A26" s="18" t="n">
        <v>24</v>
      </c>
      <c r="B26" s="8" t="n">
        <f aca="false">B25+D26</f>
        <v>288000</v>
      </c>
      <c r="C26" s="8" t="n">
        <f aca="false">E25</f>
        <v>597786.928253488</v>
      </c>
      <c r="D26" s="8" t="n">
        <f aca="false">$N$2</f>
        <v>12000</v>
      </c>
      <c r="E26" s="8" t="n">
        <f aca="false">(C26+D26)*(1+$N$3)</f>
        <v>646374.143948697</v>
      </c>
      <c r="F26" s="8" t="n">
        <f aca="false">(C26+D26)*($N$3)</f>
        <v>36587.2156952093</v>
      </c>
      <c r="G26" s="8" t="n">
        <f aca="false">(C26+D26)*$N$6*0.7</f>
        <v>3713.60239306374</v>
      </c>
      <c r="H26" s="8" t="n">
        <f aca="false">IF(G26*0.7&gt;$N$7,G26*0.7-$N$7,0)</f>
        <v>1798.52167514462</v>
      </c>
      <c r="I26" s="9" t="n">
        <f aca="false">H26*$N$5</f>
        <v>474.360091819393</v>
      </c>
      <c r="J26" s="19" t="n">
        <f aca="false">J25-H26</f>
        <v>-10897.3710627717</v>
      </c>
      <c r="K26" s="19" t="n">
        <f aca="false">K25-I26</f>
        <v>-2874.18161780604</v>
      </c>
    </row>
    <row r="27" customFormat="false" ht="14.4" hidden="false" customHeight="false" outlineLevel="0" collapsed="false">
      <c r="A27" s="18" t="n">
        <v>25</v>
      </c>
      <c r="B27" s="8" t="n">
        <f aca="false">B26+D27</f>
        <v>300000</v>
      </c>
      <c r="C27" s="8" t="n">
        <f aca="false">E26</f>
        <v>646374.143948697</v>
      </c>
      <c r="D27" s="8" t="n">
        <f aca="false">$N$2</f>
        <v>12000</v>
      </c>
      <c r="E27" s="8" t="n">
        <f aca="false">(C27+D27)*(1+$N$3)</f>
        <v>697876.592585619</v>
      </c>
      <c r="F27" s="8" t="n">
        <f aca="false">(C27+D27)*($N$3)</f>
        <v>39502.4486369218</v>
      </c>
      <c r="G27" s="8" t="n">
        <f aca="false">(C27+D27)*$N$6*0.7</f>
        <v>4009.49853664756</v>
      </c>
      <c r="H27" s="8" t="n">
        <f aca="false">IF(G27*0.7&gt;$N$7,G27*0.7-$N$7,0)</f>
        <v>2005.64897565329</v>
      </c>
      <c r="I27" s="9" t="n">
        <f aca="false">H27*$N$5</f>
        <v>528.989917328557</v>
      </c>
      <c r="J27" s="19" t="n">
        <f aca="false">J26-H27</f>
        <v>-12903.020038425</v>
      </c>
      <c r="K27" s="19" t="n">
        <f aca="false">K26-I27</f>
        <v>-3403.1715351346</v>
      </c>
    </row>
    <row r="28" customFormat="false" ht="14.4" hidden="false" customHeight="false" outlineLevel="0" collapsed="false">
      <c r="A28" s="18" t="n">
        <v>26</v>
      </c>
      <c r="B28" s="8" t="n">
        <f aca="false">B27+D28</f>
        <v>312000</v>
      </c>
      <c r="C28" s="8" t="n">
        <f aca="false">E27</f>
        <v>697876.592585619</v>
      </c>
      <c r="D28" s="8" t="n">
        <f aca="false">$N$2</f>
        <v>12000</v>
      </c>
      <c r="E28" s="8" t="n">
        <f aca="false">(C28+D28)*(1+$N$3)</f>
        <v>752469.188140756</v>
      </c>
      <c r="F28" s="8" t="n">
        <f aca="false">(C28+D28)*($N$3)</f>
        <v>42592.5955551371</v>
      </c>
      <c r="G28" s="8" t="n">
        <f aca="false">(C28+D28)*$N$6*0.7</f>
        <v>4323.14844884642</v>
      </c>
      <c r="H28" s="8" t="n">
        <f aca="false">IF(G28*0.7&gt;$N$7,G28*0.7-$N$7,0)</f>
        <v>2225.20391419249</v>
      </c>
      <c r="I28" s="9" t="n">
        <f aca="false">H28*$N$5</f>
        <v>586.89753236827</v>
      </c>
      <c r="J28" s="19" t="n">
        <f aca="false">J27-H28</f>
        <v>-15128.2239526175</v>
      </c>
      <c r="K28" s="19" t="n">
        <f aca="false">K27-I28</f>
        <v>-3990.06906750287</v>
      </c>
    </row>
    <row r="29" customFormat="false" ht="14.4" hidden="false" customHeight="false" outlineLevel="0" collapsed="false">
      <c r="A29" s="18" t="n">
        <v>27</v>
      </c>
      <c r="B29" s="8" t="n">
        <f aca="false">B28+D29</f>
        <v>324000</v>
      </c>
      <c r="C29" s="8" t="n">
        <f aca="false">E28</f>
        <v>752469.188140756</v>
      </c>
      <c r="D29" s="8" t="n">
        <f aca="false">$N$2</f>
        <v>12000</v>
      </c>
      <c r="E29" s="8" t="n">
        <f aca="false">(C29+D29)*(1+$N$3)</f>
        <v>810337.339429201</v>
      </c>
      <c r="F29" s="8" t="n">
        <f aca="false">(C29+D29)*($N$3)</f>
        <v>45868.1512884454</v>
      </c>
      <c r="G29" s="8" t="n">
        <f aca="false">(C29+D29)*$N$6*0.7</f>
        <v>4655.6173557772</v>
      </c>
      <c r="H29" s="8" t="n">
        <f aca="false">IF(G29*0.7&gt;$N$7,G29*0.7-$N$7,0)</f>
        <v>2457.93214904404</v>
      </c>
      <c r="I29" s="9" t="n">
        <f aca="false">H29*$N$5</f>
        <v>648.279604310366</v>
      </c>
      <c r="J29" s="19" t="n">
        <f aca="false">J28-H29</f>
        <v>-17586.1561016616</v>
      </c>
      <c r="K29" s="19" t="n">
        <f aca="false">K28-I29</f>
        <v>-4638.34867181324</v>
      </c>
    </row>
    <row r="30" customFormat="false" ht="14.4" hidden="false" customHeight="false" outlineLevel="0" collapsed="false">
      <c r="A30" s="18" t="n">
        <v>28</v>
      </c>
      <c r="B30" s="8" t="n">
        <f aca="false">B29+D30</f>
        <v>336000</v>
      </c>
      <c r="C30" s="8" t="n">
        <f aca="false">E29</f>
        <v>810337.339429201</v>
      </c>
      <c r="D30" s="8" t="n">
        <f aca="false">$N$2</f>
        <v>12000</v>
      </c>
      <c r="E30" s="8" t="n">
        <f aca="false">(C30+D30)*(1+$N$3)</f>
        <v>871677.579794953</v>
      </c>
      <c r="F30" s="8" t="n">
        <f aca="false">(C30+D30)*($N$3)</f>
        <v>49340.2403657521</v>
      </c>
      <c r="G30" s="8" t="n">
        <f aca="false">(C30+D30)*$N$6*0.7</f>
        <v>5008.03439712384</v>
      </c>
      <c r="H30" s="8" t="n">
        <f aca="false">IF(G30*0.7&gt;$N$7,G30*0.7-$N$7,0)</f>
        <v>2704.62407798669</v>
      </c>
      <c r="I30" s="9" t="n">
        <f aca="false">H30*$N$5</f>
        <v>713.344600568988</v>
      </c>
      <c r="J30" s="19" t="n">
        <f aca="false">J29-H30</f>
        <v>-20290.7801796482</v>
      </c>
      <c r="K30" s="19" t="n">
        <f aca="false">K29-I30</f>
        <v>-5351.69327238223</v>
      </c>
    </row>
    <row r="31" customFormat="false" ht="14.4" hidden="false" customHeight="false" outlineLevel="0" collapsed="false">
      <c r="A31" s="18" t="n">
        <v>29</v>
      </c>
      <c r="B31" s="8" t="n">
        <f aca="false">B30+D31</f>
        <v>348000</v>
      </c>
      <c r="C31" s="8" t="n">
        <f aca="false">E30</f>
        <v>871677.579794953</v>
      </c>
      <c r="D31" s="8" t="n">
        <f aca="false">$N$2</f>
        <v>12000</v>
      </c>
      <c r="E31" s="8" t="n">
        <f aca="false">(C31+D31)*(1+$N$3)</f>
        <v>936698.234582651</v>
      </c>
      <c r="F31" s="8" t="n">
        <f aca="false">(C31+D31)*($N$3)</f>
        <v>53020.6547876972</v>
      </c>
      <c r="G31" s="8" t="n">
        <f aca="false">(C31+D31)*$N$6*0.7</f>
        <v>5381.59646095127</v>
      </c>
      <c r="H31" s="8" t="n">
        <f aca="false">IF(G31*0.7&gt;$N$7,G31*0.7-$N$7,0)</f>
        <v>2966.11752266589</v>
      </c>
      <c r="I31" s="9" t="n">
        <f aca="false">H31*$N$5</f>
        <v>782.313496603128</v>
      </c>
      <c r="J31" s="19" t="n">
        <f aca="false">J30-H31</f>
        <v>-23256.8977023141</v>
      </c>
      <c r="K31" s="19" t="n">
        <f aca="false">K30-I31</f>
        <v>-6134.00676898535</v>
      </c>
    </row>
    <row r="32" customFormat="false" ht="15" hidden="false" customHeight="false" outlineLevel="0" collapsed="false">
      <c r="A32" s="20" t="n">
        <v>30</v>
      </c>
      <c r="B32" s="14" t="n">
        <f aca="false">B31+D32</f>
        <v>360000</v>
      </c>
      <c r="C32" s="14" t="n">
        <f aca="false">E31</f>
        <v>936698.234582651</v>
      </c>
      <c r="D32" s="14" t="n">
        <f aca="false">$N$2</f>
        <v>12000</v>
      </c>
      <c r="E32" s="14" t="n">
        <f aca="false">(C32+D32)*(1+$N$3)</f>
        <v>1005620.12865761</v>
      </c>
      <c r="F32" s="14" t="n">
        <f aca="false">(C32+D32)*($N$3)</f>
        <v>56921.894074959</v>
      </c>
      <c r="G32" s="14" t="n">
        <f aca="false">(C32+D32)*$N$6*0.7</f>
        <v>5777.57224860834</v>
      </c>
      <c r="H32" s="8" t="n">
        <f aca="false">IF(G32*0.7&gt;$N$7,G32*0.7-$N$7,0)</f>
        <v>3243.30057402584</v>
      </c>
      <c r="I32" s="15" t="n">
        <f aca="false">H32*$N$5</f>
        <v>855.420526399315</v>
      </c>
      <c r="J32" s="21" t="n">
        <f aca="false">J31-H32</f>
        <v>-26500.19827634</v>
      </c>
      <c r="K32" s="21" t="n">
        <f aca="false">K31-I32</f>
        <v>-6989.42729538467</v>
      </c>
    </row>
    <row r="35" customFormat="false" ht="14.4" hidden="false" customHeight="false" outlineLevel="0" collapsed="false">
      <c r="A35" s="0" t="s">
        <v>32</v>
      </c>
      <c r="B35" s="0" t="s">
        <v>33</v>
      </c>
      <c r="C35" s="0" t="s">
        <v>17</v>
      </c>
      <c r="D35" s="0" t="s">
        <v>34</v>
      </c>
    </row>
    <row r="36" customFormat="false" ht="14.4" hidden="false" customHeight="false" outlineLevel="0" collapsed="false">
      <c r="A36" s="5" t="n">
        <f aca="false">E32</f>
        <v>1005620.12865761</v>
      </c>
      <c r="B36" s="5" t="n">
        <f aca="false">A36-B32+J32</f>
        <v>619119.93038127</v>
      </c>
      <c r="C36" s="5" t="n">
        <f aca="false">B36*0.7*N5</f>
        <v>114305.017146642</v>
      </c>
      <c r="D36" s="5" t="n">
        <f aca="false">A36-C36+K32</f>
        <v>884325.684215583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LibreOffice/4.2.8.2$Linux_x86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2019-01-17T09:49:03Z</dcterms:created>
  <dc:creator>Wolfenhaut, Dmitri | BFFT GmbH</dc:creator>
  <dc:language>de-DE</dc:language>
  <cp:lastModifiedBy> </cp:lastModifiedBy>
  <dcterms:modified xsi:type="dcterms:W3CDTF">2019-01-17T17:12:05Z</dcterms:modified>
  <cp:revision>0</cp:revision>
</cp:coreProperties>
</file>