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sschütter" sheetId="1" state="visible" r:id="rId2"/>
    <sheet name="Thesaurierer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<sst xmlns="http://schemas.openxmlformats.org/spreadsheetml/2006/main" count="44" uniqueCount="29">
  <si>
    <t xml:space="preserve">Jahr</t>
  </si>
  <si>
    <t xml:space="preserve">Investiert
inkl. Ausschüttungen</t>
  </si>
  <si>
    <t xml:space="preserve">Depotwert</t>
  </si>
  <si>
    <t xml:space="preserve">Einlage</t>
  </si>
  <si>
    <t xml:space="preserve">Depot inkl. Rendite</t>
  </si>
  <si>
    <t xml:space="preserve">Wertentwicklung</t>
  </si>
  <si>
    <t xml:space="preserve">Basisertrag</t>
  </si>
  <si>
    <t xml:space="preserve">Ausschüttung</t>
  </si>
  <si>
    <t xml:space="preserve">Vorabpauschale</t>
  </si>
  <si>
    <t xml:space="preserve">Zu versteuernde
Vorabpauschale</t>
  </si>
  <si>
    <t xml:space="preserve">Zu verrechnende Vorabpauschale</t>
  </si>
  <si>
    <t xml:space="preserve">Steuern
Vorabpauschale</t>
  </si>
  <si>
    <t xml:space="preserve">Steuern
Ausschüttungen</t>
  </si>
  <si>
    <t xml:space="preserve">Wiederanlegbar</t>
  </si>
  <si>
    <t xml:space="preserve">Sparrate p.a.</t>
  </si>
  <si>
    <t xml:space="preserve">Rendite p.a.</t>
  </si>
  <si>
    <t xml:space="preserve">Ausschüttungsrendite p.a.</t>
  </si>
  <si>
    <t xml:space="preserve">Steuer</t>
  </si>
  <si>
    <t xml:space="preserve">Basiszins</t>
  </si>
  <si>
    <t xml:space="preserve">Teilfreistellung</t>
  </si>
  <si>
    <t xml:space="preserve">Ausschütter</t>
  </si>
  <si>
    <t xml:space="preserve">Thesaurierer</t>
  </si>
  <si>
    <t xml:space="preserve">Absolute Differenz</t>
  </si>
  <si>
    <t xml:space="preserve">zu vst. Gewinn</t>
  </si>
  <si>
    <t xml:space="preserve">Verrechnungskonto</t>
  </si>
  <si>
    <t xml:space="preserve">Investiert</t>
  </si>
  <si>
    <t xml:space="preserve">Depot inkl. Steigerung</t>
  </si>
  <si>
    <t xml:space="preserve">Zu versteuernde
Vorabpauschle</t>
  </si>
  <si>
    <t xml:space="preserve">Zu verrechnende
Vorabpauschale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</si>
</sst>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0"/>
    <numFmt numFmtId="167" formatCode="0.000%"/>
    <numFmt numFmtId="168" formatCode="0\ %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400F0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  <fill>
      <patternFill patternType="solid">
        <fgColor rgb="FF0070C0"/>
        <bgColor rgb="FF008080"/>
      </patternFill>
    </fill>
    <fill>
      <patternFill patternType="solid">
        <fgColor rgb="FFFFC000"/>
        <bgColor rgb="FFFF9900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0"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400F0F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RowHeight="15" zeroHeight="false" outlineLevelRow="0" outlineLevelCol="0"/>
  <cols>
    <col collapsed="false" customWidth="true" hidden="false" outlineLevel="0" max="1" min="1" style="0" width="5.28"/>
    <col collapsed="false" customWidth="true" hidden="false" outlineLevel="0" max="2" min="2" style="0" width="16.14"/>
    <col collapsed="false" customWidth="true" hidden="false" outlineLevel="0" max="3" min="3" style="0" width="11.29"/>
    <col collapsed="false" customWidth="true" hidden="false" outlineLevel="0" max="4" min="4" style="0" width="10.29"/>
    <col collapsed="false" customWidth="true" hidden="false" outlineLevel="0" max="5" min="5" style="0" width="19.14"/>
    <col collapsed="false" customWidth="true" hidden="false" outlineLevel="0" max="6" min="6" style="0" width="16.42"/>
    <col collapsed="false" customWidth="true" hidden="false" outlineLevel="0" max="7" min="7" style="0" width="11.57"/>
    <col collapsed="false" customWidth="true" hidden="false" outlineLevel="0" max="8" min="8" style="0" width="13.43"/>
    <col collapsed="false" customWidth="true" hidden="false" outlineLevel="0" max="9" min="9" style="0" width="16.14"/>
    <col collapsed="false" customWidth="true" hidden="false" outlineLevel="0" max="12" min="10" style="0" width="16.57"/>
    <col collapsed="false" customWidth="true" hidden="false" outlineLevel="0" max="13" min="13" style="0" width="15.29"/>
    <col collapsed="false" customWidth="true" hidden="false" outlineLevel="0" max="14" min="14" style="0" width="16.14"/>
    <col collapsed="false" customWidth="true" hidden="false" outlineLevel="0" max="15" min="15" style="0" width="10.67"/>
    <col collapsed="false" customWidth="true" hidden="false" outlineLevel="0" max="16" min="16" style="0" width="24.42"/>
    <col collapsed="false" customWidth="true" hidden="false" outlineLevel="0" max="17" min="17" style="0" width="18.58"/>
    <col collapsed="false" customWidth="true" hidden="false" outlineLevel="0" max="18" min="18" style="0" width="13.01"/>
    <col collapsed="false" customWidth="true" hidden="false" outlineLevel="0" max="19" min="19" style="0" width="18.58"/>
    <col collapsed="false" customWidth="true" hidden="false" outlineLevel="0" max="20" min="20" style="0" width="17.86"/>
    <col collapsed="false" customWidth="true" hidden="false" outlineLevel="0" max="21" min="21" style="0" width="10.67"/>
    <col collapsed="false" customWidth="true" hidden="false" outlineLevel="0" max="22" min="22" style="0" width="17.86"/>
    <col collapsed="false" customWidth="true" hidden="false" outlineLevel="0" max="1025" min="23" style="0" width="10.67"/>
  </cols>
  <sheetData>
    <row r="1" customFormat="false" ht="15.75" hidden="false" customHeight="false" outlineLevel="0" collapsed="false"/>
    <row r="2" customFormat="false" ht="45.75" hidden="false" customHeight="false" outlineLevel="0" collapsed="false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" t="s">
        <v>13</v>
      </c>
    </row>
    <row r="3" customFormat="false" ht="13.8" hidden="false" customHeight="false" outlineLevel="0" collapsed="false">
      <c r="A3" s="3" t="n">
        <v>1</v>
      </c>
      <c r="B3" s="4" t="n">
        <f aca="false">D3</f>
        <v>0</v>
      </c>
      <c r="C3" s="4" t="n">
        <v>10000</v>
      </c>
      <c r="D3" s="4" t="n">
        <v>0</v>
      </c>
      <c r="E3" s="4" t="n">
        <f aca="false">(C3+D3)*(1+$Q$4)</f>
        <v>10600</v>
      </c>
      <c r="F3" s="4" t="n">
        <f aca="false">E3-(D3+C3)</f>
        <v>600</v>
      </c>
      <c r="G3" s="5" t="n">
        <f aca="false">IF(F3+H3&gt;0,MIN((C3+D3)*$Q$7*$Q$8,F3+H3),0)</f>
        <v>60.9</v>
      </c>
      <c r="H3" s="4" t="n">
        <f aca="false">E3*$Q$5</f>
        <v>153.7</v>
      </c>
      <c r="I3" s="4" t="n">
        <v>0</v>
      </c>
      <c r="J3" s="4" t="n">
        <f aca="false">I3*$Q$8</f>
        <v>0</v>
      </c>
      <c r="K3" s="4" t="n">
        <f aca="false">J3</f>
        <v>0</v>
      </c>
      <c r="L3" s="4" t="n">
        <f aca="false">IF(J3&gt;801,(J3-801)*$Q$6,0)</f>
        <v>0</v>
      </c>
      <c r="M3" s="4" t="n">
        <f aca="false">IF(J3&gt;0,IF(J3+H3*$Q$8&lt;=801,0,(H3*$Q$8-(801-MIN(J3,801)))*$Q$6),IF(H3*$Q$8&gt;801,(H3*$Q$8-801)*$Q$6,0))</f>
        <v>0</v>
      </c>
      <c r="N3" s="6" t="n">
        <f aca="false">H3-M3</f>
        <v>153.7</v>
      </c>
      <c r="P3" s="7" t="s">
        <v>14</v>
      </c>
      <c r="Q3" s="8" t="n">
        <v>12000</v>
      </c>
    </row>
    <row r="4" customFormat="false" ht="13.8" hidden="false" customHeight="false" outlineLevel="0" collapsed="false">
      <c r="A4" s="9" t="n">
        <v>2</v>
      </c>
      <c r="B4" s="5" t="n">
        <f aca="false">B3+D4+N3</f>
        <v>153.7</v>
      </c>
      <c r="C4" s="5" t="n">
        <f aca="false">E3-H3</f>
        <v>10446.3</v>
      </c>
      <c r="D4" s="4" t="n">
        <v>0</v>
      </c>
      <c r="E4" s="5" t="n">
        <f aca="false">(C4+D4)*(1+$Q$4)</f>
        <v>11073.078</v>
      </c>
      <c r="F4" s="5" t="n">
        <f aca="false">E4-(D4+C4)</f>
        <v>626.778</v>
      </c>
      <c r="G4" s="5" t="n">
        <f aca="false">IF(F4+H4&gt;0,MIN((C4+D4)*$Q$7*$Q$8,F4+H4),0)</f>
        <v>63.617967</v>
      </c>
      <c r="H4" s="5" t="n">
        <f aca="false">E4*$Q$5</f>
        <v>160.559631</v>
      </c>
      <c r="I4" s="5" t="n">
        <f aca="false">MAX(G3-H3,0)</f>
        <v>0</v>
      </c>
      <c r="J4" s="5" t="n">
        <f aca="false">I4*$Q$8</f>
        <v>0</v>
      </c>
      <c r="K4" s="5" t="n">
        <f aca="false">K3+J4</f>
        <v>0</v>
      </c>
      <c r="L4" s="5" t="n">
        <f aca="false">IF(J4&gt;801,(J4-801)*$Q$6,0)</f>
        <v>0</v>
      </c>
      <c r="M4" s="5" t="n">
        <f aca="false">IF(J4&gt;0,IF(J4+H4*$Q$8&lt;=801,0,(H4*$Q$8-(801-MIN(J4,801)))*$Q$6),IF(H4*$Q$8&gt;801,(H4*$Q$8-801)*$Q$6,0))</f>
        <v>0</v>
      </c>
      <c r="N4" s="6" t="n">
        <f aca="false">H4-M4</f>
        <v>160.559631</v>
      </c>
      <c r="P4" s="10" t="s">
        <v>15</v>
      </c>
      <c r="Q4" s="11" t="n">
        <v>0.06</v>
      </c>
    </row>
    <row r="5" customFormat="false" ht="13.8" hidden="false" customHeight="false" outlineLevel="0" collapsed="false">
      <c r="A5" s="9" t="n">
        <v>3</v>
      </c>
      <c r="B5" s="5" t="n">
        <f aca="false">B4+D5+N4</f>
        <v>314.259631</v>
      </c>
      <c r="C5" s="5" t="n">
        <f aca="false">E4-H4</f>
        <v>10912.518369</v>
      </c>
      <c r="D5" s="4" t="n">
        <v>0</v>
      </c>
      <c r="E5" s="5" t="n">
        <f aca="false">(C5+D5)*(1+$Q$4)</f>
        <v>11567.26947114</v>
      </c>
      <c r="F5" s="5" t="n">
        <f aca="false">E5-(D5+C5)</f>
        <v>654.751102140001</v>
      </c>
      <c r="G5" s="5" t="n">
        <f aca="false">IF(F5+H5&gt;0,MIN((C5+D5)*$Q$7*$Q$8,F5+H5),0)</f>
        <v>66.45723686721</v>
      </c>
      <c r="H5" s="5" t="n">
        <f aca="false">E5*$Q$5</f>
        <v>167.72540733153</v>
      </c>
      <c r="I5" s="5" t="n">
        <f aca="false">MAX(G4-H4,0)</f>
        <v>0</v>
      </c>
      <c r="J5" s="5" t="n">
        <f aca="false">I5*$Q$8</f>
        <v>0</v>
      </c>
      <c r="K5" s="5" t="n">
        <f aca="false">K4+J5</f>
        <v>0</v>
      </c>
      <c r="L5" s="5" t="n">
        <f aca="false">IF(J5&gt;801,(J5-801)*$Q$6,0)</f>
        <v>0</v>
      </c>
      <c r="M5" s="5" t="n">
        <f aca="false">IF(J5&gt;0,IF(J5+H5*$Q$8&lt;=801,0,(H5*$Q$8-(801-MIN(J5,801)))*$Q$6),IF(H5*$Q$8&gt;801,(H5*$Q$8-801)*$Q$6,0))</f>
        <v>0</v>
      </c>
      <c r="N5" s="6" t="n">
        <f aca="false">H5-M5</f>
        <v>167.72540733153</v>
      </c>
      <c r="P5" s="10" t="s">
        <v>16</v>
      </c>
      <c r="Q5" s="11" t="n">
        <v>0.0145</v>
      </c>
    </row>
    <row r="6" customFormat="false" ht="13.8" hidden="false" customHeight="false" outlineLevel="0" collapsed="false">
      <c r="A6" s="9" t="n">
        <v>4</v>
      </c>
      <c r="B6" s="5" t="n">
        <f aca="false">B5+D6+N5</f>
        <v>481.98503833153</v>
      </c>
      <c r="C6" s="5" t="n">
        <f aca="false">E5-H5</f>
        <v>11399.5440638085</v>
      </c>
      <c r="D6" s="4" t="n">
        <v>0</v>
      </c>
      <c r="E6" s="5" t="n">
        <f aca="false">(C6+D6)*(1+$Q$4)</f>
        <v>12083.516707637</v>
      </c>
      <c r="F6" s="5" t="n">
        <f aca="false">E6-(D6+C6)</f>
        <v>683.972643828509</v>
      </c>
      <c r="G6" s="5" t="n">
        <f aca="false">IF(F6+H6&gt;0,MIN((C6+D6)*$Q$7*$Q$8,F6+H6),0)</f>
        <v>69.4232233485936</v>
      </c>
      <c r="H6" s="5" t="n">
        <f aca="false">E6*$Q$5</f>
        <v>175.210992260736</v>
      </c>
      <c r="I6" s="5" t="n">
        <f aca="false">MAX(G5-H5,0)</f>
        <v>0</v>
      </c>
      <c r="J6" s="5" t="n">
        <f aca="false">I6*$Q$8</f>
        <v>0</v>
      </c>
      <c r="K6" s="5" t="n">
        <f aca="false">K5+J6</f>
        <v>0</v>
      </c>
      <c r="L6" s="5" t="n">
        <f aca="false">IF(J6&gt;801,(J6-801)*$Q$6,0)</f>
        <v>0</v>
      </c>
      <c r="M6" s="5" t="n">
        <f aca="false">IF(J6&gt;0,IF(J6+H6*$Q$8&lt;=801,0,(H6*$Q$8-(801-MIN(J6,801)))*$Q$6),IF(H6*$Q$8&gt;801,(H6*$Q$8-801)*$Q$6,0))</f>
        <v>0</v>
      </c>
      <c r="N6" s="6" t="n">
        <f aca="false">H6-M6</f>
        <v>175.210992260736</v>
      </c>
      <c r="P6" s="10" t="s">
        <v>17</v>
      </c>
      <c r="Q6" s="11" t="n">
        <v>0.26375</v>
      </c>
    </row>
    <row r="7" customFormat="false" ht="13.8" hidden="false" customHeight="false" outlineLevel="0" collapsed="false">
      <c r="A7" s="9" t="n">
        <v>5</v>
      </c>
      <c r="B7" s="5" t="n">
        <f aca="false">B6+D7+N6</f>
        <v>657.196030592266</v>
      </c>
      <c r="C7" s="5" t="n">
        <f aca="false">E6-H6</f>
        <v>11908.3057153762</v>
      </c>
      <c r="D7" s="4" t="n">
        <v>0</v>
      </c>
      <c r="E7" s="5" t="n">
        <f aca="false">(C7+D7)*(1+$Q$4)</f>
        <v>12622.8040582988</v>
      </c>
      <c r="F7" s="5" t="n">
        <f aca="false">E7-(D7+C7)</f>
        <v>714.498342922576</v>
      </c>
      <c r="G7" s="5" t="n">
        <f aca="false">IF(F7+H7&gt;0,MIN((C7+D7)*$Q$7*$Q$8,F7+H7),0)</f>
        <v>72.5215818066413</v>
      </c>
      <c r="H7" s="5" t="n">
        <f aca="false">E7*$Q$5</f>
        <v>183.030658845333</v>
      </c>
      <c r="I7" s="5" t="n">
        <f aca="false">MAX(G6-H6,0)</f>
        <v>0</v>
      </c>
      <c r="J7" s="5" t="n">
        <f aca="false">I7*$Q$8</f>
        <v>0</v>
      </c>
      <c r="K7" s="5" t="n">
        <f aca="false">K6+J7</f>
        <v>0</v>
      </c>
      <c r="L7" s="5" t="n">
        <f aca="false">IF(J7&gt;801,(J7-801)*$Q$6,0)</f>
        <v>0</v>
      </c>
      <c r="M7" s="5" t="n">
        <f aca="false">IF(J7&gt;0,IF(J7+H7*$Q$8&lt;=801,0,(H7*$Q$8-(801-MIN(J7,801)))*$Q$6),IF(H7*$Q$8&gt;801,(H7*$Q$8-801)*$Q$6,0))</f>
        <v>0</v>
      </c>
      <c r="N7" s="6" t="n">
        <f aca="false">H7-M7</f>
        <v>183.030658845333</v>
      </c>
      <c r="P7" s="10" t="s">
        <v>18</v>
      </c>
      <c r="Q7" s="11" t="n">
        <v>0.0087</v>
      </c>
    </row>
    <row r="8" customFormat="false" ht="13.8" hidden="false" customHeight="false" outlineLevel="0" collapsed="false">
      <c r="A8" s="9" t="n">
        <v>6</v>
      </c>
      <c r="B8" s="5" t="n">
        <f aca="false">B7+D8+N7</f>
        <v>840.226689437599</v>
      </c>
      <c r="C8" s="5" t="n">
        <f aca="false">E7-H7</f>
        <v>12439.7733994535</v>
      </c>
      <c r="D8" s="4" t="n">
        <v>0</v>
      </c>
      <c r="E8" s="5" t="n">
        <f aca="false">(C8+D8)*(1+$Q$4)</f>
        <v>13186.1598034207</v>
      </c>
      <c r="F8" s="5" t="n">
        <f aca="false">E8-(D8+C8)</f>
        <v>746.38640396721</v>
      </c>
      <c r="G8" s="5" t="n">
        <f aca="false">IF(F8+H8&gt;0,MIN((C8+D8)*$Q$7*$Q$8,F8+H8),0)</f>
        <v>75.7582200026717</v>
      </c>
      <c r="H8" s="5" t="n">
        <f aca="false">E8*$Q$5</f>
        <v>191.1993171496</v>
      </c>
      <c r="I8" s="5" t="n">
        <f aca="false">MAX(G7-H7,0)</f>
        <v>0</v>
      </c>
      <c r="J8" s="5" t="n">
        <f aca="false">I8*$Q$8</f>
        <v>0</v>
      </c>
      <c r="K8" s="5" t="n">
        <f aca="false">K7+J8</f>
        <v>0</v>
      </c>
      <c r="L8" s="5" t="n">
        <f aca="false">IF(J8&gt;801,(J8-801)*$Q$6,0)</f>
        <v>0</v>
      </c>
      <c r="M8" s="5" t="n">
        <f aca="false">IF(J8&gt;0,IF(J8+H8*$Q$8&lt;=801,0,(H8*$Q$8-(801-MIN(J8,801)))*$Q$6),IF(H8*$Q$8&gt;801,(H8*$Q$8-801)*$Q$6,0))</f>
        <v>0</v>
      </c>
      <c r="N8" s="6" t="n">
        <f aca="false">H8-M8</f>
        <v>191.1993171496</v>
      </c>
      <c r="P8" s="12" t="s">
        <v>19</v>
      </c>
      <c r="Q8" s="13" t="n">
        <v>0.7</v>
      </c>
    </row>
    <row r="9" customFormat="false" ht="13.8" hidden="false" customHeight="false" outlineLevel="0" collapsed="false">
      <c r="A9" s="9" t="n">
        <v>7</v>
      </c>
      <c r="B9" s="5" t="n">
        <f aca="false">B8+D9+N8</f>
        <v>1031.4260065872</v>
      </c>
      <c r="C9" s="5" t="n">
        <f aca="false">E8-H8</f>
        <v>12994.9604862711</v>
      </c>
      <c r="D9" s="4" t="n">
        <v>0</v>
      </c>
      <c r="E9" s="5" t="n">
        <f aca="false">(C9+D9)*(1+$Q$4)</f>
        <v>13774.6581154474</v>
      </c>
      <c r="F9" s="5" t="n">
        <f aca="false">E9-(D9+C9)</f>
        <v>779.697629176266</v>
      </c>
      <c r="G9" s="5" t="n">
        <f aca="false">IF(F9+H9&gt;0,MIN((C9+D9)*$Q$7*$Q$8,F9+H9),0)</f>
        <v>79.139309361391</v>
      </c>
      <c r="H9" s="5" t="n">
        <f aca="false">E9*$Q$5</f>
        <v>199.732542673987</v>
      </c>
      <c r="I9" s="5" t="n">
        <f aca="false">MAX(G8-H8,0)</f>
        <v>0</v>
      </c>
      <c r="J9" s="5" t="n">
        <f aca="false">I9*$Q$8</f>
        <v>0</v>
      </c>
      <c r="K9" s="5" t="n">
        <f aca="false">K8+J9</f>
        <v>0</v>
      </c>
      <c r="L9" s="5" t="n">
        <f aca="false">IF(J9&gt;801,(J9-801)*$Q$6,0)</f>
        <v>0</v>
      </c>
      <c r="M9" s="5" t="n">
        <f aca="false">IF(J9&gt;0,IF(J9+H9*$Q$8&lt;=801,0,(H9*$Q$8-(801-MIN(J9,801)))*$Q$6),IF(H9*$Q$8&gt;801,(H9*$Q$8-801)*$Q$6,0))</f>
        <v>0</v>
      </c>
      <c r="N9" s="6" t="n">
        <f aca="false">H9-M9</f>
        <v>199.732542673987</v>
      </c>
    </row>
    <row r="10" customFormat="false" ht="13.8" hidden="false" customHeight="false" outlineLevel="0" collapsed="false">
      <c r="A10" s="9" t="n">
        <v>8</v>
      </c>
      <c r="B10" s="5" t="n">
        <f aca="false">B9+D10+N9</f>
        <v>1231.15854926119</v>
      </c>
      <c r="C10" s="5" t="n">
        <f aca="false">E9-H9</f>
        <v>13574.9255727734</v>
      </c>
      <c r="D10" s="4" t="n">
        <v>0</v>
      </c>
      <c r="E10" s="5" t="n">
        <f aca="false">(C10+D10)*(1+$Q$4)</f>
        <v>14389.4211071398</v>
      </c>
      <c r="F10" s="5" t="n">
        <f aca="false">E10-(D10+C10)</f>
        <v>814.495534366402</v>
      </c>
      <c r="G10" s="5" t="n">
        <f aca="false">IF(F10+H10&gt;0,MIN((C10+D10)*$Q$7*$Q$8,F10+H10),0)</f>
        <v>82.6712967381899</v>
      </c>
      <c r="H10" s="5" t="n">
        <f aca="false">E10*$Q$5</f>
        <v>208.646606053527</v>
      </c>
      <c r="I10" s="5" t="n">
        <f aca="false">MAX(G9-H9,0)</f>
        <v>0</v>
      </c>
      <c r="J10" s="5" t="n">
        <f aca="false">I10*$Q$8</f>
        <v>0</v>
      </c>
      <c r="K10" s="5" t="n">
        <f aca="false">K9+J10</f>
        <v>0</v>
      </c>
      <c r="L10" s="5" t="n">
        <f aca="false">IF(J10&gt;801,(J10-801)*$Q$6,0)</f>
        <v>0</v>
      </c>
      <c r="M10" s="5" t="n">
        <f aca="false">IF(J10&gt;0,IF(J10+H10*$Q$8&lt;=801,0,(H10*$Q$8-(801-MIN(J10,801)))*$Q$6),IF(H10*$Q$8&gt;801,(H10*$Q$8-801)*$Q$6,0))</f>
        <v>0</v>
      </c>
      <c r="N10" s="6" t="n">
        <f aca="false">H10-M10</f>
        <v>208.646606053527</v>
      </c>
      <c r="P10" s="14"/>
      <c r="Q10" s="15" t="s">
        <v>20</v>
      </c>
      <c r="R10" s="16" t="s">
        <v>21</v>
      </c>
      <c r="S10" s="17" t="s">
        <v>22</v>
      </c>
    </row>
    <row r="11" customFormat="false" ht="13.8" hidden="false" customHeight="false" outlineLevel="0" collapsed="false">
      <c r="A11" s="9" t="n">
        <v>9</v>
      </c>
      <c r="B11" s="5" t="n">
        <f aca="false">B10+D11+N10</f>
        <v>1439.80515531471</v>
      </c>
      <c r="C11" s="5" t="n">
        <f aca="false">E10-H10</f>
        <v>14180.7745010862</v>
      </c>
      <c r="D11" s="4" t="n">
        <v>0</v>
      </c>
      <c r="E11" s="5" t="n">
        <f aca="false">(C11+D11)*(1+$Q$4)</f>
        <v>15031.6209711514</v>
      </c>
      <c r="F11" s="5" t="n">
        <f aca="false">E11-(D11+C11)</f>
        <v>850.846470065175</v>
      </c>
      <c r="G11" s="5" t="n">
        <f aca="false">IF(F11+H11&gt;0,MIN((C11+D11)*$Q$7*$Q$8,F11+H11),0)</f>
        <v>86.3609167116153</v>
      </c>
      <c r="H11" s="5" t="n">
        <f aca="false">E11*$Q$5</f>
        <v>217.958504081696</v>
      </c>
      <c r="I11" s="5" t="n">
        <f aca="false">MAX(G10-H10,0)</f>
        <v>0</v>
      </c>
      <c r="J11" s="5" t="n">
        <f aca="false">I11*$Q$8</f>
        <v>0</v>
      </c>
      <c r="K11" s="5" t="n">
        <f aca="false">K10+J11</f>
        <v>0</v>
      </c>
      <c r="L11" s="5" t="n">
        <f aca="false">IF(J11&gt;801,(J11-801)*$Q$6,0)</f>
        <v>0</v>
      </c>
      <c r="M11" s="5" t="n">
        <f aca="false">IF(J11&gt;0,IF(J11+H11*$Q$8&lt;=801,0,(H11*$Q$8-(801-MIN(J11,801)))*$Q$6),IF(H11*$Q$8&gt;801,(H11*$Q$8-801)*$Q$6,0))</f>
        <v>0</v>
      </c>
      <c r="N11" s="6" t="n">
        <f aca="false">H11-M11</f>
        <v>217.958504081696</v>
      </c>
      <c r="P11" s="18" t="s">
        <v>2</v>
      </c>
      <c r="Q11" s="19" t="n">
        <f aca="false">INDEX(E:E,SUMPRODUCT(MAX(($E:$E&lt;&gt;"")*ROW($E:$E))))-INDEX(H:H,SUMPRODUCT(MAX(($H:$H&lt;&gt;"")*ROW($H:$H))))</f>
        <v>37057.3889991157</v>
      </c>
      <c r="R11" s="20" t="n">
        <f aca="false">INDEX(Thesaurierer!E:E,SUMPRODUCT(MAX((Thesaurierer!$E:$E&lt;&gt;"")*ROW(Thesaurierer!$E:$E))))</f>
        <v>57434.9117291326</v>
      </c>
      <c r="S11" s="21" t="n">
        <f aca="false">ABS(Q11-R11)</f>
        <v>20377.5227300169</v>
      </c>
    </row>
    <row r="12" customFormat="false" ht="13.8" hidden="false" customHeight="false" outlineLevel="0" collapsed="false">
      <c r="A12" s="9" t="n">
        <v>10</v>
      </c>
      <c r="B12" s="5" t="n">
        <f aca="false">B11+D12+N11</f>
        <v>1657.76365939641</v>
      </c>
      <c r="C12" s="5" t="n">
        <f aca="false">E11-H11</f>
        <v>14813.6624670697</v>
      </c>
      <c r="D12" s="4" t="n">
        <v>0</v>
      </c>
      <c r="E12" s="5" t="n">
        <f aca="false">(C12+D12)*(1+$Q$4)</f>
        <v>15702.4822150939</v>
      </c>
      <c r="F12" s="5" t="n">
        <f aca="false">E12-(D12+C12)</f>
        <v>888.819748024185</v>
      </c>
      <c r="G12" s="5" t="n">
        <f aca="false">IF(F12+H12&gt;0,MIN((C12+D12)*$Q$7*$Q$8,F12+H12),0)</f>
        <v>90.2152044244547</v>
      </c>
      <c r="H12" s="5" t="n">
        <f aca="false">E12*$Q$5</f>
        <v>227.685992118862</v>
      </c>
      <c r="I12" s="5" t="n">
        <f aca="false">MAX(G11-H11,0)</f>
        <v>0</v>
      </c>
      <c r="J12" s="5" t="n">
        <f aca="false">I12*$Q$8</f>
        <v>0</v>
      </c>
      <c r="K12" s="5" t="n">
        <f aca="false">K11+J12</f>
        <v>0</v>
      </c>
      <c r="L12" s="5" t="n">
        <f aca="false">IF(J12&gt;801,(J12-801)*$Q$6,0)</f>
        <v>0</v>
      </c>
      <c r="M12" s="5" t="n">
        <f aca="false">IF(J12&gt;0,IF(J12+H12*$Q$8&lt;=801,0,(H12*$Q$8-(801-MIN(J12,801)))*$Q$6),IF(H12*$Q$8&gt;801,(H12*$Q$8-801)*$Q$6,0))</f>
        <v>0</v>
      </c>
      <c r="N12" s="6" t="n">
        <f aca="false">H12-M12</f>
        <v>227.685992118862</v>
      </c>
      <c r="P12" s="22" t="s">
        <v>23</v>
      </c>
      <c r="Q12" s="23" t="n">
        <f aca="false">MAX(Q11-INDEX(B:B,SUMPRODUCT(MAX(($B:$B&lt;&gt;"")*ROW($B:$B))))-INDEX(K:K,SUMPRODUCT(MAX(($K:$K&lt;&gt;"")*ROW($K:$K)))),0)</f>
        <v>28284.4091014401</v>
      </c>
      <c r="R12" s="24" t="n">
        <f aca="false">MAX(INDEX(Thesaurierer!E:E,SUMPRODUCT(MAX((Thesaurierer!$E:$E&lt;&gt;"")*ROW(Thesaurierer!$E:$E))))-INDEX(Thesaurierer!B:B,SUMPRODUCT(MAX((Thesaurierer!$B:$B&lt;&gt;"")*ROW(Thesaurierer!$B:$B))))-INDEX(Thesaurierer!K:K,SUMPRODUCT(MAX((Thesaurierer!$K:$K&lt;&gt;"")*ROW(Thesaurierer!$K:$K)))),0)</f>
        <v>54295.647126911</v>
      </c>
      <c r="S12" s="25" t="n">
        <f aca="false">ABS(Q12-R12)</f>
        <v>26011.2380254709</v>
      </c>
    </row>
    <row r="13" customFormat="false" ht="13.8" hidden="false" customHeight="false" outlineLevel="0" collapsed="false">
      <c r="A13" s="9" t="n">
        <v>11</v>
      </c>
      <c r="B13" s="5" t="n">
        <f aca="false">B12+D13+N12</f>
        <v>1885.44965151527</v>
      </c>
      <c r="C13" s="5" t="n">
        <f aca="false">E12-H12</f>
        <v>15474.7962229751</v>
      </c>
      <c r="D13" s="4" t="n">
        <v>0</v>
      </c>
      <c r="E13" s="5" t="n">
        <f aca="false">(C13+D13)*(1+$Q$4)</f>
        <v>16403.2839963536</v>
      </c>
      <c r="F13" s="5" t="n">
        <f aca="false">E13-(D13+C13)</f>
        <v>928.487773378505</v>
      </c>
      <c r="G13" s="5" t="n">
        <f aca="false">IF(F13+H13&gt;0,MIN((C13+D13)*$Q$7*$Q$8,F13+H13),0)</f>
        <v>94.2415089979181</v>
      </c>
      <c r="H13" s="5" t="n">
        <f aca="false">E13*$Q$5</f>
        <v>237.847617947127</v>
      </c>
      <c r="I13" s="5" t="n">
        <f aca="false">MAX(G12-H12,0)</f>
        <v>0</v>
      </c>
      <c r="J13" s="5" t="n">
        <f aca="false">I13*$Q$8</f>
        <v>0</v>
      </c>
      <c r="K13" s="5" t="n">
        <f aca="false">K12+J13</f>
        <v>0</v>
      </c>
      <c r="L13" s="5" t="n">
        <f aca="false">IF(J13&gt;801,(J13-801)*$Q$6,0)</f>
        <v>0</v>
      </c>
      <c r="M13" s="5" t="n">
        <f aca="false">IF(J13&gt;0,IF(J13+H13*$Q$8&lt;=801,0,(H13*$Q$8-(801-MIN(J13,801)))*$Q$6),IF(H13*$Q$8&gt;801,(H13*$Q$8-801)*$Q$6,0))</f>
        <v>0</v>
      </c>
      <c r="N13" s="6" t="n">
        <f aca="false">H13-M13</f>
        <v>237.847617947127</v>
      </c>
      <c r="P13" s="22" t="s">
        <v>17</v>
      </c>
      <c r="Q13" s="23" t="n">
        <f aca="false">Q12*Q8*Q6</f>
        <v>5222.00903035339</v>
      </c>
      <c r="R13" s="24" t="n">
        <f aca="false">R12*Q8*Q6</f>
        <v>10024.3338508059</v>
      </c>
      <c r="S13" s="26" t="n">
        <f aca="false">ABS(Q13-R13)</f>
        <v>4802.32482045256</v>
      </c>
    </row>
    <row r="14" customFormat="false" ht="13.8" hidden="false" customHeight="false" outlineLevel="0" collapsed="false">
      <c r="A14" s="9" t="n">
        <v>12</v>
      </c>
      <c r="B14" s="5" t="n">
        <f aca="false">B13+D14+N13</f>
        <v>2123.2972694624</v>
      </c>
      <c r="C14" s="5" t="n">
        <f aca="false">E13-H13</f>
        <v>16165.4363784064</v>
      </c>
      <c r="D14" s="4" t="n">
        <v>0</v>
      </c>
      <c r="E14" s="5" t="n">
        <f aca="false">(C14+D14)*(1+$Q$4)</f>
        <v>17135.3625611108</v>
      </c>
      <c r="F14" s="5" t="n">
        <f aca="false">E14-(D14+C14)</f>
        <v>969.926182704386</v>
      </c>
      <c r="G14" s="5" t="n">
        <f aca="false">IF(F14+H14&gt;0,MIN((C14+D14)*$Q$7*$Q$8,F14+H14),0)</f>
        <v>98.4475075444952</v>
      </c>
      <c r="H14" s="5" t="n">
        <f aca="false">E14*$Q$5</f>
        <v>248.462757136107</v>
      </c>
      <c r="I14" s="5" t="n">
        <f aca="false">MAX(G13-H13,0)</f>
        <v>0</v>
      </c>
      <c r="J14" s="5" t="n">
        <f aca="false">I14*$Q$8</f>
        <v>0</v>
      </c>
      <c r="K14" s="5" t="n">
        <f aca="false">K13+J14</f>
        <v>0</v>
      </c>
      <c r="L14" s="5" t="n">
        <f aca="false">IF(J14&gt;801,(J14-801)*$Q$6,0)</f>
        <v>0</v>
      </c>
      <c r="M14" s="5" t="n">
        <f aca="false">IF(J14&gt;0,IF(J14+H14*$Q$8&lt;=801,0,(H14*$Q$8-(801-MIN(J14,801)))*$Q$6),IF(H14*$Q$8&gt;801,(H14*$Q$8-801)*$Q$6,0))</f>
        <v>0</v>
      </c>
      <c r="N14" s="6" t="n">
        <f aca="false">H14-M14</f>
        <v>248.462757136107</v>
      </c>
      <c r="P14" s="27" t="s">
        <v>24</v>
      </c>
      <c r="Q14" s="28" t="n">
        <f aca="false">Q11-Q13+INDEX(N:N,SUMPRODUCT(MAX(($N:$N&lt;&gt;"")*ROW($N:$N))))</f>
        <v>32380.6180615955</v>
      </c>
      <c r="R14" s="29" t="n">
        <f aca="false">R11-R13</f>
        <v>47410.5778783266</v>
      </c>
      <c r="S14" s="30" t="n">
        <f aca="false">ABS(Q14-R14)</f>
        <v>15029.9598167311</v>
      </c>
    </row>
    <row r="15" customFormat="false" ht="13.8" hidden="false" customHeight="false" outlineLevel="0" collapsed="false">
      <c r="A15" s="9" t="n">
        <v>13</v>
      </c>
      <c r="B15" s="5" t="n">
        <f aca="false">B14+D15+N14</f>
        <v>2371.7600265985</v>
      </c>
      <c r="C15" s="5" t="n">
        <f aca="false">E14-H14</f>
        <v>16886.8998039747</v>
      </c>
      <c r="D15" s="4" t="n">
        <v>0</v>
      </c>
      <c r="E15" s="5" t="n">
        <f aca="false">(C15+D15)*(1+$Q$4)</f>
        <v>17900.1137922132</v>
      </c>
      <c r="F15" s="5" t="n">
        <f aca="false">E15-(D15+C15)</f>
        <v>1013.21398823848</v>
      </c>
      <c r="G15" s="5" t="n">
        <f aca="false">IF(F15+H15&gt;0,MIN((C15+D15)*$Q$7*$Q$8,F15+H15),0)</f>
        <v>102.841219806206</v>
      </c>
      <c r="H15" s="5" t="n">
        <f aca="false">E15*$Q$5</f>
        <v>259.551649987091</v>
      </c>
      <c r="I15" s="5" t="n">
        <f aca="false">MAX(G14-H14,0)</f>
        <v>0</v>
      </c>
      <c r="J15" s="5" t="n">
        <f aca="false">I15*$Q$8</f>
        <v>0</v>
      </c>
      <c r="K15" s="5" t="n">
        <f aca="false">K14+J15</f>
        <v>0</v>
      </c>
      <c r="L15" s="5" t="n">
        <f aca="false">IF(J15&gt;801,(J15-801)*$Q$6,0)</f>
        <v>0</v>
      </c>
      <c r="M15" s="5" t="n">
        <f aca="false">IF(J15&gt;0,IF(J15+H15*$Q$8&lt;=801,0,(H15*$Q$8-(801-MIN(J15,801)))*$Q$6),IF(H15*$Q$8&gt;801,(H15*$Q$8-801)*$Q$6,0))</f>
        <v>0</v>
      </c>
      <c r="N15" s="6" t="n">
        <f aca="false">H15-M15</f>
        <v>259.551649987091</v>
      </c>
    </row>
    <row r="16" customFormat="false" ht="13.8" hidden="false" customHeight="false" outlineLevel="0" collapsed="false">
      <c r="A16" s="9" t="n">
        <v>14</v>
      </c>
      <c r="B16" s="5" t="n">
        <f aca="false">B15+D16+N15</f>
        <v>2631.3116765856</v>
      </c>
      <c r="C16" s="5" t="n">
        <f aca="false">E15-H15</f>
        <v>17640.5621422261</v>
      </c>
      <c r="D16" s="4" t="n">
        <v>0</v>
      </c>
      <c r="E16" s="5" t="n">
        <f aca="false">(C16+D16)*(1+$Q$4)</f>
        <v>18698.9958707597</v>
      </c>
      <c r="F16" s="5" t="n">
        <f aca="false">E16-(D16+C16)</f>
        <v>1058.43372853357</v>
      </c>
      <c r="G16" s="5" t="n">
        <f aca="false">IF(F16+H16&gt;0,MIN((C16+D16)*$Q$7*$Q$8,F16+H16),0)</f>
        <v>107.431023446157</v>
      </c>
      <c r="H16" s="5" t="n">
        <f aca="false">E16*$Q$5</f>
        <v>271.135440126015</v>
      </c>
      <c r="I16" s="5" t="n">
        <f aca="false">MAX(G15-H15,0)</f>
        <v>0</v>
      </c>
      <c r="J16" s="5" t="n">
        <f aca="false">I16*$Q$8</f>
        <v>0</v>
      </c>
      <c r="K16" s="5" t="n">
        <f aca="false">K15+J16</f>
        <v>0</v>
      </c>
      <c r="L16" s="5" t="n">
        <f aca="false">IF(J16&gt;801,(J16-801)*$Q$6,0)</f>
        <v>0</v>
      </c>
      <c r="M16" s="5" t="n">
        <f aca="false">IF(J16&gt;0,IF(J16+H16*$Q$8&lt;=801,0,(H16*$Q$8-(801-MIN(J16,801)))*$Q$6),IF(H16*$Q$8&gt;801,(H16*$Q$8-801)*$Q$6,0))</f>
        <v>0</v>
      </c>
      <c r="N16" s="6" t="n">
        <f aca="false">H16-M16</f>
        <v>271.135440126015</v>
      </c>
      <c r="R16" s="31"/>
      <c r="S16" s="31"/>
    </row>
    <row r="17" customFormat="false" ht="13.8" hidden="false" customHeight="false" outlineLevel="0" collapsed="false">
      <c r="A17" s="9" t="n">
        <v>15</v>
      </c>
      <c r="B17" s="5" t="n">
        <f aca="false">B16+D17+N16</f>
        <v>2902.44711671161</v>
      </c>
      <c r="C17" s="5" t="n">
        <f aca="false">E16-H16</f>
        <v>18427.8604306337</v>
      </c>
      <c r="D17" s="4" t="n">
        <v>0</v>
      </c>
      <c r="E17" s="5" t="n">
        <f aca="false">(C17+D17)*(1+$Q$4)</f>
        <v>19533.5320564717</v>
      </c>
      <c r="F17" s="5" t="n">
        <f aca="false">E17-(D17+C17)</f>
        <v>1105.67162583802</v>
      </c>
      <c r="G17" s="5" t="n">
        <f aca="false">IF(F17+H17&gt;0,MIN((C17+D17)*$Q$7*$Q$8,F17+H17),0)</f>
        <v>112.225670022559</v>
      </c>
      <c r="H17" s="5" t="n">
        <f aca="false">E17*$Q$5</f>
        <v>283.236214818839</v>
      </c>
      <c r="I17" s="5" t="n">
        <f aca="false">MAX(G16-H16,0)</f>
        <v>0</v>
      </c>
      <c r="J17" s="5" t="n">
        <f aca="false">I17*$Q$8</f>
        <v>0</v>
      </c>
      <c r="K17" s="5" t="n">
        <f aca="false">K16+J17</f>
        <v>0</v>
      </c>
      <c r="L17" s="5" t="n">
        <f aca="false">IF(J17&gt;801,(J17-801)*$Q$6,0)</f>
        <v>0</v>
      </c>
      <c r="M17" s="5" t="n">
        <f aca="false">IF(J17&gt;0,IF(J17+H17*$Q$8&lt;=801,0,(H17*$Q$8-(801-MIN(J17,801)))*$Q$6),IF(H17*$Q$8&gt;801,(H17*$Q$8-801)*$Q$6,0))</f>
        <v>0</v>
      </c>
      <c r="N17" s="6" t="n">
        <f aca="false">H17-M17</f>
        <v>283.236214818839</v>
      </c>
    </row>
    <row r="18" customFormat="false" ht="13.8" hidden="false" customHeight="false" outlineLevel="0" collapsed="false">
      <c r="A18" s="9" t="n">
        <v>16</v>
      </c>
      <c r="B18" s="5" t="n">
        <f aca="false">B17+D18+N17</f>
        <v>3185.68333153045</v>
      </c>
      <c r="C18" s="5" t="n">
        <f aca="false">E17-H17</f>
        <v>19250.2958416528</v>
      </c>
      <c r="D18" s="4" t="n">
        <v>0</v>
      </c>
      <c r="E18" s="5" t="n">
        <f aca="false">(C18+D18)*(1+$Q$4)</f>
        <v>20405.313592152</v>
      </c>
      <c r="F18" s="5" t="n">
        <f aca="false">E18-(D18+C18)</f>
        <v>1155.01775049917</v>
      </c>
      <c r="G18" s="5" t="n">
        <f aca="false">IF(F18+H18&gt;0,MIN((C18+D18)*$Q$7*$Q$8,F18+H18),0)</f>
        <v>117.234301675666</v>
      </c>
      <c r="H18" s="5" t="n">
        <f aca="false">E18*$Q$5</f>
        <v>295.877047086204</v>
      </c>
      <c r="I18" s="5" t="n">
        <f aca="false">MAX(G17-H17,0)</f>
        <v>0</v>
      </c>
      <c r="J18" s="5" t="n">
        <f aca="false">I18*$Q$8</f>
        <v>0</v>
      </c>
      <c r="K18" s="5" t="n">
        <f aca="false">K17+J18</f>
        <v>0</v>
      </c>
      <c r="L18" s="5" t="n">
        <f aca="false">IF(J18&gt;801,(J18-801)*$Q$6,0)</f>
        <v>0</v>
      </c>
      <c r="M18" s="5" t="n">
        <f aca="false">IF(J18&gt;0,IF(J18+H18*$Q$8&lt;=801,0,(H18*$Q$8-(801-MIN(J18,801)))*$Q$6),IF(H18*$Q$8&gt;801,(H18*$Q$8-801)*$Q$6,0))</f>
        <v>0</v>
      </c>
      <c r="N18" s="6" t="n">
        <f aca="false">H18-M18</f>
        <v>295.877047086204</v>
      </c>
    </row>
    <row r="19" customFormat="false" ht="13.8" hidden="false" customHeight="false" outlineLevel="0" collapsed="false">
      <c r="A19" s="9" t="n">
        <v>17</v>
      </c>
      <c r="B19" s="5" t="n">
        <f aca="false">B18+D19+N18</f>
        <v>3481.56037861665</v>
      </c>
      <c r="C19" s="5" t="n">
        <f aca="false">E18-H18</f>
        <v>20109.4365450658</v>
      </c>
      <c r="D19" s="4" t="n">
        <v>0</v>
      </c>
      <c r="E19" s="5" t="n">
        <f aca="false">(C19+D19)*(1+$Q$4)</f>
        <v>21316.0027377698</v>
      </c>
      <c r="F19" s="5" t="n">
        <f aca="false">E19-(D19+C19)</f>
        <v>1206.56619270395</v>
      </c>
      <c r="G19" s="5" t="n">
        <f aca="false">IF(F19+H19&gt;0,MIN((C19+D19)*$Q$7*$Q$8,F19+H19),0)</f>
        <v>122.466468559451</v>
      </c>
      <c r="H19" s="5" t="n">
        <f aca="false">E19*$Q$5</f>
        <v>309.082039697661</v>
      </c>
      <c r="I19" s="5" t="n">
        <f aca="false">MAX(G18-H18,0)</f>
        <v>0</v>
      </c>
      <c r="J19" s="5" t="n">
        <f aca="false">I19*$Q$8</f>
        <v>0</v>
      </c>
      <c r="K19" s="5" t="n">
        <f aca="false">K18+J19</f>
        <v>0</v>
      </c>
      <c r="L19" s="5" t="n">
        <f aca="false">IF(J19&gt;801,(J19-801)*$Q$6,0)</f>
        <v>0</v>
      </c>
      <c r="M19" s="5" t="n">
        <f aca="false">IF(J19&gt;0,IF(J19+H19*$Q$8&lt;=801,0,(H19*$Q$8-(801-MIN(J19,801)))*$Q$6),IF(H19*$Q$8&gt;801,(H19*$Q$8-801)*$Q$6,0))</f>
        <v>0</v>
      </c>
      <c r="N19" s="6" t="n">
        <f aca="false">H19-M19</f>
        <v>309.082039697661</v>
      </c>
      <c r="R19" s="32"/>
    </row>
    <row r="20" customFormat="false" ht="13.8" hidden="false" customHeight="false" outlineLevel="0" collapsed="false">
      <c r="A20" s="9" t="n">
        <v>18</v>
      </c>
      <c r="B20" s="5" t="n">
        <f aca="false">B19+D20+N19</f>
        <v>3790.64241831432</v>
      </c>
      <c r="C20" s="5" t="n">
        <f aca="false">E19-H19</f>
        <v>21006.9206980721</v>
      </c>
      <c r="D20" s="4" t="n">
        <v>0</v>
      </c>
      <c r="E20" s="5" t="n">
        <f aca="false">(C20+D20)*(1+$Q$4)</f>
        <v>22267.3359399564</v>
      </c>
      <c r="F20" s="5" t="n">
        <f aca="false">E20-(D20+C20)</f>
        <v>1260.41524188433</v>
      </c>
      <c r="G20" s="5" t="n">
        <f aca="false">IF(F20+H20&gt;0,MIN((C20+D20)*$Q$7*$Q$8,F20+H20),0)</f>
        <v>127.932147051259</v>
      </c>
      <c r="H20" s="5" t="n">
        <f aca="false">E20*$Q$5</f>
        <v>322.876371129368</v>
      </c>
      <c r="I20" s="5" t="n">
        <f aca="false">MAX(G19-H19,0)</f>
        <v>0</v>
      </c>
      <c r="J20" s="5" t="n">
        <f aca="false">I20*$Q$8</f>
        <v>0</v>
      </c>
      <c r="K20" s="5" t="n">
        <f aca="false">K19+J20</f>
        <v>0</v>
      </c>
      <c r="L20" s="5" t="n">
        <f aca="false">IF(J20&gt;801,(J20-801)*$Q$6,0)</f>
        <v>0</v>
      </c>
      <c r="M20" s="5" t="n">
        <f aca="false">IF(J20&gt;0,IF(J20+H20*$Q$8&lt;=801,0,(H20*$Q$8-(801-MIN(J20,801)))*$Q$6),IF(H20*$Q$8&gt;801,(H20*$Q$8-801)*$Q$6,0))</f>
        <v>0</v>
      </c>
      <c r="N20" s="6" t="n">
        <f aca="false">H20-M20</f>
        <v>322.876371129368</v>
      </c>
    </row>
    <row r="21" customFormat="false" ht="13.8" hidden="false" customHeight="false" outlineLevel="0" collapsed="false">
      <c r="A21" s="9" t="n">
        <v>19</v>
      </c>
      <c r="B21" s="5" t="n">
        <f aca="false">B20+D21+N20</f>
        <v>4113.51878944368</v>
      </c>
      <c r="C21" s="5" t="n">
        <f aca="false">E20-H20</f>
        <v>21944.459568827</v>
      </c>
      <c r="D21" s="4" t="n">
        <v>0</v>
      </c>
      <c r="E21" s="5" t="n">
        <f aca="false">(C21+D21)*(1+$Q$4)</f>
        <v>23261.1271429567</v>
      </c>
      <c r="F21" s="5" t="n">
        <f aca="false">E21-(D21+C21)</f>
        <v>1316.66757412962</v>
      </c>
      <c r="G21" s="5" t="n">
        <f aca="false">IF(F21+H21&gt;0,MIN((C21+D21)*$Q$7*$Q$8,F21+H21),0)</f>
        <v>133.641758774157</v>
      </c>
      <c r="H21" s="5" t="n">
        <f aca="false">E21*$Q$5</f>
        <v>337.286343572872</v>
      </c>
      <c r="I21" s="5" t="n">
        <f aca="false">MAX(G20-H20,0)</f>
        <v>0</v>
      </c>
      <c r="J21" s="5" t="n">
        <f aca="false">I21*$Q$8</f>
        <v>0</v>
      </c>
      <c r="K21" s="5" t="n">
        <f aca="false">K20+J21</f>
        <v>0</v>
      </c>
      <c r="L21" s="5" t="n">
        <f aca="false">IF(J21&gt;801,(J21-801)*$Q$6,0)</f>
        <v>0</v>
      </c>
      <c r="M21" s="5" t="n">
        <f aca="false">IF(J21&gt;0,IF(J21+H21*$Q$8&lt;=801,0,(H21*$Q$8-(801-MIN(J21,801)))*$Q$6),IF(H21*$Q$8&gt;801,(H21*$Q$8-801)*$Q$6,0))</f>
        <v>0</v>
      </c>
      <c r="N21" s="6" t="n">
        <f aca="false">H21-M21</f>
        <v>337.286343572872</v>
      </c>
      <c r="P21" s="32"/>
    </row>
    <row r="22" customFormat="false" ht="13.8" hidden="false" customHeight="false" outlineLevel="0" collapsed="false">
      <c r="A22" s="9" t="n">
        <v>20</v>
      </c>
      <c r="B22" s="5" t="n">
        <f aca="false">B21+D22+N21</f>
        <v>4450.80513301656</v>
      </c>
      <c r="C22" s="5" t="n">
        <f aca="false">E21-H21</f>
        <v>22923.8407993838</v>
      </c>
      <c r="D22" s="4" t="n">
        <v>0</v>
      </c>
      <c r="E22" s="5" t="n">
        <f aca="false">(C22+D22)*(1+$Q$4)</f>
        <v>24299.2712473468</v>
      </c>
      <c r="F22" s="5" t="n">
        <f aca="false">E22-(D22+C22)</f>
        <v>1375.43044796303</v>
      </c>
      <c r="G22" s="5" t="n">
        <f aca="false">IF(F22+H22&gt;0,MIN((C22+D22)*$Q$7*$Q$8,F22+H22),0)</f>
        <v>139.606190468247</v>
      </c>
      <c r="H22" s="5" t="n">
        <f aca="false">E22*$Q$5</f>
        <v>352.339433086529</v>
      </c>
      <c r="I22" s="5" t="n">
        <f aca="false">MAX(G21-H21,0)</f>
        <v>0</v>
      </c>
      <c r="J22" s="5" t="n">
        <f aca="false">I22*$Q$8</f>
        <v>0</v>
      </c>
      <c r="K22" s="5" t="n">
        <f aca="false">K21+J22</f>
        <v>0</v>
      </c>
      <c r="L22" s="5" t="n">
        <f aca="false">IF(J22&gt;801,(J22-801)*$Q$6,0)</f>
        <v>0</v>
      </c>
      <c r="M22" s="5" t="n">
        <f aca="false">IF(J22&gt;0,IF(J22+H22*$Q$8&lt;=801,0,(H22*$Q$8-(801-MIN(J22,801)))*$Q$6),IF(H22*$Q$8&gt;801,(H22*$Q$8-801)*$Q$6,0))</f>
        <v>0</v>
      </c>
      <c r="N22" s="6" t="n">
        <f aca="false">H22-M22</f>
        <v>352.339433086529</v>
      </c>
      <c r="Q22" s="33"/>
    </row>
    <row r="23" customFormat="false" ht="13.8" hidden="false" customHeight="false" outlineLevel="0" collapsed="false">
      <c r="A23" s="9" t="n">
        <v>21</v>
      </c>
      <c r="B23" s="5" t="n">
        <f aca="false">B22+D23+N22</f>
        <v>4803.14456610309</v>
      </c>
      <c r="C23" s="5" t="n">
        <f aca="false">E22-H22</f>
        <v>23946.9318142603</v>
      </c>
      <c r="D23" s="4" t="n">
        <v>0</v>
      </c>
      <c r="E23" s="5" t="n">
        <f aca="false">(C23+D23)*(1+$Q$4)</f>
        <v>25383.7477231159</v>
      </c>
      <c r="F23" s="5" t="n">
        <f aca="false">E23-(D23+C23)</f>
        <v>1436.81590885562</v>
      </c>
      <c r="G23" s="5" t="n">
        <f aca="false">IF(F23+H23&gt;0,MIN((C23+D23)*$Q$7*$Q$8,F23+H23),0)</f>
        <v>145.836814748845</v>
      </c>
      <c r="H23" s="5" t="n">
        <f aca="false">E23*$Q$5</f>
        <v>368.064341985181</v>
      </c>
      <c r="I23" s="5" t="n">
        <f aca="false">MAX(G22-H22,0)</f>
        <v>0</v>
      </c>
      <c r="J23" s="5" t="n">
        <f aca="false">I23*$Q$8</f>
        <v>0</v>
      </c>
      <c r="K23" s="5" t="n">
        <f aca="false">K22+J23</f>
        <v>0</v>
      </c>
      <c r="L23" s="5" t="n">
        <f aca="false">IF(J23&gt;801,(J23-801)*$Q$6,0)</f>
        <v>0</v>
      </c>
      <c r="M23" s="5" t="n">
        <f aca="false">IF(J23&gt;0,IF(J23+H23*$Q$8&lt;=801,0,(H23*$Q$8-(801-MIN(J23,801)))*$Q$6),IF(H23*$Q$8&gt;801,(H23*$Q$8-801)*$Q$6,0))</f>
        <v>0</v>
      </c>
      <c r="N23" s="6" t="n">
        <f aca="false">H23-M23</f>
        <v>368.064341985181</v>
      </c>
    </row>
    <row r="24" customFormat="false" ht="13.8" hidden="false" customHeight="false" outlineLevel="0" collapsed="false">
      <c r="A24" s="9" t="n">
        <v>22</v>
      </c>
      <c r="B24" s="5" t="n">
        <f aca="false">B23+D24+N23</f>
        <v>5171.20890808827</v>
      </c>
      <c r="C24" s="5" t="n">
        <f aca="false">E23-H23</f>
        <v>25015.6833811307</v>
      </c>
      <c r="D24" s="4" t="n">
        <v>0</v>
      </c>
      <c r="E24" s="5" t="n">
        <f aca="false">(C24+D24)*(1+$Q$4)</f>
        <v>26516.6243839986</v>
      </c>
      <c r="F24" s="5" t="n">
        <f aca="false">E24-(D24+C24)</f>
        <v>1500.94100286785</v>
      </c>
      <c r="G24" s="5" t="n">
        <f aca="false">IF(F24+H24&gt;0,MIN((C24+D24)*$Q$7*$Q$8,F24+H24),0)</f>
        <v>152.345511791086</v>
      </c>
      <c r="H24" s="5" t="n">
        <f aca="false">E24*$Q$5</f>
        <v>384.49105356798</v>
      </c>
      <c r="I24" s="5" t="n">
        <f aca="false">MAX(G23-H23,0)</f>
        <v>0</v>
      </c>
      <c r="J24" s="5" t="n">
        <f aca="false">I24*$Q$8</f>
        <v>0</v>
      </c>
      <c r="K24" s="5" t="n">
        <f aca="false">K23+J24</f>
        <v>0</v>
      </c>
      <c r="L24" s="5" t="n">
        <f aca="false">IF(J24&gt;801,(J24-801)*$Q$6,0)</f>
        <v>0</v>
      </c>
      <c r="M24" s="5" t="n">
        <f aca="false">IF(J24&gt;0,IF(J24+H24*$Q$8&lt;=801,0,(H24*$Q$8-(801-MIN(J24,801)))*$Q$6),IF(H24*$Q$8&gt;801,(H24*$Q$8-801)*$Q$6,0))</f>
        <v>0</v>
      </c>
      <c r="N24" s="6" t="n">
        <f aca="false">H24-M24</f>
        <v>384.49105356798</v>
      </c>
    </row>
    <row r="25" customFormat="false" ht="13.8" hidden="false" customHeight="false" outlineLevel="0" collapsed="false">
      <c r="A25" s="9" t="n">
        <v>23</v>
      </c>
      <c r="B25" s="5" t="n">
        <f aca="false">B24+D25+N24</f>
        <v>5555.69996165625</v>
      </c>
      <c r="C25" s="5" t="n">
        <f aca="false">E24-H24</f>
        <v>26132.1333304306</v>
      </c>
      <c r="D25" s="4" t="n">
        <v>0</v>
      </c>
      <c r="E25" s="5" t="n">
        <f aca="false">(C25+D25)*(1+$Q$4)</f>
        <v>27700.0613302564</v>
      </c>
      <c r="F25" s="5" t="n">
        <f aca="false">E25-(D25+C25)</f>
        <v>1567.92799982584</v>
      </c>
      <c r="G25" s="5" t="n">
        <f aca="false">IF(F25+H25&gt;0,MIN((C25+D25)*$Q$7*$Q$8,F25+H25),0)</f>
        <v>159.144691982322</v>
      </c>
      <c r="H25" s="5" t="n">
        <f aca="false">E25*$Q$5</f>
        <v>401.650889288719</v>
      </c>
      <c r="I25" s="5" t="n">
        <f aca="false">MAX(G24-H24,0)</f>
        <v>0</v>
      </c>
      <c r="J25" s="5" t="n">
        <f aca="false">I25*$Q$8</f>
        <v>0</v>
      </c>
      <c r="K25" s="5" t="n">
        <f aca="false">K24+J25</f>
        <v>0</v>
      </c>
      <c r="L25" s="5" t="n">
        <f aca="false">IF(J25&gt;801,(J25-801)*$Q$6,0)</f>
        <v>0</v>
      </c>
      <c r="M25" s="5" t="n">
        <f aca="false">IF(J25&gt;0,IF(J25+H25*$Q$8&lt;=801,0,(H25*$Q$8-(801-MIN(J25,801)))*$Q$6),IF(H25*$Q$8&gt;801,(H25*$Q$8-801)*$Q$6,0))</f>
        <v>0</v>
      </c>
      <c r="N25" s="6" t="n">
        <f aca="false">H25-M25</f>
        <v>401.650889288719</v>
      </c>
    </row>
    <row r="26" customFormat="false" ht="13.8" hidden="false" customHeight="false" outlineLevel="0" collapsed="false">
      <c r="A26" s="9" t="n">
        <v>24</v>
      </c>
      <c r="B26" s="5" t="n">
        <f aca="false">B25+D26+N25</f>
        <v>5957.35085094497</v>
      </c>
      <c r="C26" s="5" t="n">
        <f aca="false">E25-H25</f>
        <v>27298.4104409677</v>
      </c>
      <c r="D26" s="4" t="n">
        <v>0</v>
      </c>
      <c r="E26" s="5" t="n">
        <f aca="false">(C26+D26)*(1+$Q$4)</f>
        <v>28936.3150674258</v>
      </c>
      <c r="F26" s="5" t="n">
        <f aca="false">E26-(D26+C26)</f>
        <v>1637.90462645806</v>
      </c>
      <c r="G26" s="5" t="n">
        <f aca="false">IF(F26+H26&gt;0,MIN((C26+D26)*$Q$7*$Q$8,F26+H26),0)</f>
        <v>166.247319585493</v>
      </c>
      <c r="H26" s="5" t="n">
        <f aca="false">E26*$Q$5</f>
        <v>419.576568477674</v>
      </c>
      <c r="I26" s="5" t="n">
        <f aca="false">MAX(G25-H25,0)</f>
        <v>0</v>
      </c>
      <c r="J26" s="5" t="n">
        <f aca="false">I26*$Q$8</f>
        <v>0</v>
      </c>
      <c r="K26" s="5" t="n">
        <f aca="false">K25+J26</f>
        <v>0</v>
      </c>
      <c r="L26" s="5" t="n">
        <f aca="false">IF(J26&gt;801,(J26-801)*$Q$6,0)</f>
        <v>0</v>
      </c>
      <c r="M26" s="5" t="n">
        <f aca="false">IF(J26&gt;0,IF(J26+H26*$Q$8&lt;=801,0,(H26*$Q$8-(801-MIN(J26,801)))*$Q$6),IF(H26*$Q$8&gt;801,(H26*$Q$8-801)*$Q$6,0))</f>
        <v>0</v>
      </c>
      <c r="N26" s="6" t="n">
        <f aca="false">H26-M26</f>
        <v>419.576568477674</v>
      </c>
    </row>
    <row r="27" customFormat="false" ht="13.8" hidden="false" customHeight="false" outlineLevel="0" collapsed="false">
      <c r="A27" s="9" t="n">
        <v>25</v>
      </c>
      <c r="B27" s="5" t="n">
        <f aca="false">B26+D27+N26</f>
        <v>6376.92741942264</v>
      </c>
      <c r="C27" s="5" t="n">
        <f aca="false">E26-H26</f>
        <v>28516.7384989481</v>
      </c>
      <c r="D27" s="4" t="n">
        <v>0</v>
      </c>
      <c r="E27" s="5" t="n">
        <f aca="false">(C27+D27)*(1+$Q$4)</f>
        <v>30227.742808885</v>
      </c>
      <c r="F27" s="5" t="n">
        <f aca="false">E27-(D27+C27)</f>
        <v>1711.00430993689</v>
      </c>
      <c r="G27" s="5" t="n">
        <f aca="false">IF(F27+H27&gt;0,MIN((C27+D27)*$Q$7*$Q$8,F27+H27),0)</f>
        <v>173.666937458594</v>
      </c>
      <c r="H27" s="5" t="n">
        <f aca="false">E27*$Q$5</f>
        <v>438.302270728833</v>
      </c>
      <c r="I27" s="5" t="n">
        <f aca="false">MAX(G26-H26,0)</f>
        <v>0</v>
      </c>
      <c r="J27" s="5" t="n">
        <f aca="false">I27*$Q$8</f>
        <v>0</v>
      </c>
      <c r="K27" s="5" t="n">
        <f aca="false">K26+J27</f>
        <v>0</v>
      </c>
      <c r="L27" s="5" t="n">
        <f aca="false">IF(J27&gt;801,(J27-801)*$Q$6,0)</f>
        <v>0</v>
      </c>
      <c r="M27" s="5" t="n">
        <f aca="false">IF(J27&gt;0,IF(J27+H27*$Q$8&lt;=801,0,(H27*$Q$8-(801-MIN(J27,801)))*$Q$6),IF(H27*$Q$8&gt;801,(H27*$Q$8-801)*$Q$6,0))</f>
        <v>0</v>
      </c>
      <c r="N27" s="6" t="n">
        <f aca="false">H27-M27</f>
        <v>438.302270728833</v>
      </c>
    </row>
    <row r="28" customFormat="false" ht="13.8" hidden="false" customHeight="false" outlineLevel="0" collapsed="false">
      <c r="A28" s="9" t="n">
        <v>26</v>
      </c>
      <c r="B28" s="5" t="n">
        <f aca="false">B27+D28+N27</f>
        <v>6815.22969015147</v>
      </c>
      <c r="C28" s="5" t="n">
        <f aca="false">E27-H27</f>
        <v>29789.4405381562</v>
      </c>
      <c r="D28" s="4" t="n">
        <v>0</v>
      </c>
      <c r="E28" s="5" t="n">
        <f aca="false">(C28+D28)*(1+$Q$4)</f>
        <v>31576.8069704455</v>
      </c>
      <c r="F28" s="5" t="n">
        <f aca="false">E28-(D28+C28)</f>
        <v>1787.36643228937</v>
      </c>
      <c r="G28" s="5" t="n">
        <f aca="false">IF(F28+H28&gt;0,MIN((C28+D28)*$Q$7*$Q$8,F28+H28),0)</f>
        <v>181.417692877371</v>
      </c>
      <c r="H28" s="5" t="n">
        <f aca="false">E28*$Q$5</f>
        <v>457.863701071461</v>
      </c>
      <c r="I28" s="5" t="n">
        <f aca="false">MAX(G27-H27,0)</f>
        <v>0</v>
      </c>
      <c r="J28" s="5" t="n">
        <f aca="false">I28*$Q$8</f>
        <v>0</v>
      </c>
      <c r="K28" s="5" t="n">
        <f aca="false">K27+J28</f>
        <v>0</v>
      </c>
      <c r="L28" s="5" t="n">
        <f aca="false">IF(J28&gt;801,(J28-801)*$Q$6,0)</f>
        <v>0</v>
      </c>
      <c r="M28" s="5" t="n">
        <f aca="false">IF(J28&gt;0,IF(J28+H28*$Q$8&lt;=801,0,(H28*$Q$8-(801-MIN(J28,801)))*$Q$6),IF(H28*$Q$8&gt;801,(H28*$Q$8-801)*$Q$6,0))</f>
        <v>0</v>
      </c>
      <c r="N28" s="6" t="n">
        <f aca="false">H28-M28</f>
        <v>457.863701071461</v>
      </c>
    </row>
    <row r="29" customFormat="false" ht="13.8" hidden="false" customHeight="false" outlineLevel="0" collapsed="false">
      <c r="A29" s="9" t="n">
        <v>27</v>
      </c>
      <c r="B29" s="5" t="n">
        <f aca="false">B28+D29+N28</f>
        <v>7273.09339122293</v>
      </c>
      <c r="C29" s="5" t="n">
        <f aca="false">E28-H28</f>
        <v>31118.9432693741</v>
      </c>
      <c r="D29" s="4" t="n">
        <v>0</v>
      </c>
      <c r="E29" s="5" t="n">
        <f aca="false">(C29+D29)*(1+$Q$4)</f>
        <v>32986.0798655365</v>
      </c>
      <c r="F29" s="5" t="n">
        <f aca="false">E29-(D29+C29)</f>
        <v>1867.13659616244</v>
      </c>
      <c r="G29" s="5" t="n">
        <f aca="false">IF(F29+H29&gt;0,MIN((C29+D29)*$Q$7*$Q$8,F29+H29),0)</f>
        <v>189.514364510488</v>
      </c>
      <c r="H29" s="5" t="n">
        <f aca="false">E29*$Q$5</f>
        <v>478.29815805028</v>
      </c>
      <c r="I29" s="5" t="n">
        <f aca="false">MAX(G28-H28,0)</f>
        <v>0</v>
      </c>
      <c r="J29" s="5" t="n">
        <f aca="false">I29*$Q$8</f>
        <v>0</v>
      </c>
      <c r="K29" s="5" t="n">
        <f aca="false">K28+J29</f>
        <v>0</v>
      </c>
      <c r="L29" s="5" t="n">
        <f aca="false">IF(J29&gt;801,(J29-801)*$Q$6,0)</f>
        <v>0</v>
      </c>
      <c r="M29" s="5" t="n">
        <f aca="false">IF(J29&gt;0,IF(J29+H29*$Q$8&lt;=801,0,(H29*$Q$8-(801-MIN(J29,801)))*$Q$6),IF(H29*$Q$8&gt;801,(H29*$Q$8-801)*$Q$6,0))</f>
        <v>0</v>
      </c>
      <c r="N29" s="6" t="n">
        <f aca="false">H29-M29</f>
        <v>478.29815805028</v>
      </c>
    </row>
    <row r="30" customFormat="false" ht="13.8" hidden="false" customHeight="false" outlineLevel="0" collapsed="false">
      <c r="A30" s="9" t="n">
        <v>28</v>
      </c>
      <c r="B30" s="5" t="n">
        <f aca="false">B29+D30+N29</f>
        <v>7751.39154927321</v>
      </c>
      <c r="C30" s="5" t="n">
        <f aca="false">E29-H29</f>
        <v>32507.7817074862</v>
      </c>
      <c r="D30" s="4" t="n">
        <v>0</v>
      </c>
      <c r="E30" s="5" t="n">
        <f aca="false">(C30+D30)*(1+$Q$4)</f>
        <v>34458.2486099354</v>
      </c>
      <c r="F30" s="5" t="n">
        <f aca="false">E30-(D30+C30)</f>
        <v>1950.46690244918</v>
      </c>
      <c r="G30" s="5" t="n">
        <f aca="false">IF(F30+H30&gt;0,MIN((C30+D30)*$Q$7*$Q$8,F30+H30),0)</f>
        <v>197.972390598591</v>
      </c>
      <c r="H30" s="5" t="n">
        <f aca="false">E30*$Q$5</f>
        <v>499.644604844064</v>
      </c>
      <c r="I30" s="5" t="n">
        <f aca="false">MAX(G29-H29,0)</f>
        <v>0</v>
      </c>
      <c r="J30" s="5" t="n">
        <f aca="false">I30*$Q$8</f>
        <v>0</v>
      </c>
      <c r="K30" s="5" t="n">
        <f aca="false">K29+J30</f>
        <v>0</v>
      </c>
      <c r="L30" s="5" t="n">
        <f aca="false">IF(J30&gt;801,(J30-801)*$Q$6,0)</f>
        <v>0</v>
      </c>
      <c r="M30" s="5" t="n">
        <f aca="false">IF(J30&gt;0,IF(J30+H30*$Q$8&lt;=801,0,(H30*$Q$8-(801-MIN(J30,801)))*$Q$6),IF(H30*$Q$8&gt;801,(H30*$Q$8-801)*$Q$6,0))</f>
        <v>0</v>
      </c>
      <c r="N30" s="6" t="n">
        <f aca="false">H30-M30</f>
        <v>499.644604844064</v>
      </c>
    </row>
    <row r="31" customFormat="false" ht="13.8" hidden="false" customHeight="false" outlineLevel="0" collapsed="false">
      <c r="A31" s="9" t="n">
        <v>29</v>
      </c>
      <c r="B31" s="5" t="n">
        <f aca="false">B30+D31+N30</f>
        <v>8251.03615411727</v>
      </c>
      <c r="C31" s="5" t="n">
        <f aca="false">E30-H30</f>
        <v>33958.6040050914</v>
      </c>
      <c r="D31" s="4" t="n">
        <v>0</v>
      </c>
      <c r="E31" s="5" t="n">
        <f aca="false">(C31+D31)*(1+$Q$4)</f>
        <v>35996.1202453968</v>
      </c>
      <c r="F31" s="5" t="n">
        <f aca="false">E31-(D31+C31)</f>
        <v>2037.51624030549</v>
      </c>
      <c r="G31" s="5" t="n">
        <f aca="false">IF(F31+H31&gt;0,MIN((C31+D31)*$Q$7*$Q$8,F31+H31),0)</f>
        <v>206.807898391006</v>
      </c>
      <c r="H31" s="5" t="n">
        <f aca="false">E31*$Q$5</f>
        <v>521.943743558255</v>
      </c>
      <c r="I31" s="5" t="n">
        <f aca="false">MAX(G30-H30,0)</f>
        <v>0</v>
      </c>
      <c r="J31" s="5" t="n">
        <f aca="false">I31*$Q$8</f>
        <v>0</v>
      </c>
      <c r="K31" s="5" t="n">
        <f aca="false">K30+J31</f>
        <v>0</v>
      </c>
      <c r="L31" s="5" t="n">
        <f aca="false">IF(J31&gt;801,(J31-801)*$Q$6,0)</f>
        <v>0</v>
      </c>
      <c r="M31" s="5" t="n">
        <f aca="false">IF(J31&gt;0,IF(J31+H31*$Q$8&lt;=801,0,(H31*$Q$8-(801-MIN(J31,801)))*$Q$6),IF(H31*$Q$8&gt;801,(H31*$Q$8-801)*$Q$6,0))</f>
        <v>0</v>
      </c>
      <c r="N31" s="6" t="n">
        <f aca="false">H31-M31</f>
        <v>521.943743558255</v>
      </c>
    </row>
    <row r="32" customFormat="false" ht="13.8" hidden="false" customHeight="false" outlineLevel="0" collapsed="false">
      <c r="A32" s="34" t="n">
        <v>30</v>
      </c>
      <c r="B32" s="29" t="n">
        <f aca="false">B31+D32+N31</f>
        <v>8772.97989767553</v>
      </c>
      <c r="C32" s="29" t="n">
        <f aca="false">E31-H31</f>
        <v>35474.1765018386</v>
      </c>
      <c r="D32" s="4" t="n">
        <v>0</v>
      </c>
      <c r="E32" s="29" t="n">
        <f aca="false">(C32+D32)*(1+$Q$4)</f>
        <v>37602.6270919489</v>
      </c>
      <c r="F32" s="29" t="n">
        <f aca="false">E32-(D32+C32)</f>
        <v>2128.45059011032</v>
      </c>
      <c r="G32" s="29" t="n">
        <f aca="false">IF(F32+H32&gt;0,MIN((C32+D32)*$Q$7*$Q$8,F32+H32),0)</f>
        <v>216.037734896197</v>
      </c>
      <c r="H32" s="29" t="n">
        <f aca="false">E32*$Q$5</f>
        <v>545.238092833259</v>
      </c>
      <c r="I32" s="29" t="n">
        <f aca="false">MAX(G31-H31,0)</f>
        <v>0</v>
      </c>
      <c r="J32" s="29" t="n">
        <f aca="false">I32*$Q$8</f>
        <v>0</v>
      </c>
      <c r="K32" s="29" t="n">
        <f aca="false">K31+J32</f>
        <v>0</v>
      </c>
      <c r="L32" s="29" t="n">
        <f aca="false">IF(J32&gt;801,(J32-801)*$Q$6,0)</f>
        <v>0</v>
      </c>
      <c r="M32" s="29" t="n">
        <f aca="false">IF(J32&gt;0,IF(J32+H32*$Q$8&lt;=801,0,(H32*$Q$8-(801-MIN(J32,801)))*$Q$6),IF(H32*$Q$8&gt;801,(H32*$Q$8-801)*$Q$6,0))</f>
        <v>0</v>
      </c>
      <c r="N32" s="30" t="n">
        <f aca="false">H32-M32</f>
        <v>545.238092833259</v>
      </c>
    </row>
  </sheetData>
  <conditionalFormatting sqref="S14">
    <cfRule type="expression" priority="2" aboveAverage="0" equalAverage="0" bottom="0" percent="0" rank="0" text="" dxfId="0">
      <formula>$R$14&gt;$Q$14</formula>
    </cfRule>
    <cfRule type="expression" priority="3" aboveAverage="0" equalAverage="0" bottom="0" percent="0" rank="0" text="" dxfId="1">
      <formula>$Q$14&gt;$R$14</formula>
    </cfRule>
  </conditionalFormatting>
  <conditionalFormatting sqref="S11">
    <cfRule type="expression" priority="4" aboveAverage="0" equalAverage="0" bottom="0" percent="0" rank="0" text="" dxfId="2">
      <formula>$R$11&gt;$Q$11</formula>
    </cfRule>
    <cfRule type="expression" priority="5" aboveAverage="0" equalAverage="0" bottom="0" percent="0" rank="0" text="" dxfId="3">
      <formula>$Q$11&gt;$R$11</formula>
    </cfRule>
  </conditionalFormatting>
  <conditionalFormatting sqref="S13">
    <cfRule type="expression" priority="6" aboveAverage="0" equalAverage="0" bottom="0" percent="0" rank="0" text="" dxfId="4">
      <formula>$R$13&gt;$Q$13</formula>
    </cfRule>
    <cfRule type="expression" priority="7" aboveAverage="0" equalAverage="0" bottom="0" percent="0" rank="0" text="" dxfId="5">
      <formula>$Q$13&gt;$R$13</formula>
    </cfRule>
  </conditionalFormatting>
  <conditionalFormatting sqref="S12">
    <cfRule type="expression" priority="8" aboveAverage="0" equalAverage="0" bottom="0" percent="0" rank="0" text="" dxfId="6">
      <formula>$R$12&gt;$Q$12</formula>
    </cfRule>
    <cfRule type="expression" priority="9" aboveAverage="0" equalAverage="0" bottom="0" percent="0" rank="0" text="" dxfId="7">
      <formula>$Q$12&gt;$R$12</formula>
    </cfRule>
  </conditionalFormatting>
  <conditionalFormatting sqref="D3">
    <cfRule type="cellIs" priority="10" operator="lessThan" aboveAverage="0" equalAverage="0" bottom="0" percent="0" rank="0" text="" dxfId="8">
      <formula>0</formula>
    </cfRule>
  </conditionalFormatting>
  <conditionalFormatting sqref="D4">
    <cfRule type="cellIs" priority="11" operator="lessThan" aboveAverage="0" equalAverage="0" bottom="0" percent="0" rank="0" text="" dxfId="8">
      <formula>0</formula>
    </cfRule>
  </conditionalFormatting>
  <conditionalFormatting sqref="D5">
    <cfRule type="cellIs" priority="12" operator="lessThan" aboveAverage="0" equalAverage="0" bottom="0" percent="0" rank="0" text="" dxfId="8">
      <formula>0</formula>
    </cfRule>
  </conditionalFormatting>
  <conditionalFormatting sqref="D6">
    <cfRule type="cellIs" priority="13" operator="lessThan" aboveAverage="0" equalAverage="0" bottom="0" percent="0" rank="0" text="" dxfId="8">
      <formula>0</formula>
    </cfRule>
  </conditionalFormatting>
  <conditionalFormatting sqref="D7">
    <cfRule type="cellIs" priority="14" operator="lessThan" aboveAverage="0" equalAverage="0" bottom="0" percent="0" rank="0" text="" dxfId="8">
      <formula>0</formula>
    </cfRule>
  </conditionalFormatting>
  <conditionalFormatting sqref="D8">
    <cfRule type="cellIs" priority="15" operator="lessThan" aboveAverage="0" equalAverage="0" bottom="0" percent="0" rank="0" text="" dxfId="8">
      <formula>0</formula>
    </cfRule>
  </conditionalFormatting>
  <conditionalFormatting sqref="D9">
    <cfRule type="cellIs" priority="16" operator="lessThan" aboveAverage="0" equalAverage="0" bottom="0" percent="0" rank="0" text="" dxfId="8">
      <formula>0</formula>
    </cfRule>
  </conditionalFormatting>
  <conditionalFormatting sqref="D10">
    <cfRule type="cellIs" priority="17" operator="lessThan" aboveAverage="0" equalAverage="0" bottom="0" percent="0" rank="0" text="" dxfId="8">
      <formula>0</formula>
    </cfRule>
  </conditionalFormatting>
  <conditionalFormatting sqref="D11">
    <cfRule type="cellIs" priority="18" operator="lessThan" aboveAverage="0" equalAverage="0" bottom="0" percent="0" rank="0" text="" dxfId="8">
      <formula>0</formula>
    </cfRule>
  </conditionalFormatting>
  <conditionalFormatting sqref="D12">
    <cfRule type="cellIs" priority="19" operator="lessThan" aboveAverage="0" equalAverage="0" bottom="0" percent="0" rank="0" text="" dxfId="8">
      <formula>0</formula>
    </cfRule>
  </conditionalFormatting>
  <conditionalFormatting sqref="D13">
    <cfRule type="cellIs" priority="20" operator="lessThan" aboveAverage="0" equalAverage="0" bottom="0" percent="0" rank="0" text="" dxfId="8">
      <formula>0</formula>
    </cfRule>
  </conditionalFormatting>
  <conditionalFormatting sqref="D14">
    <cfRule type="cellIs" priority="21" operator="lessThan" aboveAverage="0" equalAverage="0" bottom="0" percent="0" rank="0" text="" dxfId="8">
      <formula>0</formula>
    </cfRule>
  </conditionalFormatting>
  <conditionalFormatting sqref="D15">
    <cfRule type="cellIs" priority="22" operator="lessThan" aboveAverage="0" equalAverage="0" bottom="0" percent="0" rank="0" text="" dxfId="8">
      <formula>0</formula>
    </cfRule>
  </conditionalFormatting>
  <conditionalFormatting sqref="D16">
    <cfRule type="cellIs" priority="23" operator="lessThan" aboveAverage="0" equalAverage="0" bottom="0" percent="0" rank="0" text="" dxfId="8">
      <formula>0</formula>
    </cfRule>
  </conditionalFormatting>
  <conditionalFormatting sqref="D17">
    <cfRule type="cellIs" priority="24" operator="lessThan" aboveAverage="0" equalAverage="0" bottom="0" percent="0" rank="0" text="" dxfId="8">
      <formula>0</formula>
    </cfRule>
  </conditionalFormatting>
  <conditionalFormatting sqref="D18">
    <cfRule type="cellIs" priority="25" operator="lessThan" aboveAverage="0" equalAverage="0" bottom="0" percent="0" rank="0" text="" dxfId="8">
      <formula>0</formula>
    </cfRule>
  </conditionalFormatting>
  <conditionalFormatting sqref="D19">
    <cfRule type="cellIs" priority="26" operator="lessThan" aboveAverage="0" equalAverage="0" bottom="0" percent="0" rank="0" text="" dxfId="8">
      <formula>0</formula>
    </cfRule>
  </conditionalFormatting>
  <conditionalFormatting sqref="D20">
    <cfRule type="cellIs" priority="27" operator="lessThan" aboveAverage="0" equalAverage="0" bottom="0" percent="0" rank="0" text="" dxfId="8">
      <formula>0</formula>
    </cfRule>
  </conditionalFormatting>
  <conditionalFormatting sqref="D21">
    <cfRule type="cellIs" priority="28" operator="lessThan" aboveAverage="0" equalAverage="0" bottom="0" percent="0" rank="0" text="" dxfId="8">
      <formula>0</formula>
    </cfRule>
  </conditionalFormatting>
  <conditionalFormatting sqref="D22">
    <cfRule type="cellIs" priority="29" operator="lessThan" aboveAverage="0" equalAverage="0" bottom="0" percent="0" rank="0" text="" dxfId="8">
      <formula>0</formula>
    </cfRule>
  </conditionalFormatting>
  <conditionalFormatting sqref="D23">
    <cfRule type="cellIs" priority="30" operator="lessThan" aboveAverage="0" equalAverage="0" bottom="0" percent="0" rank="0" text="" dxfId="8">
      <formula>0</formula>
    </cfRule>
  </conditionalFormatting>
  <conditionalFormatting sqref="D24">
    <cfRule type="cellIs" priority="31" operator="lessThan" aboveAverage="0" equalAverage="0" bottom="0" percent="0" rank="0" text="" dxfId="8">
      <formula>0</formula>
    </cfRule>
  </conditionalFormatting>
  <conditionalFormatting sqref="D25">
    <cfRule type="cellIs" priority="32" operator="lessThan" aboveAverage="0" equalAverage="0" bottom="0" percent="0" rank="0" text="" dxfId="8">
      <formula>0</formula>
    </cfRule>
  </conditionalFormatting>
  <conditionalFormatting sqref="D26">
    <cfRule type="cellIs" priority="33" operator="lessThan" aboveAverage="0" equalAverage="0" bottom="0" percent="0" rank="0" text="" dxfId="8">
      <formula>0</formula>
    </cfRule>
  </conditionalFormatting>
  <conditionalFormatting sqref="D27">
    <cfRule type="cellIs" priority="34" operator="lessThan" aboveAverage="0" equalAverage="0" bottom="0" percent="0" rank="0" text="" dxfId="8">
      <formula>0</formula>
    </cfRule>
  </conditionalFormatting>
  <conditionalFormatting sqref="D28">
    <cfRule type="cellIs" priority="35" operator="lessThan" aboveAverage="0" equalAverage="0" bottom="0" percent="0" rank="0" text="" dxfId="8">
      <formula>0</formula>
    </cfRule>
  </conditionalFormatting>
  <conditionalFormatting sqref="D29">
    <cfRule type="cellIs" priority="36" operator="lessThan" aboveAverage="0" equalAverage="0" bottom="0" percent="0" rank="0" text="" dxfId="8">
      <formula>0</formula>
    </cfRule>
  </conditionalFormatting>
  <conditionalFormatting sqref="D30">
    <cfRule type="cellIs" priority="37" operator="lessThan" aboveAverage="0" equalAverage="0" bottom="0" percent="0" rank="0" text="" dxfId="8">
      <formula>0</formula>
    </cfRule>
  </conditionalFormatting>
  <conditionalFormatting sqref="D31">
    <cfRule type="cellIs" priority="38" operator="lessThan" aboveAverage="0" equalAverage="0" bottom="0" percent="0" rank="0" text="" dxfId="8">
      <formula>0</formula>
    </cfRule>
  </conditionalFormatting>
  <conditionalFormatting sqref="D32">
    <cfRule type="cellIs" priority="39" operator="lessThan" aboveAverage="0" equalAverage="0" bottom="0" percent="0" rank="0" text="" dxfId="8">
      <formula>0</formula>
    </cfRule>
  </conditionalFormatting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 zeroHeight="false" outlineLevelRow="0" outlineLevelCol="0"/>
  <cols>
    <col collapsed="false" customWidth="true" hidden="false" outlineLevel="0" max="1" min="1" style="0" width="4.57"/>
    <col collapsed="false" customWidth="true" hidden="false" outlineLevel="0" max="3" min="2" style="0" width="11.14"/>
    <col collapsed="false" customWidth="true" hidden="false" outlineLevel="0" max="4" min="4" style="0" width="10.14"/>
    <col collapsed="false" customWidth="true" hidden="false" outlineLevel="0" max="5" min="5" style="0" width="20.86"/>
    <col collapsed="false" customWidth="true" hidden="false" outlineLevel="0" max="6" min="6" style="0" width="16.42"/>
    <col collapsed="false" customWidth="true" hidden="false" outlineLevel="0" max="7" min="7" style="0" width="10.71"/>
    <col collapsed="false" customWidth="true" hidden="false" outlineLevel="0" max="8" min="8" style="0" width="15.15"/>
    <col collapsed="false" customWidth="true" hidden="false" outlineLevel="0" max="9" min="9" style="0" width="15.57"/>
    <col collapsed="false" customWidth="true" hidden="false" outlineLevel="0" max="10" min="10" style="0" width="7.57"/>
    <col collapsed="false" customWidth="true" hidden="false" outlineLevel="0" max="11" min="11" style="0" width="16.14"/>
    <col collapsed="false" customWidth="true" hidden="false" outlineLevel="0" max="12" min="12" style="0" width="10.67"/>
    <col collapsed="false" customWidth="true" hidden="false" outlineLevel="0" max="13" min="13" style="0" width="24.42"/>
    <col collapsed="false" customWidth="true" hidden="false" outlineLevel="0" max="1025" min="14" style="0" width="10.67"/>
  </cols>
  <sheetData>
    <row r="1" customFormat="false" ht="15.75" hidden="false" customHeight="false" outlineLevel="0" collapsed="false"/>
    <row r="2" customFormat="false" ht="30.75" hidden="false" customHeight="false" outlineLevel="0" collapsed="false">
      <c r="A2" s="2" t="s">
        <v>0</v>
      </c>
      <c r="B2" s="1" t="s">
        <v>25</v>
      </c>
      <c r="C2" s="1" t="s">
        <v>2</v>
      </c>
      <c r="D2" s="1" t="s">
        <v>3</v>
      </c>
      <c r="E2" s="1" t="s">
        <v>26</v>
      </c>
      <c r="F2" s="1" t="s">
        <v>5</v>
      </c>
      <c r="G2" s="1" t="s">
        <v>6</v>
      </c>
      <c r="H2" s="1" t="s">
        <v>8</v>
      </c>
      <c r="I2" s="2" t="s">
        <v>27</v>
      </c>
      <c r="J2" s="2" t="s">
        <v>17</v>
      </c>
      <c r="K2" s="2" t="s">
        <v>28</v>
      </c>
    </row>
    <row r="3" customFormat="false" ht="13.8" hidden="false" customHeight="false" outlineLevel="0" collapsed="false">
      <c r="A3" s="35" t="n">
        <v>1</v>
      </c>
      <c r="B3" s="4" t="n">
        <f aca="false">D3</f>
        <v>0</v>
      </c>
      <c r="C3" s="4" t="n">
        <v>10000</v>
      </c>
      <c r="D3" s="4" t="n">
        <v>0</v>
      </c>
      <c r="E3" s="4" t="n">
        <f aca="false">(C3+D3)*(1+$N$4)</f>
        <v>10600</v>
      </c>
      <c r="F3" s="4" t="n">
        <f aca="false">(C3+D3)*($N$4)</f>
        <v>600</v>
      </c>
      <c r="G3" s="5" t="n">
        <f aca="false">IF(F3&gt;0,(C3+D3)*$N$7*$N$8,0)</f>
        <v>60.9</v>
      </c>
      <c r="H3" s="4" t="n">
        <v>0</v>
      </c>
      <c r="I3" s="4" t="n">
        <f aca="false">H3*$N$8</f>
        <v>0</v>
      </c>
      <c r="J3" s="36" t="n">
        <f aca="false">IF(I3&gt;801,(I3-801)*$N$6,0)</f>
        <v>0</v>
      </c>
      <c r="K3" s="37" t="n">
        <f aca="false">I3</f>
        <v>0</v>
      </c>
      <c r="M3" s="7" t="s">
        <v>14</v>
      </c>
      <c r="N3" s="8" t="n">
        <f aca="false">Ausschütter!Q3</f>
        <v>12000</v>
      </c>
    </row>
    <row r="4" customFormat="false" ht="13.8" hidden="false" customHeight="false" outlineLevel="0" collapsed="false">
      <c r="A4" s="38" t="n">
        <v>2</v>
      </c>
      <c r="B4" s="5" t="n">
        <f aca="false">B3+D4</f>
        <v>0</v>
      </c>
      <c r="C4" s="5" t="n">
        <f aca="false">E3</f>
        <v>10600</v>
      </c>
      <c r="D4" s="4" t="n">
        <v>0</v>
      </c>
      <c r="E4" s="5" t="n">
        <f aca="false">(C4+D4)*(1+$N$4)</f>
        <v>11236</v>
      </c>
      <c r="F4" s="5" t="n">
        <f aca="false">(C4+D4)*($N$4)</f>
        <v>636</v>
      </c>
      <c r="G4" s="5" t="n">
        <f aca="false">IF(F4&gt;0,(C4+D4)*$N$7*$N$8,0)</f>
        <v>64.554</v>
      </c>
      <c r="H4" s="5" t="n">
        <f aca="false">IF(F3&gt;0,MIN(F3,G3),0)</f>
        <v>60.9</v>
      </c>
      <c r="I4" s="5" t="n">
        <f aca="false">H4*$N$8</f>
        <v>42.63</v>
      </c>
      <c r="J4" s="39" t="n">
        <f aca="false">IF(I4&gt;801,(I4-801)*$N$6,0)</f>
        <v>0</v>
      </c>
      <c r="K4" s="40" t="n">
        <f aca="false">K3+I4</f>
        <v>42.63</v>
      </c>
      <c r="M4" s="10" t="s">
        <v>15</v>
      </c>
      <c r="N4" s="11" t="n">
        <f aca="false">Ausschütter!Q4</f>
        <v>0.06</v>
      </c>
    </row>
    <row r="5" customFormat="false" ht="13.8" hidden="false" customHeight="false" outlineLevel="0" collapsed="false">
      <c r="A5" s="38" t="n">
        <v>3</v>
      </c>
      <c r="B5" s="5" t="n">
        <f aca="false">B4+D5</f>
        <v>0</v>
      </c>
      <c r="C5" s="5" t="n">
        <f aca="false">E4</f>
        <v>11236</v>
      </c>
      <c r="D5" s="4" t="n">
        <v>0</v>
      </c>
      <c r="E5" s="5" t="n">
        <f aca="false">(C5+D5)*(1+$N$4)</f>
        <v>11910.16</v>
      </c>
      <c r="F5" s="5" t="n">
        <f aca="false">(C5+D5)*($N$4)</f>
        <v>674.16</v>
      </c>
      <c r="G5" s="5" t="n">
        <f aca="false">IF(F5&gt;0,(C5+D5)*$N$7*$N$8,0)</f>
        <v>68.42724</v>
      </c>
      <c r="H5" s="5" t="n">
        <f aca="false">IF(F4&gt;0,MIN(F4,G4),0)</f>
        <v>64.554</v>
      </c>
      <c r="I5" s="5" t="n">
        <f aca="false">H5*$N$8</f>
        <v>45.1878</v>
      </c>
      <c r="J5" s="39" t="n">
        <f aca="false">IF(I5&gt;801,(I5-801)*$N$6,0)</f>
        <v>0</v>
      </c>
      <c r="K5" s="40" t="n">
        <f aca="false">K4+I5</f>
        <v>87.8178</v>
      </c>
      <c r="M5" s="10" t="s">
        <v>16</v>
      </c>
      <c r="N5" s="11" t="n">
        <f aca="false">Ausschütter!Q5</f>
        <v>0.0145</v>
      </c>
    </row>
    <row r="6" customFormat="false" ht="13.8" hidden="false" customHeight="false" outlineLevel="0" collapsed="false">
      <c r="A6" s="38" t="n">
        <v>4</v>
      </c>
      <c r="B6" s="5" t="n">
        <f aca="false">B5+D6</f>
        <v>0</v>
      </c>
      <c r="C6" s="5" t="n">
        <f aca="false">E5</f>
        <v>11910.16</v>
      </c>
      <c r="D6" s="4" t="n">
        <v>0</v>
      </c>
      <c r="E6" s="5" t="n">
        <f aca="false">(C6+D6)*(1+$N$4)</f>
        <v>12624.7696</v>
      </c>
      <c r="F6" s="5" t="n">
        <f aca="false">(C6+D6)*($N$4)</f>
        <v>714.6096</v>
      </c>
      <c r="G6" s="5" t="n">
        <f aca="false">IF(F6&gt;0,(C6+D6)*$N$7*$N$8,0)</f>
        <v>72.5328744</v>
      </c>
      <c r="H6" s="5" t="n">
        <f aca="false">IF(F5&gt;0,MIN(F5,G5),0)</f>
        <v>68.42724</v>
      </c>
      <c r="I6" s="5" t="n">
        <f aca="false">H6*$N$8</f>
        <v>47.899068</v>
      </c>
      <c r="J6" s="39" t="n">
        <f aca="false">IF(I6&gt;801,(I6-801)*$N$6,0)</f>
        <v>0</v>
      </c>
      <c r="K6" s="40" t="n">
        <f aca="false">K5+I6</f>
        <v>135.716868</v>
      </c>
      <c r="M6" s="10" t="s">
        <v>17</v>
      </c>
      <c r="N6" s="11" t="n">
        <v>0.26375</v>
      </c>
    </row>
    <row r="7" customFormat="false" ht="13.8" hidden="false" customHeight="false" outlineLevel="0" collapsed="false">
      <c r="A7" s="38" t="n">
        <v>5</v>
      </c>
      <c r="B7" s="5" t="n">
        <f aca="false">B6+D7</f>
        <v>0</v>
      </c>
      <c r="C7" s="5" t="n">
        <f aca="false">E6</f>
        <v>12624.7696</v>
      </c>
      <c r="D7" s="4" t="n">
        <v>0</v>
      </c>
      <c r="E7" s="5" t="n">
        <f aca="false">(C7+D7)*(1+$N$4)</f>
        <v>13382.255776</v>
      </c>
      <c r="F7" s="5" t="n">
        <f aca="false">(C7+D7)*($N$4)</f>
        <v>757.486176</v>
      </c>
      <c r="G7" s="5" t="n">
        <f aca="false">IF(F7&gt;0,(C7+D7)*$N$7*$N$8,0)</f>
        <v>76.884846864</v>
      </c>
      <c r="H7" s="5" t="n">
        <f aca="false">IF(F6&gt;0,MIN(F6,G6),0)</f>
        <v>72.5328744</v>
      </c>
      <c r="I7" s="5" t="n">
        <f aca="false">H7*$N$8</f>
        <v>50.77301208</v>
      </c>
      <c r="J7" s="39" t="n">
        <f aca="false">IF(I7&gt;801,(I7-801)*$N$6,0)</f>
        <v>0</v>
      </c>
      <c r="K7" s="40" t="n">
        <f aca="false">K6+I7</f>
        <v>186.48988008</v>
      </c>
      <c r="M7" s="10" t="s">
        <v>18</v>
      </c>
      <c r="N7" s="11" t="n">
        <f aca="false">Ausschütter!Q7</f>
        <v>0.0087</v>
      </c>
    </row>
    <row r="8" customFormat="false" ht="13.8" hidden="false" customHeight="false" outlineLevel="0" collapsed="false">
      <c r="A8" s="38" t="n">
        <v>6</v>
      </c>
      <c r="B8" s="5" t="n">
        <f aca="false">B7+D8</f>
        <v>0</v>
      </c>
      <c r="C8" s="5" t="n">
        <f aca="false">E7</f>
        <v>13382.255776</v>
      </c>
      <c r="D8" s="4" t="n">
        <v>0</v>
      </c>
      <c r="E8" s="5" t="n">
        <f aca="false">(C8+D8)*(1+$N$4)</f>
        <v>14185.19112256</v>
      </c>
      <c r="F8" s="5" t="n">
        <f aca="false">(C8+D8)*($N$4)</f>
        <v>802.93534656</v>
      </c>
      <c r="G8" s="5" t="n">
        <f aca="false">IF(F8&gt;0,(C8+D8)*$N$7*$N$8,0)</f>
        <v>81.49793767584</v>
      </c>
      <c r="H8" s="5" t="n">
        <f aca="false">IF(F7&gt;0,MIN(F7,G7),0)</f>
        <v>76.884846864</v>
      </c>
      <c r="I8" s="5" t="n">
        <f aca="false">H8*$N$8</f>
        <v>53.8193928048</v>
      </c>
      <c r="J8" s="39" t="n">
        <f aca="false">IF(I8&gt;801,(I8-801)*$N$6,0)</f>
        <v>0</v>
      </c>
      <c r="K8" s="40" t="n">
        <f aca="false">K7+I8</f>
        <v>240.3092728848</v>
      </c>
      <c r="M8" s="12" t="s">
        <v>19</v>
      </c>
      <c r="N8" s="13" t="n">
        <f aca="false">Ausschütter!Q8</f>
        <v>0.7</v>
      </c>
    </row>
    <row r="9" customFormat="false" ht="13.8" hidden="false" customHeight="false" outlineLevel="0" collapsed="false">
      <c r="A9" s="38" t="n">
        <v>7</v>
      </c>
      <c r="B9" s="5" t="n">
        <f aca="false">B8+D9</f>
        <v>0</v>
      </c>
      <c r="C9" s="5" t="n">
        <f aca="false">E8</f>
        <v>14185.19112256</v>
      </c>
      <c r="D9" s="4" t="n">
        <v>0</v>
      </c>
      <c r="E9" s="5" t="n">
        <f aca="false">(C9+D9)*(1+$N$4)</f>
        <v>15036.3025899136</v>
      </c>
      <c r="F9" s="5" t="n">
        <f aca="false">(C9+D9)*($N$4)</f>
        <v>851.1114673536</v>
      </c>
      <c r="G9" s="5" t="n">
        <f aca="false">IF(F9&gt;0,(C9+D9)*$N$7*$N$8,0)</f>
        <v>86.3878139363904</v>
      </c>
      <c r="H9" s="5" t="n">
        <f aca="false">IF(F8&gt;0,MIN(F8,G8),0)</f>
        <v>81.49793767584</v>
      </c>
      <c r="I9" s="5" t="n">
        <f aca="false">H9*$N$8</f>
        <v>57.048556373088</v>
      </c>
      <c r="J9" s="39" t="n">
        <f aca="false">IF(I9&gt;801,(I9-801)*$N$6,0)</f>
        <v>0</v>
      </c>
      <c r="K9" s="40" t="n">
        <f aca="false">K8+I9</f>
        <v>297.357829257888</v>
      </c>
    </row>
    <row r="10" customFormat="false" ht="13.8" hidden="false" customHeight="false" outlineLevel="0" collapsed="false">
      <c r="A10" s="38" t="n">
        <v>8</v>
      </c>
      <c r="B10" s="5" t="n">
        <f aca="false">B9+D10</f>
        <v>0</v>
      </c>
      <c r="C10" s="5" t="n">
        <f aca="false">E9</f>
        <v>15036.3025899136</v>
      </c>
      <c r="D10" s="4" t="n">
        <v>0</v>
      </c>
      <c r="E10" s="5" t="n">
        <f aca="false">(C10+D10)*(1+$N$4)</f>
        <v>15938.4807453084</v>
      </c>
      <c r="F10" s="5" t="n">
        <f aca="false">(C10+D10)*($N$4)</f>
        <v>902.178155394816</v>
      </c>
      <c r="G10" s="5" t="n">
        <f aca="false">IF(F10&gt;0,(C10+D10)*$N$7*$N$8,0)</f>
        <v>91.5710827725738</v>
      </c>
      <c r="H10" s="5" t="n">
        <f aca="false">IF(F9&gt;0,MIN(F9,G9),0)</f>
        <v>86.3878139363904</v>
      </c>
      <c r="I10" s="5" t="n">
        <f aca="false">H10*$N$8</f>
        <v>60.4714697554733</v>
      </c>
      <c r="J10" s="39" t="n">
        <f aca="false">IF(I10&gt;801,(I10-801)*$N$6,0)</f>
        <v>0</v>
      </c>
      <c r="K10" s="40" t="n">
        <f aca="false">K9+I10</f>
        <v>357.829299013361</v>
      </c>
    </row>
    <row r="11" customFormat="false" ht="13.8" hidden="false" customHeight="false" outlineLevel="0" collapsed="false">
      <c r="A11" s="38" t="n">
        <v>9</v>
      </c>
      <c r="B11" s="5" t="n">
        <f aca="false">B10+D11</f>
        <v>0</v>
      </c>
      <c r="C11" s="5" t="n">
        <f aca="false">E10</f>
        <v>15938.4807453084</v>
      </c>
      <c r="D11" s="4" t="n">
        <v>0</v>
      </c>
      <c r="E11" s="5" t="n">
        <f aca="false">(C11+D11)*(1+$N$4)</f>
        <v>16894.7895900269</v>
      </c>
      <c r="F11" s="5" t="n">
        <f aca="false">(C11+D11)*($N$4)</f>
        <v>956.308844718505</v>
      </c>
      <c r="G11" s="5" t="n">
        <f aca="false">IF(F11&gt;0,(C11+D11)*$N$7*$N$8,0)</f>
        <v>97.0653477389283</v>
      </c>
      <c r="H11" s="5" t="n">
        <f aca="false">IF(F10&gt;0,MIN(F10,G10),0)</f>
        <v>91.5710827725738</v>
      </c>
      <c r="I11" s="5" t="n">
        <f aca="false">H11*$N$8</f>
        <v>64.0997579408017</v>
      </c>
      <c r="J11" s="39" t="n">
        <f aca="false">IF(I11&gt;801,(I11-801)*$N$6,0)</f>
        <v>0</v>
      </c>
      <c r="K11" s="40" t="n">
        <f aca="false">K10+I11</f>
        <v>421.929056954163</v>
      </c>
    </row>
    <row r="12" customFormat="false" ht="13.8" hidden="false" customHeight="false" outlineLevel="0" collapsed="false">
      <c r="A12" s="38" t="n">
        <v>10</v>
      </c>
      <c r="B12" s="5" t="n">
        <f aca="false">B11+D12</f>
        <v>0</v>
      </c>
      <c r="C12" s="5" t="n">
        <f aca="false">E11</f>
        <v>16894.7895900269</v>
      </c>
      <c r="D12" s="4" t="n">
        <v>0</v>
      </c>
      <c r="E12" s="5" t="n">
        <f aca="false">(C12+D12)*(1+$N$4)</f>
        <v>17908.4769654285</v>
      </c>
      <c r="F12" s="5" t="n">
        <f aca="false">(C12+D12)*($N$4)</f>
        <v>1013.68737540162</v>
      </c>
      <c r="G12" s="5" t="n">
        <f aca="false">IF(F12&gt;0,(C12+D12)*$N$7*$N$8,0)</f>
        <v>102.889268603264</v>
      </c>
      <c r="H12" s="5" t="n">
        <f aca="false">IF(F11&gt;0,MIN(F11,G11),0)</f>
        <v>97.0653477389283</v>
      </c>
      <c r="I12" s="5" t="n">
        <f aca="false">H12*$N$8</f>
        <v>67.9457434172498</v>
      </c>
      <c r="J12" s="39" t="n">
        <f aca="false">IF(I12&gt;801,(I12-801)*$N$6,0)</f>
        <v>0</v>
      </c>
      <c r="K12" s="40" t="n">
        <f aca="false">K11+I12</f>
        <v>489.874800371413</v>
      </c>
    </row>
    <row r="13" customFormat="false" ht="13.8" hidden="false" customHeight="false" outlineLevel="0" collapsed="false">
      <c r="A13" s="38" t="n">
        <v>11</v>
      </c>
      <c r="B13" s="5" t="n">
        <f aca="false">B12+D13</f>
        <v>0</v>
      </c>
      <c r="C13" s="5" t="n">
        <f aca="false">E12</f>
        <v>17908.4769654285</v>
      </c>
      <c r="D13" s="4" t="n">
        <v>0</v>
      </c>
      <c r="E13" s="5" t="n">
        <f aca="false">(C13+D13)*(1+$N$4)</f>
        <v>18982.9855833543</v>
      </c>
      <c r="F13" s="5" t="n">
        <f aca="false">(C13+D13)*($N$4)</f>
        <v>1074.50861792571</v>
      </c>
      <c r="G13" s="5" t="n">
        <f aca="false">IF(F13&gt;0,(C13+D13)*$N$7*$N$8,0)</f>
        <v>109.06262471946</v>
      </c>
      <c r="H13" s="5" t="n">
        <f aca="false">IF(F12&gt;0,MIN(F12,G12),0)</f>
        <v>102.889268603264</v>
      </c>
      <c r="I13" s="5" t="n">
        <f aca="false">H13*$N$8</f>
        <v>72.0224880222848</v>
      </c>
      <c r="J13" s="39" t="n">
        <f aca="false">IF(I13&gt;801,(I13-801)*$N$6,0)</f>
        <v>0</v>
      </c>
      <c r="K13" s="40" t="n">
        <f aca="false">K12+I13</f>
        <v>561.897288393698</v>
      </c>
    </row>
    <row r="14" customFormat="false" ht="13.8" hidden="false" customHeight="false" outlineLevel="0" collapsed="false">
      <c r="A14" s="38" t="n">
        <v>12</v>
      </c>
      <c r="B14" s="5" t="n">
        <f aca="false">B13+D14</f>
        <v>0</v>
      </c>
      <c r="C14" s="5" t="n">
        <f aca="false">E13</f>
        <v>18982.9855833543</v>
      </c>
      <c r="D14" s="4" t="n">
        <v>0</v>
      </c>
      <c r="E14" s="5" t="n">
        <f aca="false">(C14+D14)*(1+$N$4)</f>
        <v>20121.9647183555</v>
      </c>
      <c r="F14" s="5" t="n">
        <f aca="false">(C14+D14)*($N$4)</f>
        <v>1138.97913500126</v>
      </c>
      <c r="G14" s="5" t="n">
        <f aca="false">IF(F14&gt;0,(C14+D14)*$N$7*$N$8,0)</f>
        <v>115.606382202627</v>
      </c>
      <c r="H14" s="5" t="n">
        <f aca="false">IF(F13&gt;0,MIN(F13,G13),0)</f>
        <v>109.06262471946</v>
      </c>
      <c r="I14" s="5" t="n">
        <f aca="false">H14*$N$8</f>
        <v>76.3438373036219</v>
      </c>
      <c r="J14" s="39" t="n">
        <f aca="false">IF(I14&gt;801,(I14-801)*$N$6,0)</f>
        <v>0</v>
      </c>
      <c r="K14" s="40" t="n">
        <f aca="false">K13+I14</f>
        <v>638.241125697319</v>
      </c>
    </row>
    <row r="15" customFormat="false" ht="13.8" hidden="false" customHeight="false" outlineLevel="0" collapsed="false">
      <c r="A15" s="38" t="n">
        <v>13</v>
      </c>
      <c r="B15" s="5" t="n">
        <f aca="false">B14+D15</f>
        <v>0</v>
      </c>
      <c r="C15" s="5" t="n">
        <f aca="false">E14</f>
        <v>20121.9647183555</v>
      </c>
      <c r="D15" s="4" t="n">
        <v>0</v>
      </c>
      <c r="E15" s="5" t="n">
        <f aca="false">(C15+D15)*(1+$N$4)</f>
        <v>21329.2826014568</v>
      </c>
      <c r="F15" s="5" t="n">
        <f aca="false">(C15+D15)*($N$4)</f>
        <v>1207.31788310133</v>
      </c>
      <c r="G15" s="5" t="n">
        <f aca="false">IF(F15&gt;0,(C15+D15)*$N$7*$N$8,0)</f>
        <v>122.542765134785</v>
      </c>
      <c r="H15" s="5" t="n">
        <f aca="false">IF(F14&gt;0,MIN(F14,G14),0)</f>
        <v>115.606382202627</v>
      </c>
      <c r="I15" s="5" t="n">
        <f aca="false">H15*$N$8</f>
        <v>80.9244675418392</v>
      </c>
      <c r="J15" s="39" t="n">
        <f aca="false">IF(I15&gt;801,(I15-801)*$N$6,0)</f>
        <v>0</v>
      </c>
      <c r="K15" s="40" t="n">
        <f aca="false">K14+I15</f>
        <v>719.165593239159</v>
      </c>
    </row>
    <row r="16" customFormat="false" ht="13.8" hidden="false" customHeight="false" outlineLevel="0" collapsed="false">
      <c r="A16" s="38" t="n">
        <v>14</v>
      </c>
      <c r="B16" s="5" t="n">
        <f aca="false">B15+D16</f>
        <v>0</v>
      </c>
      <c r="C16" s="5" t="n">
        <f aca="false">E15</f>
        <v>21329.2826014568</v>
      </c>
      <c r="D16" s="4" t="n">
        <v>0</v>
      </c>
      <c r="E16" s="5" t="n">
        <f aca="false">(C16+D16)*(1+$N$4)</f>
        <v>22609.0395575443</v>
      </c>
      <c r="F16" s="5" t="n">
        <f aca="false">(C16+D16)*($N$4)</f>
        <v>1279.75695608741</v>
      </c>
      <c r="G16" s="5" t="n">
        <f aca="false">IF(F16&gt;0,(C16+D16)*$N$7*$N$8,0)</f>
        <v>129.895331042872</v>
      </c>
      <c r="H16" s="5" t="n">
        <f aca="false">IF(F15&gt;0,MIN(F15,G15),0)</f>
        <v>122.542765134785</v>
      </c>
      <c r="I16" s="5" t="n">
        <f aca="false">H16*$N$8</f>
        <v>85.7799355943495</v>
      </c>
      <c r="J16" s="39" t="n">
        <f aca="false">IF(I16&gt;801,(I16-801)*$N$6,0)</f>
        <v>0</v>
      </c>
      <c r="K16" s="40" t="n">
        <f aca="false">K15+I16</f>
        <v>804.945528833508</v>
      </c>
    </row>
    <row r="17" customFormat="false" ht="13.8" hidden="false" customHeight="false" outlineLevel="0" collapsed="false">
      <c r="A17" s="38" t="n">
        <v>15</v>
      </c>
      <c r="B17" s="5" t="n">
        <f aca="false">B16+D17</f>
        <v>0</v>
      </c>
      <c r="C17" s="5" t="n">
        <f aca="false">E16</f>
        <v>22609.0395575443</v>
      </c>
      <c r="D17" s="4" t="n">
        <v>0</v>
      </c>
      <c r="E17" s="5" t="n">
        <f aca="false">(C17+D17)*(1+$N$4)</f>
        <v>23965.5819309969</v>
      </c>
      <c r="F17" s="5" t="n">
        <f aca="false">(C17+D17)*($N$4)</f>
        <v>1356.54237345266</v>
      </c>
      <c r="G17" s="5" t="n">
        <f aca="false">IF(F17&gt;0,(C17+D17)*$N$7*$N$8,0)</f>
        <v>137.689050905445</v>
      </c>
      <c r="H17" s="5" t="n">
        <f aca="false">IF(F16&gt;0,MIN(F16,G16),0)</f>
        <v>129.895331042872</v>
      </c>
      <c r="I17" s="5" t="n">
        <f aca="false">H17*$N$8</f>
        <v>90.9267317300105</v>
      </c>
      <c r="J17" s="39" t="n">
        <f aca="false">IF(I17&gt;801,(I17-801)*$N$6,0)</f>
        <v>0</v>
      </c>
      <c r="K17" s="40" t="n">
        <f aca="false">K16+I17</f>
        <v>895.872260563519</v>
      </c>
    </row>
    <row r="18" customFormat="false" ht="13.8" hidden="false" customHeight="false" outlineLevel="0" collapsed="false">
      <c r="A18" s="38" t="n">
        <v>16</v>
      </c>
      <c r="B18" s="5" t="n">
        <f aca="false">B17+D18</f>
        <v>0</v>
      </c>
      <c r="C18" s="5" t="n">
        <f aca="false">E17</f>
        <v>23965.5819309969</v>
      </c>
      <c r="D18" s="4" t="n">
        <v>0</v>
      </c>
      <c r="E18" s="5" t="n">
        <f aca="false">(C18+D18)*(1+$N$4)</f>
        <v>25403.5168468567</v>
      </c>
      <c r="F18" s="5" t="n">
        <f aca="false">(C18+D18)*($N$4)</f>
        <v>1437.93491585981</v>
      </c>
      <c r="G18" s="5" t="n">
        <f aca="false">IF(F18&gt;0,(C18+D18)*$N$7*$N$8,0)</f>
        <v>145.950393959771</v>
      </c>
      <c r="H18" s="5" t="n">
        <f aca="false">IF(F17&gt;0,MIN(F17,G17),0)</f>
        <v>137.689050905445</v>
      </c>
      <c r="I18" s="5" t="n">
        <f aca="false">H18*$N$8</f>
        <v>96.3823356338112</v>
      </c>
      <c r="J18" s="39" t="n">
        <f aca="false">IF(I18&gt;801,(I18-801)*$N$6,0)</f>
        <v>0</v>
      </c>
      <c r="K18" s="40" t="n">
        <f aca="false">K17+I18</f>
        <v>992.25459619733</v>
      </c>
    </row>
    <row r="19" customFormat="false" ht="13.8" hidden="false" customHeight="false" outlineLevel="0" collapsed="false">
      <c r="A19" s="38" t="n">
        <v>17</v>
      </c>
      <c r="B19" s="5" t="n">
        <f aca="false">B18+D19</f>
        <v>0</v>
      </c>
      <c r="C19" s="5" t="n">
        <f aca="false">E18</f>
        <v>25403.5168468567</v>
      </c>
      <c r="D19" s="4" t="n">
        <v>0</v>
      </c>
      <c r="E19" s="5" t="n">
        <f aca="false">(C19+D19)*(1+$N$4)</f>
        <v>26927.7278576681</v>
      </c>
      <c r="F19" s="5" t="n">
        <f aca="false">(C19+D19)*($N$4)</f>
        <v>1524.2110108114</v>
      </c>
      <c r="G19" s="5" t="n">
        <f aca="false">IF(F19&gt;0,(C19+D19)*$N$7*$N$8,0)</f>
        <v>154.707417597357</v>
      </c>
      <c r="H19" s="5" t="n">
        <f aca="false">IF(F18&gt;0,MIN(F18,G18),0)</f>
        <v>145.950393959771</v>
      </c>
      <c r="I19" s="5" t="n">
        <f aca="false">H19*$N$8</f>
        <v>102.16527577184</v>
      </c>
      <c r="J19" s="39" t="n">
        <f aca="false">IF(I19&gt;801,(I19-801)*$N$6,0)</f>
        <v>0</v>
      </c>
      <c r="K19" s="40" t="n">
        <f aca="false">K18+I19</f>
        <v>1094.41987196917</v>
      </c>
    </row>
    <row r="20" customFormat="false" ht="13.8" hidden="false" customHeight="false" outlineLevel="0" collapsed="false">
      <c r="A20" s="38" t="n">
        <v>18</v>
      </c>
      <c r="B20" s="5" t="n">
        <f aca="false">B19+D20</f>
        <v>0</v>
      </c>
      <c r="C20" s="5" t="n">
        <f aca="false">E19</f>
        <v>26927.7278576681</v>
      </c>
      <c r="D20" s="4" t="n">
        <v>0</v>
      </c>
      <c r="E20" s="5" t="n">
        <f aca="false">(C20+D20)*(1+$N$4)</f>
        <v>28543.3915291282</v>
      </c>
      <c r="F20" s="5" t="n">
        <f aca="false">(C20+D20)*($N$4)</f>
        <v>1615.66367146009</v>
      </c>
      <c r="G20" s="5" t="n">
        <f aca="false">IF(F20&gt;0,(C20+D20)*$N$7*$N$8,0)</f>
        <v>163.989862653199</v>
      </c>
      <c r="H20" s="5" t="n">
        <f aca="false">IF(F19&gt;0,MIN(F19,G19),0)</f>
        <v>154.707417597357</v>
      </c>
      <c r="I20" s="5" t="n">
        <f aca="false">H20*$N$8</f>
        <v>108.29519231815</v>
      </c>
      <c r="J20" s="39" t="n">
        <f aca="false">IF(I20&gt;801,(I20-801)*$N$6,0)</f>
        <v>0</v>
      </c>
      <c r="K20" s="40" t="n">
        <f aca="false">K19+I20</f>
        <v>1202.71506428732</v>
      </c>
    </row>
    <row r="21" customFormat="false" ht="13.8" hidden="false" customHeight="false" outlineLevel="0" collapsed="false">
      <c r="A21" s="38" t="n">
        <v>19</v>
      </c>
      <c r="B21" s="5" t="n">
        <f aca="false">B20+D21</f>
        <v>0</v>
      </c>
      <c r="C21" s="5" t="n">
        <f aca="false">E20</f>
        <v>28543.3915291282</v>
      </c>
      <c r="D21" s="4" t="n">
        <v>0</v>
      </c>
      <c r="E21" s="5" t="n">
        <f aca="false">(C21+D21)*(1+$N$4)</f>
        <v>30255.9950208759</v>
      </c>
      <c r="F21" s="5" t="n">
        <f aca="false">(C21+D21)*($N$4)</f>
        <v>1712.60349174769</v>
      </c>
      <c r="G21" s="5" t="n">
        <f aca="false">IF(F21&gt;0,(C21+D21)*$N$7*$N$8,0)</f>
        <v>173.829254412391</v>
      </c>
      <c r="H21" s="5" t="n">
        <f aca="false">IF(F20&gt;0,MIN(F20,G20),0)</f>
        <v>163.989862653199</v>
      </c>
      <c r="I21" s="5" t="n">
        <f aca="false">H21*$N$8</f>
        <v>114.792903857239</v>
      </c>
      <c r="J21" s="39" t="n">
        <f aca="false">IF(I21&gt;801,(I21-801)*$N$6,0)</f>
        <v>0</v>
      </c>
      <c r="K21" s="40" t="n">
        <f aca="false">K20+I21</f>
        <v>1317.50796814456</v>
      </c>
    </row>
    <row r="22" customFormat="false" ht="13.8" hidden="false" customHeight="false" outlineLevel="0" collapsed="false">
      <c r="A22" s="38" t="n">
        <v>20</v>
      </c>
      <c r="B22" s="5" t="n">
        <f aca="false">B21+D22</f>
        <v>0</v>
      </c>
      <c r="C22" s="5" t="n">
        <f aca="false">E21</f>
        <v>30255.9950208759</v>
      </c>
      <c r="D22" s="4" t="n">
        <v>0</v>
      </c>
      <c r="E22" s="5" t="n">
        <f aca="false">(C22+D22)*(1+$N$4)</f>
        <v>32071.3547221285</v>
      </c>
      <c r="F22" s="5" t="n">
        <f aca="false">(C22+D22)*($N$4)</f>
        <v>1815.35970125255</v>
      </c>
      <c r="G22" s="5" t="n">
        <f aca="false">IF(F22&gt;0,(C22+D22)*$N$7*$N$8,0)</f>
        <v>184.259009677134</v>
      </c>
      <c r="H22" s="5" t="n">
        <f aca="false">IF(F21&gt;0,MIN(F21,G21),0)</f>
        <v>173.829254412391</v>
      </c>
      <c r="I22" s="5" t="n">
        <f aca="false">H22*$N$8</f>
        <v>121.680478088674</v>
      </c>
      <c r="J22" s="39" t="n">
        <f aca="false">IF(I22&gt;801,(I22-801)*$N$6,0)</f>
        <v>0</v>
      </c>
      <c r="K22" s="40" t="n">
        <f aca="false">K21+I22</f>
        <v>1439.18844623323</v>
      </c>
    </row>
    <row r="23" customFormat="false" ht="13.8" hidden="false" customHeight="false" outlineLevel="0" collapsed="false">
      <c r="A23" s="38" t="n">
        <v>21</v>
      </c>
      <c r="B23" s="5" t="n">
        <f aca="false">B22+D23</f>
        <v>0</v>
      </c>
      <c r="C23" s="5" t="n">
        <f aca="false">E22</f>
        <v>32071.3547221285</v>
      </c>
      <c r="D23" s="4" t="n">
        <v>0</v>
      </c>
      <c r="E23" s="5" t="n">
        <f aca="false">(C23+D23)*(1+$N$4)</f>
        <v>33995.6360054562</v>
      </c>
      <c r="F23" s="5" t="n">
        <f aca="false">(C23+D23)*($N$4)</f>
        <v>1924.28128332771</v>
      </c>
      <c r="G23" s="5" t="n">
        <f aca="false">IF(F23&gt;0,(C23+D23)*$N$7*$N$8,0)</f>
        <v>195.314550257762</v>
      </c>
      <c r="H23" s="5" t="n">
        <f aca="false">IF(F22&gt;0,MIN(F22,G22),0)</f>
        <v>184.259009677134</v>
      </c>
      <c r="I23" s="5" t="n">
        <f aca="false">H23*$N$8</f>
        <v>128.981306773994</v>
      </c>
      <c r="J23" s="39" t="n">
        <f aca="false">IF(I23&gt;801,(I23-801)*$N$6,0)</f>
        <v>0</v>
      </c>
      <c r="K23" s="40" t="n">
        <f aca="false">K22+I23</f>
        <v>1568.16975300723</v>
      </c>
    </row>
    <row r="24" customFormat="false" ht="13.8" hidden="false" customHeight="false" outlineLevel="0" collapsed="false">
      <c r="A24" s="38" t="n">
        <v>22</v>
      </c>
      <c r="B24" s="5" t="n">
        <f aca="false">B23+D24</f>
        <v>0</v>
      </c>
      <c r="C24" s="5" t="n">
        <f aca="false">E23</f>
        <v>33995.6360054562</v>
      </c>
      <c r="D24" s="4" t="n">
        <v>0</v>
      </c>
      <c r="E24" s="5" t="n">
        <f aca="false">(C24+D24)*(1+$N$4)</f>
        <v>36035.3741657836</v>
      </c>
      <c r="F24" s="5" t="n">
        <f aca="false">(C24+D24)*($N$4)</f>
        <v>2039.73816032737</v>
      </c>
      <c r="G24" s="5" t="n">
        <f aca="false">IF(F24&gt;0,(C24+D24)*$N$7*$N$8,0)</f>
        <v>207.033423273228</v>
      </c>
      <c r="H24" s="5" t="n">
        <f aca="false">IF(F23&gt;0,MIN(F23,G23),0)</f>
        <v>195.314550257762</v>
      </c>
      <c r="I24" s="5" t="n">
        <f aca="false">H24*$N$8</f>
        <v>136.720185180434</v>
      </c>
      <c r="J24" s="39" t="n">
        <f aca="false">IF(I24&gt;801,(I24-801)*$N$6,0)</f>
        <v>0</v>
      </c>
      <c r="K24" s="40" t="n">
        <f aca="false">K23+I24</f>
        <v>1704.88993818766</v>
      </c>
    </row>
    <row r="25" customFormat="false" ht="13.8" hidden="false" customHeight="false" outlineLevel="0" collapsed="false">
      <c r="A25" s="38" t="n">
        <v>23</v>
      </c>
      <c r="B25" s="5" t="n">
        <f aca="false">B24+D25</f>
        <v>0</v>
      </c>
      <c r="C25" s="5" t="n">
        <f aca="false">E24</f>
        <v>36035.3741657836</v>
      </c>
      <c r="D25" s="4" t="n">
        <v>0</v>
      </c>
      <c r="E25" s="5" t="n">
        <f aca="false">(C25+D25)*(1+$N$4)</f>
        <v>38197.4966157306</v>
      </c>
      <c r="F25" s="5" t="n">
        <f aca="false">(C25+D25)*($N$4)</f>
        <v>2162.12244994701</v>
      </c>
      <c r="G25" s="5" t="n">
        <f aca="false">IF(F25&gt;0,(C25+D25)*$N$7*$N$8,0)</f>
        <v>219.455428669622</v>
      </c>
      <c r="H25" s="5" t="n">
        <f aca="false">IF(F24&gt;0,MIN(F24,G24),0)</f>
        <v>207.033423273228</v>
      </c>
      <c r="I25" s="5" t="n">
        <f aca="false">H25*$N$8</f>
        <v>144.92339629126</v>
      </c>
      <c r="J25" s="39" t="n">
        <f aca="false">IF(I25&gt;801,(I25-801)*$N$6,0)</f>
        <v>0</v>
      </c>
      <c r="K25" s="40" t="n">
        <f aca="false">K24+I25</f>
        <v>1849.81333447892</v>
      </c>
    </row>
    <row r="26" customFormat="false" ht="13.8" hidden="false" customHeight="false" outlineLevel="0" collapsed="false">
      <c r="A26" s="38" t="n">
        <v>24</v>
      </c>
      <c r="B26" s="5" t="n">
        <f aca="false">B25+D26</f>
        <v>0</v>
      </c>
      <c r="C26" s="5" t="n">
        <f aca="false">E25</f>
        <v>38197.4966157306</v>
      </c>
      <c r="D26" s="4" t="n">
        <v>0</v>
      </c>
      <c r="E26" s="5" t="n">
        <f aca="false">(C26+D26)*(1+$N$4)</f>
        <v>40489.3464126744</v>
      </c>
      <c r="F26" s="5" t="n">
        <f aca="false">(C26+D26)*($N$4)</f>
        <v>2291.84979694383</v>
      </c>
      <c r="G26" s="5" t="n">
        <f aca="false">IF(F26&gt;0,(C26+D26)*$N$7*$N$8,0)</f>
        <v>232.622754389799</v>
      </c>
      <c r="H26" s="5" t="n">
        <f aca="false">IF(F25&gt;0,MIN(F25,G25),0)</f>
        <v>219.455428669622</v>
      </c>
      <c r="I26" s="5" t="n">
        <f aca="false">H26*$N$8</f>
        <v>153.618800068735</v>
      </c>
      <c r="J26" s="39" t="n">
        <f aca="false">IF(I26&gt;801,(I26-801)*$N$6,0)</f>
        <v>0</v>
      </c>
      <c r="K26" s="40" t="n">
        <f aca="false">K25+I26</f>
        <v>2003.43213454766</v>
      </c>
    </row>
    <row r="27" customFormat="false" ht="13.8" hidden="false" customHeight="false" outlineLevel="0" collapsed="false">
      <c r="A27" s="38" t="n">
        <v>25</v>
      </c>
      <c r="B27" s="5" t="n">
        <f aca="false">B26+D27</f>
        <v>0</v>
      </c>
      <c r="C27" s="5" t="n">
        <f aca="false">E26</f>
        <v>40489.3464126744</v>
      </c>
      <c r="D27" s="4" t="n">
        <v>0</v>
      </c>
      <c r="E27" s="5" t="n">
        <f aca="false">(C27+D27)*(1+$N$4)</f>
        <v>42918.7071974349</v>
      </c>
      <c r="F27" s="5" t="n">
        <f aca="false">(C27+D27)*($N$4)</f>
        <v>2429.36078476046</v>
      </c>
      <c r="G27" s="5" t="n">
        <f aca="false">IF(F27&gt;0,(C27+D27)*$N$7*$N$8,0)</f>
        <v>246.580119653187</v>
      </c>
      <c r="H27" s="5" t="n">
        <f aca="false">IF(F26&gt;0,MIN(F26,G26),0)</f>
        <v>232.622754389799</v>
      </c>
      <c r="I27" s="5" t="n">
        <f aca="false">H27*$N$8</f>
        <v>162.835928072859</v>
      </c>
      <c r="J27" s="39" t="n">
        <f aca="false">IF(I27&gt;801,(I27-801)*$N$6,0)</f>
        <v>0</v>
      </c>
      <c r="K27" s="40" t="n">
        <f aca="false">K26+I27</f>
        <v>2166.26806262051</v>
      </c>
    </row>
    <row r="28" customFormat="false" ht="13.8" hidden="false" customHeight="false" outlineLevel="0" collapsed="false">
      <c r="A28" s="38" t="n">
        <v>26</v>
      </c>
      <c r="B28" s="5" t="n">
        <f aca="false">B27+D28</f>
        <v>0</v>
      </c>
      <c r="C28" s="5" t="n">
        <f aca="false">E27</f>
        <v>42918.7071974349</v>
      </c>
      <c r="D28" s="4" t="n">
        <v>0</v>
      </c>
      <c r="E28" s="5" t="n">
        <f aca="false">(C28+D28)*(1+$N$4)</f>
        <v>45493.829629281</v>
      </c>
      <c r="F28" s="5" t="n">
        <f aca="false">(C28+D28)*($N$4)</f>
        <v>2575.12243184609</v>
      </c>
      <c r="G28" s="5" t="n">
        <f aca="false">IF(F28&gt;0,(C28+D28)*$N$7*$N$8,0)</f>
        <v>261.374926832378</v>
      </c>
      <c r="H28" s="5" t="n">
        <f aca="false">IF(F27&gt;0,MIN(F27,G27),0)</f>
        <v>246.580119653187</v>
      </c>
      <c r="I28" s="5" t="n">
        <f aca="false">H28*$N$8</f>
        <v>172.606083757231</v>
      </c>
      <c r="J28" s="39" t="n">
        <f aca="false">IF(I28&gt;801,(I28-801)*$N$6,0)</f>
        <v>0</v>
      </c>
      <c r="K28" s="40" t="n">
        <f aca="false">K27+I28</f>
        <v>2338.87414637775</v>
      </c>
    </row>
    <row r="29" customFormat="false" ht="13.8" hidden="false" customHeight="false" outlineLevel="0" collapsed="false">
      <c r="A29" s="38" t="n">
        <v>27</v>
      </c>
      <c r="B29" s="5" t="n">
        <f aca="false">B28+D29</f>
        <v>0</v>
      </c>
      <c r="C29" s="5" t="n">
        <f aca="false">E28</f>
        <v>45493.829629281</v>
      </c>
      <c r="D29" s="4" t="n">
        <v>0</v>
      </c>
      <c r="E29" s="5" t="n">
        <f aca="false">(C29+D29)*(1+$N$4)</f>
        <v>48223.4594070378</v>
      </c>
      <c r="F29" s="5" t="n">
        <f aca="false">(C29+D29)*($N$4)</f>
        <v>2729.62977775686</v>
      </c>
      <c r="G29" s="5" t="n">
        <f aca="false">IF(F29&gt;0,(C29+D29)*$N$7*$N$8,0)</f>
        <v>277.057422442321</v>
      </c>
      <c r="H29" s="5" t="n">
        <f aca="false">IF(F28&gt;0,MIN(F28,G28),0)</f>
        <v>261.374926832378</v>
      </c>
      <c r="I29" s="5" t="n">
        <f aca="false">H29*$N$8</f>
        <v>182.962448782665</v>
      </c>
      <c r="J29" s="39" t="n">
        <f aca="false">IF(I29&gt;801,(I29-801)*$N$6,0)</f>
        <v>0</v>
      </c>
      <c r="K29" s="40" t="n">
        <f aca="false">K28+I29</f>
        <v>2521.83659516041</v>
      </c>
    </row>
    <row r="30" customFormat="false" ht="13.8" hidden="false" customHeight="false" outlineLevel="0" collapsed="false">
      <c r="A30" s="38" t="n">
        <v>28</v>
      </c>
      <c r="B30" s="5" t="n">
        <f aca="false">B29+D30</f>
        <v>0</v>
      </c>
      <c r="C30" s="5" t="n">
        <f aca="false">E29</f>
        <v>48223.4594070378</v>
      </c>
      <c r="D30" s="4" t="n">
        <v>0</v>
      </c>
      <c r="E30" s="5" t="n">
        <f aca="false">(C30+D30)*(1+$N$4)</f>
        <v>51116.8669714601</v>
      </c>
      <c r="F30" s="5" t="n">
        <f aca="false">(C30+D30)*($N$4)</f>
        <v>2893.40756442227</v>
      </c>
      <c r="G30" s="5" t="n">
        <f aca="false">IF(F30&gt;0,(C30+D30)*$N$7*$N$8,0)</f>
        <v>293.68086778886</v>
      </c>
      <c r="H30" s="5" t="n">
        <f aca="false">IF(F29&gt;0,MIN(F29,G29),0)</f>
        <v>277.057422442321</v>
      </c>
      <c r="I30" s="5" t="n">
        <f aca="false">H30*$N$8</f>
        <v>193.940195709625</v>
      </c>
      <c r="J30" s="39" t="n">
        <f aca="false">IF(I30&gt;801,(I30-801)*$N$6,0)</f>
        <v>0</v>
      </c>
      <c r="K30" s="40" t="n">
        <f aca="false">K29+I30</f>
        <v>2715.77679087004</v>
      </c>
    </row>
    <row r="31" customFormat="false" ht="13.8" hidden="false" customHeight="false" outlineLevel="0" collapsed="false">
      <c r="A31" s="38" t="n">
        <v>29</v>
      </c>
      <c r="B31" s="5" t="n">
        <f aca="false">B30+D31</f>
        <v>0</v>
      </c>
      <c r="C31" s="5" t="n">
        <f aca="false">E30</f>
        <v>51116.8669714601</v>
      </c>
      <c r="D31" s="4" t="n">
        <v>0</v>
      </c>
      <c r="E31" s="5" t="n">
        <f aca="false">(C31+D31)*(1+$N$4)</f>
        <v>54183.8789897477</v>
      </c>
      <c r="F31" s="5" t="n">
        <f aca="false">(C31+D31)*($N$4)</f>
        <v>3067.01201828761</v>
      </c>
      <c r="G31" s="5" t="n">
        <f aca="false">IF(F31&gt;0,(C31+D31)*$N$7*$N$8,0)</f>
        <v>311.301719856192</v>
      </c>
      <c r="H31" s="5" t="n">
        <f aca="false">IF(F30&gt;0,MIN(F30,G30),0)</f>
        <v>293.68086778886</v>
      </c>
      <c r="I31" s="5" t="n">
        <f aca="false">H31*$N$8</f>
        <v>205.576607452202</v>
      </c>
      <c r="J31" s="39" t="n">
        <f aca="false">IF(I31&gt;801,(I31-801)*$N$6,0)</f>
        <v>0</v>
      </c>
      <c r="K31" s="40" t="n">
        <f aca="false">K30+I31</f>
        <v>2921.35339832224</v>
      </c>
    </row>
    <row r="32" customFormat="false" ht="13.8" hidden="false" customHeight="false" outlineLevel="0" collapsed="false">
      <c r="A32" s="41" t="n">
        <v>30</v>
      </c>
      <c r="B32" s="29" t="n">
        <f aca="false">B31+D32</f>
        <v>0</v>
      </c>
      <c r="C32" s="29" t="n">
        <f aca="false">E31</f>
        <v>54183.8789897477</v>
      </c>
      <c r="D32" s="4" t="n">
        <v>0</v>
      </c>
      <c r="E32" s="29" t="n">
        <f aca="false">(C32+D32)*(1+$N$4)</f>
        <v>57434.9117291326</v>
      </c>
      <c r="F32" s="29" t="n">
        <f aca="false">(C32+D32)*($N$4)</f>
        <v>3251.03273938486</v>
      </c>
      <c r="G32" s="29" t="n">
        <f aca="false">IF(F32&gt;0,(C32+D32)*$N$7*$N$8,0)</f>
        <v>329.979823047564</v>
      </c>
      <c r="H32" s="29" t="n">
        <f aca="false">IF(F31&gt;0,MIN(F31,G31),0)</f>
        <v>311.301719856192</v>
      </c>
      <c r="I32" s="29" t="n">
        <f aca="false">H32*$N$8</f>
        <v>217.911203899334</v>
      </c>
      <c r="J32" s="42" t="n">
        <f aca="false">IF(I32&gt;801,(I32-801)*$N$6,0)</f>
        <v>0</v>
      </c>
      <c r="K32" s="43" t="n">
        <f aca="false">K31+I32</f>
        <v>3139.26460222157</v>
      </c>
    </row>
  </sheetData>
  <conditionalFormatting sqref="D3">
    <cfRule type="cellIs" priority="2" operator="lessThan" aboveAverage="0" equalAverage="0" bottom="0" percent="0" rank="0" text="" dxfId="0">
      <formula>0</formula>
    </cfRule>
  </conditionalFormatting>
  <conditionalFormatting sqref="D4">
    <cfRule type="cellIs" priority="3" operator="lessThan" aboveAverage="0" equalAverage="0" bottom="0" percent="0" rank="0" text="" dxfId="0">
      <formula>0</formula>
    </cfRule>
  </conditionalFormatting>
  <conditionalFormatting sqref="D5">
    <cfRule type="cellIs" priority="4" operator="lessThan" aboveAverage="0" equalAverage="0" bottom="0" percent="0" rank="0" text="" dxfId="0">
      <formula>0</formula>
    </cfRule>
  </conditionalFormatting>
  <conditionalFormatting sqref="D6">
    <cfRule type="cellIs" priority="5" operator="lessThan" aboveAverage="0" equalAverage="0" bottom="0" percent="0" rank="0" text="" dxfId="0">
      <formula>0</formula>
    </cfRule>
  </conditionalFormatting>
  <conditionalFormatting sqref="D7">
    <cfRule type="cellIs" priority="6" operator="lessThan" aboveAverage="0" equalAverage="0" bottom="0" percent="0" rank="0" text="" dxfId="0">
      <formula>0</formula>
    </cfRule>
  </conditionalFormatting>
  <conditionalFormatting sqref="D8">
    <cfRule type="cellIs" priority="7" operator="lessThan" aboveAverage="0" equalAverage="0" bottom="0" percent="0" rank="0" text="" dxfId="0">
      <formula>0</formula>
    </cfRule>
  </conditionalFormatting>
  <conditionalFormatting sqref="D9">
    <cfRule type="cellIs" priority="8" operator="lessThan" aboveAverage="0" equalAverage="0" bottom="0" percent="0" rank="0" text="" dxfId="0">
      <formula>0</formula>
    </cfRule>
  </conditionalFormatting>
  <conditionalFormatting sqref="D10">
    <cfRule type="cellIs" priority="9" operator="lessThan" aboveAverage="0" equalAverage="0" bottom="0" percent="0" rank="0" text="" dxfId="0">
      <formula>0</formula>
    </cfRule>
  </conditionalFormatting>
  <conditionalFormatting sqref="D11">
    <cfRule type="cellIs" priority="10" operator="lessThan" aboveAverage="0" equalAverage="0" bottom="0" percent="0" rank="0" text="" dxfId="0">
      <formula>0</formula>
    </cfRule>
  </conditionalFormatting>
  <conditionalFormatting sqref="D12">
    <cfRule type="cellIs" priority="11" operator="lessThan" aboveAverage="0" equalAverage="0" bottom="0" percent="0" rank="0" text="" dxfId="0">
      <formula>0</formula>
    </cfRule>
  </conditionalFormatting>
  <conditionalFormatting sqref="D13">
    <cfRule type="cellIs" priority="12" operator="lessThan" aboveAverage="0" equalAverage="0" bottom="0" percent="0" rank="0" text="" dxfId="0">
      <formula>0</formula>
    </cfRule>
  </conditionalFormatting>
  <conditionalFormatting sqref="D14">
    <cfRule type="cellIs" priority="13" operator="lessThan" aboveAverage="0" equalAverage="0" bottom="0" percent="0" rank="0" text="" dxfId="0">
      <formula>0</formula>
    </cfRule>
  </conditionalFormatting>
  <conditionalFormatting sqref="D15">
    <cfRule type="cellIs" priority="14" operator="lessThan" aboveAverage="0" equalAverage="0" bottom="0" percent="0" rank="0" text="" dxfId="0">
      <formula>0</formula>
    </cfRule>
  </conditionalFormatting>
  <conditionalFormatting sqref="D16">
    <cfRule type="cellIs" priority="15" operator="lessThan" aboveAverage="0" equalAverage="0" bottom="0" percent="0" rank="0" text="" dxfId="0">
      <formula>0</formula>
    </cfRule>
  </conditionalFormatting>
  <conditionalFormatting sqref="D17">
    <cfRule type="cellIs" priority="16" operator="lessThan" aboveAverage="0" equalAverage="0" bottom="0" percent="0" rank="0" text="" dxfId="0">
      <formula>0</formula>
    </cfRule>
  </conditionalFormatting>
  <conditionalFormatting sqref="D18">
    <cfRule type="cellIs" priority="17" operator="lessThan" aboveAverage="0" equalAverage="0" bottom="0" percent="0" rank="0" text="" dxfId="0">
      <formula>0</formula>
    </cfRule>
  </conditionalFormatting>
  <conditionalFormatting sqref="D19">
    <cfRule type="cellIs" priority="18" operator="lessThan" aboveAverage="0" equalAverage="0" bottom="0" percent="0" rank="0" text="" dxfId="0">
      <formula>0</formula>
    </cfRule>
  </conditionalFormatting>
  <conditionalFormatting sqref="D20">
    <cfRule type="cellIs" priority="19" operator="lessThan" aboveAverage="0" equalAverage="0" bottom="0" percent="0" rank="0" text="" dxfId="0">
      <formula>0</formula>
    </cfRule>
  </conditionalFormatting>
  <conditionalFormatting sqref="D21">
    <cfRule type="cellIs" priority="20" operator="lessThan" aboveAverage="0" equalAverage="0" bottom="0" percent="0" rank="0" text="" dxfId="0">
      <formula>0</formula>
    </cfRule>
  </conditionalFormatting>
  <conditionalFormatting sqref="D22">
    <cfRule type="cellIs" priority="21" operator="lessThan" aboveAverage="0" equalAverage="0" bottom="0" percent="0" rank="0" text="" dxfId="0">
      <formula>0</formula>
    </cfRule>
  </conditionalFormatting>
  <conditionalFormatting sqref="D23">
    <cfRule type="cellIs" priority="22" operator="lessThan" aboveAverage="0" equalAverage="0" bottom="0" percent="0" rank="0" text="" dxfId="0">
      <formula>0</formula>
    </cfRule>
  </conditionalFormatting>
  <conditionalFormatting sqref="D24">
    <cfRule type="cellIs" priority="23" operator="lessThan" aboveAverage="0" equalAverage="0" bottom="0" percent="0" rank="0" text="" dxfId="0">
      <formula>0</formula>
    </cfRule>
  </conditionalFormatting>
  <conditionalFormatting sqref="D25">
    <cfRule type="cellIs" priority="24" operator="lessThan" aboveAverage="0" equalAverage="0" bottom="0" percent="0" rank="0" text="" dxfId="0">
      <formula>0</formula>
    </cfRule>
  </conditionalFormatting>
  <conditionalFormatting sqref="D26">
    <cfRule type="cellIs" priority="25" operator="lessThan" aboveAverage="0" equalAverage="0" bottom="0" percent="0" rank="0" text="" dxfId="0">
      <formula>0</formula>
    </cfRule>
  </conditionalFormatting>
  <conditionalFormatting sqref="D27">
    <cfRule type="cellIs" priority="26" operator="lessThan" aboveAverage="0" equalAverage="0" bottom="0" percent="0" rank="0" text="" dxfId="0">
      <formula>0</formula>
    </cfRule>
  </conditionalFormatting>
  <conditionalFormatting sqref="D28">
    <cfRule type="cellIs" priority="27" operator="lessThan" aboveAverage="0" equalAverage="0" bottom="0" percent="0" rank="0" text="" dxfId="0">
      <formula>0</formula>
    </cfRule>
  </conditionalFormatting>
  <conditionalFormatting sqref="D29">
    <cfRule type="cellIs" priority="28" operator="lessThan" aboveAverage="0" equalAverage="0" bottom="0" percent="0" rank="0" text="" dxfId="0">
      <formula>0</formula>
    </cfRule>
  </conditionalFormatting>
  <conditionalFormatting sqref="D30">
    <cfRule type="cellIs" priority="29" operator="lessThan" aboveAverage="0" equalAverage="0" bottom="0" percent="0" rank="0" text="" dxfId="0">
      <formula>0</formula>
    </cfRule>
  </conditionalFormatting>
  <conditionalFormatting sqref="D31">
    <cfRule type="cellIs" priority="30" operator="lessThan" aboveAverage="0" equalAverage="0" bottom="0" percent="0" rank="0" text="" dxfId="0">
      <formula>0</formula>
    </cfRule>
  </conditionalFormatting>
  <conditionalFormatting sqref="D32">
    <cfRule type="cellIs" priority="31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  <Company>BFFT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2019-01-17T09:49:03Z</dcterms:created>
  <dc:creator>Wolfenhaut, Dmitri | BFFT GmbH</dc:creator>
  <dc:description/>
  <dc:language>de-DE</dc:language>
  <cp:lastModifiedBy/>
  <dcterms:modified xsi:type="dcterms:W3CDTF">2019-01-18T15:02:35Z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BFFT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