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1 Person" sheetId="1" r:id="rId1"/>
    <sheet name="Fremdkapital gegen Kosten" sheetId="2" r:id="rId2"/>
  </sheets>
  <calcPr calcId="145621"/>
</workbook>
</file>

<file path=xl/calcChain.xml><?xml version="1.0" encoding="utf-8"?>
<calcChain xmlns="http://schemas.openxmlformats.org/spreadsheetml/2006/main">
  <c r="Y8" i="1" l="1"/>
  <c r="Z8" i="1" s="1"/>
  <c r="AA8" i="1" s="1"/>
  <c r="AB8" i="1" s="1"/>
  <c r="T9" i="1"/>
  <c r="S46" i="1"/>
  <c r="H39" i="2"/>
  <c r="K38" i="2"/>
  <c r="K39" i="2"/>
  <c r="H4" i="2"/>
  <c r="I4" i="2" s="1"/>
  <c r="K4" i="2" s="1"/>
  <c r="E7" i="2"/>
  <c r="E8" i="2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6" i="2"/>
  <c r="E4" i="2"/>
  <c r="E5" i="2"/>
  <c r="D41" i="2"/>
  <c r="G41" i="2"/>
  <c r="E39" i="1"/>
  <c r="G39" i="1"/>
  <c r="S39" i="1"/>
  <c r="E40" i="1"/>
  <c r="G40" i="1"/>
  <c r="S40" i="1"/>
  <c r="E41" i="1"/>
  <c r="G41" i="1"/>
  <c r="S41" i="1"/>
  <c r="E42" i="1"/>
  <c r="G42" i="1"/>
  <c r="S42" i="1"/>
  <c r="E43" i="1"/>
  <c r="G43" i="1"/>
  <c r="I43" i="1" s="1"/>
  <c r="S43" i="1"/>
  <c r="S44" i="1" s="1"/>
  <c r="AC8" i="1" l="1"/>
  <c r="AD8" i="1" s="1"/>
  <c r="F5" i="2"/>
  <c r="H5" i="2" s="1"/>
  <c r="I5" i="2" s="1"/>
  <c r="I42" i="1"/>
  <c r="I39" i="1"/>
  <c r="I40" i="1"/>
  <c r="I41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8" i="1"/>
  <c r="T8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8" i="1"/>
  <c r="F6" i="2" l="1"/>
  <c r="H6" i="2" s="1"/>
  <c r="I6" i="2" s="1"/>
  <c r="K6" i="2" s="1"/>
  <c r="K5" i="2"/>
  <c r="F7" i="2"/>
  <c r="H7" i="2" s="1"/>
  <c r="I7" i="2" s="1"/>
  <c r="K7" i="2" s="1"/>
  <c r="I27" i="1"/>
  <c r="I19" i="1"/>
  <c r="I8" i="1"/>
  <c r="J8" i="1" s="1"/>
  <c r="K8" i="1" s="1"/>
  <c r="L8" i="1" s="1"/>
  <c r="G46" i="1"/>
  <c r="E46" i="1"/>
  <c r="T10" i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I11" i="1"/>
  <c r="F8" i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I15" i="1"/>
  <c r="I22" i="1"/>
  <c r="I18" i="1"/>
  <c r="I14" i="1"/>
  <c r="I10" i="1"/>
  <c r="I17" i="1"/>
  <c r="I13" i="1"/>
  <c r="I9" i="1"/>
  <c r="I12" i="1"/>
  <c r="U8" i="1"/>
  <c r="Y9" i="1" s="1"/>
  <c r="I20" i="1"/>
  <c r="I16" i="1"/>
  <c r="I24" i="1"/>
  <c r="I32" i="1"/>
  <c r="I37" i="1"/>
  <c r="Z9" i="1" l="1"/>
  <c r="AA9" i="1" s="1"/>
  <c r="AB9" i="1" s="1"/>
  <c r="F8" i="2"/>
  <c r="H8" i="2" s="1"/>
  <c r="I8" i="2" s="1"/>
  <c r="K8" i="2" s="1"/>
  <c r="M8" i="1"/>
  <c r="N8" i="1" s="1"/>
  <c r="U9" i="1"/>
  <c r="Y10" i="1" s="1"/>
  <c r="V8" i="1"/>
  <c r="I23" i="1"/>
  <c r="I21" i="1"/>
  <c r="I34" i="1"/>
  <c r="I29" i="1"/>
  <c r="I25" i="1"/>
  <c r="W8" i="1" l="1"/>
  <c r="X8" i="1" s="1"/>
  <c r="Z10" i="1"/>
  <c r="AA10" i="1" s="1"/>
  <c r="AB10" i="1" s="1"/>
  <c r="AC9" i="1"/>
  <c r="AD9" i="1" s="1"/>
  <c r="J9" i="1"/>
  <c r="K9" i="1" s="1"/>
  <c r="L9" i="1" s="1"/>
  <c r="F9" i="2"/>
  <c r="H9" i="2" s="1"/>
  <c r="I9" i="2" s="1"/>
  <c r="K9" i="2" s="1"/>
  <c r="O8" i="1"/>
  <c r="P8" i="1" s="1"/>
  <c r="Q8" i="1" s="1"/>
  <c r="U10" i="1"/>
  <c r="Y11" i="1" s="1"/>
  <c r="V9" i="1"/>
  <c r="W9" i="1" s="1"/>
  <c r="X9" i="1" s="1"/>
  <c r="I28" i="1"/>
  <c r="I35" i="1"/>
  <c r="I30" i="1"/>
  <c r="I26" i="1"/>
  <c r="AC10" i="1" l="1"/>
  <c r="AD10" i="1" s="1"/>
  <c r="Z11" i="1"/>
  <c r="AA11" i="1" s="1"/>
  <c r="AB11" i="1" s="1"/>
  <c r="AF8" i="1"/>
  <c r="AG8" i="1"/>
  <c r="M9" i="1"/>
  <c r="N9" i="1" s="1"/>
  <c r="O9" i="1" s="1"/>
  <c r="P9" i="1" s="1"/>
  <c r="Q9" i="1" s="1"/>
  <c r="AF9" i="1" s="1"/>
  <c r="F10" i="2"/>
  <c r="H10" i="2" s="1"/>
  <c r="I10" i="2" s="1"/>
  <c r="K10" i="2" s="1"/>
  <c r="U11" i="1"/>
  <c r="Y12" i="1" s="1"/>
  <c r="V10" i="1"/>
  <c r="W10" i="1" s="1"/>
  <c r="X10" i="1" s="1"/>
  <c r="I38" i="1"/>
  <c r="I33" i="1"/>
  <c r="I31" i="1"/>
  <c r="AG9" i="1" l="1"/>
  <c r="Z12" i="1"/>
  <c r="AA12" i="1" s="1"/>
  <c r="AB12" i="1" s="1"/>
  <c r="AC11" i="1"/>
  <c r="AD11" i="1" s="1"/>
  <c r="J10" i="1"/>
  <c r="K10" i="1" s="1"/>
  <c r="L10" i="1" s="1"/>
  <c r="F11" i="2"/>
  <c r="H11" i="2" s="1"/>
  <c r="I11" i="2" s="1"/>
  <c r="K11" i="2" s="1"/>
  <c r="U12" i="1"/>
  <c r="Y13" i="1" s="1"/>
  <c r="V11" i="1"/>
  <c r="W11" i="1" s="1"/>
  <c r="X11" i="1" s="1"/>
  <c r="I36" i="1"/>
  <c r="AC12" i="1" l="1"/>
  <c r="AD12" i="1" s="1"/>
  <c r="Z13" i="1"/>
  <c r="AA13" i="1" s="1"/>
  <c r="AB13" i="1" s="1"/>
  <c r="M10" i="1"/>
  <c r="J11" i="1" s="1"/>
  <c r="K11" i="1" s="1"/>
  <c r="L11" i="1" s="1"/>
  <c r="F12" i="2"/>
  <c r="H12" i="2" s="1"/>
  <c r="I12" i="2" s="1"/>
  <c r="K12" i="2" s="1"/>
  <c r="U13" i="1"/>
  <c r="Y14" i="1" s="1"/>
  <c r="V12" i="1"/>
  <c r="W12" i="1" s="1"/>
  <c r="X12" i="1" s="1"/>
  <c r="N10" i="1"/>
  <c r="AC13" i="1" l="1"/>
  <c r="AD13" i="1" s="1"/>
  <c r="Z14" i="1"/>
  <c r="AA14" i="1" s="1"/>
  <c r="AB14" i="1" s="1"/>
  <c r="F13" i="2"/>
  <c r="H13" i="2" s="1"/>
  <c r="I13" i="2" s="1"/>
  <c r="K13" i="2" s="1"/>
  <c r="U14" i="1"/>
  <c r="Y15" i="1" s="1"/>
  <c r="V13" i="1"/>
  <c r="W13" i="1" s="1"/>
  <c r="X13" i="1" s="1"/>
  <c r="O10" i="1"/>
  <c r="P10" i="1" s="1"/>
  <c r="Q10" i="1" s="1"/>
  <c r="M11" i="1"/>
  <c r="Z15" i="1" l="1"/>
  <c r="AA15" i="1" s="1"/>
  <c r="AB15" i="1" s="1"/>
  <c r="AC14" i="1"/>
  <c r="AD14" i="1" s="1"/>
  <c r="AF10" i="1"/>
  <c r="AG10" i="1"/>
  <c r="F14" i="2"/>
  <c r="H14" i="2" s="1"/>
  <c r="I14" i="2" s="1"/>
  <c r="K14" i="2" s="1"/>
  <c r="U15" i="1"/>
  <c r="Y16" i="1" s="1"/>
  <c r="V14" i="1"/>
  <c r="W14" i="1" s="1"/>
  <c r="X14" i="1" s="1"/>
  <c r="J12" i="1"/>
  <c r="K12" i="1" s="1"/>
  <c r="L12" i="1" s="1"/>
  <c r="N11" i="1"/>
  <c r="O11" i="1" s="1"/>
  <c r="P11" i="1" s="1"/>
  <c r="Q11" i="1" s="1"/>
  <c r="AC15" i="1" l="1"/>
  <c r="AD15" i="1" s="1"/>
  <c r="AF11" i="1"/>
  <c r="AG11" i="1"/>
  <c r="Z16" i="1"/>
  <c r="AA16" i="1" s="1"/>
  <c r="AB16" i="1" s="1"/>
  <c r="F15" i="2"/>
  <c r="H15" i="2" s="1"/>
  <c r="I15" i="2" s="1"/>
  <c r="K15" i="2" s="1"/>
  <c r="U16" i="1"/>
  <c r="Y17" i="1" s="1"/>
  <c r="V15" i="1"/>
  <c r="W15" i="1" s="1"/>
  <c r="X15" i="1" s="1"/>
  <c r="M12" i="1"/>
  <c r="AC16" i="1" l="1"/>
  <c r="AD16" i="1" s="1"/>
  <c r="Z17" i="1"/>
  <c r="AA17" i="1" s="1"/>
  <c r="AB17" i="1" s="1"/>
  <c r="F16" i="2"/>
  <c r="H16" i="2" s="1"/>
  <c r="I16" i="2" s="1"/>
  <c r="K16" i="2" s="1"/>
  <c r="U17" i="1"/>
  <c r="Y18" i="1" s="1"/>
  <c r="V16" i="1"/>
  <c r="W16" i="1" s="1"/>
  <c r="X16" i="1" s="1"/>
  <c r="J13" i="1"/>
  <c r="K13" i="1" s="1"/>
  <c r="L13" i="1" s="1"/>
  <c r="N12" i="1"/>
  <c r="O12" i="1" s="1"/>
  <c r="P12" i="1" s="1"/>
  <c r="Q12" i="1" s="1"/>
  <c r="AC17" i="1" l="1"/>
  <c r="AD17" i="1" s="1"/>
  <c r="Z18" i="1"/>
  <c r="AA18" i="1" s="1"/>
  <c r="AB18" i="1" s="1"/>
  <c r="AF12" i="1"/>
  <c r="AG12" i="1"/>
  <c r="F17" i="2"/>
  <c r="H17" i="2" s="1"/>
  <c r="I17" i="2" s="1"/>
  <c r="K17" i="2" s="1"/>
  <c r="U18" i="1"/>
  <c r="Y19" i="1" s="1"/>
  <c r="V17" i="1"/>
  <c r="W17" i="1" s="1"/>
  <c r="X17" i="1" s="1"/>
  <c r="M13" i="1"/>
  <c r="AC18" i="1" l="1"/>
  <c r="AD18" i="1" s="1"/>
  <c r="Z19" i="1"/>
  <c r="AA19" i="1" s="1"/>
  <c r="AB19" i="1" s="1"/>
  <c r="F18" i="2"/>
  <c r="H18" i="2" s="1"/>
  <c r="I18" i="2" s="1"/>
  <c r="K18" i="2" s="1"/>
  <c r="U19" i="1"/>
  <c r="Y20" i="1" s="1"/>
  <c r="V18" i="1"/>
  <c r="W18" i="1" s="1"/>
  <c r="X18" i="1" s="1"/>
  <c r="J14" i="1"/>
  <c r="K14" i="1" s="1"/>
  <c r="L14" i="1" s="1"/>
  <c r="N13" i="1"/>
  <c r="O13" i="1" s="1"/>
  <c r="P13" i="1" s="1"/>
  <c r="Q13" i="1" s="1"/>
  <c r="Z20" i="1" l="1"/>
  <c r="AA20" i="1" s="1"/>
  <c r="AB20" i="1" s="1"/>
  <c r="AF13" i="1"/>
  <c r="AG13" i="1"/>
  <c r="AC19" i="1"/>
  <c r="AD19" i="1" s="1"/>
  <c r="F19" i="2"/>
  <c r="H19" i="2" s="1"/>
  <c r="I19" i="2" s="1"/>
  <c r="K19" i="2" s="1"/>
  <c r="U20" i="1"/>
  <c r="Y21" i="1" s="1"/>
  <c r="V19" i="1"/>
  <c r="W19" i="1" s="1"/>
  <c r="X19" i="1" s="1"/>
  <c r="M14" i="1"/>
  <c r="AC20" i="1" l="1"/>
  <c r="AD20" i="1" s="1"/>
  <c r="Z21" i="1"/>
  <c r="AA21" i="1" s="1"/>
  <c r="AB21" i="1" s="1"/>
  <c r="F20" i="2"/>
  <c r="H20" i="2" s="1"/>
  <c r="I20" i="2" s="1"/>
  <c r="K20" i="2" s="1"/>
  <c r="U21" i="1"/>
  <c r="Y22" i="1" s="1"/>
  <c r="V20" i="1"/>
  <c r="W20" i="1" s="1"/>
  <c r="X20" i="1" s="1"/>
  <c r="N14" i="1"/>
  <c r="J15" i="1"/>
  <c r="K15" i="1" s="1"/>
  <c r="L15" i="1" s="1"/>
  <c r="AC21" i="1" l="1"/>
  <c r="AD21" i="1" s="1"/>
  <c r="Z22" i="1"/>
  <c r="AA22" i="1" s="1"/>
  <c r="AB22" i="1" s="1"/>
  <c r="F21" i="2"/>
  <c r="H21" i="2" s="1"/>
  <c r="I21" i="2" s="1"/>
  <c r="K21" i="2" s="1"/>
  <c r="O14" i="1"/>
  <c r="P14" i="1" s="1"/>
  <c r="Q14" i="1" s="1"/>
  <c r="U22" i="1"/>
  <c r="Y23" i="1" s="1"/>
  <c r="V21" i="1"/>
  <c r="W21" i="1" s="1"/>
  <c r="X21" i="1" s="1"/>
  <c r="M15" i="1"/>
  <c r="AF14" i="1" l="1"/>
  <c r="AG14" i="1"/>
  <c r="AC22" i="1"/>
  <c r="AD22" i="1" s="1"/>
  <c r="Z23" i="1"/>
  <c r="AA23" i="1" s="1"/>
  <c r="AB23" i="1" s="1"/>
  <c r="F22" i="2"/>
  <c r="H22" i="2" s="1"/>
  <c r="I22" i="2" s="1"/>
  <c r="K22" i="2" s="1"/>
  <c r="U23" i="1"/>
  <c r="Y24" i="1" s="1"/>
  <c r="V22" i="1"/>
  <c r="W22" i="1" s="1"/>
  <c r="X22" i="1" s="1"/>
  <c r="J16" i="1"/>
  <c r="K16" i="1" s="1"/>
  <c r="L16" i="1" s="1"/>
  <c r="N15" i="1"/>
  <c r="O15" i="1" s="1"/>
  <c r="P15" i="1" s="1"/>
  <c r="Q15" i="1" s="1"/>
  <c r="Z24" i="1" l="1"/>
  <c r="AA24" i="1" s="1"/>
  <c r="AB24" i="1" s="1"/>
  <c r="AF15" i="1"/>
  <c r="AG15" i="1"/>
  <c r="AC23" i="1"/>
  <c r="AD23" i="1" s="1"/>
  <c r="F23" i="2"/>
  <c r="H23" i="2" s="1"/>
  <c r="I23" i="2" s="1"/>
  <c r="K23" i="2" s="1"/>
  <c r="U24" i="1"/>
  <c r="Y25" i="1" s="1"/>
  <c r="V23" i="1"/>
  <c r="W23" i="1" s="1"/>
  <c r="X23" i="1" s="1"/>
  <c r="M16" i="1"/>
  <c r="AC24" i="1" l="1"/>
  <c r="AD24" i="1" s="1"/>
  <c r="Z25" i="1"/>
  <c r="AA25" i="1" s="1"/>
  <c r="AB25" i="1" s="1"/>
  <c r="F24" i="2"/>
  <c r="H24" i="2" s="1"/>
  <c r="I24" i="2" s="1"/>
  <c r="K24" i="2" s="1"/>
  <c r="U25" i="1"/>
  <c r="Y26" i="1" s="1"/>
  <c r="V24" i="1"/>
  <c r="W24" i="1" s="1"/>
  <c r="X24" i="1" s="1"/>
  <c r="J17" i="1"/>
  <c r="K17" i="1" s="1"/>
  <c r="L17" i="1" s="1"/>
  <c r="N16" i="1"/>
  <c r="O16" i="1" s="1"/>
  <c r="P16" i="1" s="1"/>
  <c r="Q16" i="1" s="1"/>
  <c r="AC25" i="1" l="1"/>
  <c r="AD25" i="1" s="1"/>
  <c r="Z26" i="1"/>
  <c r="AA26" i="1" s="1"/>
  <c r="AB26" i="1" s="1"/>
  <c r="AF16" i="1"/>
  <c r="AG16" i="1"/>
  <c r="F25" i="2"/>
  <c r="H25" i="2" s="1"/>
  <c r="I25" i="2" s="1"/>
  <c r="K25" i="2" s="1"/>
  <c r="U26" i="1"/>
  <c r="Y27" i="1" s="1"/>
  <c r="V25" i="1"/>
  <c r="W25" i="1" s="1"/>
  <c r="X25" i="1" s="1"/>
  <c r="M17" i="1"/>
  <c r="Z27" i="1" l="1"/>
  <c r="AA27" i="1" s="1"/>
  <c r="AB27" i="1" s="1"/>
  <c r="AC26" i="1"/>
  <c r="AD26" i="1" s="1"/>
  <c r="F26" i="2"/>
  <c r="H26" i="2" s="1"/>
  <c r="I26" i="2" s="1"/>
  <c r="K26" i="2" s="1"/>
  <c r="U27" i="1"/>
  <c r="Y28" i="1" s="1"/>
  <c r="V26" i="1"/>
  <c r="W26" i="1" s="1"/>
  <c r="X26" i="1" s="1"/>
  <c r="J18" i="1"/>
  <c r="K18" i="1" s="1"/>
  <c r="L18" i="1" s="1"/>
  <c r="N17" i="1"/>
  <c r="O17" i="1" s="1"/>
  <c r="P17" i="1" s="1"/>
  <c r="Q17" i="1" s="1"/>
  <c r="AC27" i="1" l="1"/>
  <c r="AD27" i="1" s="1"/>
  <c r="AF17" i="1"/>
  <c r="AG17" i="1"/>
  <c r="Z28" i="1"/>
  <c r="AA28" i="1" s="1"/>
  <c r="AB28" i="1" s="1"/>
  <c r="F27" i="2"/>
  <c r="H27" i="2" s="1"/>
  <c r="I27" i="2" s="1"/>
  <c r="K27" i="2" s="1"/>
  <c r="U28" i="1"/>
  <c r="Y29" i="1" s="1"/>
  <c r="V27" i="1"/>
  <c r="W27" i="1" s="1"/>
  <c r="X27" i="1" s="1"/>
  <c r="M18" i="1"/>
  <c r="Z29" i="1" l="1"/>
  <c r="AA29" i="1" s="1"/>
  <c r="AB29" i="1" s="1"/>
  <c r="AC28" i="1"/>
  <c r="AD28" i="1" s="1"/>
  <c r="F28" i="2"/>
  <c r="H28" i="2" s="1"/>
  <c r="I28" i="2" s="1"/>
  <c r="K28" i="2" s="1"/>
  <c r="U29" i="1"/>
  <c r="Y30" i="1" s="1"/>
  <c r="V28" i="1"/>
  <c r="W28" i="1" s="1"/>
  <c r="X28" i="1" s="1"/>
  <c r="N18" i="1"/>
  <c r="J19" i="1"/>
  <c r="K19" i="1" s="1"/>
  <c r="L19" i="1" s="1"/>
  <c r="AC29" i="1" l="1"/>
  <c r="AD29" i="1" s="1"/>
  <c r="Z30" i="1"/>
  <c r="AA30" i="1" s="1"/>
  <c r="AB30" i="1" s="1"/>
  <c r="F29" i="2"/>
  <c r="H29" i="2" s="1"/>
  <c r="I29" i="2" s="1"/>
  <c r="K29" i="2" s="1"/>
  <c r="O18" i="1"/>
  <c r="P18" i="1" s="1"/>
  <c r="Q18" i="1" s="1"/>
  <c r="U30" i="1"/>
  <c r="Y31" i="1" s="1"/>
  <c r="V29" i="1"/>
  <c r="W29" i="1" s="1"/>
  <c r="X29" i="1" s="1"/>
  <c r="M19" i="1"/>
  <c r="AC30" i="1" l="1"/>
  <c r="AD30" i="1" s="1"/>
  <c r="AF18" i="1"/>
  <c r="AG18" i="1"/>
  <c r="Z31" i="1"/>
  <c r="AA31" i="1" s="1"/>
  <c r="AB31" i="1" s="1"/>
  <c r="F30" i="2"/>
  <c r="H30" i="2" s="1"/>
  <c r="I30" i="2" s="1"/>
  <c r="K30" i="2" s="1"/>
  <c r="U31" i="1"/>
  <c r="Y32" i="1" s="1"/>
  <c r="V30" i="1"/>
  <c r="W30" i="1" s="1"/>
  <c r="X30" i="1" s="1"/>
  <c r="N19" i="1"/>
  <c r="O19" i="1" s="1"/>
  <c r="P19" i="1" s="1"/>
  <c r="Q19" i="1" s="1"/>
  <c r="J20" i="1"/>
  <c r="K20" i="1" s="1"/>
  <c r="L20" i="1" s="1"/>
  <c r="AC31" i="1" l="1"/>
  <c r="AD31" i="1" s="1"/>
  <c r="AF19" i="1"/>
  <c r="AG19" i="1"/>
  <c r="Z32" i="1"/>
  <c r="AA32" i="1" s="1"/>
  <c r="AB32" i="1" s="1"/>
  <c r="F31" i="2"/>
  <c r="H31" i="2" s="1"/>
  <c r="I31" i="2" s="1"/>
  <c r="K31" i="2" s="1"/>
  <c r="U32" i="1"/>
  <c r="Y33" i="1" s="1"/>
  <c r="V31" i="1"/>
  <c r="W31" i="1" s="1"/>
  <c r="X31" i="1" s="1"/>
  <c r="M20" i="1"/>
  <c r="AC32" i="1" l="1"/>
  <c r="AD32" i="1" s="1"/>
  <c r="Z33" i="1"/>
  <c r="AA33" i="1" s="1"/>
  <c r="AB33" i="1" s="1"/>
  <c r="F32" i="2"/>
  <c r="H32" i="2" s="1"/>
  <c r="I32" i="2" s="1"/>
  <c r="K32" i="2" s="1"/>
  <c r="U33" i="1"/>
  <c r="Y34" i="1" s="1"/>
  <c r="V32" i="1"/>
  <c r="W32" i="1" s="1"/>
  <c r="X32" i="1" s="1"/>
  <c r="N20" i="1"/>
  <c r="O20" i="1" s="1"/>
  <c r="J21" i="1"/>
  <c r="K21" i="1" s="1"/>
  <c r="L21" i="1" s="1"/>
  <c r="AC33" i="1" l="1"/>
  <c r="AD33" i="1" s="1"/>
  <c r="Z34" i="1"/>
  <c r="AA34" i="1" s="1"/>
  <c r="AB34" i="1" s="1"/>
  <c r="F33" i="2"/>
  <c r="H33" i="2" s="1"/>
  <c r="I33" i="2" s="1"/>
  <c r="K33" i="2" s="1"/>
  <c r="P20" i="1"/>
  <c r="Q20" i="1" s="1"/>
  <c r="U34" i="1"/>
  <c r="Y35" i="1" s="1"/>
  <c r="V33" i="1"/>
  <c r="W33" i="1" s="1"/>
  <c r="X33" i="1" s="1"/>
  <c r="M21" i="1"/>
  <c r="Z35" i="1" l="1"/>
  <c r="AA35" i="1" s="1"/>
  <c r="AB35" i="1" s="1"/>
  <c r="AC34" i="1"/>
  <c r="AD34" i="1" s="1"/>
  <c r="AF20" i="1"/>
  <c r="AG20" i="1"/>
  <c r="F34" i="2"/>
  <c r="H34" i="2" s="1"/>
  <c r="I34" i="2" s="1"/>
  <c r="K34" i="2" s="1"/>
  <c r="U35" i="1"/>
  <c r="Y36" i="1" s="1"/>
  <c r="V34" i="1"/>
  <c r="W34" i="1" s="1"/>
  <c r="X34" i="1" s="1"/>
  <c r="J22" i="1"/>
  <c r="K22" i="1" s="1"/>
  <c r="L22" i="1" s="1"/>
  <c r="N21" i="1"/>
  <c r="O21" i="1" s="1"/>
  <c r="AC35" i="1" l="1"/>
  <c r="AD35" i="1" s="1"/>
  <c r="Z36" i="1"/>
  <c r="AA36" i="1" s="1"/>
  <c r="AB36" i="1" s="1"/>
  <c r="F35" i="2"/>
  <c r="H35" i="2" s="1"/>
  <c r="I35" i="2" s="1"/>
  <c r="K35" i="2" s="1"/>
  <c r="P21" i="1"/>
  <c r="Q21" i="1" s="1"/>
  <c r="U36" i="1"/>
  <c r="Y37" i="1" s="1"/>
  <c r="V35" i="1"/>
  <c r="W35" i="1" s="1"/>
  <c r="X35" i="1" s="1"/>
  <c r="M22" i="1"/>
  <c r="AC36" i="1" l="1"/>
  <c r="AD36" i="1" s="1"/>
  <c r="Z37" i="1"/>
  <c r="AA37" i="1" s="1"/>
  <c r="AB37" i="1" s="1"/>
  <c r="AF21" i="1"/>
  <c r="AG21" i="1"/>
  <c r="F36" i="2"/>
  <c r="H36" i="2" s="1"/>
  <c r="I36" i="2" s="1"/>
  <c r="K36" i="2" s="1"/>
  <c r="U37" i="1"/>
  <c r="Y38" i="1" s="1"/>
  <c r="V36" i="1"/>
  <c r="W36" i="1" s="1"/>
  <c r="X36" i="1" s="1"/>
  <c r="J23" i="1"/>
  <c r="K23" i="1" s="1"/>
  <c r="L23" i="1" s="1"/>
  <c r="N22" i="1"/>
  <c r="O22" i="1" s="1"/>
  <c r="Z38" i="1" l="1"/>
  <c r="AA38" i="1" s="1"/>
  <c r="AB38" i="1" s="1"/>
  <c r="AC37" i="1"/>
  <c r="AD37" i="1" s="1"/>
  <c r="F37" i="2"/>
  <c r="H37" i="2" s="1"/>
  <c r="I37" i="2" s="1"/>
  <c r="K37" i="2" s="1"/>
  <c r="P22" i="1"/>
  <c r="Q22" i="1" s="1"/>
  <c r="U38" i="1"/>
  <c r="V37" i="1"/>
  <c r="W37" i="1" s="1"/>
  <c r="X37" i="1" s="1"/>
  <c r="M23" i="1"/>
  <c r="AC38" i="1" l="1"/>
  <c r="AD38" i="1" s="1"/>
  <c r="AF22" i="1"/>
  <c r="AG22" i="1"/>
  <c r="U39" i="1"/>
  <c r="Y40" i="1" s="1"/>
  <c r="Y39" i="1"/>
  <c r="F38" i="2"/>
  <c r="H38" i="2" s="1"/>
  <c r="I38" i="2" s="1"/>
  <c r="V38" i="1"/>
  <c r="W38" i="1" s="1"/>
  <c r="X38" i="1" s="1"/>
  <c r="J24" i="1"/>
  <c r="K24" i="1" s="1"/>
  <c r="L24" i="1" s="1"/>
  <c r="N23" i="1"/>
  <c r="O23" i="1" s="1"/>
  <c r="V39" i="1" l="1"/>
  <c r="W39" i="1" s="1"/>
  <c r="X39" i="1" s="1"/>
  <c r="Z39" i="1"/>
  <c r="AA39" i="1" s="1"/>
  <c r="AB39" i="1" s="1"/>
  <c r="Z40" i="1"/>
  <c r="AA40" i="1" s="1"/>
  <c r="U40" i="1"/>
  <c r="Y41" i="1" s="1"/>
  <c r="F39" i="2"/>
  <c r="I39" i="2" s="1"/>
  <c r="P23" i="1"/>
  <c r="Q23" i="1" s="1"/>
  <c r="M24" i="1"/>
  <c r="V40" i="1" l="1"/>
  <c r="W40" i="1" s="1"/>
  <c r="X40" i="1" s="1"/>
  <c r="Z41" i="1"/>
  <c r="AA41" i="1" s="1"/>
  <c r="U41" i="1"/>
  <c r="Y42" i="1" s="1"/>
  <c r="AB40" i="1"/>
  <c r="AC39" i="1"/>
  <c r="AD39" i="1" s="1"/>
  <c r="AF23" i="1"/>
  <c r="AG23" i="1"/>
  <c r="I41" i="2"/>
  <c r="K41" i="2" s="1"/>
  <c r="J25" i="1"/>
  <c r="K25" i="1" s="1"/>
  <c r="L25" i="1" s="1"/>
  <c r="N24" i="1"/>
  <c r="O24" i="1" s="1"/>
  <c r="V41" i="1" l="1"/>
  <c r="W41" i="1" s="1"/>
  <c r="X41" i="1" s="1"/>
  <c r="AB41" i="1"/>
  <c r="AC40" i="1"/>
  <c r="AD40" i="1" s="1"/>
  <c r="Z42" i="1"/>
  <c r="AA42" i="1" s="1"/>
  <c r="U42" i="1"/>
  <c r="Y43" i="1" s="1"/>
  <c r="V42" i="1"/>
  <c r="W42" i="1" s="1"/>
  <c r="X42" i="1" s="1"/>
  <c r="P24" i="1"/>
  <c r="Q24" i="1" s="1"/>
  <c r="M25" i="1"/>
  <c r="AF24" i="1" l="1"/>
  <c r="AG24" i="1"/>
  <c r="Y44" i="1"/>
  <c r="Z43" i="1"/>
  <c r="AB42" i="1"/>
  <c r="AC41" i="1"/>
  <c r="AD41" i="1" s="1"/>
  <c r="U43" i="1"/>
  <c r="U44" i="1" s="1"/>
  <c r="U46" i="1" s="1"/>
  <c r="N25" i="1"/>
  <c r="O25" i="1" s="1"/>
  <c r="J26" i="1"/>
  <c r="K26" i="1" s="1"/>
  <c r="L26" i="1" s="1"/>
  <c r="V43" i="1" l="1"/>
  <c r="V44" i="1" s="1"/>
  <c r="AC42" i="1"/>
  <c r="AD42" i="1" s="1"/>
  <c r="Z44" i="1"/>
  <c r="AA43" i="1"/>
  <c r="AA44" i="1" s="1"/>
  <c r="W43" i="1"/>
  <c r="P25" i="1"/>
  <c r="Q25" i="1" s="1"/>
  <c r="M26" i="1"/>
  <c r="AB43" i="1" l="1"/>
  <c r="AC43" i="1" s="1"/>
  <c r="AF25" i="1"/>
  <c r="AG25" i="1"/>
  <c r="W44" i="1"/>
  <c r="X43" i="1"/>
  <c r="X44" i="1" s="1"/>
  <c r="X46" i="1" s="1"/>
  <c r="N26" i="1"/>
  <c r="O26" i="1" s="1"/>
  <c r="J27" i="1"/>
  <c r="K27" i="1" s="1"/>
  <c r="L27" i="1" s="1"/>
  <c r="AB44" i="1" l="1"/>
  <c r="AC44" i="1"/>
  <c r="AD43" i="1"/>
  <c r="P26" i="1"/>
  <c r="Q26" i="1" s="1"/>
  <c r="M27" i="1"/>
  <c r="AF26" i="1" l="1"/>
  <c r="AG26" i="1"/>
  <c r="AD44" i="1"/>
  <c r="J28" i="1"/>
  <c r="K28" i="1" s="1"/>
  <c r="L28" i="1" s="1"/>
  <c r="N27" i="1"/>
  <c r="O27" i="1" l="1"/>
  <c r="P27" i="1" s="1"/>
  <c r="Q27" i="1" s="1"/>
  <c r="M28" i="1"/>
  <c r="N28" i="1" s="1"/>
  <c r="O28" i="1" s="1"/>
  <c r="AF27" i="1" l="1"/>
  <c r="AG27" i="1"/>
  <c r="J29" i="1"/>
  <c r="K29" i="1" s="1"/>
  <c r="L29" i="1" s="1"/>
  <c r="P28" i="1" l="1"/>
  <c r="Q28" i="1" s="1"/>
  <c r="M29" i="1"/>
  <c r="AF28" i="1" l="1"/>
  <c r="AG28" i="1"/>
  <c r="J30" i="1"/>
  <c r="K30" i="1" s="1"/>
  <c r="L30" i="1" s="1"/>
  <c r="N29" i="1"/>
  <c r="O29" i="1" s="1"/>
  <c r="P29" i="1" l="1"/>
  <c r="Q29" i="1" s="1"/>
  <c r="M30" i="1"/>
  <c r="AF29" i="1" l="1"/>
  <c r="AG29" i="1"/>
  <c r="J31" i="1"/>
  <c r="K31" i="1" s="1"/>
  <c r="L31" i="1" s="1"/>
  <c r="N30" i="1"/>
  <c r="O30" i="1" s="1"/>
  <c r="P30" i="1" l="1"/>
  <c r="Q30" i="1" s="1"/>
  <c r="M31" i="1"/>
  <c r="AF30" i="1" l="1"/>
  <c r="AG30" i="1"/>
  <c r="J32" i="1"/>
  <c r="K32" i="1" s="1"/>
  <c r="L32" i="1" s="1"/>
  <c r="N31" i="1"/>
  <c r="O31" i="1" s="1"/>
  <c r="P31" i="1" l="1"/>
  <c r="Q31" i="1" s="1"/>
  <c r="M32" i="1"/>
  <c r="AF31" i="1" l="1"/>
  <c r="AG31" i="1"/>
  <c r="J33" i="1"/>
  <c r="K33" i="1" s="1"/>
  <c r="L33" i="1" s="1"/>
  <c r="N32" i="1"/>
  <c r="O32" i="1" s="1"/>
  <c r="P32" i="1" l="1"/>
  <c r="Q32" i="1" s="1"/>
  <c r="M33" i="1"/>
  <c r="AF32" i="1" l="1"/>
  <c r="AG32" i="1"/>
  <c r="J34" i="1"/>
  <c r="K34" i="1" s="1"/>
  <c r="L34" i="1" s="1"/>
  <c r="N33" i="1"/>
  <c r="O33" i="1" s="1"/>
  <c r="P33" i="1" l="1"/>
  <c r="Q33" i="1" s="1"/>
  <c r="M34" i="1"/>
  <c r="AF33" i="1" l="1"/>
  <c r="AG33" i="1"/>
  <c r="J35" i="1"/>
  <c r="K35" i="1" s="1"/>
  <c r="L35" i="1" s="1"/>
  <c r="N34" i="1"/>
  <c r="O34" i="1" s="1"/>
  <c r="P34" i="1" l="1"/>
  <c r="Q34" i="1" s="1"/>
  <c r="M35" i="1"/>
  <c r="AF34" i="1" l="1"/>
  <c r="AG34" i="1"/>
  <c r="J36" i="1"/>
  <c r="K36" i="1" s="1"/>
  <c r="L36" i="1" s="1"/>
  <c r="N35" i="1"/>
  <c r="O35" i="1" s="1"/>
  <c r="P35" i="1" l="1"/>
  <c r="Q35" i="1" s="1"/>
  <c r="M36" i="1"/>
  <c r="AF35" i="1" l="1"/>
  <c r="AG35" i="1"/>
  <c r="J37" i="1"/>
  <c r="K37" i="1" s="1"/>
  <c r="L37" i="1" s="1"/>
  <c r="N36" i="1"/>
  <c r="O36" i="1" s="1"/>
  <c r="P36" i="1" l="1"/>
  <c r="Q36" i="1" s="1"/>
  <c r="M37" i="1"/>
  <c r="AF36" i="1" l="1"/>
  <c r="AG36" i="1"/>
  <c r="N37" i="1"/>
  <c r="O37" i="1" s="1"/>
  <c r="J38" i="1"/>
  <c r="K38" i="1" s="1"/>
  <c r="L38" i="1" s="1"/>
  <c r="P37" i="1" l="1"/>
  <c r="Q37" i="1" s="1"/>
  <c r="M38" i="1"/>
  <c r="AF37" i="1" l="1"/>
  <c r="AG37" i="1"/>
  <c r="J39" i="1"/>
  <c r="K39" i="1" s="1"/>
  <c r="L39" i="1" s="1"/>
  <c r="M39" i="1" s="1"/>
  <c r="N38" i="1"/>
  <c r="O38" i="1" s="1"/>
  <c r="N39" i="1" l="1"/>
  <c r="O39" i="1" s="1"/>
  <c r="P39" i="1" s="1"/>
  <c r="Q39" i="1" s="1"/>
  <c r="J40" i="1"/>
  <c r="K40" i="1" s="1"/>
  <c r="L40" i="1" s="1"/>
  <c r="M40" i="1" s="1"/>
  <c r="P38" i="1"/>
  <c r="Q38" i="1" s="1"/>
  <c r="AG38" i="1" s="1"/>
  <c r="AF39" i="1" l="1"/>
  <c r="AG39" i="1"/>
  <c r="J41" i="1"/>
  <c r="N40" i="1"/>
  <c r="O40" i="1" s="1"/>
  <c r="P40" i="1" s="1"/>
  <c r="Q40" i="1" s="1"/>
  <c r="AF38" i="1"/>
  <c r="AF40" i="1" l="1"/>
  <c r="AG40" i="1"/>
  <c r="K41" i="1"/>
  <c r="L41" i="1" s="1"/>
  <c r="M41" i="1" s="1"/>
  <c r="N41" i="1" l="1"/>
  <c r="O41" i="1" s="1"/>
  <c r="P41" i="1" s="1"/>
  <c r="Q41" i="1" s="1"/>
  <c r="J42" i="1"/>
  <c r="K42" i="1" s="1"/>
  <c r="L42" i="1" s="1"/>
  <c r="M42" i="1" s="1"/>
  <c r="AF41" i="1" l="1"/>
  <c r="AG41" i="1"/>
  <c r="N42" i="1"/>
  <c r="O42" i="1" s="1"/>
  <c r="P42" i="1" s="1"/>
  <c r="Q42" i="1" s="1"/>
  <c r="J43" i="1"/>
  <c r="AF42" i="1" l="1"/>
  <c r="AG42" i="1"/>
  <c r="K43" i="1"/>
  <c r="L43" i="1" s="1"/>
  <c r="L46" i="1" s="1"/>
  <c r="M43" i="1" l="1"/>
  <c r="N43" i="1" s="1"/>
  <c r="N46" i="1" s="1"/>
  <c r="M46" i="1" l="1"/>
  <c r="N44" i="1"/>
  <c r="O44" i="1" s="1"/>
  <c r="P44" i="1" s="1"/>
  <c r="Q44" i="1" s="1"/>
  <c r="O43" i="1"/>
  <c r="P43" i="1" s="1"/>
  <c r="Q43" i="1" s="1"/>
  <c r="AF44" i="1" l="1"/>
  <c r="AG44" i="1"/>
  <c r="Q46" i="1"/>
  <c r="AG43" i="1"/>
  <c r="AF43" i="1"/>
</calcChain>
</file>

<file path=xl/sharedStrings.xml><?xml version="1.0" encoding="utf-8"?>
<sst xmlns="http://schemas.openxmlformats.org/spreadsheetml/2006/main" count="50" uniqueCount="46">
  <si>
    <t xml:space="preserve">Kosten </t>
  </si>
  <si>
    <t>Startguthaben</t>
  </si>
  <si>
    <t>ETF</t>
  </si>
  <si>
    <t>%-Kosten</t>
  </si>
  <si>
    <t>ETF - FAIRR</t>
  </si>
  <si>
    <t>Wertsteigerung</t>
  </si>
  <si>
    <t>Sparrate + Gesamt</t>
  </si>
  <si>
    <t>Gesamt (G-K)*Wertst</t>
  </si>
  <si>
    <t>G*Wertst</t>
  </si>
  <si>
    <t>Sparrate p.J.</t>
  </si>
  <si>
    <t>Zulage</t>
  </si>
  <si>
    <t>Sparrate</t>
  </si>
  <si>
    <t>bei Auszahlung</t>
  </si>
  <si>
    <t>KapErtSt:</t>
  </si>
  <si>
    <t>zu versteuernder Gewinn</t>
  </si>
  <si>
    <t>Gesamt nach Kosten</t>
  </si>
  <si>
    <t>Gewinn</t>
  </si>
  <si>
    <t>Steuer</t>
  </si>
  <si>
    <t>Steuervorteil</t>
  </si>
  <si>
    <t>FK akkumuliert</t>
  </si>
  <si>
    <t>EK akkumuliert</t>
  </si>
  <si>
    <t>Eigenkapital</t>
  </si>
  <si>
    <t>1,5% &lt;5000</t>
  </si>
  <si>
    <t>1% &lt; 10.000</t>
  </si>
  <si>
    <t>0,5% &gt; 10.000</t>
  </si>
  <si>
    <t>ESt Rentner:</t>
  </si>
  <si>
    <t>Rente</t>
  </si>
  <si>
    <t>ESt bei Auszahlung:</t>
  </si>
  <si>
    <t>Alter</t>
  </si>
  <si>
    <t>12/62</t>
  </si>
  <si>
    <t>FK</t>
  </si>
  <si>
    <t>Kosten</t>
  </si>
  <si>
    <t>Gesamt</t>
  </si>
  <si>
    <t>FK-K</t>
  </si>
  <si>
    <t>Kosten von andere Tb kopieren</t>
  </si>
  <si>
    <t>Gewinn = Gesamt - FK</t>
  </si>
  <si>
    <t>FSA ausgeschöpft</t>
  </si>
  <si>
    <t>FSA - nutzbar</t>
  </si>
  <si>
    <t>G*Werst</t>
  </si>
  <si>
    <t>Gewinn p.J</t>
  </si>
  <si>
    <t>Gewinn über 801</t>
  </si>
  <si>
    <t>akkumul. unverst. Gewinn</t>
  </si>
  <si>
    <t xml:space="preserve">ohne FSA </t>
  </si>
  <si>
    <t>mit FSA</t>
  </si>
  <si>
    <t>Spalte K + 27€</t>
  </si>
  <si>
    <t>Fremd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</si>
</sst>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4" fontId="0" fillId="0" borderId="0" xfId="0" applyNumberFormat="1"/>
    <xf numFmtId="10" fontId="0" fillId="0" borderId="0" xfId="0" applyNumberFormat="1"/>
    <xf numFmtId="4" fontId="0" fillId="0" borderId="1" xfId="0" applyNumberFormat="1" applyBorder="1"/>
    <xf numFmtId="4" fontId="0" fillId="0" borderId="14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15" xfId="0" applyNumberForma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0" fillId="0" borderId="0" xfId="0" applyNumberFormat="1" applyAlignment="1"/>
    <xf numFmtId="3" fontId="0" fillId="0" borderId="4" xfId="0" applyNumberFormat="1" applyBorder="1"/>
    <xf numFmtId="3" fontId="0" fillId="0" borderId="0" xfId="0" applyNumberFormat="1" applyBorder="1"/>
    <xf numFmtId="3" fontId="0" fillId="2" borderId="9" xfId="0" applyNumberFormat="1" applyFill="1" applyBorder="1"/>
    <xf numFmtId="3" fontId="0" fillId="0" borderId="4" xfId="0" applyNumberFormat="1" applyFill="1" applyBorder="1"/>
    <xf numFmtId="3" fontId="0" fillId="0" borderId="5" xfId="0" applyNumberFormat="1" applyFill="1" applyBorder="1"/>
    <xf numFmtId="3" fontId="0" fillId="2" borderId="5" xfId="0" applyNumberFormat="1" applyFill="1" applyBorder="1"/>
    <xf numFmtId="3" fontId="0" fillId="0" borderId="0" xfId="0" applyNumberFormat="1"/>
    <xf numFmtId="3" fontId="1" fillId="0" borderId="9" xfId="0" applyNumberFormat="1" applyFont="1" applyBorder="1"/>
    <xf numFmtId="3" fontId="0" fillId="0" borderId="17" xfId="0" applyNumberFormat="1" applyBorder="1"/>
    <xf numFmtId="3" fontId="0" fillId="0" borderId="18" xfId="0" applyNumberFormat="1" applyBorder="1"/>
    <xf numFmtId="3" fontId="0" fillId="2" borderId="16" xfId="0" applyNumberFormat="1" applyFill="1" applyBorder="1"/>
    <xf numFmtId="3" fontId="0" fillId="0" borderId="17" xfId="0" applyNumberFormat="1" applyFill="1" applyBorder="1"/>
    <xf numFmtId="3" fontId="0" fillId="0" borderId="19" xfId="0" applyNumberFormat="1" applyFill="1" applyBorder="1"/>
    <xf numFmtId="3" fontId="0" fillId="2" borderId="19" xfId="0" applyNumberFormat="1" applyFill="1" applyBorder="1"/>
    <xf numFmtId="3" fontId="1" fillId="0" borderId="16" xfId="0" applyNumberFormat="1" applyFont="1" applyBorder="1"/>
    <xf numFmtId="3" fontId="0" fillId="0" borderId="6" xfId="0" applyNumberFormat="1" applyBorder="1"/>
    <xf numFmtId="3" fontId="0" fillId="0" borderId="12" xfId="0" applyNumberFormat="1" applyBorder="1"/>
    <xf numFmtId="3" fontId="0" fillId="2" borderId="10" xfId="0" applyNumberFormat="1" applyFill="1" applyBorder="1"/>
    <xf numFmtId="3" fontId="0" fillId="0" borderId="6" xfId="0" applyNumberFormat="1" applyFill="1" applyBorder="1"/>
    <xf numFmtId="3" fontId="0" fillId="0" borderId="7" xfId="0" applyNumberFormat="1" applyFill="1" applyBorder="1"/>
    <xf numFmtId="3" fontId="0" fillId="2" borderId="7" xfId="0" applyNumberFormat="1" applyFill="1" applyBorder="1"/>
    <xf numFmtId="3" fontId="1" fillId="0" borderId="10" xfId="0" applyNumberFormat="1" applyFont="1" applyBorder="1"/>
    <xf numFmtId="3" fontId="0" fillId="2" borderId="13" xfId="0" applyNumberFormat="1" applyFill="1" applyBorder="1"/>
    <xf numFmtId="3" fontId="0" fillId="0" borderId="13" xfId="0" applyNumberFormat="1" applyBorder="1"/>
    <xf numFmtId="3" fontId="0" fillId="0" borderId="15" xfId="0" applyNumberFormat="1" applyBorder="1"/>
    <xf numFmtId="3" fontId="0" fillId="2" borderId="15" xfId="0" applyNumberFormat="1" applyFill="1" applyBorder="1"/>
    <xf numFmtId="3" fontId="0" fillId="0" borderId="14" xfId="0" applyNumberFormat="1" applyBorder="1"/>
    <xf numFmtId="3" fontId="0" fillId="2" borderId="14" xfId="0" applyNumberFormat="1" applyFill="1" applyBorder="1"/>
    <xf numFmtId="3" fontId="1" fillId="0" borderId="0" xfId="0" applyNumberFormat="1" applyFont="1"/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3" fontId="0" fillId="2" borderId="16" xfId="0" applyNumberFormat="1" applyFill="1" applyBorder="1" applyAlignment="1">
      <alignment wrapText="1"/>
    </xf>
    <xf numFmtId="3" fontId="0" fillId="2" borderId="15" xfId="0" applyNumberFormat="1" applyFill="1" applyBorder="1" applyAlignment="1">
      <alignment wrapText="1"/>
    </xf>
    <xf numFmtId="3" fontId="0" fillId="0" borderId="0" xfId="0" applyNumberFormat="1" applyAlignment="1">
      <alignment wrapText="1"/>
    </xf>
    <xf numFmtId="3" fontId="1" fillId="0" borderId="0" xfId="0" applyNumberFormat="1" applyFont="1" applyAlignment="1">
      <alignment wrapText="1"/>
    </xf>
    <xf numFmtId="3" fontId="0" fillId="2" borderId="0" xfId="0" applyNumberFormat="1" applyFill="1" applyBorder="1"/>
    <xf numFmtId="3" fontId="0" fillId="0" borderId="0" xfId="0" applyNumberFormat="1" applyFill="1" applyBorder="1"/>
    <xf numFmtId="3" fontId="1" fillId="0" borderId="0" xfId="0" applyNumberFormat="1" applyFont="1" applyBorder="1"/>
    <xf numFmtId="3" fontId="0" fillId="0" borderId="2" xfId="0" applyNumberFormat="1" applyBorder="1"/>
    <xf numFmtId="3" fontId="0" fillId="0" borderId="11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2" xfId="0" applyNumberFormat="1" applyFill="1" applyBorder="1"/>
    <xf numFmtId="3" fontId="0" fillId="2" borderId="8" xfId="0" applyNumberFormat="1" applyFill="1" applyBorder="1"/>
    <xf numFmtId="3" fontId="0" fillId="2" borderId="8" xfId="0" applyNumberFormat="1" applyFill="1" applyBorder="1" applyAlignment="1">
      <alignment wrapText="1"/>
    </xf>
    <xf numFmtId="3" fontId="0" fillId="2" borderId="9" xfId="0" applyNumberFormat="1" applyFill="1" applyBorder="1" applyAlignment="1">
      <alignment wrapText="1"/>
    </xf>
    <xf numFmtId="3" fontId="0" fillId="2" borderId="10" xfId="0" applyNumberFormat="1" applyFill="1" applyBorder="1" applyAlignment="1">
      <alignment wrapText="1"/>
    </xf>
    <xf numFmtId="3" fontId="0" fillId="0" borderId="2" xfId="0" applyNumberFormat="1" applyFill="1" applyBorder="1"/>
    <xf numFmtId="3" fontId="0" fillId="0" borderId="3" xfId="0" applyNumberFormat="1" applyFill="1" applyBorder="1"/>
    <xf numFmtId="3" fontId="0" fillId="2" borderId="11" xfId="0" applyNumberFormat="1" applyFill="1" applyBorder="1"/>
    <xf numFmtId="3" fontId="0" fillId="2" borderId="12" xfId="0" applyNumberFormat="1" applyFill="1" applyBorder="1"/>
    <xf numFmtId="3" fontId="1" fillId="0" borderId="8" xfId="0" applyNumberFormat="1" applyFont="1" applyBorder="1"/>
    <xf numFmtId="3" fontId="1" fillId="0" borderId="9" xfId="0" applyNumberFormat="1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3" fontId="0" fillId="0" borderId="19" xfId="0" applyNumberFormat="1" applyBorder="1"/>
    <xf numFmtId="3" fontId="0" fillId="0" borderId="18" xfId="0" applyNumberFormat="1" applyFill="1" applyBorder="1"/>
    <xf numFmtId="3" fontId="0" fillId="2" borderId="18" xfId="0" applyNumberFormat="1" applyFill="1" applyBorder="1"/>
    <xf numFmtId="49" fontId="1" fillId="0" borderId="8" xfId="0" applyNumberFormat="1" applyFont="1" applyBorder="1" applyAlignment="1">
      <alignment horizontal="center" vertical="center" textRotation="90"/>
    </xf>
    <xf numFmtId="49" fontId="1" fillId="0" borderId="9" xfId="0" applyNumberFormat="1" applyFont="1" applyBorder="1" applyAlignment="1">
      <alignment horizontal="center" vertical="center" textRotation="90"/>
    </xf>
    <xf numFmtId="49" fontId="1" fillId="0" borderId="10" xfId="0" applyNumberFormat="1" applyFont="1" applyBorder="1" applyAlignment="1">
      <alignment horizontal="center" vertical="center" textRotation="90"/>
    </xf>
    <xf numFmtId="10" fontId="0" fillId="0" borderId="11" xfId="0" applyNumberFormat="1" applyBorder="1"/>
    <xf numFmtId="10" fontId="0" fillId="0" borderId="0" xfId="0" applyNumberFormat="1" applyBorder="1"/>
    <xf numFmtId="10" fontId="0" fillId="0" borderId="18" xfId="0" applyNumberFormat="1" applyBorder="1"/>
    <xf numFmtId="10" fontId="0" fillId="0" borderId="12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9" fontId="0" fillId="0" borderId="0" xfId="0" applyNumberForma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9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/>
    </xf>
    <xf numFmtId="3" fontId="1" fillId="0" borderId="2" xfId="0" applyNumberFormat="1" applyFont="1" applyBorder="1"/>
    <xf numFmtId="3" fontId="1" fillId="0" borderId="11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12" xfId="0" applyNumberFormat="1" applyFont="1" applyBorder="1"/>
    <xf numFmtId="3" fontId="1" fillId="0" borderId="7" xfId="0" applyNumberFormat="1" applyFont="1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13" xfId="0" applyNumberFormat="1" applyBorder="1"/>
    <xf numFmtId="10" fontId="0" fillId="0" borderId="14" xfId="0" applyNumberFormat="1" applyBorder="1"/>
    <xf numFmtId="10" fontId="0" fillId="0" borderId="15" xfId="0" applyNumberFormat="1" applyBorder="1"/>
    <xf numFmtId="10" fontId="0" fillId="0" borderId="1" xfId="0" applyNumberFormat="1" applyBorder="1"/>
    <xf numFmtId="4" fontId="0" fillId="0" borderId="13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3" fontId="0" fillId="2" borderId="4" xfId="0" applyNumberFormat="1" applyFill="1" applyBorder="1"/>
    <xf numFmtId="3" fontId="0" fillId="2" borderId="17" xfId="0" applyNumberFormat="1" applyFill="1" applyBorder="1"/>
    <xf numFmtId="3" fontId="1" fillId="0" borderId="17" xfId="0" applyNumberFormat="1" applyFont="1" applyBorder="1"/>
    <xf numFmtId="3" fontId="1" fillId="0" borderId="1" xfId="0" applyNumberFormat="1" applyFont="1" applyBorder="1"/>
    <xf numFmtId="4" fontId="0" fillId="0" borderId="13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10" fontId="1" fillId="3" borderId="0" xfId="0" applyNumberFormat="1" applyFont="1" applyFill="1"/>
    <xf numFmtId="4" fontId="1" fillId="3" borderId="0" xfId="0" applyNumberFormat="1" applyFont="1" applyFill="1"/>
  </cellXfs>
  <cellStyles count="1">
    <cellStyle name="Standard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/>
      </font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46"/>
  <sheetViews>
    <sheetView tabSelected="1" topLeftCell="G1" zoomScale="85" zoomScaleNormal="85" workbookViewId="0">
      <selection activeCell="R5" sqref="R5"/>
    </sheetView>
  </sheetViews>
  <sheetFormatPr baseColWidth="10" defaultRowHeight="15" x14ac:dyDescent="0.25"/>
  <cols>
    <col min="1" max="1" width="2.28515625" style="1" customWidth="1"/>
    <col min="2" max="2" width="2.7109375" style="1" customWidth="1"/>
    <col min="3" max="3" width="10" style="1" customWidth="1"/>
    <col min="4" max="4" width="13.5703125" style="1" bestFit="1" customWidth="1"/>
    <col min="5" max="6" width="12.140625" style="1" customWidth="1"/>
    <col min="7" max="7" width="8.5703125" style="1" customWidth="1"/>
    <col min="8" max="8" width="12" style="1" customWidth="1"/>
    <col min="9" max="9" width="10.140625" style="1" customWidth="1"/>
    <col min="10" max="10" width="11.28515625" style="1" customWidth="1"/>
    <col min="11" max="11" width="9.140625" style="1" customWidth="1"/>
    <col min="12" max="12" width="10.28515625" style="1" customWidth="1"/>
    <col min="13" max="13" width="13.85546875" style="1" customWidth="1"/>
    <col min="14" max="14" width="18.42578125" style="1" customWidth="1"/>
    <col min="15" max="15" width="14.28515625" style="1" customWidth="1"/>
    <col min="16" max="16" width="10.7109375" style="1" customWidth="1"/>
    <col min="17" max="17" width="13.140625" style="46" customWidth="1"/>
    <col min="18" max="18" width="7" style="1" customWidth="1"/>
    <col min="19" max="19" width="9.42578125" style="1" customWidth="1"/>
    <col min="20" max="20" width="9.85546875" style="1" customWidth="1"/>
    <col min="21" max="22" width="13" style="1" customWidth="1"/>
    <col min="23" max="23" width="11.85546875" style="1" customWidth="1"/>
    <col min="24" max="24" width="15.42578125" style="1" customWidth="1"/>
    <col min="25" max="25" width="11.5703125" style="1" customWidth="1"/>
    <col min="26" max="26" width="11.28515625" style="1" customWidth="1"/>
    <col min="27" max="27" width="9.42578125" style="1" customWidth="1"/>
    <col min="28" max="28" width="10.7109375" style="1" customWidth="1"/>
    <col min="29" max="29" width="8.85546875" style="1" customWidth="1"/>
    <col min="30" max="30" width="15.42578125" style="1" customWidth="1"/>
    <col min="31" max="31" width="5.140625" style="1" customWidth="1"/>
    <col min="32" max="33" width="11.7109375" style="1" customWidth="1"/>
    <col min="34" max="16384" width="11.42578125" style="1"/>
  </cols>
  <sheetData>
    <row r="2" spans="3:33" x14ac:dyDescent="0.25">
      <c r="D2" s="1" t="s">
        <v>1</v>
      </c>
      <c r="E2" s="121">
        <v>0</v>
      </c>
      <c r="K2" s="1" t="s">
        <v>22</v>
      </c>
    </row>
    <row r="3" spans="3:33" x14ac:dyDescent="0.25">
      <c r="D3" s="1" t="s">
        <v>9</v>
      </c>
      <c r="E3" s="121">
        <v>2100</v>
      </c>
      <c r="K3" s="1" t="s">
        <v>23</v>
      </c>
      <c r="N3" s="1" t="s">
        <v>27</v>
      </c>
      <c r="O3" s="120">
        <v>0.42</v>
      </c>
      <c r="R3" s="15" t="s">
        <v>5</v>
      </c>
    </row>
    <row r="4" spans="3:33" x14ac:dyDescent="0.25">
      <c r="D4" s="1" t="s">
        <v>10</v>
      </c>
      <c r="E4" s="121">
        <v>175</v>
      </c>
      <c r="K4" s="1" t="s">
        <v>24</v>
      </c>
      <c r="N4" s="1" t="s">
        <v>25</v>
      </c>
      <c r="O4" s="120">
        <v>0.26379999999999998</v>
      </c>
      <c r="R4" s="120">
        <v>0.04</v>
      </c>
      <c r="V4" s="1" t="s">
        <v>13</v>
      </c>
      <c r="W4" s="120">
        <v>0.26374999999999998</v>
      </c>
    </row>
    <row r="5" spans="3:33" ht="15.75" thickBot="1" x14ac:dyDescent="0.3">
      <c r="D5" s="1" t="s">
        <v>18</v>
      </c>
      <c r="E5" s="121">
        <v>553</v>
      </c>
      <c r="L5" s="1" t="s">
        <v>44</v>
      </c>
      <c r="U5" s="2"/>
      <c r="V5" s="2"/>
      <c r="W5" s="2"/>
    </row>
    <row r="6" spans="3:33" ht="15.75" thickBot="1" x14ac:dyDescent="0.3">
      <c r="V6" s="111" t="s">
        <v>36</v>
      </c>
      <c r="W6" s="113"/>
      <c r="X6" s="112"/>
      <c r="Y6" s="111" t="s">
        <v>37</v>
      </c>
      <c r="Z6" s="113"/>
      <c r="AA6" s="113"/>
      <c r="AB6" s="113"/>
      <c r="AC6" s="113"/>
      <c r="AD6" s="112"/>
      <c r="AF6" s="71" t="s">
        <v>42</v>
      </c>
      <c r="AG6" s="71" t="s">
        <v>43</v>
      </c>
    </row>
    <row r="7" spans="3:33" ht="45.75" thickBot="1" x14ac:dyDescent="0.3">
      <c r="C7" s="8" t="s">
        <v>28</v>
      </c>
      <c r="D7" s="3"/>
      <c r="E7" s="6" t="s">
        <v>21</v>
      </c>
      <c r="F7" s="4" t="s">
        <v>20</v>
      </c>
      <c r="G7" s="4" t="s">
        <v>45</v>
      </c>
      <c r="H7" s="4" t="s">
        <v>19</v>
      </c>
      <c r="I7" s="5" t="s">
        <v>11</v>
      </c>
      <c r="J7" s="4" t="s">
        <v>6</v>
      </c>
      <c r="K7" s="5" t="s">
        <v>3</v>
      </c>
      <c r="L7" s="5" t="s">
        <v>0</v>
      </c>
      <c r="M7" s="11" t="s">
        <v>7</v>
      </c>
      <c r="N7" s="45" t="s">
        <v>15</v>
      </c>
      <c r="O7" s="9" t="s">
        <v>14</v>
      </c>
      <c r="P7" s="7" t="s">
        <v>17</v>
      </c>
      <c r="Q7" s="45" t="s">
        <v>12</v>
      </c>
      <c r="S7" s="6" t="s">
        <v>2</v>
      </c>
      <c r="T7" s="5"/>
      <c r="U7" s="7" t="s">
        <v>8</v>
      </c>
      <c r="V7" s="6" t="s">
        <v>16</v>
      </c>
      <c r="W7" s="7" t="s">
        <v>17</v>
      </c>
      <c r="X7" s="8" t="s">
        <v>12</v>
      </c>
      <c r="Y7" s="6" t="s">
        <v>38</v>
      </c>
      <c r="Z7" s="5" t="s">
        <v>39</v>
      </c>
      <c r="AA7" s="4" t="s">
        <v>40</v>
      </c>
      <c r="AB7" s="4" t="s">
        <v>41</v>
      </c>
      <c r="AC7" s="5" t="s">
        <v>17</v>
      </c>
      <c r="AD7" s="8" t="s">
        <v>12</v>
      </c>
      <c r="AE7" s="10"/>
      <c r="AF7" s="118" t="s">
        <v>4</v>
      </c>
      <c r="AG7" s="119"/>
    </row>
    <row r="8" spans="3:33" x14ac:dyDescent="0.25">
      <c r="C8" s="69">
        <v>32</v>
      </c>
      <c r="D8" s="12">
        <v>2020</v>
      </c>
      <c r="E8" s="54">
        <f>$E$3-$E$4-$E$5</f>
        <v>1372</v>
      </c>
      <c r="F8" s="55">
        <f>E8</f>
        <v>1372</v>
      </c>
      <c r="G8" s="55">
        <f>$E$4+$E$5</f>
        <v>728</v>
      </c>
      <c r="H8" s="55">
        <f>G8</f>
        <v>728</v>
      </c>
      <c r="I8" s="55">
        <f t="shared" ref="I8:I38" si="0">G8+E8</f>
        <v>2100</v>
      </c>
      <c r="J8" s="55">
        <f>E2+I8</f>
        <v>2100</v>
      </c>
      <c r="K8" s="80">
        <f>IF(J8&lt;5000,0.015,IF(J8&gt;10000,0.005,0.01))</f>
        <v>1.4999999999999999E-2</v>
      </c>
      <c r="L8" s="55">
        <f>K8*J8+27</f>
        <v>58.5</v>
      </c>
      <c r="M8" s="56">
        <f t="shared" ref="M8:M38" si="1">(J8-L8)*(1+$R$4)</f>
        <v>2123.16</v>
      </c>
      <c r="N8" s="60">
        <f t="shared" ref="N8:N38" si="2">M8-H8</f>
        <v>1395.1599999999999</v>
      </c>
      <c r="O8" s="52">
        <f>N8-F8</f>
        <v>23.159999999999854</v>
      </c>
      <c r="P8" s="52">
        <f>O8*$O$3</f>
        <v>9.7271999999999377</v>
      </c>
      <c r="Q8" s="61">
        <f>N8-P8</f>
        <v>1385.4327999999998</v>
      </c>
      <c r="R8" s="22"/>
      <c r="S8" s="54">
        <f>$E$3-$E$4-$E$5</f>
        <v>1372</v>
      </c>
      <c r="T8" s="55">
        <f>S8</f>
        <v>1372</v>
      </c>
      <c r="U8" s="66">
        <f>(E2+S8)*(1+$R$4)</f>
        <v>1426.88</v>
      </c>
      <c r="V8" s="64">
        <f>U8-T8</f>
        <v>54.880000000000109</v>
      </c>
      <c r="W8" s="65">
        <f>V8*$W$4</f>
        <v>14.474600000000027</v>
      </c>
      <c r="X8" s="21">
        <f>U8-W8</f>
        <v>1412.4054000000001</v>
      </c>
      <c r="Y8" s="114">
        <f>(E2+S8)*(1+$R$4)</f>
        <v>1426.88</v>
      </c>
      <c r="Z8" s="52">
        <f>Y8-T8</f>
        <v>54.880000000000109</v>
      </c>
      <c r="AA8" s="52">
        <f>MAX(0,Z8-801)</f>
        <v>0</v>
      </c>
      <c r="AB8" s="52">
        <f>AA8</f>
        <v>0</v>
      </c>
      <c r="AC8" s="52">
        <f>AB8*$W$4</f>
        <v>0</v>
      </c>
      <c r="AD8" s="18">
        <f>Y8-AC8</f>
        <v>1426.88</v>
      </c>
      <c r="AE8" s="22"/>
      <c r="AF8" s="96">
        <f>X8-Q8</f>
        <v>26.972600000000284</v>
      </c>
      <c r="AG8" s="68">
        <f>AD8-Q8</f>
        <v>41.447200000000294</v>
      </c>
    </row>
    <row r="9" spans="3:33" x14ac:dyDescent="0.25">
      <c r="C9" s="69">
        <v>33</v>
      </c>
      <c r="D9" s="12">
        <v>2021</v>
      </c>
      <c r="E9" s="16">
        <f t="shared" ref="E9:E43" si="3">$E$3-$E$4-$E$5</f>
        <v>1372</v>
      </c>
      <c r="F9" s="17">
        <f>F8+E9</f>
        <v>2744</v>
      </c>
      <c r="G9" s="17">
        <f t="shared" ref="G9:G43" si="4">$E$4+$E$5</f>
        <v>728</v>
      </c>
      <c r="H9" s="17">
        <f>G9+H8</f>
        <v>1456</v>
      </c>
      <c r="I9" s="17">
        <f t="shared" si="0"/>
        <v>2100</v>
      </c>
      <c r="J9" s="17">
        <f t="shared" ref="J9:J38" si="5">M8+I9</f>
        <v>4223.16</v>
      </c>
      <c r="K9" s="81">
        <f t="shared" ref="K9:K38" si="6">IF(J9&lt;5000,0.015,IF(J9&gt;10000,0.005,0.01))</f>
        <v>1.4999999999999999E-2</v>
      </c>
      <c r="L9" s="17">
        <f t="shared" ref="L9:L38" si="7">K9*J9+27</f>
        <v>90.347399999999993</v>
      </c>
      <c r="M9" s="57">
        <f t="shared" si="1"/>
        <v>4298.1251040000006</v>
      </c>
      <c r="N9" s="18">
        <f t="shared" si="2"/>
        <v>2842.1251040000006</v>
      </c>
      <c r="O9" s="52">
        <f t="shared" ref="O9:O19" si="8">N9-F9</f>
        <v>98.125104000000647</v>
      </c>
      <c r="P9" s="52">
        <f>O9*$O$3</f>
        <v>41.212543680000273</v>
      </c>
      <c r="Q9" s="62">
        <f t="shared" ref="Q9:Q38" si="9">N9-P9</f>
        <v>2800.9125603200005</v>
      </c>
      <c r="R9" s="22"/>
      <c r="S9" s="16">
        <f t="shared" ref="S9:S43" si="10">$E$3-$E$4-$E$5</f>
        <v>1372</v>
      </c>
      <c r="T9" s="17">
        <f>T8+S9</f>
        <v>2744</v>
      </c>
      <c r="U9" s="51">
        <f>(U8+S9)*(1+$R$4)</f>
        <v>2910.8352</v>
      </c>
      <c r="V9" s="19">
        <f t="shared" ref="V9:V38" si="11">U9-T9</f>
        <v>166.83519999999999</v>
      </c>
      <c r="W9" s="20">
        <f t="shared" ref="W9:W38" si="12">V9*$W$4</f>
        <v>44.002783999999991</v>
      </c>
      <c r="X9" s="21">
        <f t="shared" ref="X9:X38" si="13">U9-W9</f>
        <v>2866.8324160000002</v>
      </c>
      <c r="Y9" s="114">
        <f>(U8+S9)*(1+$R$4)</f>
        <v>2910.8352</v>
      </c>
      <c r="Z9" s="52">
        <f>Y9-(Y8+S9)</f>
        <v>111.95519999999988</v>
      </c>
      <c r="AA9" s="52">
        <f t="shared" ref="AA9:AA43" si="14">MAX(0,Z9-801)</f>
        <v>0</v>
      </c>
      <c r="AB9" s="52">
        <f>AB8+AA9</f>
        <v>0</v>
      </c>
      <c r="AC9" s="52">
        <f t="shared" ref="AC9:AC43" si="15">AB9*$W$4</f>
        <v>0</v>
      </c>
      <c r="AD9" s="18">
        <f t="shared" ref="AD9:AD43" si="16">Y9-AC9</f>
        <v>2910.8352</v>
      </c>
      <c r="AE9" s="22"/>
      <c r="AF9" s="99">
        <f>X9-Q9</f>
        <v>65.919855679999728</v>
      </c>
      <c r="AG9" s="23">
        <f t="shared" ref="AG9:AG44" si="17">AD9-Q9</f>
        <v>109.92263967999952</v>
      </c>
    </row>
    <row r="10" spans="3:33" x14ac:dyDescent="0.25">
      <c r="C10" s="69">
        <v>34</v>
      </c>
      <c r="D10" s="12">
        <v>2022</v>
      </c>
      <c r="E10" s="16">
        <f t="shared" si="3"/>
        <v>1372</v>
      </c>
      <c r="F10" s="17">
        <f t="shared" ref="F10:F38" si="18">F9+E10</f>
        <v>4116</v>
      </c>
      <c r="G10" s="17">
        <f t="shared" si="4"/>
        <v>728</v>
      </c>
      <c r="H10" s="17">
        <f t="shared" ref="H10:H37" si="19">G10+H9</f>
        <v>2184</v>
      </c>
      <c r="I10" s="17">
        <f t="shared" si="0"/>
        <v>2100</v>
      </c>
      <c r="J10" s="17">
        <f t="shared" si="5"/>
        <v>6398.1251040000006</v>
      </c>
      <c r="K10" s="81">
        <f t="shared" si="6"/>
        <v>0.01</v>
      </c>
      <c r="L10" s="17">
        <f t="shared" si="7"/>
        <v>90.981251040000018</v>
      </c>
      <c r="M10" s="57">
        <f t="shared" si="1"/>
        <v>6559.4296070784012</v>
      </c>
      <c r="N10" s="18">
        <f t="shared" si="2"/>
        <v>4375.4296070784012</v>
      </c>
      <c r="O10" s="52">
        <f t="shared" si="8"/>
        <v>259.4296070784012</v>
      </c>
      <c r="P10" s="52">
        <f>O10*$O$3</f>
        <v>108.9604349729285</v>
      </c>
      <c r="Q10" s="62">
        <f t="shared" si="9"/>
        <v>4266.4691721054724</v>
      </c>
      <c r="R10" s="22"/>
      <c r="S10" s="16">
        <f t="shared" si="10"/>
        <v>1372</v>
      </c>
      <c r="T10" s="17">
        <f t="shared" ref="T10:T38" si="20">T9+S10</f>
        <v>4116</v>
      </c>
      <c r="U10" s="51">
        <f t="shared" ref="U10:U38" si="21">(U9+S10)*(1+$R$4)</f>
        <v>4454.1486079999995</v>
      </c>
      <c r="V10" s="19">
        <f t="shared" si="11"/>
        <v>338.14860799999951</v>
      </c>
      <c r="W10" s="20">
        <f t="shared" si="12"/>
        <v>89.18669535999986</v>
      </c>
      <c r="X10" s="21">
        <f t="shared" si="13"/>
        <v>4364.9619126399994</v>
      </c>
      <c r="Y10" s="114">
        <f t="shared" ref="Y10:Y15" si="22">(U9+S10)*(1+$R$4)</f>
        <v>4454.1486079999995</v>
      </c>
      <c r="Z10" s="52">
        <f>Y10-(Y9+S10)</f>
        <v>171.31340799999998</v>
      </c>
      <c r="AA10" s="52">
        <f t="shared" si="14"/>
        <v>0</v>
      </c>
      <c r="AB10" s="52">
        <f t="shared" ref="AB10:AB43" si="23">AB9+AA10</f>
        <v>0</v>
      </c>
      <c r="AC10" s="52">
        <f t="shared" si="15"/>
        <v>0</v>
      </c>
      <c r="AD10" s="18">
        <f t="shared" si="16"/>
        <v>4454.1486079999995</v>
      </c>
      <c r="AE10" s="22"/>
      <c r="AF10" s="99">
        <f>X10-Q10</f>
        <v>98.492740534527002</v>
      </c>
      <c r="AG10" s="23">
        <f t="shared" si="17"/>
        <v>187.67943589452716</v>
      </c>
    </row>
    <row r="11" spans="3:33" x14ac:dyDescent="0.25">
      <c r="C11" s="69">
        <v>35</v>
      </c>
      <c r="D11" s="12">
        <v>2023</v>
      </c>
      <c r="E11" s="16">
        <f t="shared" si="3"/>
        <v>1372</v>
      </c>
      <c r="F11" s="17">
        <f t="shared" si="18"/>
        <v>5488</v>
      </c>
      <c r="G11" s="17">
        <f t="shared" si="4"/>
        <v>728</v>
      </c>
      <c r="H11" s="17">
        <f t="shared" si="19"/>
        <v>2912</v>
      </c>
      <c r="I11" s="17">
        <f t="shared" si="0"/>
        <v>2100</v>
      </c>
      <c r="J11" s="17">
        <f t="shared" si="5"/>
        <v>8659.4296070784003</v>
      </c>
      <c r="K11" s="81">
        <f t="shared" si="6"/>
        <v>0.01</v>
      </c>
      <c r="L11" s="17">
        <f t="shared" si="7"/>
        <v>113.59429607078401</v>
      </c>
      <c r="M11" s="57">
        <f t="shared" si="1"/>
        <v>8887.6687234479214</v>
      </c>
      <c r="N11" s="18">
        <f t="shared" si="2"/>
        <v>5975.6687234479214</v>
      </c>
      <c r="O11" s="52">
        <f t="shared" si="8"/>
        <v>487.66872344792137</v>
      </c>
      <c r="P11" s="52">
        <f>O11*$O$3</f>
        <v>204.82086384812698</v>
      </c>
      <c r="Q11" s="62">
        <f t="shared" si="9"/>
        <v>5770.847859599794</v>
      </c>
      <c r="R11" s="22"/>
      <c r="S11" s="16">
        <f t="shared" si="10"/>
        <v>1372</v>
      </c>
      <c r="T11" s="17">
        <f t="shared" si="20"/>
        <v>5488</v>
      </c>
      <c r="U11" s="51">
        <f t="shared" si="21"/>
        <v>6059.1945523199993</v>
      </c>
      <c r="V11" s="19">
        <f t="shared" si="11"/>
        <v>571.19455231999927</v>
      </c>
      <c r="W11" s="20">
        <f t="shared" si="12"/>
        <v>150.6525631743998</v>
      </c>
      <c r="X11" s="21">
        <f t="shared" si="13"/>
        <v>5908.5419891455995</v>
      </c>
      <c r="Y11" s="114">
        <f t="shared" si="22"/>
        <v>6059.1945523199993</v>
      </c>
      <c r="Z11" s="52">
        <f t="shared" ref="Z11:Z15" si="24">Y11-(Y10+S11)</f>
        <v>233.04594431999976</v>
      </c>
      <c r="AA11" s="52">
        <f t="shared" si="14"/>
        <v>0</v>
      </c>
      <c r="AB11" s="52">
        <f t="shared" si="23"/>
        <v>0</v>
      </c>
      <c r="AC11" s="52">
        <f t="shared" si="15"/>
        <v>0</v>
      </c>
      <c r="AD11" s="18">
        <f t="shared" si="16"/>
        <v>6059.1945523199993</v>
      </c>
      <c r="AE11" s="22"/>
      <c r="AF11" s="99">
        <f>X11-Q11</f>
        <v>137.69412954580548</v>
      </c>
      <c r="AG11" s="23">
        <f t="shared" si="17"/>
        <v>288.34669272020528</v>
      </c>
    </row>
    <row r="12" spans="3:33" x14ac:dyDescent="0.25">
      <c r="C12" s="69">
        <v>36</v>
      </c>
      <c r="D12" s="12">
        <v>2024</v>
      </c>
      <c r="E12" s="16">
        <f t="shared" si="3"/>
        <v>1372</v>
      </c>
      <c r="F12" s="17">
        <f t="shared" si="18"/>
        <v>6860</v>
      </c>
      <c r="G12" s="17">
        <f t="shared" si="4"/>
        <v>728</v>
      </c>
      <c r="H12" s="17">
        <f t="shared" si="19"/>
        <v>3640</v>
      </c>
      <c r="I12" s="17">
        <f t="shared" si="0"/>
        <v>2100</v>
      </c>
      <c r="J12" s="17">
        <f t="shared" si="5"/>
        <v>10987.668723447921</v>
      </c>
      <c r="K12" s="81">
        <f t="shared" si="6"/>
        <v>5.0000000000000001E-3</v>
      </c>
      <c r="L12" s="17">
        <f t="shared" si="7"/>
        <v>81.93834361723961</v>
      </c>
      <c r="M12" s="57">
        <f t="shared" si="1"/>
        <v>11341.959595023909</v>
      </c>
      <c r="N12" s="18">
        <f t="shared" si="2"/>
        <v>7701.9595950239091</v>
      </c>
      <c r="O12" s="52">
        <f t="shared" si="8"/>
        <v>841.95959502390906</v>
      </c>
      <c r="P12" s="52">
        <f>O12*$O$3</f>
        <v>353.62302991004179</v>
      </c>
      <c r="Q12" s="62">
        <f t="shared" si="9"/>
        <v>7348.3365651138674</v>
      </c>
      <c r="R12" s="22"/>
      <c r="S12" s="16">
        <f t="shared" si="10"/>
        <v>1372</v>
      </c>
      <c r="T12" s="17">
        <f t="shared" si="20"/>
        <v>6860</v>
      </c>
      <c r="U12" s="51">
        <f t="shared" si="21"/>
        <v>7728.4423344127999</v>
      </c>
      <c r="V12" s="19">
        <f t="shared" si="11"/>
        <v>868.44233441279994</v>
      </c>
      <c r="W12" s="20">
        <f t="shared" si="12"/>
        <v>229.05166570137598</v>
      </c>
      <c r="X12" s="21">
        <f t="shared" si="13"/>
        <v>7499.390668711424</v>
      </c>
      <c r="Y12" s="114">
        <f t="shared" si="22"/>
        <v>7728.4423344127999</v>
      </c>
      <c r="Z12" s="52">
        <f t="shared" si="24"/>
        <v>297.24778209280066</v>
      </c>
      <c r="AA12" s="52">
        <f t="shared" si="14"/>
        <v>0</v>
      </c>
      <c r="AB12" s="52">
        <f t="shared" si="23"/>
        <v>0</v>
      </c>
      <c r="AC12" s="52">
        <f t="shared" si="15"/>
        <v>0</v>
      </c>
      <c r="AD12" s="18">
        <f t="shared" si="16"/>
        <v>7728.4423344127999</v>
      </c>
      <c r="AE12" s="22"/>
      <c r="AF12" s="99">
        <f>X12-Q12</f>
        <v>151.0541035975566</v>
      </c>
      <c r="AG12" s="23">
        <f t="shared" si="17"/>
        <v>380.1057692989325</v>
      </c>
    </row>
    <row r="13" spans="3:33" x14ac:dyDescent="0.25">
      <c r="C13" s="69">
        <v>37</v>
      </c>
      <c r="D13" s="12">
        <v>2025</v>
      </c>
      <c r="E13" s="16">
        <f t="shared" si="3"/>
        <v>1372</v>
      </c>
      <c r="F13" s="17">
        <f t="shared" si="18"/>
        <v>8232</v>
      </c>
      <c r="G13" s="17">
        <f t="shared" si="4"/>
        <v>728</v>
      </c>
      <c r="H13" s="17">
        <f t="shared" si="19"/>
        <v>4368</v>
      </c>
      <c r="I13" s="17">
        <f t="shared" si="0"/>
        <v>2100</v>
      </c>
      <c r="J13" s="17">
        <f t="shared" si="5"/>
        <v>13441.959595023909</v>
      </c>
      <c r="K13" s="81">
        <f t="shared" si="6"/>
        <v>5.0000000000000001E-3</v>
      </c>
      <c r="L13" s="17">
        <f t="shared" si="7"/>
        <v>94.209797975119542</v>
      </c>
      <c r="M13" s="57">
        <f t="shared" si="1"/>
        <v>13881.659788930741</v>
      </c>
      <c r="N13" s="18">
        <f t="shared" si="2"/>
        <v>9513.6597889307413</v>
      </c>
      <c r="O13" s="52">
        <f t="shared" si="8"/>
        <v>1281.6597889307413</v>
      </c>
      <c r="P13" s="52">
        <f>O13*$O$3</f>
        <v>538.29711135091134</v>
      </c>
      <c r="Q13" s="62">
        <f t="shared" si="9"/>
        <v>8975.3626775798293</v>
      </c>
      <c r="R13" s="22"/>
      <c r="S13" s="16">
        <f t="shared" si="10"/>
        <v>1372</v>
      </c>
      <c r="T13" s="17">
        <f t="shared" si="20"/>
        <v>8232</v>
      </c>
      <c r="U13" s="51">
        <f t="shared" si="21"/>
        <v>9464.4600277893132</v>
      </c>
      <c r="V13" s="19">
        <f t="shared" si="11"/>
        <v>1232.4600277893132</v>
      </c>
      <c r="W13" s="20">
        <f t="shared" si="12"/>
        <v>325.06133232943137</v>
      </c>
      <c r="X13" s="21">
        <f t="shared" si="13"/>
        <v>9139.3986954598822</v>
      </c>
      <c r="Y13" s="114">
        <f t="shared" si="22"/>
        <v>9464.4600277893132</v>
      </c>
      <c r="Z13" s="52">
        <f t="shared" si="24"/>
        <v>364.0176933765124</v>
      </c>
      <c r="AA13" s="52">
        <f t="shared" si="14"/>
        <v>0</v>
      </c>
      <c r="AB13" s="52">
        <f t="shared" si="23"/>
        <v>0</v>
      </c>
      <c r="AC13" s="52">
        <f t="shared" si="15"/>
        <v>0</v>
      </c>
      <c r="AD13" s="18">
        <f t="shared" si="16"/>
        <v>9464.4600277893132</v>
      </c>
      <c r="AE13" s="22"/>
      <c r="AF13" s="99">
        <f>X13-Q13</f>
        <v>164.0360178800529</v>
      </c>
      <c r="AG13" s="23">
        <f t="shared" si="17"/>
        <v>489.09735020948392</v>
      </c>
    </row>
    <row r="14" spans="3:33" x14ac:dyDescent="0.25">
      <c r="C14" s="69">
        <v>38</v>
      </c>
      <c r="D14" s="12">
        <v>2026</v>
      </c>
      <c r="E14" s="16">
        <f t="shared" si="3"/>
        <v>1372</v>
      </c>
      <c r="F14" s="17">
        <f t="shared" si="18"/>
        <v>9604</v>
      </c>
      <c r="G14" s="17">
        <f t="shared" si="4"/>
        <v>728</v>
      </c>
      <c r="H14" s="17">
        <f t="shared" si="19"/>
        <v>5096</v>
      </c>
      <c r="I14" s="17">
        <f t="shared" si="0"/>
        <v>2100</v>
      </c>
      <c r="J14" s="17">
        <f t="shared" si="5"/>
        <v>15981.659788930741</v>
      </c>
      <c r="K14" s="81">
        <f t="shared" si="6"/>
        <v>5.0000000000000001E-3</v>
      </c>
      <c r="L14" s="17">
        <f t="shared" si="7"/>
        <v>106.90829894465371</v>
      </c>
      <c r="M14" s="57">
        <f t="shared" si="1"/>
        <v>16509.741549585531</v>
      </c>
      <c r="N14" s="18">
        <f t="shared" si="2"/>
        <v>11413.741549585531</v>
      </c>
      <c r="O14" s="52">
        <f t="shared" si="8"/>
        <v>1809.7415495855312</v>
      </c>
      <c r="P14" s="52">
        <f>O14*$O$3</f>
        <v>760.09145082592306</v>
      </c>
      <c r="Q14" s="62">
        <f t="shared" si="9"/>
        <v>10653.650098759608</v>
      </c>
      <c r="R14" s="22"/>
      <c r="S14" s="16">
        <f t="shared" si="10"/>
        <v>1372</v>
      </c>
      <c r="T14" s="17">
        <f t="shared" si="20"/>
        <v>9604</v>
      </c>
      <c r="U14" s="51">
        <f t="shared" si="21"/>
        <v>11269.918428900886</v>
      </c>
      <c r="V14" s="19">
        <f t="shared" si="11"/>
        <v>1665.9184289008863</v>
      </c>
      <c r="W14" s="20">
        <f t="shared" si="12"/>
        <v>439.38598562260876</v>
      </c>
      <c r="X14" s="21">
        <f t="shared" si="13"/>
        <v>10830.532443278278</v>
      </c>
      <c r="Y14" s="114">
        <f t="shared" si="22"/>
        <v>11269.918428900886</v>
      </c>
      <c r="Z14" s="52">
        <f t="shared" si="24"/>
        <v>433.45840111157304</v>
      </c>
      <c r="AA14" s="52">
        <f t="shared" si="14"/>
        <v>0</v>
      </c>
      <c r="AB14" s="52">
        <f t="shared" si="23"/>
        <v>0</v>
      </c>
      <c r="AC14" s="52">
        <f t="shared" si="15"/>
        <v>0</v>
      </c>
      <c r="AD14" s="18">
        <f t="shared" si="16"/>
        <v>11269.918428900886</v>
      </c>
      <c r="AE14" s="22"/>
      <c r="AF14" s="99">
        <f>X14-Q14</f>
        <v>176.88234451866992</v>
      </c>
      <c r="AG14" s="23">
        <f t="shared" si="17"/>
        <v>616.26833014127806</v>
      </c>
    </row>
    <row r="15" spans="3:33" x14ac:dyDescent="0.25">
      <c r="C15" s="69">
        <v>39</v>
      </c>
      <c r="D15" s="12">
        <v>2027</v>
      </c>
      <c r="E15" s="16">
        <f t="shared" si="3"/>
        <v>1372</v>
      </c>
      <c r="F15" s="17">
        <f t="shared" si="18"/>
        <v>10976</v>
      </c>
      <c r="G15" s="17">
        <f t="shared" si="4"/>
        <v>728</v>
      </c>
      <c r="H15" s="17">
        <f t="shared" si="19"/>
        <v>5824</v>
      </c>
      <c r="I15" s="17">
        <f t="shared" si="0"/>
        <v>2100</v>
      </c>
      <c r="J15" s="17">
        <f t="shared" si="5"/>
        <v>18609.741549585531</v>
      </c>
      <c r="K15" s="81">
        <f t="shared" si="6"/>
        <v>5.0000000000000001E-3</v>
      </c>
      <c r="L15" s="17">
        <f t="shared" si="7"/>
        <v>120.04870774792765</v>
      </c>
      <c r="M15" s="57">
        <f t="shared" si="1"/>
        <v>19229.280555511108</v>
      </c>
      <c r="N15" s="18">
        <f t="shared" si="2"/>
        <v>13405.280555511108</v>
      </c>
      <c r="O15" s="52">
        <f t="shared" si="8"/>
        <v>2429.2805555111081</v>
      </c>
      <c r="P15" s="52">
        <f>O15*$O$3</f>
        <v>1020.2978333146654</v>
      </c>
      <c r="Q15" s="62">
        <f t="shared" si="9"/>
        <v>12384.982722196442</v>
      </c>
      <c r="R15" s="22"/>
      <c r="S15" s="16">
        <f t="shared" si="10"/>
        <v>1372</v>
      </c>
      <c r="T15" s="17">
        <f t="shared" si="20"/>
        <v>10976</v>
      </c>
      <c r="U15" s="51">
        <f t="shared" si="21"/>
        <v>13147.595166056923</v>
      </c>
      <c r="V15" s="19">
        <f t="shared" si="11"/>
        <v>2171.5951660569226</v>
      </c>
      <c r="W15" s="20">
        <f t="shared" si="12"/>
        <v>572.75822504751329</v>
      </c>
      <c r="X15" s="21">
        <f t="shared" si="13"/>
        <v>12574.836941009409</v>
      </c>
      <c r="Y15" s="114">
        <f t="shared" si="22"/>
        <v>13147.595166056923</v>
      </c>
      <c r="Z15" s="52">
        <f t="shared" si="24"/>
        <v>505.67673715603632</v>
      </c>
      <c r="AA15" s="52">
        <f t="shared" si="14"/>
        <v>0</v>
      </c>
      <c r="AB15" s="52">
        <f t="shared" si="23"/>
        <v>0</v>
      </c>
      <c r="AC15" s="52">
        <f t="shared" si="15"/>
        <v>0</v>
      </c>
      <c r="AD15" s="18">
        <f t="shared" si="16"/>
        <v>13147.595166056923</v>
      </c>
      <c r="AE15" s="22"/>
      <c r="AF15" s="99">
        <f>X15-Q15</f>
        <v>189.85421881296679</v>
      </c>
      <c r="AG15" s="23">
        <f t="shared" si="17"/>
        <v>762.6124438604802</v>
      </c>
    </row>
    <row r="16" spans="3:33" x14ac:dyDescent="0.25">
      <c r="C16" s="69">
        <v>40</v>
      </c>
      <c r="D16" s="12">
        <v>2028</v>
      </c>
      <c r="E16" s="16">
        <f t="shared" si="3"/>
        <v>1372</v>
      </c>
      <c r="F16" s="17">
        <f t="shared" si="18"/>
        <v>12348</v>
      </c>
      <c r="G16" s="17">
        <f t="shared" si="4"/>
        <v>728</v>
      </c>
      <c r="H16" s="17">
        <f t="shared" si="19"/>
        <v>6552</v>
      </c>
      <c r="I16" s="17">
        <f t="shared" si="0"/>
        <v>2100</v>
      </c>
      <c r="J16" s="17">
        <f t="shared" si="5"/>
        <v>21329.280555511108</v>
      </c>
      <c r="K16" s="81">
        <f t="shared" si="6"/>
        <v>5.0000000000000001E-3</v>
      </c>
      <c r="L16" s="17">
        <f t="shared" si="7"/>
        <v>133.64640277755552</v>
      </c>
      <c r="M16" s="57">
        <f t="shared" si="1"/>
        <v>22043.459518842898</v>
      </c>
      <c r="N16" s="18">
        <f t="shared" si="2"/>
        <v>15491.459518842898</v>
      </c>
      <c r="O16" s="52">
        <f t="shared" si="8"/>
        <v>3143.4595188428975</v>
      </c>
      <c r="P16" s="52">
        <f>O16*$O$3</f>
        <v>1320.252997914017</v>
      </c>
      <c r="Q16" s="62">
        <f t="shared" si="9"/>
        <v>14171.206520928881</v>
      </c>
      <c r="R16" s="22"/>
      <c r="S16" s="16">
        <f t="shared" si="10"/>
        <v>1372</v>
      </c>
      <c r="T16" s="17">
        <f t="shared" si="20"/>
        <v>12348</v>
      </c>
      <c r="U16" s="51">
        <f t="shared" si="21"/>
        <v>15100.3789726992</v>
      </c>
      <c r="V16" s="19">
        <f t="shared" si="11"/>
        <v>2752.3789726991999</v>
      </c>
      <c r="W16" s="20">
        <f t="shared" si="12"/>
        <v>725.93995404941393</v>
      </c>
      <c r="X16" s="21">
        <f t="shared" si="13"/>
        <v>14374.439018649786</v>
      </c>
      <c r="Y16" s="114">
        <f t="shared" ref="Y16:Y43" si="25">(U15+S16)*(1+$R$4)</f>
        <v>15100.3789726992</v>
      </c>
      <c r="Z16" s="52">
        <f t="shared" ref="Z16:Z42" si="26">Y16-(Y15+S16)</f>
        <v>580.78380664227734</v>
      </c>
      <c r="AA16" s="52">
        <f t="shared" si="14"/>
        <v>0</v>
      </c>
      <c r="AB16" s="52">
        <f t="shared" si="23"/>
        <v>0</v>
      </c>
      <c r="AC16" s="52">
        <f t="shared" si="15"/>
        <v>0</v>
      </c>
      <c r="AD16" s="18">
        <f t="shared" si="16"/>
        <v>15100.3789726992</v>
      </c>
      <c r="AE16" s="22"/>
      <c r="AF16" s="99">
        <f>X16-Q16</f>
        <v>203.23249772090458</v>
      </c>
      <c r="AG16" s="23">
        <f t="shared" si="17"/>
        <v>929.17245177031873</v>
      </c>
    </row>
    <row r="17" spans="3:33" x14ac:dyDescent="0.25">
      <c r="C17" s="69">
        <v>41</v>
      </c>
      <c r="D17" s="12">
        <v>2029</v>
      </c>
      <c r="E17" s="16">
        <f t="shared" si="3"/>
        <v>1372</v>
      </c>
      <c r="F17" s="17">
        <f t="shared" si="18"/>
        <v>13720</v>
      </c>
      <c r="G17" s="17">
        <f t="shared" si="4"/>
        <v>728</v>
      </c>
      <c r="H17" s="17">
        <f t="shared" si="19"/>
        <v>7280</v>
      </c>
      <c r="I17" s="17">
        <f t="shared" si="0"/>
        <v>2100</v>
      </c>
      <c r="J17" s="17">
        <f t="shared" si="5"/>
        <v>24143.459518842898</v>
      </c>
      <c r="K17" s="81">
        <f t="shared" si="6"/>
        <v>5.0000000000000001E-3</v>
      </c>
      <c r="L17" s="17">
        <f t="shared" si="7"/>
        <v>147.71729759421447</v>
      </c>
      <c r="M17" s="57">
        <f t="shared" si="1"/>
        <v>24955.571910098632</v>
      </c>
      <c r="N17" s="18">
        <f t="shared" si="2"/>
        <v>17675.571910098632</v>
      </c>
      <c r="O17" s="52">
        <f t="shared" si="8"/>
        <v>3955.5719100986316</v>
      </c>
      <c r="P17" s="52">
        <f>O17*$O$3</f>
        <v>1661.3402022414252</v>
      </c>
      <c r="Q17" s="62">
        <f t="shared" si="9"/>
        <v>16014.231707857207</v>
      </c>
      <c r="R17" s="22"/>
      <c r="S17" s="16">
        <f t="shared" si="10"/>
        <v>1372</v>
      </c>
      <c r="T17" s="17">
        <f t="shared" si="20"/>
        <v>13720</v>
      </c>
      <c r="U17" s="51">
        <f t="shared" si="21"/>
        <v>17131.27413160717</v>
      </c>
      <c r="V17" s="19">
        <f t="shared" si="11"/>
        <v>3411.2741316071697</v>
      </c>
      <c r="W17" s="20">
        <f t="shared" si="12"/>
        <v>899.72355221139094</v>
      </c>
      <c r="X17" s="21">
        <f t="shared" si="13"/>
        <v>16231.550579395778</v>
      </c>
      <c r="Y17" s="114">
        <f t="shared" si="25"/>
        <v>17131.27413160717</v>
      </c>
      <c r="Z17" s="52">
        <f>Y17-(Y16+S17)</f>
        <v>658.89515890796974</v>
      </c>
      <c r="AA17" s="52">
        <f t="shared" si="14"/>
        <v>0</v>
      </c>
      <c r="AB17" s="52">
        <f t="shared" si="23"/>
        <v>0</v>
      </c>
      <c r="AC17" s="52">
        <f t="shared" si="15"/>
        <v>0</v>
      </c>
      <c r="AD17" s="18">
        <f t="shared" si="16"/>
        <v>17131.27413160717</v>
      </c>
      <c r="AE17" s="22"/>
      <c r="AF17" s="99">
        <f>X17-Q17</f>
        <v>217.31887153857133</v>
      </c>
      <c r="AG17" s="23">
        <f t="shared" si="17"/>
        <v>1117.0424237499628</v>
      </c>
    </row>
    <row r="18" spans="3:33" x14ac:dyDescent="0.25">
      <c r="C18" s="69">
        <v>42</v>
      </c>
      <c r="D18" s="12">
        <v>2030</v>
      </c>
      <c r="E18" s="16">
        <f t="shared" si="3"/>
        <v>1372</v>
      </c>
      <c r="F18" s="17">
        <f t="shared" si="18"/>
        <v>15092</v>
      </c>
      <c r="G18" s="17">
        <f t="shared" si="4"/>
        <v>728</v>
      </c>
      <c r="H18" s="17">
        <f t="shared" si="19"/>
        <v>8008</v>
      </c>
      <c r="I18" s="17">
        <f t="shared" si="0"/>
        <v>2100</v>
      </c>
      <c r="J18" s="17">
        <f t="shared" si="5"/>
        <v>27055.571910098632</v>
      </c>
      <c r="K18" s="81">
        <f t="shared" si="6"/>
        <v>5.0000000000000001E-3</v>
      </c>
      <c r="L18" s="17">
        <f t="shared" si="7"/>
        <v>162.27785955049316</v>
      </c>
      <c r="M18" s="57">
        <f t="shared" si="1"/>
        <v>27969.025812570064</v>
      </c>
      <c r="N18" s="18">
        <f t="shared" si="2"/>
        <v>19961.025812570064</v>
      </c>
      <c r="O18" s="52">
        <f t="shared" si="8"/>
        <v>4869.0258125700639</v>
      </c>
      <c r="P18" s="52">
        <f>O18*$O$3</f>
        <v>2044.9908412794268</v>
      </c>
      <c r="Q18" s="62">
        <f t="shared" si="9"/>
        <v>17916.034971290635</v>
      </c>
      <c r="R18" s="22"/>
      <c r="S18" s="16">
        <f t="shared" si="10"/>
        <v>1372</v>
      </c>
      <c r="T18" s="17">
        <f t="shared" si="20"/>
        <v>15092</v>
      </c>
      <c r="U18" s="51">
        <f t="shared" si="21"/>
        <v>19243.405096871458</v>
      </c>
      <c r="V18" s="19">
        <f t="shared" si="11"/>
        <v>4151.4050968714582</v>
      </c>
      <c r="W18" s="20">
        <f t="shared" si="12"/>
        <v>1094.933094299847</v>
      </c>
      <c r="X18" s="21">
        <f t="shared" si="13"/>
        <v>18148.472002571612</v>
      </c>
      <c r="Y18" s="114">
        <f t="shared" si="25"/>
        <v>19243.405096871458</v>
      </c>
      <c r="Z18" s="52">
        <f t="shared" si="26"/>
        <v>740.13096526428853</v>
      </c>
      <c r="AA18" s="52">
        <f t="shared" si="14"/>
        <v>0</v>
      </c>
      <c r="AB18" s="52">
        <f t="shared" si="23"/>
        <v>0</v>
      </c>
      <c r="AC18" s="52">
        <f t="shared" si="15"/>
        <v>0</v>
      </c>
      <c r="AD18" s="18">
        <f t="shared" si="16"/>
        <v>19243.405096871458</v>
      </c>
      <c r="AE18" s="22"/>
      <c r="AF18" s="99">
        <f>X18-Q18</f>
        <v>232.43703128097695</v>
      </c>
      <c r="AG18" s="23">
        <f t="shared" si="17"/>
        <v>1327.3701255808228</v>
      </c>
    </row>
    <row r="19" spans="3:33" x14ac:dyDescent="0.25">
      <c r="C19" s="69">
        <v>43</v>
      </c>
      <c r="D19" s="12">
        <v>2031</v>
      </c>
      <c r="E19" s="16">
        <f t="shared" si="3"/>
        <v>1372</v>
      </c>
      <c r="F19" s="17">
        <f t="shared" si="18"/>
        <v>16464</v>
      </c>
      <c r="G19" s="17">
        <f t="shared" si="4"/>
        <v>728</v>
      </c>
      <c r="H19" s="17">
        <f t="shared" si="19"/>
        <v>8736</v>
      </c>
      <c r="I19" s="17">
        <f t="shared" si="0"/>
        <v>2100</v>
      </c>
      <c r="J19" s="17">
        <f t="shared" si="5"/>
        <v>30069.025812570064</v>
      </c>
      <c r="K19" s="81">
        <f t="shared" si="6"/>
        <v>5.0000000000000001E-3</v>
      </c>
      <c r="L19" s="17">
        <f t="shared" si="7"/>
        <v>177.34512906285033</v>
      </c>
      <c r="M19" s="57">
        <f t="shared" si="1"/>
        <v>31087.347910847504</v>
      </c>
      <c r="N19" s="18">
        <f t="shared" si="2"/>
        <v>22351.347910847504</v>
      </c>
      <c r="O19" s="52">
        <f t="shared" si="8"/>
        <v>5887.347910847504</v>
      </c>
      <c r="P19" s="52">
        <f>O19*$O$3</f>
        <v>2472.6861225559514</v>
      </c>
      <c r="Q19" s="62">
        <f t="shared" si="9"/>
        <v>19878.661788291553</v>
      </c>
      <c r="R19" s="17"/>
      <c r="S19" s="16">
        <f t="shared" si="10"/>
        <v>1372</v>
      </c>
      <c r="T19" s="17">
        <f t="shared" si="20"/>
        <v>16464</v>
      </c>
      <c r="U19" s="51">
        <f t="shared" si="21"/>
        <v>21440.021300746317</v>
      </c>
      <c r="V19" s="19">
        <f t="shared" si="11"/>
        <v>4976.0213007463171</v>
      </c>
      <c r="W19" s="20">
        <f t="shared" si="12"/>
        <v>1312.425618071841</v>
      </c>
      <c r="X19" s="21">
        <f t="shared" si="13"/>
        <v>20127.595682674477</v>
      </c>
      <c r="Y19" s="114">
        <f t="shared" si="25"/>
        <v>21440.021300746317</v>
      </c>
      <c r="Z19" s="52">
        <f t="shared" si="26"/>
        <v>824.61620387485891</v>
      </c>
      <c r="AA19" s="52">
        <f t="shared" si="14"/>
        <v>23.616203874858911</v>
      </c>
      <c r="AB19" s="52">
        <f t="shared" si="23"/>
        <v>23.616203874858911</v>
      </c>
      <c r="AC19" s="52">
        <f t="shared" si="15"/>
        <v>6.228773771994037</v>
      </c>
      <c r="AD19" s="18">
        <f t="shared" si="16"/>
        <v>21433.792526974325</v>
      </c>
      <c r="AE19" s="17"/>
      <c r="AF19" s="99">
        <f>X19-Q19</f>
        <v>248.93389438292434</v>
      </c>
      <c r="AG19" s="23">
        <f t="shared" si="17"/>
        <v>1555.1307386827721</v>
      </c>
    </row>
    <row r="20" spans="3:33" x14ac:dyDescent="0.25">
      <c r="C20" s="69">
        <v>44</v>
      </c>
      <c r="D20" s="12">
        <v>2032</v>
      </c>
      <c r="E20" s="16">
        <f t="shared" si="3"/>
        <v>1372</v>
      </c>
      <c r="F20" s="17">
        <f t="shared" si="18"/>
        <v>17836</v>
      </c>
      <c r="G20" s="17">
        <f t="shared" si="4"/>
        <v>728</v>
      </c>
      <c r="H20" s="17">
        <f t="shared" si="19"/>
        <v>9464</v>
      </c>
      <c r="I20" s="17">
        <f t="shared" si="0"/>
        <v>2100</v>
      </c>
      <c r="J20" s="17">
        <f t="shared" si="5"/>
        <v>33187.3479108475</v>
      </c>
      <c r="K20" s="81">
        <f t="shared" si="6"/>
        <v>5.0000000000000001E-3</v>
      </c>
      <c r="L20" s="17">
        <f t="shared" si="7"/>
        <v>192.9367395542375</v>
      </c>
      <c r="M20" s="57">
        <f t="shared" si="1"/>
        <v>34314.187618144999</v>
      </c>
      <c r="N20" s="18">
        <f t="shared" si="2"/>
        <v>24850.187618144999</v>
      </c>
      <c r="O20" s="52">
        <f>(N20-F20)</f>
        <v>7014.1876181449989</v>
      </c>
      <c r="P20" s="52">
        <f>O20*$O$3</f>
        <v>2945.9587996208993</v>
      </c>
      <c r="Q20" s="62">
        <f t="shared" si="9"/>
        <v>21904.228818524098</v>
      </c>
      <c r="R20" s="22"/>
      <c r="S20" s="16">
        <f t="shared" si="10"/>
        <v>1372</v>
      </c>
      <c r="T20" s="17">
        <f t="shared" si="20"/>
        <v>17836</v>
      </c>
      <c r="U20" s="51">
        <f t="shared" si="21"/>
        <v>23724.502152776171</v>
      </c>
      <c r="V20" s="19">
        <f t="shared" si="11"/>
        <v>5888.502152776171</v>
      </c>
      <c r="W20" s="20">
        <f t="shared" si="12"/>
        <v>1553.092442794715</v>
      </c>
      <c r="X20" s="21">
        <f t="shared" si="13"/>
        <v>22171.409709981457</v>
      </c>
      <c r="Y20" s="114">
        <f t="shared" si="25"/>
        <v>23724.502152776171</v>
      </c>
      <c r="Z20" s="52">
        <f t="shared" si="26"/>
        <v>912.48085202985385</v>
      </c>
      <c r="AA20" s="52">
        <f t="shared" si="14"/>
        <v>111.48085202985385</v>
      </c>
      <c r="AB20" s="52">
        <f t="shared" si="23"/>
        <v>135.09705590471276</v>
      </c>
      <c r="AC20" s="52">
        <f t="shared" si="15"/>
        <v>35.631848494867988</v>
      </c>
      <c r="AD20" s="18">
        <f t="shared" si="16"/>
        <v>23688.870304281303</v>
      </c>
      <c r="AE20" s="22"/>
      <c r="AF20" s="99">
        <f>X20-Q20</f>
        <v>267.18089145735939</v>
      </c>
      <c r="AG20" s="23">
        <f t="shared" si="17"/>
        <v>1784.6414857572054</v>
      </c>
    </row>
    <row r="21" spans="3:33" x14ac:dyDescent="0.25">
      <c r="C21" s="69">
        <v>45</v>
      </c>
      <c r="D21" s="12">
        <v>2033</v>
      </c>
      <c r="E21" s="16">
        <f t="shared" si="3"/>
        <v>1372</v>
      </c>
      <c r="F21" s="17">
        <f t="shared" si="18"/>
        <v>19208</v>
      </c>
      <c r="G21" s="17">
        <f t="shared" si="4"/>
        <v>728</v>
      </c>
      <c r="H21" s="17">
        <f t="shared" si="19"/>
        <v>10192</v>
      </c>
      <c r="I21" s="17">
        <f t="shared" si="0"/>
        <v>2100</v>
      </c>
      <c r="J21" s="17">
        <f t="shared" si="5"/>
        <v>36414.187618144999</v>
      </c>
      <c r="K21" s="81">
        <f t="shared" si="6"/>
        <v>5.0000000000000001E-3</v>
      </c>
      <c r="L21" s="17">
        <f t="shared" si="7"/>
        <v>209.07093809072501</v>
      </c>
      <c r="M21" s="57">
        <f t="shared" si="1"/>
        <v>37653.321347256446</v>
      </c>
      <c r="N21" s="18">
        <f t="shared" si="2"/>
        <v>27461.321347256446</v>
      </c>
      <c r="O21" s="52">
        <f t="shared" ref="O21:O38" si="27">(N21-F21)</f>
        <v>8253.3213472564457</v>
      </c>
      <c r="P21" s="52">
        <f>O21*$O$3</f>
        <v>3466.3949658477072</v>
      </c>
      <c r="Q21" s="62">
        <f t="shared" si="9"/>
        <v>23994.926381408739</v>
      </c>
      <c r="R21" s="22"/>
      <c r="S21" s="16">
        <f t="shared" si="10"/>
        <v>1372</v>
      </c>
      <c r="T21" s="17">
        <f t="shared" si="20"/>
        <v>19208</v>
      </c>
      <c r="U21" s="51">
        <f t="shared" si="21"/>
        <v>26100.362238887217</v>
      </c>
      <c r="V21" s="19">
        <f t="shared" si="11"/>
        <v>6892.3622388872172</v>
      </c>
      <c r="W21" s="20">
        <f t="shared" si="12"/>
        <v>1817.8605405065034</v>
      </c>
      <c r="X21" s="21">
        <f t="shared" si="13"/>
        <v>24282.501698380715</v>
      </c>
      <c r="Y21" s="114">
        <f t="shared" si="25"/>
        <v>26100.362238887217</v>
      </c>
      <c r="Z21" s="52">
        <f t="shared" si="26"/>
        <v>1003.8600861110463</v>
      </c>
      <c r="AA21" s="52">
        <f t="shared" si="14"/>
        <v>202.86008611104626</v>
      </c>
      <c r="AB21" s="52">
        <f t="shared" si="23"/>
        <v>337.95714201575902</v>
      </c>
      <c r="AC21" s="52">
        <f t="shared" si="15"/>
        <v>89.136196206656436</v>
      </c>
      <c r="AD21" s="18">
        <f t="shared" si="16"/>
        <v>26011.226042680562</v>
      </c>
      <c r="AE21" s="22"/>
      <c r="AF21" s="99">
        <f>X21-Q21</f>
        <v>287.57531697197555</v>
      </c>
      <c r="AG21" s="23">
        <f t="shared" si="17"/>
        <v>2016.2996612718234</v>
      </c>
    </row>
    <row r="22" spans="3:33" x14ac:dyDescent="0.25">
      <c r="C22" s="69">
        <v>46</v>
      </c>
      <c r="D22" s="12">
        <v>2034</v>
      </c>
      <c r="E22" s="16">
        <f t="shared" si="3"/>
        <v>1372</v>
      </c>
      <c r="F22" s="17">
        <f t="shared" si="18"/>
        <v>20580</v>
      </c>
      <c r="G22" s="17">
        <f t="shared" si="4"/>
        <v>728</v>
      </c>
      <c r="H22" s="17">
        <f t="shared" si="19"/>
        <v>10920</v>
      </c>
      <c r="I22" s="17">
        <f t="shared" si="0"/>
        <v>2100</v>
      </c>
      <c r="J22" s="17">
        <f t="shared" si="5"/>
        <v>39753.321347256446</v>
      </c>
      <c r="K22" s="81">
        <f t="shared" si="6"/>
        <v>5.0000000000000001E-3</v>
      </c>
      <c r="L22" s="17">
        <f t="shared" si="7"/>
        <v>225.76660673628223</v>
      </c>
      <c r="M22" s="57">
        <f t="shared" si="1"/>
        <v>41108.656930140976</v>
      </c>
      <c r="N22" s="18">
        <f t="shared" si="2"/>
        <v>30188.656930140976</v>
      </c>
      <c r="O22" s="52">
        <f t="shared" si="27"/>
        <v>9608.6569301409763</v>
      </c>
      <c r="P22" s="52">
        <f>O22*$O$3</f>
        <v>4035.6359106592099</v>
      </c>
      <c r="Q22" s="62">
        <f t="shared" si="9"/>
        <v>26153.021019481766</v>
      </c>
      <c r="R22" s="22"/>
      <c r="S22" s="16">
        <f t="shared" si="10"/>
        <v>1372</v>
      </c>
      <c r="T22" s="17">
        <f t="shared" si="20"/>
        <v>20580</v>
      </c>
      <c r="U22" s="51">
        <f t="shared" si="21"/>
        <v>28571.256728442706</v>
      </c>
      <c r="V22" s="19">
        <f t="shared" si="11"/>
        <v>7991.2567284427059</v>
      </c>
      <c r="W22" s="20">
        <f t="shared" si="12"/>
        <v>2107.6939621267634</v>
      </c>
      <c r="X22" s="21">
        <f t="shared" si="13"/>
        <v>26463.562766315943</v>
      </c>
      <c r="Y22" s="114">
        <f t="shared" si="25"/>
        <v>28571.256728442706</v>
      </c>
      <c r="Z22" s="52">
        <f t="shared" si="26"/>
        <v>1098.8944895554887</v>
      </c>
      <c r="AA22" s="52">
        <f t="shared" si="14"/>
        <v>297.89448955548869</v>
      </c>
      <c r="AB22" s="52">
        <f t="shared" si="23"/>
        <v>635.85163157124771</v>
      </c>
      <c r="AC22" s="52">
        <f t="shared" si="15"/>
        <v>167.70586782691657</v>
      </c>
      <c r="AD22" s="18">
        <f t="shared" si="16"/>
        <v>28403.550860615789</v>
      </c>
      <c r="AE22" s="22"/>
      <c r="AF22" s="99">
        <f>X22-Q22</f>
        <v>310.54174683417659</v>
      </c>
      <c r="AG22" s="23">
        <f t="shared" si="17"/>
        <v>2250.5298411340227</v>
      </c>
    </row>
    <row r="23" spans="3:33" x14ac:dyDescent="0.25">
      <c r="C23" s="69">
        <v>47</v>
      </c>
      <c r="D23" s="12">
        <v>2035</v>
      </c>
      <c r="E23" s="16">
        <f t="shared" si="3"/>
        <v>1372</v>
      </c>
      <c r="F23" s="17">
        <f t="shared" si="18"/>
        <v>21952</v>
      </c>
      <c r="G23" s="17">
        <f t="shared" si="4"/>
        <v>728</v>
      </c>
      <c r="H23" s="17">
        <f t="shared" si="19"/>
        <v>11648</v>
      </c>
      <c r="I23" s="17">
        <f t="shared" si="0"/>
        <v>2100</v>
      </c>
      <c r="J23" s="17">
        <f t="shared" si="5"/>
        <v>43208.656930140976</v>
      </c>
      <c r="K23" s="81">
        <f t="shared" si="6"/>
        <v>5.0000000000000001E-3</v>
      </c>
      <c r="L23" s="17">
        <f t="shared" si="7"/>
        <v>243.04328465070489</v>
      </c>
      <c r="M23" s="57">
        <f t="shared" si="1"/>
        <v>44684.238191309887</v>
      </c>
      <c r="N23" s="18">
        <f t="shared" si="2"/>
        <v>33036.238191309887</v>
      </c>
      <c r="O23" s="52">
        <f t="shared" si="27"/>
        <v>11084.238191309887</v>
      </c>
      <c r="P23" s="52">
        <f>O23*$O$3</f>
        <v>4655.3800403501527</v>
      </c>
      <c r="Q23" s="62">
        <f t="shared" si="9"/>
        <v>28380.858150959735</v>
      </c>
      <c r="R23" s="22"/>
      <c r="S23" s="16">
        <f t="shared" si="10"/>
        <v>1372</v>
      </c>
      <c r="T23" s="17">
        <f t="shared" si="20"/>
        <v>21952</v>
      </c>
      <c r="U23" s="51">
        <f t="shared" si="21"/>
        <v>31140.986997580414</v>
      </c>
      <c r="V23" s="19">
        <f t="shared" si="11"/>
        <v>9188.986997580414</v>
      </c>
      <c r="W23" s="20">
        <f t="shared" si="12"/>
        <v>2423.5953206118343</v>
      </c>
      <c r="X23" s="21">
        <f t="shared" si="13"/>
        <v>28717.391676968578</v>
      </c>
      <c r="Y23" s="114">
        <f t="shared" si="25"/>
        <v>31140.986997580414</v>
      </c>
      <c r="Z23" s="52">
        <f t="shared" si="26"/>
        <v>1197.7302691377081</v>
      </c>
      <c r="AA23" s="52">
        <f t="shared" si="14"/>
        <v>396.73026913770809</v>
      </c>
      <c r="AB23" s="52">
        <f t="shared" si="23"/>
        <v>1032.5819007089558</v>
      </c>
      <c r="AC23" s="52">
        <f t="shared" si="15"/>
        <v>272.3434763119871</v>
      </c>
      <c r="AD23" s="18">
        <f t="shared" si="16"/>
        <v>30868.643521268426</v>
      </c>
      <c r="AE23" s="22"/>
      <c r="AF23" s="99">
        <f>X23-Q23</f>
        <v>336.53352600884318</v>
      </c>
      <c r="AG23" s="23">
        <f t="shared" si="17"/>
        <v>2487.7853703086912</v>
      </c>
    </row>
    <row r="24" spans="3:33" x14ac:dyDescent="0.25">
      <c r="C24" s="69">
        <v>48</v>
      </c>
      <c r="D24" s="12">
        <v>2036</v>
      </c>
      <c r="E24" s="16">
        <f t="shared" si="3"/>
        <v>1372</v>
      </c>
      <c r="F24" s="17">
        <f t="shared" si="18"/>
        <v>23324</v>
      </c>
      <c r="G24" s="17">
        <f t="shared" si="4"/>
        <v>728</v>
      </c>
      <c r="H24" s="17">
        <f t="shared" si="19"/>
        <v>12376</v>
      </c>
      <c r="I24" s="17">
        <f t="shared" si="0"/>
        <v>2100</v>
      </c>
      <c r="J24" s="17">
        <f t="shared" si="5"/>
        <v>46784.238191309887</v>
      </c>
      <c r="K24" s="81">
        <f t="shared" si="6"/>
        <v>5.0000000000000001E-3</v>
      </c>
      <c r="L24" s="17">
        <f t="shared" si="7"/>
        <v>260.92119095654948</v>
      </c>
      <c r="M24" s="57">
        <f t="shared" si="1"/>
        <v>48384.249680367473</v>
      </c>
      <c r="N24" s="18">
        <f t="shared" si="2"/>
        <v>36008.249680367473</v>
      </c>
      <c r="O24" s="52">
        <f t="shared" si="27"/>
        <v>12684.249680367473</v>
      </c>
      <c r="P24" s="52">
        <f>O24*$O$3</f>
        <v>5327.3848657543385</v>
      </c>
      <c r="Q24" s="62">
        <f t="shared" si="9"/>
        <v>30680.864814613135</v>
      </c>
      <c r="R24" s="22"/>
      <c r="S24" s="16">
        <f t="shared" si="10"/>
        <v>1372</v>
      </c>
      <c r="T24" s="17">
        <f t="shared" si="20"/>
        <v>23324</v>
      </c>
      <c r="U24" s="51">
        <f t="shared" si="21"/>
        <v>33813.506477483628</v>
      </c>
      <c r="V24" s="19">
        <f t="shared" si="11"/>
        <v>10489.506477483628</v>
      </c>
      <c r="W24" s="20">
        <f t="shared" si="12"/>
        <v>2766.6073334363068</v>
      </c>
      <c r="X24" s="21">
        <f t="shared" si="13"/>
        <v>31046.899144047322</v>
      </c>
      <c r="Y24" s="114">
        <f t="shared" si="25"/>
        <v>33813.506477483628</v>
      </c>
      <c r="Z24" s="52">
        <f t="shared" si="26"/>
        <v>1300.5194799032142</v>
      </c>
      <c r="AA24" s="52">
        <f t="shared" si="14"/>
        <v>499.51947990321423</v>
      </c>
      <c r="AB24" s="52">
        <f t="shared" si="23"/>
        <v>1532.10138061217</v>
      </c>
      <c r="AC24" s="52">
        <f t="shared" si="15"/>
        <v>404.09173913645981</v>
      </c>
      <c r="AD24" s="18">
        <f t="shared" si="16"/>
        <v>33409.414738347172</v>
      </c>
      <c r="AE24" s="22"/>
      <c r="AF24" s="99">
        <f>X24-Q24</f>
        <v>366.03432943418738</v>
      </c>
      <c r="AG24" s="23">
        <f t="shared" si="17"/>
        <v>2728.5499237340373</v>
      </c>
    </row>
    <row r="25" spans="3:33" x14ac:dyDescent="0.25">
      <c r="C25" s="69">
        <v>49</v>
      </c>
      <c r="D25" s="12">
        <v>2037</v>
      </c>
      <c r="E25" s="16">
        <f t="shared" si="3"/>
        <v>1372</v>
      </c>
      <c r="F25" s="17">
        <f t="shared" si="18"/>
        <v>24696</v>
      </c>
      <c r="G25" s="17">
        <f t="shared" si="4"/>
        <v>728</v>
      </c>
      <c r="H25" s="17">
        <f t="shared" si="19"/>
        <v>13104</v>
      </c>
      <c r="I25" s="17">
        <f t="shared" si="0"/>
        <v>2100</v>
      </c>
      <c r="J25" s="17">
        <f t="shared" si="5"/>
        <v>50484.249680367473</v>
      </c>
      <c r="K25" s="81">
        <f t="shared" si="6"/>
        <v>5.0000000000000001E-3</v>
      </c>
      <c r="L25" s="17">
        <f t="shared" si="7"/>
        <v>279.42124840183737</v>
      </c>
      <c r="M25" s="57">
        <f t="shared" si="1"/>
        <v>52213.021569244265</v>
      </c>
      <c r="N25" s="18">
        <f t="shared" si="2"/>
        <v>39109.021569244265</v>
      </c>
      <c r="O25" s="52">
        <f t="shared" si="27"/>
        <v>14413.021569244265</v>
      </c>
      <c r="P25" s="52">
        <f>O25*$O$3</f>
        <v>6053.4690590825912</v>
      </c>
      <c r="Q25" s="62">
        <f t="shared" si="9"/>
        <v>33055.552510161673</v>
      </c>
      <c r="R25" s="22"/>
      <c r="S25" s="16">
        <f t="shared" si="10"/>
        <v>1372</v>
      </c>
      <c r="T25" s="17">
        <f t="shared" si="20"/>
        <v>24696</v>
      </c>
      <c r="U25" s="51">
        <f t="shared" si="21"/>
        <v>36592.926736582973</v>
      </c>
      <c r="V25" s="19">
        <f t="shared" si="11"/>
        <v>11896.926736582973</v>
      </c>
      <c r="W25" s="20">
        <f t="shared" si="12"/>
        <v>3137.8144267737589</v>
      </c>
      <c r="X25" s="21">
        <f t="shared" si="13"/>
        <v>33455.112309809214</v>
      </c>
      <c r="Y25" s="114">
        <f t="shared" si="25"/>
        <v>36592.926736582973</v>
      </c>
      <c r="Z25" s="52">
        <f t="shared" si="26"/>
        <v>1407.4202590993445</v>
      </c>
      <c r="AA25" s="52">
        <f t="shared" si="14"/>
        <v>606.42025909934455</v>
      </c>
      <c r="AB25" s="52">
        <f t="shared" si="23"/>
        <v>2138.5216397115146</v>
      </c>
      <c r="AC25" s="52">
        <f t="shared" si="15"/>
        <v>564.03508247391198</v>
      </c>
      <c r="AD25" s="18">
        <f t="shared" si="16"/>
        <v>36028.891654109058</v>
      </c>
      <c r="AE25" s="22"/>
      <c r="AF25" s="99">
        <f>X25-Q25</f>
        <v>399.55979964754079</v>
      </c>
      <c r="AG25" s="23">
        <f t="shared" si="17"/>
        <v>2973.3391439473853</v>
      </c>
    </row>
    <row r="26" spans="3:33" x14ac:dyDescent="0.25">
      <c r="C26" s="69">
        <v>50</v>
      </c>
      <c r="D26" s="12">
        <v>2038</v>
      </c>
      <c r="E26" s="16">
        <f t="shared" si="3"/>
        <v>1372</v>
      </c>
      <c r="F26" s="17">
        <f t="shared" si="18"/>
        <v>26068</v>
      </c>
      <c r="G26" s="17">
        <f t="shared" si="4"/>
        <v>728</v>
      </c>
      <c r="H26" s="17">
        <f t="shared" si="19"/>
        <v>13832</v>
      </c>
      <c r="I26" s="17">
        <f t="shared" si="0"/>
        <v>2100</v>
      </c>
      <c r="J26" s="17">
        <f t="shared" si="5"/>
        <v>54313.021569244265</v>
      </c>
      <c r="K26" s="81">
        <f t="shared" si="6"/>
        <v>5.0000000000000001E-3</v>
      </c>
      <c r="L26" s="17">
        <f t="shared" si="7"/>
        <v>298.56510784622134</v>
      </c>
      <c r="M26" s="57">
        <f t="shared" si="1"/>
        <v>56175.034719853975</v>
      </c>
      <c r="N26" s="18">
        <f t="shared" si="2"/>
        <v>42343.034719853975</v>
      </c>
      <c r="O26" s="52">
        <f t="shared" si="27"/>
        <v>16275.034719853975</v>
      </c>
      <c r="P26" s="52">
        <f>O26*$O$3</f>
        <v>6835.5145823386692</v>
      </c>
      <c r="Q26" s="62">
        <f t="shared" si="9"/>
        <v>35507.520137515305</v>
      </c>
      <c r="R26" s="22"/>
      <c r="S26" s="16">
        <f t="shared" si="10"/>
        <v>1372</v>
      </c>
      <c r="T26" s="17">
        <f t="shared" si="20"/>
        <v>26068</v>
      </c>
      <c r="U26" s="51">
        <f t="shared" si="21"/>
        <v>39483.523806046294</v>
      </c>
      <c r="V26" s="19">
        <f t="shared" si="11"/>
        <v>13415.523806046294</v>
      </c>
      <c r="W26" s="20">
        <f t="shared" si="12"/>
        <v>3538.3444038447101</v>
      </c>
      <c r="X26" s="21">
        <f t="shared" si="13"/>
        <v>35945.179402201582</v>
      </c>
      <c r="Y26" s="114">
        <f t="shared" si="25"/>
        <v>39483.523806046294</v>
      </c>
      <c r="Z26" s="52">
        <f t="shared" si="26"/>
        <v>1518.5970694633215</v>
      </c>
      <c r="AA26" s="52">
        <f t="shared" si="14"/>
        <v>717.59706946332153</v>
      </c>
      <c r="AB26" s="52">
        <f t="shared" si="23"/>
        <v>2856.1187091748361</v>
      </c>
      <c r="AC26" s="52">
        <f t="shared" si="15"/>
        <v>753.30130954486299</v>
      </c>
      <c r="AD26" s="18">
        <f t="shared" si="16"/>
        <v>38730.222496501432</v>
      </c>
      <c r="AE26" s="22"/>
      <c r="AF26" s="99">
        <f>X26-Q26</f>
        <v>437.65926468627731</v>
      </c>
      <c r="AG26" s="23">
        <f t="shared" si="17"/>
        <v>3222.7023589861274</v>
      </c>
    </row>
    <row r="27" spans="3:33" x14ac:dyDescent="0.25">
      <c r="C27" s="69">
        <v>51</v>
      </c>
      <c r="D27" s="12">
        <v>2039</v>
      </c>
      <c r="E27" s="16">
        <f t="shared" si="3"/>
        <v>1372</v>
      </c>
      <c r="F27" s="17">
        <f t="shared" si="18"/>
        <v>27440</v>
      </c>
      <c r="G27" s="17">
        <f t="shared" si="4"/>
        <v>728</v>
      </c>
      <c r="H27" s="17">
        <f t="shared" si="19"/>
        <v>14560</v>
      </c>
      <c r="I27" s="17">
        <f t="shared" si="0"/>
        <v>2100</v>
      </c>
      <c r="J27" s="17">
        <f t="shared" si="5"/>
        <v>58275.034719853975</v>
      </c>
      <c r="K27" s="81">
        <f t="shared" si="6"/>
        <v>5.0000000000000001E-3</v>
      </c>
      <c r="L27" s="17">
        <f t="shared" si="7"/>
        <v>318.37517359926989</v>
      </c>
      <c r="M27" s="57">
        <f t="shared" si="1"/>
        <v>60274.925928104894</v>
      </c>
      <c r="N27" s="18">
        <f t="shared" si="2"/>
        <v>45714.925928104894</v>
      </c>
      <c r="O27" s="52">
        <f>(N27-F27)</f>
        <v>18274.925928104894</v>
      </c>
      <c r="P27" s="52">
        <f>O27*$O$3</f>
        <v>7675.4688898040549</v>
      </c>
      <c r="Q27" s="62">
        <f>N27-P27</f>
        <v>38039.457038300839</v>
      </c>
      <c r="R27" s="22"/>
      <c r="S27" s="16">
        <f t="shared" si="10"/>
        <v>1372</v>
      </c>
      <c r="T27" s="17">
        <f t="shared" si="20"/>
        <v>27440</v>
      </c>
      <c r="U27" s="51">
        <f t="shared" si="21"/>
        <v>42489.74475828815</v>
      </c>
      <c r="V27" s="19">
        <f t="shared" si="11"/>
        <v>15049.74475828815</v>
      </c>
      <c r="W27" s="20">
        <f t="shared" si="12"/>
        <v>3969.3701799984997</v>
      </c>
      <c r="X27" s="21">
        <f t="shared" si="13"/>
        <v>38520.374578289651</v>
      </c>
      <c r="Y27" s="114">
        <f t="shared" si="25"/>
        <v>42489.74475828815</v>
      </c>
      <c r="Z27" s="52">
        <f t="shared" si="26"/>
        <v>1634.2209522418561</v>
      </c>
      <c r="AA27" s="52">
        <f t="shared" si="14"/>
        <v>833.22095224185614</v>
      </c>
      <c r="AB27" s="52">
        <f t="shared" si="23"/>
        <v>3689.3396614166923</v>
      </c>
      <c r="AC27" s="52">
        <f t="shared" si="15"/>
        <v>973.06333569865251</v>
      </c>
      <c r="AD27" s="18">
        <f t="shared" si="16"/>
        <v>41516.6814225895</v>
      </c>
      <c r="AE27" s="22"/>
      <c r="AF27" s="99">
        <f>X27-Q27</f>
        <v>480.91753998881177</v>
      </c>
      <c r="AG27" s="23">
        <f t="shared" si="17"/>
        <v>3477.2243842886601</v>
      </c>
    </row>
    <row r="28" spans="3:33" x14ac:dyDescent="0.25">
      <c r="C28" s="69">
        <v>52</v>
      </c>
      <c r="D28" s="12">
        <v>2040</v>
      </c>
      <c r="E28" s="16">
        <f t="shared" si="3"/>
        <v>1372</v>
      </c>
      <c r="F28" s="17">
        <f t="shared" si="18"/>
        <v>28812</v>
      </c>
      <c r="G28" s="17">
        <f t="shared" si="4"/>
        <v>728</v>
      </c>
      <c r="H28" s="17">
        <f t="shared" si="19"/>
        <v>15288</v>
      </c>
      <c r="I28" s="17">
        <f t="shared" si="0"/>
        <v>2100</v>
      </c>
      <c r="J28" s="17">
        <f t="shared" si="5"/>
        <v>62374.925928104894</v>
      </c>
      <c r="K28" s="81">
        <f t="shared" si="6"/>
        <v>5.0000000000000001E-3</v>
      </c>
      <c r="L28" s="17">
        <f t="shared" si="7"/>
        <v>338.87462964052446</v>
      </c>
      <c r="M28" s="57">
        <f t="shared" si="1"/>
        <v>64517.493350402947</v>
      </c>
      <c r="N28" s="18">
        <f>M28-H28</f>
        <v>49229.493350402947</v>
      </c>
      <c r="O28" s="52">
        <f>(N28-F28)</f>
        <v>20417.493350402947</v>
      </c>
      <c r="P28" s="52">
        <f>O28*$O$3</f>
        <v>8575.3472071692377</v>
      </c>
      <c r="Q28" s="62">
        <f t="shared" si="9"/>
        <v>40654.146143233709</v>
      </c>
      <c r="R28" s="22"/>
      <c r="S28" s="16">
        <f t="shared" si="10"/>
        <v>1372</v>
      </c>
      <c r="T28" s="17">
        <f t="shared" si="20"/>
        <v>28812</v>
      </c>
      <c r="U28" s="51">
        <f t="shared" si="21"/>
        <v>45616.214548619675</v>
      </c>
      <c r="V28" s="19">
        <f t="shared" si="11"/>
        <v>16804.214548619675</v>
      </c>
      <c r="W28" s="20">
        <f t="shared" si="12"/>
        <v>4432.1115871984393</v>
      </c>
      <c r="X28" s="21">
        <f t="shared" si="13"/>
        <v>41184.102961421238</v>
      </c>
      <c r="Y28" s="114">
        <f t="shared" si="25"/>
        <v>45616.214548619675</v>
      </c>
      <c r="Z28" s="52">
        <f t="shared" si="26"/>
        <v>1754.4697903315246</v>
      </c>
      <c r="AA28" s="52">
        <f t="shared" si="14"/>
        <v>953.46979033152456</v>
      </c>
      <c r="AB28" s="52">
        <f t="shared" si="23"/>
        <v>4642.8094517482168</v>
      </c>
      <c r="AC28" s="52">
        <f t="shared" si="15"/>
        <v>1224.5409928985921</v>
      </c>
      <c r="AD28" s="18">
        <f t="shared" si="16"/>
        <v>44391.673555721085</v>
      </c>
      <c r="AE28" s="22"/>
      <c r="AF28" s="99">
        <f>X28-Q28</f>
        <v>529.95681818752928</v>
      </c>
      <c r="AG28" s="23">
        <f t="shared" si="17"/>
        <v>3737.5274124873758</v>
      </c>
    </row>
    <row r="29" spans="3:33" x14ac:dyDescent="0.25">
      <c r="C29" s="69">
        <v>53</v>
      </c>
      <c r="D29" s="12">
        <v>2041</v>
      </c>
      <c r="E29" s="16">
        <f t="shared" si="3"/>
        <v>1372</v>
      </c>
      <c r="F29" s="17">
        <f t="shared" si="18"/>
        <v>30184</v>
      </c>
      <c r="G29" s="17">
        <f t="shared" si="4"/>
        <v>728</v>
      </c>
      <c r="H29" s="17">
        <f t="shared" si="19"/>
        <v>16016</v>
      </c>
      <c r="I29" s="17">
        <f t="shared" si="0"/>
        <v>2100</v>
      </c>
      <c r="J29" s="17">
        <f t="shared" si="5"/>
        <v>66617.493350402947</v>
      </c>
      <c r="K29" s="81">
        <f t="shared" si="6"/>
        <v>5.0000000000000001E-3</v>
      </c>
      <c r="L29" s="17">
        <f t="shared" si="7"/>
        <v>360.08746675201473</v>
      </c>
      <c r="M29" s="57">
        <f t="shared" si="1"/>
        <v>68907.702118996982</v>
      </c>
      <c r="N29" s="18">
        <f t="shared" si="2"/>
        <v>52891.702118996982</v>
      </c>
      <c r="O29" s="52">
        <f t="shared" si="27"/>
        <v>22707.702118996982</v>
      </c>
      <c r="P29" s="52">
        <f>O29*$O$3</f>
        <v>9537.2348899787321</v>
      </c>
      <c r="Q29" s="62">
        <f t="shared" si="9"/>
        <v>43354.46722901825</v>
      </c>
      <c r="R29" s="22"/>
      <c r="S29" s="16">
        <f t="shared" si="10"/>
        <v>1372</v>
      </c>
      <c r="T29" s="17">
        <f t="shared" si="20"/>
        <v>30184</v>
      </c>
      <c r="U29" s="51">
        <f t="shared" si="21"/>
        <v>48867.743130564464</v>
      </c>
      <c r="V29" s="19">
        <f t="shared" si="11"/>
        <v>18683.743130564464</v>
      </c>
      <c r="W29" s="20">
        <f t="shared" si="12"/>
        <v>4927.837250686377</v>
      </c>
      <c r="X29" s="21">
        <f t="shared" si="13"/>
        <v>43939.90587987809</v>
      </c>
      <c r="Y29" s="114">
        <f t="shared" si="25"/>
        <v>48867.743130564464</v>
      </c>
      <c r="Z29" s="52">
        <f t="shared" si="26"/>
        <v>1879.528581944789</v>
      </c>
      <c r="AA29" s="52">
        <f t="shared" si="14"/>
        <v>1078.528581944789</v>
      </c>
      <c r="AB29" s="52">
        <f t="shared" si="23"/>
        <v>5721.3380336930059</v>
      </c>
      <c r="AC29" s="52">
        <f t="shared" si="15"/>
        <v>1509.0029063865302</v>
      </c>
      <c r="AD29" s="18">
        <f t="shared" si="16"/>
        <v>47358.740224177935</v>
      </c>
      <c r="AE29" s="22"/>
      <c r="AF29" s="99">
        <f>X29-Q29</f>
        <v>585.43865085983998</v>
      </c>
      <c r="AG29" s="23">
        <f t="shared" si="17"/>
        <v>4004.2729951596848</v>
      </c>
    </row>
    <row r="30" spans="3:33" x14ac:dyDescent="0.25">
      <c r="C30" s="69">
        <v>54</v>
      </c>
      <c r="D30" s="12">
        <v>2042</v>
      </c>
      <c r="E30" s="16">
        <f t="shared" si="3"/>
        <v>1372</v>
      </c>
      <c r="F30" s="17">
        <f t="shared" si="18"/>
        <v>31556</v>
      </c>
      <c r="G30" s="17">
        <f t="shared" si="4"/>
        <v>728</v>
      </c>
      <c r="H30" s="17">
        <f t="shared" si="19"/>
        <v>16744</v>
      </c>
      <c r="I30" s="17">
        <f t="shared" si="0"/>
        <v>2100</v>
      </c>
      <c r="J30" s="17">
        <f t="shared" si="5"/>
        <v>71007.702118996982</v>
      </c>
      <c r="K30" s="81">
        <f t="shared" si="6"/>
        <v>5.0000000000000001E-3</v>
      </c>
      <c r="L30" s="17">
        <f t="shared" si="7"/>
        <v>382.03851059498493</v>
      </c>
      <c r="M30" s="57">
        <f t="shared" si="1"/>
        <v>73450.690152738083</v>
      </c>
      <c r="N30" s="18">
        <f t="shared" si="2"/>
        <v>56706.690152738083</v>
      </c>
      <c r="O30" s="52">
        <f t="shared" si="27"/>
        <v>25150.690152738083</v>
      </c>
      <c r="P30" s="52">
        <f>O30*$O$3</f>
        <v>10563.289864149994</v>
      </c>
      <c r="Q30" s="62">
        <f t="shared" si="9"/>
        <v>46143.400288588091</v>
      </c>
      <c r="R30" s="22"/>
      <c r="S30" s="16">
        <f t="shared" si="10"/>
        <v>1372</v>
      </c>
      <c r="T30" s="17">
        <f t="shared" si="20"/>
        <v>31556</v>
      </c>
      <c r="U30" s="51">
        <f t="shared" si="21"/>
        <v>52249.332855787041</v>
      </c>
      <c r="V30" s="19">
        <f t="shared" si="11"/>
        <v>20693.332855787041</v>
      </c>
      <c r="W30" s="20">
        <f t="shared" si="12"/>
        <v>5457.8665407138315</v>
      </c>
      <c r="X30" s="21">
        <f t="shared" si="13"/>
        <v>46791.466315073209</v>
      </c>
      <c r="Y30" s="114">
        <f t="shared" si="25"/>
        <v>52249.332855787041</v>
      </c>
      <c r="Z30" s="52">
        <f t="shared" si="26"/>
        <v>2009.5897252225768</v>
      </c>
      <c r="AA30" s="52">
        <f t="shared" si="14"/>
        <v>1208.5897252225768</v>
      </c>
      <c r="AB30" s="52">
        <f t="shared" si="23"/>
        <v>6929.9277589155827</v>
      </c>
      <c r="AC30" s="52">
        <f t="shared" si="15"/>
        <v>1827.7684464139847</v>
      </c>
      <c r="AD30" s="18">
        <f t="shared" si="16"/>
        <v>50421.564409373059</v>
      </c>
      <c r="AE30" s="22"/>
      <c r="AF30" s="99">
        <f>X30-Q30</f>
        <v>648.06602648511762</v>
      </c>
      <c r="AG30" s="23">
        <f t="shared" si="17"/>
        <v>4278.164120784968</v>
      </c>
    </row>
    <row r="31" spans="3:33" x14ac:dyDescent="0.25">
      <c r="C31" s="69">
        <v>55</v>
      </c>
      <c r="D31" s="12">
        <v>2043</v>
      </c>
      <c r="E31" s="16">
        <f t="shared" si="3"/>
        <v>1372</v>
      </c>
      <c r="F31" s="17">
        <f t="shared" si="18"/>
        <v>32928</v>
      </c>
      <c r="G31" s="17">
        <f t="shared" si="4"/>
        <v>728</v>
      </c>
      <c r="H31" s="17">
        <f t="shared" si="19"/>
        <v>17472</v>
      </c>
      <c r="I31" s="17">
        <f t="shared" si="0"/>
        <v>2100</v>
      </c>
      <c r="J31" s="17">
        <f t="shared" si="5"/>
        <v>75550.690152738083</v>
      </c>
      <c r="K31" s="81">
        <f t="shared" si="6"/>
        <v>5.0000000000000001E-3</v>
      </c>
      <c r="L31" s="17">
        <f t="shared" si="7"/>
        <v>404.75345076369041</v>
      </c>
      <c r="M31" s="57">
        <f t="shared" si="1"/>
        <v>78151.774170053381</v>
      </c>
      <c r="N31" s="18">
        <f t="shared" si="2"/>
        <v>60679.774170053381</v>
      </c>
      <c r="O31" s="52">
        <f t="shared" si="27"/>
        <v>27751.774170053381</v>
      </c>
      <c r="P31" s="52">
        <f>O31*$O$3</f>
        <v>11655.745151422419</v>
      </c>
      <c r="Q31" s="62">
        <f t="shared" si="9"/>
        <v>49024.029018630958</v>
      </c>
      <c r="R31" s="22"/>
      <c r="S31" s="16">
        <f t="shared" si="10"/>
        <v>1372</v>
      </c>
      <c r="T31" s="17">
        <f t="shared" si="20"/>
        <v>32928</v>
      </c>
      <c r="U31" s="51">
        <f t="shared" si="21"/>
        <v>55766.186170018525</v>
      </c>
      <c r="V31" s="19">
        <f t="shared" si="11"/>
        <v>22838.186170018525</v>
      </c>
      <c r="W31" s="20">
        <f t="shared" si="12"/>
        <v>6023.5716023423856</v>
      </c>
      <c r="X31" s="21">
        <f t="shared" si="13"/>
        <v>49742.614567676137</v>
      </c>
      <c r="Y31" s="114">
        <f t="shared" si="25"/>
        <v>55766.186170018525</v>
      </c>
      <c r="Z31" s="52">
        <f t="shared" si="26"/>
        <v>2144.8533142314845</v>
      </c>
      <c r="AA31" s="52">
        <f t="shared" si="14"/>
        <v>1343.8533142314845</v>
      </c>
      <c r="AB31" s="52">
        <f t="shared" si="23"/>
        <v>8273.7810731470672</v>
      </c>
      <c r="AC31" s="52">
        <f t="shared" si="15"/>
        <v>2182.2097580425389</v>
      </c>
      <c r="AD31" s="18">
        <f t="shared" si="16"/>
        <v>53583.976411975986</v>
      </c>
      <c r="AE31" s="22"/>
      <c r="AF31" s="99">
        <f>X31-Q31</f>
        <v>718.5855490451795</v>
      </c>
      <c r="AG31" s="23">
        <f t="shared" si="17"/>
        <v>4559.9473933450281</v>
      </c>
    </row>
    <row r="32" spans="3:33" x14ac:dyDescent="0.25">
      <c r="C32" s="69">
        <v>56</v>
      </c>
      <c r="D32" s="12">
        <v>2044</v>
      </c>
      <c r="E32" s="16">
        <f t="shared" si="3"/>
        <v>1372</v>
      </c>
      <c r="F32" s="17">
        <f t="shared" si="18"/>
        <v>34300</v>
      </c>
      <c r="G32" s="17">
        <f t="shared" si="4"/>
        <v>728</v>
      </c>
      <c r="H32" s="17">
        <f t="shared" si="19"/>
        <v>18200</v>
      </c>
      <c r="I32" s="17">
        <f t="shared" si="0"/>
        <v>2100</v>
      </c>
      <c r="J32" s="17">
        <f t="shared" si="5"/>
        <v>80251.774170053381</v>
      </c>
      <c r="K32" s="81">
        <f t="shared" si="6"/>
        <v>5.0000000000000001E-3</v>
      </c>
      <c r="L32" s="17">
        <f t="shared" si="7"/>
        <v>428.25887085026693</v>
      </c>
      <c r="M32" s="57">
        <f t="shared" si="1"/>
        <v>83016.45591117123</v>
      </c>
      <c r="N32" s="18">
        <f t="shared" si="2"/>
        <v>64816.45591117123</v>
      </c>
      <c r="O32" s="52">
        <f t="shared" si="27"/>
        <v>30516.45591117123</v>
      </c>
      <c r="P32" s="52">
        <f>O32*$O$3</f>
        <v>12816.911482691916</v>
      </c>
      <c r="Q32" s="62">
        <f t="shared" si="9"/>
        <v>51999.544428479312</v>
      </c>
      <c r="R32" s="22"/>
      <c r="S32" s="16">
        <f t="shared" si="10"/>
        <v>1372</v>
      </c>
      <c r="T32" s="17">
        <f t="shared" si="20"/>
        <v>34300</v>
      </c>
      <c r="U32" s="51">
        <f t="shared" si="21"/>
        <v>59423.713616819266</v>
      </c>
      <c r="V32" s="19">
        <f t="shared" si="11"/>
        <v>25123.713616819266</v>
      </c>
      <c r="W32" s="20">
        <f t="shared" si="12"/>
        <v>6626.3794664360812</v>
      </c>
      <c r="X32" s="21">
        <f t="shared" si="13"/>
        <v>52797.334150383183</v>
      </c>
      <c r="Y32" s="114">
        <f t="shared" si="25"/>
        <v>59423.713616819266</v>
      </c>
      <c r="Z32" s="52">
        <f t="shared" si="26"/>
        <v>2285.527446800741</v>
      </c>
      <c r="AA32" s="52">
        <f t="shared" si="14"/>
        <v>1484.527446800741</v>
      </c>
      <c r="AB32" s="52">
        <f t="shared" si="23"/>
        <v>9758.3085199478082</v>
      </c>
      <c r="AC32" s="52">
        <f t="shared" si="15"/>
        <v>2573.7538721362343</v>
      </c>
      <c r="AD32" s="18">
        <f t="shared" si="16"/>
        <v>56849.95974468303</v>
      </c>
      <c r="AE32" s="22"/>
      <c r="AF32" s="99">
        <f>X32-Q32</f>
        <v>797.7897219038714</v>
      </c>
      <c r="AG32" s="23">
        <f t="shared" si="17"/>
        <v>4850.4153162037182</v>
      </c>
    </row>
    <row r="33" spans="2:33" x14ac:dyDescent="0.25">
      <c r="C33" s="69">
        <v>57</v>
      </c>
      <c r="D33" s="12">
        <v>2045</v>
      </c>
      <c r="E33" s="16">
        <f t="shared" si="3"/>
        <v>1372</v>
      </c>
      <c r="F33" s="17">
        <f t="shared" si="18"/>
        <v>35672</v>
      </c>
      <c r="G33" s="17">
        <f t="shared" si="4"/>
        <v>728</v>
      </c>
      <c r="H33" s="17">
        <f t="shared" si="19"/>
        <v>18928</v>
      </c>
      <c r="I33" s="17">
        <f t="shared" si="0"/>
        <v>2100</v>
      </c>
      <c r="J33" s="17">
        <f t="shared" si="5"/>
        <v>85116.45591117123</v>
      </c>
      <c r="K33" s="81">
        <f t="shared" si="6"/>
        <v>5.0000000000000001E-3</v>
      </c>
      <c r="L33" s="17">
        <f t="shared" si="7"/>
        <v>452.58227955585613</v>
      </c>
      <c r="M33" s="57">
        <f t="shared" si="1"/>
        <v>88050.428576879989</v>
      </c>
      <c r="N33" s="18">
        <f t="shared" si="2"/>
        <v>69122.428576879989</v>
      </c>
      <c r="O33" s="52">
        <f t="shared" si="27"/>
        <v>33450.428576879989</v>
      </c>
      <c r="P33" s="52">
        <f>O33*$O$3</f>
        <v>14049.180002289595</v>
      </c>
      <c r="Q33" s="62">
        <f t="shared" si="9"/>
        <v>55073.248574590398</v>
      </c>
      <c r="R33" s="22"/>
      <c r="S33" s="16">
        <f t="shared" si="10"/>
        <v>1372</v>
      </c>
      <c r="T33" s="17">
        <f t="shared" si="20"/>
        <v>35672</v>
      </c>
      <c r="U33" s="51">
        <f t="shared" si="21"/>
        <v>63227.542161492041</v>
      </c>
      <c r="V33" s="19">
        <f t="shared" si="11"/>
        <v>27555.542161492041</v>
      </c>
      <c r="W33" s="20">
        <f t="shared" si="12"/>
        <v>7267.7742450935257</v>
      </c>
      <c r="X33" s="21">
        <f t="shared" si="13"/>
        <v>55959.767916398516</v>
      </c>
      <c r="Y33" s="114">
        <f t="shared" si="25"/>
        <v>63227.542161492041</v>
      </c>
      <c r="Z33" s="52">
        <f t="shared" si="26"/>
        <v>2431.828544672775</v>
      </c>
      <c r="AA33" s="52">
        <f t="shared" si="14"/>
        <v>1630.828544672775</v>
      </c>
      <c r="AB33" s="52">
        <f t="shared" si="23"/>
        <v>11389.137064620583</v>
      </c>
      <c r="AC33" s="52">
        <f t="shared" si="15"/>
        <v>3003.8849007936788</v>
      </c>
      <c r="AD33" s="18">
        <f t="shared" si="16"/>
        <v>60223.657260698361</v>
      </c>
      <c r="AE33" s="22"/>
      <c r="AF33" s="99">
        <f>X33-Q33</f>
        <v>886.51934180811804</v>
      </c>
      <c r="AG33" s="23">
        <f t="shared" si="17"/>
        <v>5150.4086861079631</v>
      </c>
    </row>
    <row r="34" spans="2:33" x14ac:dyDescent="0.25">
      <c r="C34" s="69">
        <v>58</v>
      </c>
      <c r="D34" s="12">
        <v>2046</v>
      </c>
      <c r="E34" s="16">
        <f t="shared" si="3"/>
        <v>1372</v>
      </c>
      <c r="F34" s="17">
        <f t="shared" si="18"/>
        <v>37044</v>
      </c>
      <c r="G34" s="17">
        <f t="shared" si="4"/>
        <v>728</v>
      </c>
      <c r="H34" s="17">
        <f t="shared" si="19"/>
        <v>19656</v>
      </c>
      <c r="I34" s="17">
        <f t="shared" si="0"/>
        <v>2100</v>
      </c>
      <c r="J34" s="17">
        <f t="shared" si="5"/>
        <v>90150.428576879989</v>
      </c>
      <c r="K34" s="81">
        <f t="shared" si="6"/>
        <v>5.0000000000000001E-3</v>
      </c>
      <c r="L34" s="17">
        <f t="shared" si="7"/>
        <v>477.75214288439997</v>
      </c>
      <c r="M34" s="57">
        <f t="shared" si="1"/>
        <v>93259.583491355414</v>
      </c>
      <c r="N34" s="18">
        <f t="shared" si="2"/>
        <v>73603.583491355414</v>
      </c>
      <c r="O34" s="52">
        <f t="shared" si="27"/>
        <v>36559.583491355414</v>
      </c>
      <c r="P34" s="52">
        <f>O34*$O$3</f>
        <v>15355.025066369273</v>
      </c>
      <c r="Q34" s="62">
        <f t="shared" si="9"/>
        <v>58248.558424986142</v>
      </c>
      <c r="R34" s="22"/>
      <c r="S34" s="16">
        <f t="shared" si="10"/>
        <v>1372</v>
      </c>
      <c r="T34" s="17">
        <f t="shared" si="20"/>
        <v>37044</v>
      </c>
      <c r="U34" s="51">
        <f t="shared" si="21"/>
        <v>67183.523847951728</v>
      </c>
      <c r="V34" s="19">
        <f t="shared" si="11"/>
        <v>30139.523847951728</v>
      </c>
      <c r="W34" s="20">
        <f t="shared" si="12"/>
        <v>7949.2994148972675</v>
      </c>
      <c r="X34" s="21">
        <f t="shared" si="13"/>
        <v>59234.224433054464</v>
      </c>
      <c r="Y34" s="114">
        <f t="shared" si="25"/>
        <v>67183.523847951728</v>
      </c>
      <c r="Z34" s="52">
        <f t="shared" si="26"/>
        <v>2583.9816864596869</v>
      </c>
      <c r="AA34" s="52">
        <f t="shared" si="14"/>
        <v>1782.9816864596869</v>
      </c>
      <c r="AB34" s="52">
        <f t="shared" si="23"/>
        <v>13172.11875108027</v>
      </c>
      <c r="AC34" s="52">
        <f t="shared" si="15"/>
        <v>3474.146320597421</v>
      </c>
      <c r="AD34" s="18">
        <f t="shared" si="16"/>
        <v>63709.377527354307</v>
      </c>
      <c r="AE34" s="22"/>
      <c r="AF34" s="99">
        <f>X34-Q34</f>
        <v>985.66600806832139</v>
      </c>
      <c r="AG34" s="23">
        <f t="shared" si="17"/>
        <v>5460.8191023681647</v>
      </c>
    </row>
    <row r="35" spans="2:33" x14ac:dyDescent="0.25">
      <c r="C35" s="69">
        <v>59</v>
      </c>
      <c r="D35" s="12">
        <v>2047</v>
      </c>
      <c r="E35" s="16">
        <f t="shared" si="3"/>
        <v>1372</v>
      </c>
      <c r="F35" s="17">
        <f t="shared" si="18"/>
        <v>38416</v>
      </c>
      <c r="G35" s="17">
        <f t="shared" si="4"/>
        <v>728</v>
      </c>
      <c r="H35" s="17">
        <f t="shared" si="19"/>
        <v>20384</v>
      </c>
      <c r="I35" s="17">
        <f t="shared" si="0"/>
        <v>2100</v>
      </c>
      <c r="J35" s="17">
        <f t="shared" si="5"/>
        <v>95359.583491355414</v>
      </c>
      <c r="K35" s="81">
        <f t="shared" si="6"/>
        <v>5.0000000000000001E-3</v>
      </c>
      <c r="L35" s="17">
        <f t="shared" si="7"/>
        <v>503.7979174567771</v>
      </c>
      <c r="M35" s="57">
        <f t="shared" si="1"/>
        <v>98650.016996854596</v>
      </c>
      <c r="N35" s="18">
        <f t="shared" si="2"/>
        <v>78266.016996854596</v>
      </c>
      <c r="O35" s="52">
        <f t="shared" si="27"/>
        <v>39850.016996854596</v>
      </c>
      <c r="P35" s="52">
        <f>O35*$O$3</f>
        <v>16737.007138678931</v>
      </c>
      <c r="Q35" s="62">
        <f t="shared" si="9"/>
        <v>61529.009858175661</v>
      </c>
      <c r="R35" s="22"/>
      <c r="S35" s="16">
        <f t="shared" si="10"/>
        <v>1372</v>
      </c>
      <c r="T35" s="17">
        <f t="shared" si="20"/>
        <v>38416</v>
      </c>
      <c r="U35" s="51">
        <f t="shared" si="21"/>
        <v>71297.744801869805</v>
      </c>
      <c r="V35" s="19">
        <f t="shared" si="11"/>
        <v>32881.744801869805</v>
      </c>
      <c r="W35" s="20">
        <f t="shared" si="12"/>
        <v>8672.5601914931613</v>
      </c>
      <c r="X35" s="21">
        <f t="shared" si="13"/>
        <v>62625.184610376644</v>
      </c>
      <c r="Y35" s="114">
        <f t="shared" si="25"/>
        <v>71297.744801869805</v>
      </c>
      <c r="Z35" s="52">
        <f t="shared" si="26"/>
        <v>2742.2209539180767</v>
      </c>
      <c r="AA35" s="52">
        <f t="shared" si="14"/>
        <v>1941.2209539180767</v>
      </c>
      <c r="AB35" s="52">
        <f t="shared" si="23"/>
        <v>15113.339704998347</v>
      </c>
      <c r="AC35" s="52">
        <f t="shared" si="15"/>
        <v>3986.1433471933137</v>
      </c>
      <c r="AD35" s="18">
        <f t="shared" si="16"/>
        <v>67311.601454676493</v>
      </c>
      <c r="AE35" s="22"/>
      <c r="AF35" s="99">
        <f>X35-Q35</f>
        <v>1096.1747522009828</v>
      </c>
      <c r="AG35" s="23">
        <f t="shared" si="17"/>
        <v>5782.5915965008317</v>
      </c>
    </row>
    <row r="36" spans="2:33" x14ac:dyDescent="0.25">
      <c r="C36" s="69">
        <v>60</v>
      </c>
      <c r="D36" s="12">
        <v>2048</v>
      </c>
      <c r="E36" s="16">
        <f t="shared" si="3"/>
        <v>1372</v>
      </c>
      <c r="F36" s="17">
        <f t="shared" si="18"/>
        <v>39788</v>
      </c>
      <c r="G36" s="17">
        <f t="shared" si="4"/>
        <v>728</v>
      </c>
      <c r="H36" s="17">
        <f t="shared" si="19"/>
        <v>21112</v>
      </c>
      <c r="I36" s="17">
        <f t="shared" si="0"/>
        <v>2100</v>
      </c>
      <c r="J36" s="17">
        <f t="shared" si="5"/>
        <v>100750.0169968546</v>
      </c>
      <c r="K36" s="81">
        <f t="shared" si="6"/>
        <v>5.0000000000000001E-3</v>
      </c>
      <c r="L36" s="17">
        <f t="shared" si="7"/>
        <v>530.75008498427292</v>
      </c>
      <c r="M36" s="57">
        <f t="shared" si="1"/>
        <v>104228.03758834513</v>
      </c>
      <c r="N36" s="18">
        <f t="shared" si="2"/>
        <v>83116.037588345134</v>
      </c>
      <c r="O36" s="52">
        <f t="shared" si="27"/>
        <v>43328.037588345134</v>
      </c>
      <c r="P36" s="52">
        <f>O36*$O$3</f>
        <v>18197.775787104954</v>
      </c>
      <c r="Q36" s="62">
        <f t="shared" si="9"/>
        <v>64918.26180124018</v>
      </c>
      <c r="R36" s="22"/>
      <c r="S36" s="16">
        <f t="shared" si="10"/>
        <v>1372</v>
      </c>
      <c r="T36" s="17">
        <f t="shared" si="20"/>
        <v>39788</v>
      </c>
      <c r="U36" s="51">
        <f t="shared" si="21"/>
        <v>75576.534593944598</v>
      </c>
      <c r="V36" s="19">
        <f t="shared" si="11"/>
        <v>35788.534593944598</v>
      </c>
      <c r="W36" s="20">
        <f t="shared" si="12"/>
        <v>9439.2259991528863</v>
      </c>
      <c r="X36" s="21">
        <f t="shared" si="13"/>
        <v>66137.308594791713</v>
      </c>
      <c r="Y36" s="114">
        <f t="shared" si="25"/>
        <v>75576.534593944598</v>
      </c>
      <c r="Z36" s="52">
        <f t="shared" si="26"/>
        <v>2906.7897920747928</v>
      </c>
      <c r="AA36" s="52">
        <f t="shared" si="14"/>
        <v>2105.7897920747928</v>
      </c>
      <c r="AB36" s="52">
        <f t="shared" si="23"/>
        <v>17219.12949707314</v>
      </c>
      <c r="AC36" s="52">
        <f t="shared" si="15"/>
        <v>4541.5454048530401</v>
      </c>
      <c r="AD36" s="18">
        <f t="shared" si="16"/>
        <v>71034.989189091561</v>
      </c>
      <c r="AE36" s="22"/>
      <c r="AF36" s="99">
        <f>X36-Q36</f>
        <v>1219.0467935515335</v>
      </c>
      <c r="AG36" s="23">
        <f t="shared" si="17"/>
        <v>6116.7273878513806</v>
      </c>
    </row>
    <row r="37" spans="2:33" x14ac:dyDescent="0.25">
      <c r="C37" s="69">
        <v>61</v>
      </c>
      <c r="D37" s="12">
        <v>2049</v>
      </c>
      <c r="E37" s="16">
        <f t="shared" si="3"/>
        <v>1372</v>
      </c>
      <c r="F37" s="17">
        <f t="shared" si="18"/>
        <v>41160</v>
      </c>
      <c r="G37" s="17">
        <f t="shared" si="4"/>
        <v>728</v>
      </c>
      <c r="H37" s="17">
        <f t="shared" si="19"/>
        <v>21840</v>
      </c>
      <c r="I37" s="17">
        <f t="shared" si="0"/>
        <v>2100</v>
      </c>
      <c r="J37" s="17">
        <f t="shared" si="5"/>
        <v>106328.03758834513</v>
      </c>
      <c r="K37" s="81">
        <f t="shared" si="6"/>
        <v>5.0000000000000001E-3</v>
      </c>
      <c r="L37" s="17">
        <f t="shared" si="7"/>
        <v>558.64018794172569</v>
      </c>
      <c r="M37" s="57">
        <f t="shared" si="1"/>
        <v>110000.17329641955</v>
      </c>
      <c r="N37" s="18">
        <f t="shared" si="2"/>
        <v>88160.173296419554</v>
      </c>
      <c r="O37" s="52">
        <f t="shared" si="27"/>
        <v>47000.173296419554</v>
      </c>
      <c r="P37" s="52">
        <f>O37*$O$3</f>
        <v>19740.072784496213</v>
      </c>
      <c r="Q37" s="62">
        <f t="shared" si="9"/>
        <v>68420.100511923345</v>
      </c>
      <c r="R37" s="22"/>
      <c r="S37" s="16">
        <f t="shared" si="10"/>
        <v>1372</v>
      </c>
      <c r="T37" s="17">
        <f t="shared" si="20"/>
        <v>41160</v>
      </c>
      <c r="U37" s="51">
        <f t="shared" si="21"/>
        <v>80026.475977702386</v>
      </c>
      <c r="V37" s="19">
        <f t="shared" si="11"/>
        <v>38866.475977702386</v>
      </c>
      <c r="W37" s="20">
        <f t="shared" si="12"/>
        <v>10251.033039119004</v>
      </c>
      <c r="X37" s="21">
        <f t="shared" si="13"/>
        <v>69775.442938583379</v>
      </c>
      <c r="Y37" s="114">
        <f t="shared" si="25"/>
        <v>80026.475977702386</v>
      </c>
      <c r="Z37" s="52">
        <f t="shared" si="26"/>
        <v>3077.9413837577886</v>
      </c>
      <c r="AA37" s="52">
        <f t="shared" si="14"/>
        <v>2276.9413837577886</v>
      </c>
      <c r="AB37" s="52">
        <f t="shared" si="23"/>
        <v>19496.070880830928</v>
      </c>
      <c r="AC37" s="52">
        <f t="shared" si="15"/>
        <v>5142.0886948191574</v>
      </c>
      <c r="AD37" s="18">
        <f t="shared" si="16"/>
        <v>74884.387282883225</v>
      </c>
      <c r="AE37" s="22"/>
      <c r="AF37" s="99">
        <f>X37-Q37</f>
        <v>1355.3424266600341</v>
      </c>
      <c r="AG37" s="23">
        <f t="shared" si="17"/>
        <v>6464.2867709598795</v>
      </c>
    </row>
    <row r="38" spans="2:33" ht="15.75" thickBot="1" x14ac:dyDescent="0.3">
      <c r="C38" s="72">
        <v>62</v>
      </c>
      <c r="D38" s="73">
        <v>2050</v>
      </c>
      <c r="E38" s="24">
        <f t="shared" si="3"/>
        <v>1372</v>
      </c>
      <c r="F38" s="25">
        <f t="shared" si="18"/>
        <v>42532</v>
      </c>
      <c r="G38" s="25">
        <f t="shared" si="4"/>
        <v>728</v>
      </c>
      <c r="H38" s="25">
        <f>G38+H37</f>
        <v>22568</v>
      </c>
      <c r="I38" s="25">
        <f t="shared" si="0"/>
        <v>2100</v>
      </c>
      <c r="J38" s="25">
        <f t="shared" si="5"/>
        <v>112100.17329641955</v>
      </c>
      <c r="K38" s="82">
        <f t="shared" si="6"/>
        <v>5.0000000000000001E-3</v>
      </c>
      <c r="L38" s="25">
        <f t="shared" si="7"/>
        <v>587.50086648209776</v>
      </c>
      <c r="M38" s="74">
        <f t="shared" si="1"/>
        <v>115973.17932713496</v>
      </c>
      <c r="N38" s="26">
        <f t="shared" si="2"/>
        <v>93405.17932713496</v>
      </c>
      <c r="O38" s="27">
        <f t="shared" si="27"/>
        <v>50873.17932713496</v>
      </c>
      <c r="P38" s="75">
        <f>O38*$O$3</f>
        <v>21366.735317396684</v>
      </c>
      <c r="Q38" s="47">
        <f t="shared" si="9"/>
        <v>72038.444009738276</v>
      </c>
      <c r="R38" s="25"/>
      <c r="S38" s="24">
        <f t="shared" si="10"/>
        <v>1372</v>
      </c>
      <c r="T38" s="25">
        <f t="shared" si="20"/>
        <v>42532</v>
      </c>
      <c r="U38" s="76">
        <f t="shared" si="21"/>
        <v>84654.415016810482</v>
      </c>
      <c r="V38" s="27">
        <f t="shared" si="11"/>
        <v>42122.415016810482</v>
      </c>
      <c r="W38" s="28">
        <f t="shared" si="12"/>
        <v>11109.786960683765</v>
      </c>
      <c r="X38" s="29">
        <f t="shared" si="13"/>
        <v>73544.628056126719</v>
      </c>
      <c r="Y38" s="115">
        <f t="shared" si="25"/>
        <v>84654.415016810482</v>
      </c>
      <c r="Z38" s="75">
        <f t="shared" si="26"/>
        <v>3255.939039108096</v>
      </c>
      <c r="AA38" s="75">
        <f t="shared" si="14"/>
        <v>2454.939039108096</v>
      </c>
      <c r="AB38" s="75">
        <f t="shared" si="23"/>
        <v>21951.009919939024</v>
      </c>
      <c r="AC38" s="75">
        <f t="shared" si="15"/>
        <v>5789.5788663839176</v>
      </c>
      <c r="AD38" s="26">
        <f t="shared" si="16"/>
        <v>78864.836150426563</v>
      </c>
      <c r="AE38" s="25"/>
      <c r="AF38" s="116">
        <f>X38-Q38</f>
        <v>1506.1840463884437</v>
      </c>
      <c r="AG38" s="30">
        <f t="shared" si="17"/>
        <v>6826.3921406882873</v>
      </c>
    </row>
    <row r="39" spans="2:33" x14ac:dyDescent="0.25">
      <c r="B39" s="77" t="s">
        <v>29</v>
      </c>
      <c r="C39" s="69">
        <v>63</v>
      </c>
      <c r="D39" s="12">
        <v>2051</v>
      </c>
      <c r="E39" s="16">
        <f t="shared" si="3"/>
        <v>1372</v>
      </c>
      <c r="F39" s="17">
        <f t="shared" ref="F39:F43" si="28">F38+E39</f>
        <v>43904</v>
      </c>
      <c r="G39" s="17">
        <f t="shared" si="4"/>
        <v>728</v>
      </c>
      <c r="H39" s="17">
        <f t="shared" ref="H39:H43" si="29">G39+H38</f>
        <v>23296</v>
      </c>
      <c r="I39" s="17">
        <f t="shared" ref="I39:I43" si="30">G39+E39</f>
        <v>2100</v>
      </c>
      <c r="J39" s="17">
        <f t="shared" ref="J39:J43" si="31">M38+I39</f>
        <v>118073.17932713496</v>
      </c>
      <c r="K39" s="81">
        <f t="shared" ref="K39:K43" si="32">IF(J39&lt;5000,0.015,IF(J39&gt;10000,0.005,0.01))</f>
        <v>5.0000000000000001E-3</v>
      </c>
      <c r="L39" s="17">
        <f t="shared" ref="L39:L43" si="33">K39*J39+27</f>
        <v>617.36589663567486</v>
      </c>
      <c r="M39" s="57">
        <f t="shared" ref="M39:M43" si="34">(J39-L39)*(1+$R$4)</f>
        <v>122154.04596771926</v>
      </c>
      <c r="N39" s="18">
        <f t="shared" ref="N39:N43" si="35">M39-H39</f>
        <v>98858.045967719256</v>
      </c>
      <c r="O39" s="52">
        <f t="shared" ref="O39:O43" si="36">(N39-F39)/2</f>
        <v>27477.022983859628</v>
      </c>
      <c r="P39" s="52">
        <f>O39*$O$3</f>
        <v>11540.349653221043</v>
      </c>
      <c r="Q39" s="62">
        <f t="shared" ref="Q39:Q43" si="37">N39-P39</f>
        <v>87317.696314498215</v>
      </c>
      <c r="R39" s="17"/>
      <c r="S39" s="16">
        <f t="shared" si="10"/>
        <v>1372</v>
      </c>
      <c r="T39" s="17">
        <f t="shared" ref="T39:T43" si="38">T38+S39</f>
        <v>43904</v>
      </c>
      <c r="U39" s="51">
        <f t="shared" ref="U39:U43" si="39">(U38+S39)*(1+$R$4)</f>
        <v>89467.471617482908</v>
      </c>
      <c r="V39" s="19">
        <f t="shared" ref="V39:V43" si="40">U39-T39</f>
        <v>45563.471617482908</v>
      </c>
      <c r="W39" s="20">
        <f t="shared" ref="W39:W43" si="41">V39*$W$4</f>
        <v>12017.365639111116</v>
      </c>
      <c r="X39" s="21">
        <f t="shared" ref="X39:X43" si="42">U39-W39</f>
        <v>77450.105978371794</v>
      </c>
      <c r="Y39" s="114">
        <f t="shared" si="25"/>
        <v>89467.471617482908</v>
      </c>
      <c r="Z39" s="52">
        <f t="shared" si="26"/>
        <v>3441.0566006724257</v>
      </c>
      <c r="AA39" s="52">
        <f t="shared" si="14"/>
        <v>2640.0566006724257</v>
      </c>
      <c r="AB39" s="52">
        <f t="shared" si="23"/>
        <v>24591.06652061145</v>
      </c>
      <c r="AC39" s="52">
        <f t="shared" si="15"/>
        <v>6485.8937948112698</v>
      </c>
      <c r="AD39" s="18">
        <f t="shared" si="16"/>
        <v>82981.577822671636</v>
      </c>
      <c r="AE39" s="17"/>
      <c r="AF39" s="99">
        <f t="shared" ref="AF39:AG44" si="43">X39-Q39</f>
        <v>-9867.5903361264209</v>
      </c>
      <c r="AG39" s="23">
        <f t="shared" si="17"/>
        <v>-4336.118491826579</v>
      </c>
    </row>
    <row r="40" spans="2:33" x14ac:dyDescent="0.25">
      <c r="B40" s="78"/>
      <c r="C40" s="69">
        <v>64</v>
      </c>
      <c r="D40" s="12">
        <v>2052</v>
      </c>
      <c r="E40" s="16">
        <f t="shared" si="3"/>
        <v>1372</v>
      </c>
      <c r="F40" s="17">
        <f t="shared" si="28"/>
        <v>45276</v>
      </c>
      <c r="G40" s="17">
        <f t="shared" si="4"/>
        <v>728</v>
      </c>
      <c r="H40" s="17">
        <f t="shared" si="29"/>
        <v>24024</v>
      </c>
      <c r="I40" s="17">
        <f t="shared" si="30"/>
        <v>2100</v>
      </c>
      <c r="J40" s="17">
        <f t="shared" si="31"/>
        <v>124254.04596771926</v>
      </c>
      <c r="K40" s="81">
        <f t="shared" si="32"/>
        <v>5.0000000000000001E-3</v>
      </c>
      <c r="L40" s="17">
        <f t="shared" si="33"/>
        <v>648.27022983859626</v>
      </c>
      <c r="M40" s="57">
        <f t="shared" si="34"/>
        <v>128550.00676739588</v>
      </c>
      <c r="N40" s="18">
        <f t="shared" si="35"/>
        <v>104526.00676739588</v>
      </c>
      <c r="O40" s="52">
        <f t="shared" si="36"/>
        <v>29625.003383697942</v>
      </c>
      <c r="P40" s="52">
        <f>O40*$O$3</f>
        <v>12442.501421153134</v>
      </c>
      <c r="Q40" s="62">
        <f t="shared" si="37"/>
        <v>92083.505346242746</v>
      </c>
      <c r="R40" s="17"/>
      <c r="S40" s="16">
        <f t="shared" si="10"/>
        <v>1372</v>
      </c>
      <c r="T40" s="17">
        <f t="shared" si="38"/>
        <v>45276</v>
      </c>
      <c r="U40" s="51">
        <f t="shared" si="39"/>
        <v>94473.050482182225</v>
      </c>
      <c r="V40" s="19">
        <f t="shared" si="40"/>
        <v>49197.050482182225</v>
      </c>
      <c r="W40" s="20">
        <f t="shared" si="41"/>
        <v>12975.722064675561</v>
      </c>
      <c r="X40" s="21">
        <f t="shared" si="42"/>
        <v>81497.328417506666</v>
      </c>
      <c r="Y40" s="114">
        <f t="shared" si="25"/>
        <v>94473.050482182225</v>
      </c>
      <c r="Z40" s="52">
        <f t="shared" si="26"/>
        <v>3633.5788646993169</v>
      </c>
      <c r="AA40" s="52">
        <f t="shared" si="14"/>
        <v>2832.5788646993169</v>
      </c>
      <c r="AB40" s="52">
        <f t="shared" si="23"/>
        <v>27423.645385310767</v>
      </c>
      <c r="AC40" s="52">
        <f t="shared" si="15"/>
        <v>7232.9864703757139</v>
      </c>
      <c r="AD40" s="18">
        <f t="shared" si="16"/>
        <v>87240.064011806506</v>
      </c>
      <c r="AE40" s="17"/>
      <c r="AF40" s="99">
        <f t="shared" si="43"/>
        <v>-10586.17692873608</v>
      </c>
      <c r="AG40" s="23">
        <f t="shared" si="17"/>
        <v>-4843.4413344362401</v>
      </c>
    </row>
    <row r="41" spans="2:33" x14ac:dyDescent="0.25">
      <c r="B41" s="78"/>
      <c r="C41" s="69">
        <v>65</v>
      </c>
      <c r="D41" s="12">
        <v>2053</v>
      </c>
      <c r="E41" s="16">
        <f t="shared" si="3"/>
        <v>1372</v>
      </c>
      <c r="F41" s="17">
        <f t="shared" si="28"/>
        <v>46648</v>
      </c>
      <c r="G41" s="17">
        <f t="shared" si="4"/>
        <v>728</v>
      </c>
      <c r="H41" s="17">
        <f t="shared" si="29"/>
        <v>24752</v>
      </c>
      <c r="I41" s="17">
        <f t="shared" si="30"/>
        <v>2100</v>
      </c>
      <c r="J41" s="17">
        <f t="shared" si="31"/>
        <v>130650.00676739588</v>
      </c>
      <c r="K41" s="81">
        <f t="shared" si="32"/>
        <v>5.0000000000000001E-3</v>
      </c>
      <c r="L41" s="17">
        <f t="shared" si="33"/>
        <v>680.25003383697947</v>
      </c>
      <c r="M41" s="57">
        <f t="shared" si="34"/>
        <v>135168.54700290126</v>
      </c>
      <c r="N41" s="18">
        <f t="shared" si="35"/>
        <v>110416.54700290126</v>
      </c>
      <c r="O41" s="52">
        <f t="shared" si="36"/>
        <v>31884.273501450632</v>
      </c>
      <c r="P41" s="52">
        <f>O41*$O$3</f>
        <v>13391.394870609265</v>
      </c>
      <c r="Q41" s="62">
        <f t="shared" si="37"/>
        <v>97025.152132292002</v>
      </c>
      <c r="R41" s="17"/>
      <c r="S41" s="16">
        <f t="shared" si="10"/>
        <v>1372</v>
      </c>
      <c r="T41" s="17">
        <f t="shared" si="38"/>
        <v>46648</v>
      </c>
      <c r="U41" s="51">
        <f t="shared" si="39"/>
        <v>99678.852501469519</v>
      </c>
      <c r="V41" s="19">
        <f t="shared" si="40"/>
        <v>53030.852501469519</v>
      </c>
      <c r="W41" s="20">
        <f t="shared" si="41"/>
        <v>13986.887347262586</v>
      </c>
      <c r="X41" s="21">
        <f t="shared" si="42"/>
        <v>85691.965154206933</v>
      </c>
      <c r="Y41" s="114">
        <f t="shared" si="25"/>
        <v>99678.852501469519</v>
      </c>
      <c r="Z41" s="52">
        <f t="shared" si="26"/>
        <v>3833.8020192872937</v>
      </c>
      <c r="AA41" s="52">
        <f t="shared" si="14"/>
        <v>3032.8020192872937</v>
      </c>
      <c r="AB41" s="52">
        <f t="shared" si="23"/>
        <v>30456.447404598061</v>
      </c>
      <c r="AC41" s="52">
        <f t="shared" si="15"/>
        <v>8032.888002962738</v>
      </c>
      <c r="AD41" s="18">
        <f t="shared" si="16"/>
        <v>91645.964498506786</v>
      </c>
      <c r="AE41" s="17"/>
      <c r="AF41" s="99">
        <f t="shared" si="43"/>
        <v>-11333.186978085068</v>
      </c>
      <c r="AG41" s="23">
        <f t="shared" si="17"/>
        <v>-5379.1876337852154</v>
      </c>
    </row>
    <row r="42" spans="2:33" x14ac:dyDescent="0.25">
      <c r="B42" s="78"/>
      <c r="C42" s="69">
        <v>66</v>
      </c>
      <c r="D42" s="12">
        <v>2054</v>
      </c>
      <c r="E42" s="16">
        <f t="shared" si="3"/>
        <v>1372</v>
      </c>
      <c r="F42" s="17">
        <f t="shared" si="28"/>
        <v>48020</v>
      </c>
      <c r="G42" s="17">
        <f t="shared" si="4"/>
        <v>728</v>
      </c>
      <c r="H42" s="17">
        <f t="shared" si="29"/>
        <v>25480</v>
      </c>
      <c r="I42" s="17">
        <f t="shared" si="30"/>
        <v>2100</v>
      </c>
      <c r="J42" s="17">
        <f t="shared" si="31"/>
        <v>137268.54700290126</v>
      </c>
      <c r="K42" s="81">
        <f t="shared" si="32"/>
        <v>5.0000000000000001E-3</v>
      </c>
      <c r="L42" s="17">
        <f t="shared" si="33"/>
        <v>713.34273501450639</v>
      </c>
      <c r="M42" s="57">
        <f t="shared" si="34"/>
        <v>142017.41243860224</v>
      </c>
      <c r="N42" s="18">
        <f t="shared" si="35"/>
        <v>116537.41243860224</v>
      </c>
      <c r="O42" s="52">
        <f t="shared" si="36"/>
        <v>34258.706219301122</v>
      </c>
      <c r="P42" s="52">
        <f>O42*$O$3</f>
        <v>14388.656612106472</v>
      </c>
      <c r="Q42" s="62">
        <f t="shared" si="37"/>
        <v>102148.75582649578</v>
      </c>
      <c r="R42" s="17"/>
      <c r="S42" s="16">
        <f t="shared" si="10"/>
        <v>1372</v>
      </c>
      <c r="T42" s="17">
        <f t="shared" si="38"/>
        <v>48020</v>
      </c>
      <c r="U42" s="51">
        <f t="shared" si="39"/>
        <v>105092.8866015283</v>
      </c>
      <c r="V42" s="19">
        <f t="shared" si="40"/>
        <v>57072.886601528298</v>
      </c>
      <c r="W42" s="20">
        <f t="shared" si="41"/>
        <v>15052.973841153087</v>
      </c>
      <c r="X42" s="21">
        <f t="shared" si="42"/>
        <v>90039.912760375213</v>
      </c>
      <c r="Y42" s="114">
        <f t="shared" si="25"/>
        <v>105092.8866015283</v>
      </c>
      <c r="Z42" s="52">
        <f t="shared" si="26"/>
        <v>4042.0341000587796</v>
      </c>
      <c r="AA42" s="52">
        <f t="shared" si="14"/>
        <v>3241.0341000587796</v>
      </c>
      <c r="AB42" s="52">
        <f t="shared" si="23"/>
        <v>33697.48150465684</v>
      </c>
      <c r="AC42" s="52">
        <f t="shared" si="15"/>
        <v>8887.7107468532413</v>
      </c>
      <c r="AD42" s="18">
        <f t="shared" si="16"/>
        <v>96205.175854675064</v>
      </c>
      <c r="AE42" s="17"/>
      <c r="AF42" s="99">
        <f t="shared" si="43"/>
        <v>-12108.843066120564</v>
      </c>
      <c r="AG42" s="23">
        <f t="shared" si="17"/>
        <v>-5943.5799718207127</v>
      </c>
    </row>
    <row r="43" spans="2:33" ht="15.75" thickBot="1" x14ac:dyDescent="0.3">
      <c r="B43" s="79"/>
      <c r="C43" s="70">
        <v>67</v>
      </c>
      <c r="D43" s="13">
        <v>2055</v>
      </c>
      <c r="E43" s="31">
        <f t="shared" si="3"/>
        <v>1372</v>
      </c>
      <c r="F43" s="32">
        <f t="shared" si="28"/>
        <v>49392</v>
      </c>
      <c r="G43" s="32">
        <f t="shared" si="4"/>
        <v>728</v>
      </c>
      <c r="H43" s="32">
        <f t="shared" si="29"/>
        <v>26208</v>
      </c>
      <c r="I43" s="32">
        <f t="shared" si="30"/>
        <v>2100</v>
      </c>
      <c r="J43" s="32">
        <f t="shared" si="31"/>
        <v>144117.41243860224</v>
      </c>
      <c r="K43" s="83">
        <f t="shared" si="32"/>
        <v>5.0000000000000001E-3</v>
      </c>
      <c r="L43" s="32">
        <f t="shared" si="33"/>
        <v>747.58706219301121</v>
      </c>
      <c r="M43" s="58">
        <f t="shared" si="34"/>
        <v>149104.6183914656</v>
      </c>
      <c r="N43" s="33">
        <f t="shared" si="35"/>
        <v>122896.6183914656</v>
      </c>
      <c r="O43" s="59">
        <f t="shared" si="36"/>
        <v>36752.3091957328</v>
      </c>
      <c r="P43" s="59">
        <f>O43*$O$3</f>
        <v>15435.969862207776</v>
      </c>
      <c r="Q43" s="63">
        <f t="shared" si="37"/>
        <v>107460.64852925783</v>
      </c>
      <c r="R43" s="17"/>
      <c r="S43" s="31">
        <f t="shared" si="10"/>
        <v>1372</v>
      </c>
      <c r="T43" s="32">
        <f t="shared" si="38"/>
        <v>49392</v>
      </c>
      <c r="U43" s="67">
        <f t="shared" si="39"/>
        <v>110723.48206558943</v>
      </c>
      <c r="V43" s="34">
        <f t="shared" si="40"/>
        <v>61331.482065589429</v>
      </c>
      <c r="W43" s="35">
        <f t="shared" si="41"/>
        <v>16176.178394799212</v>
      </c>
      <c r="X43" s="36">
        <f t="shared" si="42"/>
        <v>94547.303670790221</v>
      </c>
      <c r="Y43" s="114">
        <f t="shared" si="25"/>
        <v>110723.48206558943</v>
      </c>
      <c r="Z43" s="52">
        <f>Y43-(Y42+S43)</f>
        <v>4258.5954640611308</v>
      </c>
      <c r="AA43" s="52">
        <f t="shared" si="14"/>
        <v>3457.5954640611308</v>
      </c>
      <c r="AB43" s="52">
        <f t="shared" si="23"/>
        <v>37155.076968717971</v>
      </c>
      <c r="AC43" s="52">
        <f t="shared" si="15"/>
        <v>9799.651550499364</v>
      </c>
      <c r="AD43" s="18">
        <f t="shared" si="16"/>
        <v>100923.83051509007</v>
      </c>
      <c r="AE43" s="17"/>
      <c r="AF43" s="101">
        <f t="shared" si="43"/>
        <v>-12913.344858467608</v>
      </c>
      <c r="AG43" s="37">
        <f t="shared" si="17"/>
        <v>-6536.8180141677585</v>
      </c>
    </row>
    <row r="44" spans="2:33" ht="15.75" thickBot="1" x14ac:dyDescent="0.3">
      <c r="C44" s="70">
        <v>68</v>
      </c>
      <c r="D44" s="14" t="s">
        <v>26</v>
      </c>
      <c r="E44" s="22"/>
      <c r="F44" s="22"/>
      <c r="G44" s="22"/>
      <c r="H44" s="22"/>
      <c r="I44" s="22"/>
      <c r="J44" s="22"/>
      <c r="K44" s="22"/>
      <c r="L44" s="22"/>
      <c r="M44" s="22"/>
      <c r="N44" s="38">
        <f>N43</f>
        <v>122896.6183914656</v>
      </c>
      <c r="O44" s="39">
        <f>(N44-F43)/2</f>
        <v>36752.3091957328</v>
      </c>
      <c r="P44" s="40">
        <f>O44*$O$4</f>
        <v>9695.2591658343117</v>
      </c>
      <c r="Q44" s="48">
        <f>N44-P44</f>
        <v>113201.35922563128</v>
      </c>
      <c r="R44" s="22"/>
      <c r="S44" s="39">
        <f>S43</f>
        <v>1372</v>
      </c>
      <c r="T44" s="42">
        <f t="shared" ref="T44:X44" si="44">T43</f>
        <v>49392</v>
      </c>
      <c r="U44" s="43">
        <f t="shared" si="44"/>
        <v>110723.48206558943</v>
      </c>
      <c r="V44" s="39">
        <f t="shared" si="44"/>
        <v>61331.482065589429</v>
      </c>
      <c r="W44" s="40">
        <f t="shared" si="44"/>
        <v>16176.178394799212</v>
      </c>
      <c r="X44" s="43">
        <f t="shared" si="44"/>
        <v>94547.303670790221</v>
      </c>
      <c r="Y44" s="38">
        <f>Y43</f>
        <v>110723.48206558943</v>
      </c>
      <c r="Z44" s="43">
        <f t="shared" ref="Z44:AD44" si="45">Z43</f>
        <v>4258.5954640611308</v>
      </c>
      <c r="AA44" s="43">
        <f t="shared" si="45"/>
        <v>3457.5954640611308</v>
      </c>
      <c r="AB44" s="43">
        <f t="shared" si="45"/>
        <v>37155.076968717971</v>
      </c>
      <c r="AC44" s="43">
        <f t="shared" si="45"/>
        <v>9799.651550499364</v>
      </c>
      <c r="AD44" s="41">
        <f t="shared" si="45"/>
        <v>100923.83051509007</v>
      </c>
      <c r="AE44" s="22"/>
      <c r="AF44" s="37">
        <f t="shared" si="43"/>
        <v>-18654.055554841063</v>
      </c>
      <c r="AG44" s="117">
        <f t="shared" si="17"/>
        <v>-12277.528710541214</v>
      </c>
    </row>
    <row r="45" spans="2:33" x14ac:dyDescent="0.25"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49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2:33" x14ac:dyDescent="0.25">
      <c r="E46" s="44">
        <f>SUM(E8:E43)+E2</f>
        <v>49392</v>
      </c>
      <c r="F46" s="44"/>
      <c r="G46" s="44">
        <f>SUM(G8:G43)</f>
        <v>26208</v>
      </c>
      <c r="H46" s="44"/>
      <c r="I46" s="22"/>
      <c r="J46" s="22"/>
      <c r="K46" s="22"/>
      <c r="L46" s="44">
        <f>SUM(L8:L43)</f>
        <v>11837.467439642043</v>
      </c>
      <c r="M46" s="44">
        <f>M43</f>
        <v>149104.6183914656</v>
      </c>
      <c r="N46" s="44">
        <f>N43-G46</f>
        <v>96688.618391465599</v>
      </c>
      <c r="O46" s="44"/>
      <c r="P46" s="44"/>
      <c r="Q46" s="50">
        <f>Q43</f>
        <v>107460.64852925783</v>
      </c>
      <c r="R46" s="22"/>
      <c r="S46" s="44">
        <f>SUM(S8:S43)</f>
        <v>49392</v>
      </c>
      <c r="T46" s="44"/>
      <c r="U46" s="44">
        <f>SUM(U44)</f>
        <v>110723.48206558943</v>
      </c>
      <c r="V46" s="44"/>
      <c r="W46" s="44"/>
      <c r="X46" s="44">
        <f>X44</f>
        <v>94547.303670790221</v>
      </c>
      <c r="Y46" s="44"/>
      <c r="Z46" s="44"/>
      <c r="AA46" s="44"/>
      <c r="AB46" s="44"/>
      <c r="AC46" s="44"/>
      <c r="AD46" s="44"/>
      <c r="AE46" s="22"/>
      <c r="AF46" s="22"/>
    </row>
  </sheetData>
  <mergeCells count="4">
    <mergeCell ref="B39:B43"/>
    <mergeCell ref="V6:X6"/>
    <mergeCell ref="AF7:AG7"/>
    <mergeCell ref="Y6:AD6"/>
  </mergeCells>
  <conditionalFormatting sqref="AF8:AG44">
    <cfRule type="cellIs" dxfId="2" priority="1" operator="lessThan">
      <formula>0</formula>
    </cfRule>
    <cfRule type="cellIs" dxfId="3" priority="2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R41"/>
  <sheetViews>
    <sheetView workbookViewId="0">
      <selection activeCell="J16" sqref="J16"/>
    </sheetView>
  </sheetViews>
  <sheetFormatPr baseColWidth="10" defaultRowHeight="15" x14ac:dyDescent="0.25"/>
  <sheetData>
    <row r="2" spans="4:18" ht="15.75" thickBot="1" x14ac:dyDescent="0.3">
      <c r="G2" s="95" t="s">
        <v>34</v>
      </c>
      <c r="I2" s="2">
        <v>0.02</v>
      </c>
      <c r="K2" s="87"/>
      <c r="L2" s="87"/>
      <c r="N2" s="2"/>
      <c r="O2" s="2"/>
      <c r="P2" s="2"/>
      <c r="Q2" s="2"/>
      <c r="R2" s="2"/>
    </row>
    <row r="3" spans="4:18" ht="15.75" thickBot="1" x14ac:dyDescent="0.3">
      <c r="D3" s="88" t="s">
        <v>30</v>
      </c>
      <c r="E3" s="88"/>
      <c r="F3" s="90"/>
      <c r="G3" s="89" t="s">
        <v>31</v>
      </c>
      <c r="H3" s="93" t="s">
        <v>33</v>
      </c>
      <c r="I3" s="94" t="s">
        <v>32</v>
      </c>
      <c r="M3" s="92"/>
      <c r="N3" s="107">
        <v>0.01</v>
      </c>
      <c r="O3" s="110">
        <v>0.02</v>
      </c>
      <c r="P3" s="108">
        <v>0.03</v>
      </c>
      <c r="Q3" s="110">
        <v>0.05</v>
      </c>
      <c r="R3" s="109">
        <v>7.0000000000000007E-2</v>
      </c>
    </row>
    <row r="4" spans="4:18" x14ac:dyDescent="0.25">
      <c r="D4" s="84">
        <v>728</v>
      </c>
      <c r="E4" s="84">
        <f>D4</f>
        <v>728</v>
      </c>
      <c r="F4" s="84"/>
      <c r="G4" s="54">
        <v>58.5</v>
      </c>
      <c r="H4" s="84">
        <f>D4-G4</f>
        <v>669.5</v>
      </c>
      <c r="I4" s="56">
        <f>H4*(1+$I$2)</f>
        <v>682.89</v>
      </c>
      <c r="K4" s="22">
        <f>I4-E4</f>
        <v>-45.110000000000014</v>
      </c>
      <c r="L4" s="22"/>
      <c r="M4" s="104">
        <v>1</v>
      </c>
      <c r="N4" s="96">
        <v>-51.80499999999995</v>
      </c>
      <c r="O4" s="68">
        <v>-45.110000000000014</v>
      </c>
      <c r="P4" s="97">
        <v>-38.414999999999964</v>
      </c>
      <c r="Q4" s="68">
        <v>-25.024999999999977</v>
      </c>
      <c r="R4" s="98">
        <v>-11.634999999999991</v>
      </c>
    </row>
    <row r="5" spans="4:18" x14ac:dyDescent="0.25">
      <c r="D5" s="85">
        <v>728</v>
      </c>
      <c r="E5" s="85">
        <f>D5+D4</f>
        <v>1456</v>
      </c>
      <c r="F5" s="85">
        <f>I4+D5</f>
        <v>1410.8899999999999</v>
      </c>
      <c r="G5" s="16">
        <v>89.734949999999998</v>
      </c>
      <c r="H5" s="85">
        <f>F5-G5</f>
        <v>1321.1550499999998</v>
      </c>
      <c r="I5" s="57">
        <f t="shared" ref="I5:I39" si="0">H5*(1+$I$2)</f>
        <v>1347.5781509999999</v>
      </c>
      <c r="K5" s="22">
        <f t="shared" ref="K5:K39" si="1">I5-E5</f>
        <v>-108.42184900000007</v>
      </c>
      <c r="L5" s="22"/>
      <c r="M5" s="105">
        <v>2</v>
      </c>
      <c r="N5" s="99">
        <v>-128.08606224999971</v>
      </c>
      <c r="O5" s="23">
        <v>-108.42184900000007</v>
      </c>
      <c r="P5" s="53">
        <v>-88.629860250000092</v>
      </c>
      <c r="Q5" s="23">
        <v>-48.662556249999852</v>
      </c>
      <c r="R5" s="100">
        <v>-8.1841502499999024</v>
      </c>
    </row>
    <row r="6" spans="4:18" x14ac:dyDescent="0.25">
      <c r="D6" s="85">
        <v>728</v>
      </c>
      <c r="E6" s="85">
        <f>D6+E5</f>
        <v>2184</v>
      </c>
      <c r="F6" s="85">
        <f t="shared" ref="F6:F39" si="2">I5+D6</f>
        <v>2075.5781509999997</v>
      </c>
      <c r="G6" s="16">
        <v>89.744469510000002</v>
      </c>
      <c r="H6" s="85">
        <f>F6-G6</f>
        <v>1985.8336814899997</v>
      </c>
      <c r="I6" s="57">
        <f t="shared" si="0"/>
        <v>2025.5503551197996</v>
      </c>
      <c r="K6" s="22">
        <f t="shared" si="1"/>
        <v>-158.44964488020037</v>
      </c>
      <c r="L6" s="22"/>
      <c r="M6" s="105">
        <v>3</v>
      </c>
      <c r="N6" s="99">
        <v>-197.55035536377454</v>
      </c>
      <c r="O6" s="23">
        <v>-158.44964488020037</v>
      </c>
      <c r="P6" s="53">
        <v>-118.84043093692526</v>
      </c>
      <c r="Q6" s="23">
        <v>-38.081642221874972</v>
      </c>
      <c r="R6" s="100">
        <v>44.755711680174954</v>
      </c>
    </row>
    <row r="7" spans="4:18" x14ac:dyDescent="0.25">
      <c r="D7" s="85">
        <v>728</v>
      </c>
      <c r="E7" s="85">
        <f t="shared" ref="E7:E39" si="3">D7+E6</f>
        <v>2912</v>
      </c>
      <c r="F7" s="85">
        <f t="shared" si="2"/>
        <v>2753.5503551197999</v>
      </c>
      <c r="G7" s="16">
        <v>111.08396531119801</v>
      </c>
      <c r="H7" s="85">
        <f t="shared" ref="H7:H39" si="4">F7-G7</f>
        <v>2642.4663898086019</v>
      </c>
      <c r="I7" s="57">
        <f t="shared" si="0"/>
        <v>2695.3157176047739</v>
      </c>
      <c r="K7" s="22">
        <f t="shared" si="1"/>
        <v>-216.68428239522609</v>
      </c>
      <c r="L7" s="22"/>
      <c r="M7" s="105">
        <v>4</v>
      </c>
      <c r="N7" s="99">
        <v>-281.35758906543833</v>
      </c>
      <c r="O7" s="23">
        <v>-216.68428239522609</v>
      </c>
      <c r="P7" s="53">
        <v>-150.74653073958279</v>
      </c>
      <c r="Q7" s="23">
        <v>-15.003527839638991</v>
      </c>
      <c r="R7" s="100">
        <v>126.02118616560983</v>
      </c>
    </row>
    <row r="8" spans="4:18" x14ac:dyDescent="0.25">
      <c r="D8" s="85">
        <v>728</v>
      </c>
      <c r="E8" s="85">
        <f t="shared" si="3"/>
        <v>3640</v>
      </c>
      <c r="F8" s="85">
        <f t="shared" si="2"/>
        <v>3423.3157176047739</v>
      </c>
      <c r="G8" s="16">
        <v>79.816294085623881</v>
      </c>
      <c r="H8" s="85">
        <f t="shared" si="4"/>
        <v>3343.4994235191502</v>
      </c>
      <c r="I8" s="57">
        <f t="shared" si="0"/>
        <v>3410.3694119895331</v>
      </c>
      <c r="K8" s="22">
        <f t="shared" si="1"/>
        <v>-229.63058801046691</v>
      </c>
      <c r="L8" s="22"/>
      <c r="M8" s="105">
        <v>5</v>
      </c>
      <c r="N8" s="99">
        <v>-327.34513244359823</v>
      </c>
      <c r="O8" s="23">
        <v>-229.63058801046691</v>
      </c>
      <c r="P8" s="53">
        <v>-129.36187383475954</v>
      </c>
      <c r="Q8" s="23">
        <v>79.063942395787308</v>
      </c>
      <c r="R8" s="100">
        <v>298.39288137001495</v>
      </c>
    </row>
    <row r="9" spans="4:18" x14ac:dyDescent="0.25">
      <c r="D9" s="85">
        <v>728</v>
      </c>
      <c r="E9" s="85">
        <f t="shared" si="3"/>
        <v>4368</v>
      </c>
      <c r="F9" s="85">
        <f t="shared" si="2"/>
        <v>4138.3694119895335</v>
      </c>
      <c r="G9" s="16">
        <v>90.965556867499672</v>
      </c>
      <c r="H9" s="85">
        <f t="shared" si="4"/>
        <v>4047.4038551220337</v>
      </c>
      <c r="I9" s="57">
        <f t="shared" si="0"/>
        <v>4128.3519322244747</v>
      </c>
      <c r="K9" s="22">
        <f t="shared" si="1"/>
        <v>-239.64806777552531</v>
      </c>
      <c r="L9" s="22"/>
      <c r="M9" s="105">
        <v>6</v>
      </c>
      <c r="N9" s="99">
        <v>-377.23874239460292</v>
      </c>
      <c r="O9" s="23">
        <v>-239.64806777552531</v>
      </c>
      <c r="P9" s="53">
        <v>-97.546206960039854</v>
      </c>
      <c r="Q9" s="23">
        <v>200.72587582956203</v>
      </c>
      <c r="R9" s="100">
        <v>518.67859645570024</v>
      </c>
    </row>
    <row r="10" spans="4:18" x14ac:dyDescent="0.25">
      <c r="D10" s="85">
        <v>728</v>
      </c>
      <c r="E10" s="85">
        <f t="shared" si="3"/>
        <v>5096</v>
      </c>
      <c r="F10" s="85">
        <f t="shared" si="2"/>
        <v>4856.3519322244747</v>
      </c>
      <c r="G10" s="16">
        <v>102.28094366482543</v>
      </c>
      <c r="H10" s="85">
        <f t="shared" si="4"/>
        <v>4754.0709885596489</v>
      </c>
      <c r="I10" s="57">
        <f t="shared" si="0"/>
        <v>4849.1524083308423</v>
      </c>
      <c r="K10" s="22">
        <f t="shared" si="1"/>
        <v>-246.84759166915774</v>
      </c>
      <c r="L10" s="22"/>
      <c r="M10" s="105">
        <v>7</v>
      </c>
      <c r="N10" s="99">
        <v>-431.13057423031842</v>
      </c>
      <c r="O10" s="23">
        <v>-246.84759166915774</v>
      </c>
      <c r="P10" s="53">
        <v>-55.286055480298273</v>
      </c>
      <c r="Q10" s="23">
        <v>350.75747188507648</v>
      </c>
      <c r="R10" s="100">
        <v>789.25532209303401</v>
      </c>
    </row>
    <row r="11" spans="4:18" x14ac:dyDescent="0.25">
      <c r="D11" s="85">
        <v>728</v>
      </c>
      <c r="E11" s="85">
        <f t="shared" si="3"/>
        <v>5824</v>
      </c>
      <c r="F11" s="85">
        <f t="shared" si="2"/>
        <v>5577.1524083308423</v>
      </c>
      <c r="G11" s="16">
        <v>113.76492972543132</v>
      </c>
      <c r="H11" s="85">
        <f t="shared" si="4"/>
        <v>5463.3874786054112</v>
      </c>
      <c r="I11" s="57">
        <f t="shared" si="0"/>
        <v>5572.6552281775193</v>
      </c>
      <c r="K11" s="22">
        <f t="shared" si="1"/>
        <v>-251.34477182248065</v>
      </c>
      <c r="L11" s="22"/>
      <c r="M11" s="105">
        <v>8</v>
      </c>
      <c r="N11" s="99">
        <v>-489.11396763422999</v>
      </c>
      <c r="O11" s="23">
        <v>-251.34477182248065</v>
      </c>
      <c r="P11" s="53">
        <v>-2.5749819946040589</v>
      </c>
      <c r="Q11" s="23">
        <v>529.94563751968235</v>
      </c>
      <c r="R11" s="100">
        <v>1112.6032758491738</v>
      </c>
    </row>
    <row r="12" spans="4:18" x14ac:dyDescent="0.25">
      <c r="D12" s="85">
        <v>728</v>
      </c>
      <c r="E12" s="85">
        <f t="shared" si="3"/>
        <v>6552</v>
      </c>
      <c r="F12" s="85">
        <f t="shared" si="2"/>
        <v>6300.6552281775193</v>
      </c>
      <c r="G12" s="16">
        <v>125.42002717834025</v>
      </c>
      <c r="H12" s="85">
        <f t="shared" si="4"/>
        <v>6175.2352009991791</v>
      </c>
      <c r="I12" s="57">
        <f t="shared" si="0"/>
        <v>6298.7399050191625</v>
      </c>
      <c r="K12" s="22">
        <f t="shared" si="1"/>
        <v>-253.26009498083749</v>
      </c>
      <c r="L12" s="22"/>
      <c r="M12" s="105">
        <v>9</v>
      </c>
      <c r="N12" s="99">
        <v>-551.28345980610538</v>
      </c>
      <c r="O12" s="23">
        <v>-253.26009498083749</v>
      </c>
      <c r="P12" s="53">
        <v>60.586017626141256</v>
      </c>
      <c r="Q12" s="23">
        <v>739.08836200482347</v>
      </c>
      <c r="R12" s="100">
        <v>1491.309044618446</v>
      </c>
    </row>
    <row r="13" spans="4:18" x14ac:dyDescent="0.25">
      <c r="D13" s="85">
        <v>728</v>
      </c>
      <c r="E13" s="85">
        <f t="shared" si="3"/>
        <v>7280</v>
      </c>
      <c r="F13" s="85">
        <f t="shared" si="2"/>
        <v>7026.7399050191625</v>
      </c>
      <c r="G13" s="16">
        <v>137.24878558329749</v>
      </c>
      <c r="H13" s="85">
        <f t="shared" si="4"/>
        <v>6889.4911194358647</v>
      </c>
      <c r="I13" s="57">
        <f t="shared" si="0"/>
        <v>7027.2809418245824</v>
      </c>
      <c r="K13" s="22">
        <f t="shared" si="1"/>
        <v>-252.71905817541756</v>
      </c>
      <c r="L13" s="22"/>
      <c r="M13" s="105">
        <v>10</v>
      </c>
      <c r="N13" s="99">
        <v>-617.73479874455279</v>
      </c>
      <c r="O13" s="23">
        <v>-252.71905817541756</v>
      </c>
      <c r="P13" s="53">
        <v>134.18810172516169</v>
      </c>
      <c r="Q13" s="23">
        <v>978.99400627098112</v>
      </c>
      <c r="R13" s="100">
        <v>1928.0686830276463</v>
      </c>
    </row>
    <row r="14" spans="4:18" x14ac:dyDescent="0.25">
      <c r="D14" s="85">
        <v>728</v>
      </c>
      <c r="E14" s="85">
        <f t="shared" si="3"/>
        <v>8008</v>
      </c>
      <c r="F14" s="85">
        <f t="shared" si="2"/>
        <v>7755.2809418245824</v>
      </c>
      <c r="G14" s="16">
        <v>149.25379248848864</v>
      </c>
      <c r="H14" s="85">
        <f t="shared" si="4"/>
        <v>7606.0271493360942</v>
      </c>
      <c r="I14" s="57">
        <f t="shared" si="0"/>
        <v>7758.1476923228165</v>
      </c>
      <c r="K14" s="22">
        <f t="shared" si="1"/>
        <v>-249.85230767718349</v>
      </c>
      <c r="L14" s="22"/>
      <c r="M14" s="105">
        <v>11</v>
      </c>
      <c r="N14" s="99">
        <v>-688.56495666886894</v>
      </c>
      <c r="O14" s="23">
        <v>-249.85230767718349</v>
      </c>
      <c r="P14" s="53">
        <v>218.21415326087299</v>
      </c>
      <c r="Q14" s="23">
        <v>1250.4805001213717</v>
      </c>
      <c r="R14" s="100">
        <v>2425.6907476672241</v>
      </c>
    </row>
    <row r="15" spans="4:18" x14ac:dyDescent="0.25">
      <c r="D15" s="85">
        <v>728</v>
      </c>
      <c r="E15" s="85">
        <f t="shared" si="3"/>
        <v>8736</v>
      </c>
      <c r="F15" s="85">
        <f t="shared" si="2"/>
        <v>8486.1476923228165</v>
      </c>
      <c r="G15" s="16">
        <v>161.43767399656713</v>
      </c>
      <c r="H15" s="85">
        <f t="shared" si="4"/>
        <v>8324.7100183262501</v>
      </c>
      <c r="I15" s="57">
        <f t="shared" si="0"/>
        <v>8491.2042186927756</v>
      </c>
      <c r="K15" s="22">
        <f t="shared" si="1"/>
        <v>-244.79578130722439</v>
      </c>
      <c r="L15" s="22"/>
      <c r="M15" s="105">
        <v>12</v>
      </c>
      <c r="N15" s="99">
        <v>-763.87214358161691</v>
      </c>
      <c r="O15" s="23">
        <v>-244.79578130722439</v>
      </c>
      <c r="P15" s="53">
        <v>312.63833249348136</v>
      </c>
      <c r="Q15" s="23">
        <v>1554.3744401750555</v>
      </c>
      <c r="R15" s="100">
        <v>2987.0992444854783</v>
      </c>
    </row>
    <row r="16" spans="4:18" x14ac:dyDescent="0.25">
      <c r="D16" s="85">
        <v>728</v>
      </c>
      <c r="E16" s="85">
        <f t="shared" si="3"/>
        <v>9464</v>
      </c>
      <c r="F16" s="85">
        <f t="shared" si="2"/>
        <v>9219.2042186927756</v>
      </c>
      <c r="G16" s="16">
        <v>173.80309533911597</v>
      </c>
      <c r="H16" s="85">
        <f t="shared" si="4"/>
        <v>9045.4011233536603</v>
      </c>
      <c r="I16" s="57">
        <f t="shared" si="0"/>
        <v>9226.3091458207346</v>
      </c>
      <c r="K16" s="22">
        <f t="shared" si="1"/>
        <v>-237.69085417926544</v>
      </c>
      <c r="L16" s="22"/>
      <c r="M16" s="105">
        <v>13</v>
      </c>
      <c r="N16" s="99">
        <v>-843.75582097335609</v>
      </c>
      <c r="O16" s="23">
        <v>-237.69085417926544</v>
      </c>
      <c r="P16" s="53">
        <v>417.42561130574177</v>
      </c>
      <c r="Q16" s="23">
        <v>1891.5100809298037</v>
      </c>
      <c r="R16" s="100">
        <v>3615.3364639217434</v>
      </c>
    </row>
    <row r="17" spans="4:18" x14ac:dyDescent="0.25">
      <c r="D17" s="85">
        <v>728</v>
      </c>
      <c r="E17" s="85">
        <f t="shared" si="3"/>
        <v>10192</v>
      </c>
      <c r="F17" s="85">
        <f t="shared" si="2"/>
        <v>9954.3091458207346</v>
      </c>
      <c r="G17" s="16">
        <v>186.35276145966881</v>
      </c>
      <c r="H17" s="85">
        <f t="shared" si="4"/>
        <v>9767.9563843610649</v>
      </c>
      <c r="I17" s="57">
        <f t="shared" si="0"/>
        <v>9963.3155120482861</v>
      </c>
      <c r="K17" s="22">
        <f t="shared" si="1"/>
        <v>-228.68448795171389</v>
      </c>
      <c r="L17" s="22"/>
      <c r="M17" s="105">
        <v>14</v>
      </c>
      <c r="N17" s="99">
        <v>-928.31671567099329</v>
      </c>
      <c r="O17" s="23">
        <v>-228.68448795171389</v>
      </c>
      <c r="P17" s="53">
        <v>532.53128848398228</v>
      </c>
      <c r="Q17" s="23">
        <v>2262.7282108361742</v>
      </c>
      <c r="R17" s="100">
        <v>4313.5656753241819</v>
      </c>
    </row>
    <row r="18" spans="4:18" x14ac:dyDescent="0.25">
      <c r="D18" s="85">
        <v>728</v>
      </c>
      <c r="E18" s="85">
        <f t="shared" si="3"/>
        <v>10920</v>
      </c>
      <c r="F18" s="85">
        <f t="shared" si="2"/>
        <v>10691.315512048286</v>
      </c>
      <c r="G18" s="16">
        <v>199.08941760541788</v>
      </c>
      <c r="H18" s="85">
        <f t="shared" si="4"/>
        <v>10492.226094442869</v>
      </c>
      <c r="I18" s="57">
        <f t="shared" si="0"/>
        <v>10702.070616331726</v>
      </c>
      <c r="K18" s="22">
        <f t="shared" si="1"/>
        <v>-217.92938366827366</v>
      </c>
      <c r="L18" s="22"/>
      <c r="M18" s="105">
        <v>15</v>
      </c>
      <c r="N18" s="99">
        <v>-1017.6568338312209</v>
      </c>
      <c r="O18" s="23">
        <v>-217.92938366827366</v>
      </c>
      <c r="P18" s="53">
        <v>657.90048526222017</v>
      </c>
      <c r="Q18" s="23">
        <v>2668.874904745091</v>
      </c>
      <c r="R18" s="100">
        <v>5085.0736488744806</v>
      </c>
    </row>
    <row r="19" spans="4:18" x14ac:dyDescent="0.25">
      <c r="D19" s="85">
        <v>728</v>
      </c>
      <c r="E19" s="85">
        <f t="shared" si="3"/>
        <v>11648</v>
      </c>
      <c r="F19" s="85">
        <f t="shared" si="2"/>
        <v>11430.070616331726</v>
      </c>
      <c r="G19" s="16">
        <v>212.0158499277386</v>
      </c>
      <c r="H19" s="85">
        <f t="shared" si="4"/>
        <v>11218.054766403988</v>
      </c>
      <c r="I19" s="57">
        <f t="shared" si="0"/>
        <v>11442.415861732068</v>
      </c>
      <c r="K19" s="22">
        <f t="shared" si="1"/>
        <v>-205.58413826793185</v>
      </c>
      <c r="L19" s="22"/>
      <c r="M19" s="105">
        <v>16</v>
      </c>
      <c r="N19" s="99">
        <v>-1111.8794750805173</v>
      </c>
      <c r="O19" s="23">
        <v>-205.58413826793185</v>
      </c>
      <c r="P19" s="53">
        <v>793.46762040817885</v>
      </c>
      <c r="Q19" s="23">
        <v>3110.8001435301321</v>
      </c>
      <c r="R19" s="100">
        <v>5933.2729695996495</v>
      </c>
    </row>
    <row r="20" spans="4:18" x14ac:dyDescent="0.25">
      <c r="D20" s="85">
        <v>728</v>
      </c>
      <c r="E20" s="85">
        <f t="shared" si="3"/>
        <v>12376</v>
      </c>
      <c r="F20" s="85">
        <f t="shared" si="2"/>
        <v>12170.415861732068</v>
      </c>
      <c r="G20" s="16">
        <v>225.13488609166191</v>
      </c>
      <c r="H20" s="85">
        <f t="shared" si="4"/>
        <v>11945.280975640406</v>
      </c>
      <c r="I20" s="57">
        <f t="shared" si="0"/>
        <v>12184.186595153215</v>
      </c>
      <c r="K20" s="22">
        <f t="shared" si="1"/>
        <v>-191.81340484678549</v>
      </c>
      <c r="L20" s="22"/>
      <c r="M20" s="105">
        <v>17</v>
      </c>
      <c r="N20" s="99">
        <v>-1211.089246803218</v>
      </c>
      <c r="O20" s="23">
        <v>-191.81340484678549</v>
      </c>
      <c r="P20" s="53">
        <v>939.1558641051306</v>
      </c>
      <c r="Q20" s="23">
        <v>3589.3562910906894</v>
      </c>
      <c r="R20" s="100">
        <v>6861.704104062479</v>
      </c>
    </row>
    <row r="21" spans="4:18" x14ac:dyDescent="0.25">
      <c r="D21" s="85">
        <v>728</v>
      </c>
      <c r="E21" s="85">
        <f t="shared" si="3"/>
        <v>13104</v>
      </c>
      <c r="F21" s="85">
        <f t="shared" si="2"/>
        <v>12912.186595153215</v>
      </c>
      <c r="G21" s="16">
        <v>238.44939589442765</v>
      </c>
      <c r="H21" s="85">
        <f t="shared" si="4"/>
        <v>12673.737199258787</v>
      </c>
      <c r="I21" s="57">
        <f t="shared" si="0"/>
        <v>12927.211943243963</v>
      </c>
      <c r="K21" s="22">
        <f t="shared" si="1"/>
        <v>-176.78805675603689</v>
      </c>
      <c r="L21" s="22"/>
      <c r="M21" s="105">
        <v>18</v>
      </c>
      <c r="N21" s="99">
        <v>-1315.3920785791561</v>
      </c>
      <c r="O21" s="23">
        <v>-176.78805675603689</v>
      </c>
      <c r="P21" s="53">
        <v>1094.8765698578463</v>
      </c>
      <c r="Q21" s="23">
        <v>4105.3964183114622</v>
      </c>
      <c r="R21" s="100">
        <v>7874.0371759568043</v>
      </c>
    </row>
    <row r="22" spans="4:18" x14ac:dyDescent="0.25">
      <c r="D22" s="85">
        <v>728</v>
      </c>
      <c r="E22" s="85">
        <f t="shared" si="3"/>
        <v>13832</v>
      </c>
      <c r="F22" s="85">
        <f t="shared" si="2"/>
        <v>13655.211943243963</v>
      </c>
      <c r="G22" s="16">
        <v>251.96229189325462</v>
      </c>
      <c r="H22" s="85">
        <f t="shared" si="4"/>
        <v>13403.249651350709</v>
      </c>
      <c r="I22" s="57">
        <f t="shared" si="0"/>
        <v>13671.314644377722</v>
      </c>
      <c r="K22" s="22">
        <f t="shared" si="1"/>
        <v>-160.68535562227771</v>
      </c>
      <c r="L22" s="22"/>
      <c r="M22" s="105">
        <v>19</v>
      </c>
      <c r="N22" s="99">
        <v>-1424.8952367724287</v>
      </c>
      <c r="O22" s="23">
        <v>-160.68535562227771</v>
      </c>
      <c r="P22" s="53">
        <v>1260.5286836244086</v>
      </c>
      <c r="Q22" s="23">
        <v>4659.7724628850883</v>
      </c>
      <c r="R22" s="100">
        <v>8974.0734020587697</v>
      </c>
    </row>
    <row r="23" spans="4:18" x14ac:dyDescent="0.25">
      <c r="D23" s="85">
        <v>728</v>
      </c>
      <c r="E23" s="85">
        <f t="shared" si="3"/>
        <v>14560</v>
      </c>
      <c r="F23" s="85">
        <f t="shared" si="2"/>
        <v>14399.314644377722</v>
      </c>
      <c r="G23" s="16">
        <v>265.67653004246415</v>
      </c>
      <c r="H23" s="85">
        <f t="shared" si="4"/>
        <v>14133.638114335257</v>
      </c>
      <c r="I23" s="57">
        <f t="shared" si="0"/>
        <v>14416.310876621963</v>
      </c>
      <c r="K23" s="22">
        <f t="shared" si="1"/>
        <v>-143.68912337803704</v>
      </c>
      <c r="L23" s="22"/>
      <c r="M23" s="105">
        <v>20</v>
      </c>
      <c r="N23" s="99">
        <v>-1539.7073392727998</v>
      </c>
      <c r="O23" s="23">
        <v>-143.68912337803704</v>
      </c>
      <c r="P23" s="53">
        <v>1435.998129348236</v>
      </c>
      <c r="Q23" s="23">
        <v>5253.3332131960924</v>
      </c>
      <c r="R23" s="100">
        <v>10165.74613476557</v>
      </c>
    </row>
    <row r="24" spans="4:18" x14ac:dyDescent="0.25">
      <c r="D24" s="85">
        <v>728</v>
      </c>
      <c r="E24" s="85">
        <f t="shared" si="3"/>
        <v>15288</v>
      </c>
      <c r="F24" s="85">
        <f t="shared" si="2"/>
        <v>15144.310876621963</v>
      </c>
      <c r="G24" s="16">
        <v>279.59511034009677</v>
      </c>
      <c r="H24" s="85">
        <f t="shared" si="4"/>
        <v>14864.715766281866</v>
      </c>
      <c r="I24" s="57">
        <f t="shared" si="0"/>
        <v>15162.010081607505</v>
      </c>
      <c r="K24" s="22">
        <f t="shared" si="1"/>
        <v>-125.98991839249538</v>
      </c>
      <c r="L24" s="22"/>
      <c r="M24" s="105">
        <v>21</v>
      </c>
      <c r="N24" s="99">
        <v>-1659.9383703913318</v>
      </c>
      <c r="O24" s="23">
        <v>-125.98991839249538</v>
      </c>
      <c r="P24" s="53">
        <v>1621.1571700363747</v>
      </c>
      <c r="Q24" s="23">
        <v>5886.9221037133575</v>
      </c>
      <c r="R24" s="100">
        <v>11453.121451750325</v>
      </c>
    </row>
    <row r="25" spans="4:18" x14ac:dyDescent="0.25">
      <c r="D25" s="85">
        <v>728</v>
      </c>
      <c r="E25" s="85">
        <f t="shared" si="3"/>
        <v>16016</v>
      </c>
      <c r="F25" s="85">
        <f t="shared" si="2"/>
        <v>15890.010081607505</v>
      </c>
      <c r="G25" s="16">
        <v>293.72107748416425</v>
      </c>
      <c r="H25" s="85">
        <f t="shared" si="4"/>
        <v>15596.28900412334</v>
      </c>
      <c r="I25" s="57">
        <f t="shared" si="0"/>
        <v>15908.214784205808</v>
      </c>
      <c r="K25" s="22">
        <f t="shared" si="1"/>
        <v>-107.78521579419248</v>
      </c>
      <c r="L25" s="22"/>
      <c r="M25" s="105">
        <v>22</v>
      </c>
      <c r="N25" s="99">
        <v>-1785.6996959117914</v>
      </c>
      <c r="O25" s="23">
        <v>-107.78521579419248</v>
      </c>
      <c r="P25" s="53">
        <v>1815.8637435008313</v>
      </c>
      <c r="Q25" s="23">
        <v>6561.3748085426087</v>
      </c>
      <c r="R25" s="100">
        <v>12840.398227034195</v>
      </c>
    </row>
    <row r="26" spans="4:18" x14ac:dyDescent="0.25">
      <c r="D26" s="85">
        <v>728</v>
      </c>
      <c r="E26" s="85">
        <f t="shared" si="3"/>
        <v>16744</v>
      </c>
      <c r="F26" s="85">
        <f t="shared" si="2"/>
        <v>16636.214784205808</v>
      </c>
      <c r="G26" s="16">
        <v>308.05752153867832</v>
      </c>
      <c r="H26" s="85">
        <f t="shared" si="4"/>
        <v>16328.15726266713</v>
      </c>
      <c r="I26" s="57">
        <f t="shared" si="0"/>
        <v>16654.720407920471</v>
      </c>
      <c r="K26" s="22">
        <f t="shared" si="1"/>
        <v>-89.279592079528811</v>
      </c>
      <c r="L26" s="22"/>
      <c r="M26" s="105">
        <v>23</v>
      </c>
      <c r="N26" s="99">
        <v>-1917.1040782994478</v>
      </c>
      <c r="O26" s="23">
        <v>-89.279592079528811</v>
      </c>
      <c r="P26" s="53">
        <v>2019.9607718495499</v>
      </c>
      <c r="Q26" s="23">
        <v>7277.5166189473712</v>
      </c>
      <c r="R26" s="100">
        <v>14331.907610980143</v>
      </c>
    </row>
    <row r="27" spans="4:18" x14ac:dyDescent="0.25">
      <c r="D27" s="85">
        <v>728</v>
      </c>
      <c r="E27" s="85">
        <f t="shared" si="3"/>
        <v>17472</v>
      </c>
      <c r="F27" s="85">
        <f t="shared" si="2"/>
        <v>17382.720407920471</v>
      </c>
      <c r="G27" s="16">
        <v>322.60757860960462</v>
      </c>
      <c r="H27" s="85">
        <f t="shared" si="4"/>
        <v>17060.112829310867</v>
      </c>
      <c r="I27" s="57">
        <f t="shared" si="0"/>
        <v>17401.315085897084</v>
      </c>
      <c r="K27" s="22">
        <f t="shared" si="1"/>
        <v>-70.684914102916082</v>
      </c>
      <c r="L27" s="22"/>
      <c r="M27" s="105">
        <v>24</v>
      </c>
      <c r="N27" s="99">
        <v>-2054.2656920688514</v>
      </c>
      <c r="O27" s="23">
        <v>-70.684914102916082</v>
      </c>
      <c r="P27" s="53">
        <v>2233.2754437824151</v>
      </c>
      <c r="Q27" s="23">
        <v>8036.1595897538718</v>
      </c>
      <c r="R27" s="100">
        <v>15932.11183929797</v>
      </c>
    </row>
    <row r="28" spans="4:18" x14ac:dyDescent="0.25">
      <c r="D28" s="85">
        <v>728</v>
      </c>
      <c r="E28" s="85">
        <f t="shared" si="3"/>
        <v>18200</v>
      </c>
      <c r="F28" s="85">
        <f t="shared" si="2"/>
        <v>18129.315085897084</v>
      </c>
      <c r="G28" s="16">
        <v>337.3744315308877</v>
      </c>
      <c r="H28" s="85">
        <f t="shared" si="4"/>
        <v>17791.940654366197</v>
      </c>
      <c r="I28" s="57">
        <f t="shared" si="0"/>
        <v>18147.779467453522</v>
      </c>
      <c r="K28" s="22">
        <f t="shared" si="1"/>
        <v>-52.220532546478353</v>
      </c>
      <c r="L28" s="22"/>
      <c r="M28" s="105">
        <v>25</v>
      </c>
      <c r="N28" s="99">
        <v>-2197.3001393122322</v>
      </c>
      <c r="O28" s="23">
        <v>-52.220532546478353</v>
      </c>
      <c r="P28" s="53">
        <v>2455.6184687153836</v>
      </c>
      <c r="Q28" s="23">
        <v>8838.0994386093953</v>
      </c>
      <c r="R28" s="100">
        <v>17645.602283065295</v>
      </c>
    </row>
    <row r="29" spans="4:18" x14ac:dyDescent="0.25">
      <c r="D29" s="85">
        <v>728</v>
      </c>
      <c r="E29" s="85">
        <f t="shared" si="3"/>
        <v>18928</v>
      </c>
      <c r="F29" s="85">
        <f t="shared" si="2"/>
        <v>18875.779467453522</v>
      </c>
      <c r="G29" s="16">
        <v>352.36131056069792</v>
      </c>
      <c r="H29" s="85">
        <f t="shared" si="4"/>
        <v>18523.418156892825</v>
      </c>
      <c r="I29" s="57">
        <f t="shared" si="0"/>
        <v>18893.886520030683</v>
      </c>
      <c r="K29" s="22">
        <f t="shared" si="1"/>
        <v>-34.113479969317268</v>
      </c>
      <c r="L29" s="22"/>
      <c r="M29" s="105">
        <v>26</v>
      </c>
      <c r="N29" s="99">
        <v>-2346.3244653901456</v>
      </c>
      <c r="O29" s="23">
        <v>-34.113479969317268</v>
      </c>
      <c r="P29" s="53">
        <v>2686.7833017225857</v>
      </c>
      <c r="Q29" s="23">
        <v>9684.1121810619043</v>
      </c>
      <c r="R29" s="100">
        <v>19477.096642957156</v>
      </c>
    </row>
    <row r="30" spans="4:18" x14ac:dyDescent="0.25">
      <c r="D30" s="85">
        <v>728</v>
      </c>
      <c r="E30" s="85">
        <f t="shared" si="3"/>
        <v>19656</v>
      </c>
      <c r="F30" s="85">
        <f t="shared" si="2"/>
        <v>19621.886520030683</v>
      </c>
      <c r="G30" s="16">
        <v>367.57149408805236</v>
      </c>
      <c r="H30" s="85">
        <f t="shared" si="4"/>
        <v>19254.315025942629</v>
      </c>
      <c r="I30" s="57">
        <f t="shared" si="0"/>
        <v>19639.40132646148</v>
      </c>
      <c r="K30" s="22">
        <f t="shared" si="1"/>
        <v>-16.598673538519506</v>
      </c>
      <c r="L30" s="22"/>
      <c r="M30" s="105">
        <v>27</v>
      </c>
      <c r="N30" s="99">
        <v>-2501.4571747860246</v>
      </c>
      <c r="O30" s="23">
        <v>-16.598673538519506</v>
      </c>
      <c r="P30" s="53">
        <v>2926.5453382518062</v>
      </c>
      <c r="Q30" s="23">
        <v>10574.950483367898</v>
      </c>
      <c r="R30" s="100">
        <v>21431.435181276443</v>
      </c>
    </row>
    <row r="31" spans="4:18" x14ac:dyDescent="0.25">
      <c r="D31" s="85">
        <v>728</v>
      </c>
      <c r="E31" s="85">
        <f t="shared" si="3"/>
        <v>20384</v>
      </c>
      <c r="F31" s="85">
        <f t="shared" si="2"/>
        <v>20367.40132646148</v>
      </c>
      <c r="G31" s="16">
        <v>383.00830934996435</v>
      </c>
      <c r="H31" s="85">
        <f t="shared" si="4"/>
        <v>19984.393017111517</v>
      </c>
      <c r="I31" s="57">
        <f t="shared" si="0"/>
        <v>20384.080877453747</v>
      </c>
      <c r="K31" s="22">
        <f t="shared" si="1"/>
        <v>8.087745374723454E-2</v>
      </c>
      <c r="L31" s="22"/>
      <c r="M31" s="105">
        <v>28</v>
      </c>
      <c r="N31" s="99">
        <v>-2662.818247126339</v>
      </c>
      <c r="O31" s="23">
        <v>8.087745374723454E-2</v>
      </c>
      <c r="P31" s="53">
        <v>3174.6610775332192</v>
      </c>
      <c r="Q31" s="23">
        <v>11511.33971381226</v>
      </c>
      <c r="R31" s="100">
        <v>23513.575874922717</v>
      </c>
    </row>
    <row r="32" spans="4:18" x14ac:dyDescent="0.25">
      <c r="D32" s="85">
        <v>728</v>
      </c>
      <c r="E32" s="85">
        <f t="shared" si="3"/>
        <v>21112</v>
      </c>
      <c r="F32" s="85">
        <f t="shared" si="2"/>
        <v>21112.080877453747</v>
      </c>
      <c r="G32" s="16">
        <v>398.6751331592788</v>
      </c>
      <c r="H32" s="85">
        <f t="shared" si="4"/>
        <v>20713.405744294469</v>
      </c>
      <c r="I32" s="57">
        <f t="shared" si="0"/>
        <v>21127.673859180359</v>
      </c>
      <c r="K32" s="22">
        <f t="shared" si="1"/>
        <v>15.673859180358704</v>
      </c>
      <c r="L32" s="22"/>
      <c r="M32" s="105">
        <v>29</v>
      </c>
      <c r="N32" s="99">
        <v>-2830.5291533679883</v>
      </c>
      <c r="O32" s="23">
        <v>15.673859180358704</v>
      </c>
      <c r="P32" s="53">
        <v>3430.8672535645528</v>
      </c>
      <c r="Q32" s="23">
        <v>12493.973672134685</v>
      </c>
      <c r="R32" s="100">
        <v>25728.58836105559</v>
      </c>
    </row>
    <row r="33" spans="4:18" x14ac:dyDescent="0.25">
      <c r="D33" s="85">
        <v>728</v>
      </c>
      <c r="E33" s="85">
        <f t="shared" si="3"/>
        <v>21840</v>
      </c>
      <c r="F33" s="85">
        <f t="shared" si="2"/>
        <v>21855.673859180359</v>
      </c>
      <c r="G33" s="16">
        <v>414.57539264335202</v>
      </c>
      <c r="H33" s="85">
        <f t="shared" si="4"/>
        <v>21441.098466537005</v>
      </c>
      <c r="I33" s="57">
        <f t="shared" si="0"/>
        <v>21869.920435867745</v>
      </c>
      <c r="K33" s="22">
        <f t="shared" si="1"/>
        <v>29.920435867745255</v>
      </c>
      <c r="L33" s="22"/>
      <c r="M33" s="105">
        <v>30</v>
      </c>
      <c r="N33" s="99">
        <v>-3004.7128721547197</v>
      </c>
      <c r="O33" s="23">
        <v>29.920435867745255</v>
      </c>
      <c r="P33" s="53">
        <v>3694.8799325179025</v>
      </c>
      <c r="Q33" s="23">
        <v>13523.509975398505</v>
      </c>
      <c r="R33" s="100">
        <v>28081.646534824293</v>
      </c>
    </row>
    <row r="34" spans="4:18" x14ac:dyDescent="0.25">
      <c r="D34" s="85">
        <v>728</v>
      </c>
      <c r="E34" s="85">
        <f t="shared" si="3"/>
        <v>22568</v>
      </c>
      <c r="F34" s="85">
        <f t="shared" si="2"/>
        <v>22597.920435867745</v>
      </c>
      <c r="G34" s="16">
        <v>430.71256599373794</v>
      </c>
      <c r="H34" s="85">
        <f t="shared" si="4"/>
        <v>22167.207869874008</v>
      </c>
      <c r="I34" s="57">
        <f t="shared" si="0"/>
        <v>22610.552027271489</v>
      </c>
      <c r="K34" s="22">
        <f t="shared" si="1"/>
        <v>42.552027271489351</v>
      </c>
      <c r="L34" s="22"/>
      <c r="M34" s="105">
        <v>31</v>
      </c>
      <c r="N34" s="99">
        <v>-3185.493906344218</v>
      </c>
      <c r="O34" s="23">
        <v>42.552027271489351</v>
      </c>
      <c r="P34" s="53">
        <v>3966.3935753743135</v>
      </c>
      <c r="Q34" s="23">
        <v>14600.565077305175</v>
      </c>
      <c r="R34" s="100">
        <v>30578.019645062996</v>
      </c>
    </row>
    <row r="35" spans="4:18" x14ac:dyDescent="0.25">
      <c r="D35" s="85">
        <v>728</v>
      </c>
      <c r="E35" s="85">
        <f t="shared" si="3"/>
        <v>23296</v>
      </c>
      <c r="F35" s="85">
        <f t="shared" si="2"/>
        <v>23338.552027271489</v>
      </c>
      <c r="G35" s="16">
        <v>447.09018322704463</v>
      </c>
      <c r="H35" s="85">
        <f t="shared" si="4"/>
        <v>22891.461844044446</v>
      </c>
      <c r="I35" s="57">
        <f t="shared" si="0"/>
        <v>23349.291080925337</v>
      </c>
      <c r="K35" s="22">
        <f t="shared" si="1"/>
        <v>53.291080925337155</v>
      </c>
      <c r="L35" s="22"/>
      <c r="M35" s="105">
        <v>32</v>
      </c>
      <c r="N35" s="99">
        <v>-3372.9982997076768</v>
      </c>
      <c r="O35" s="23">
        <v>53.291080925337155</v>
      </c>
      <c r="P35" s="53">
        <v>4245.0800645517047</v>
      </c>
      <c r="Q35" s="23">
        <v>15725.708896547549</v>
      </c>
      <c r="R35" s="100">
        <v>33223.061719201993</v>
      </c>
    </row>
    <row r="36" spans="4:18" x14ac:dyDescent="0.25">
      <c r="D36" s="85">
        <v>728</v>
      </c>
      <c r="E36" s="85">
        <f t="shared" si="3"/>
        <v>24024</v>
      </c>
      <c r="F36" s="85">
        <f t="shared" si="2"/>
        <v>24077.291080925337</v>
      </c>
      <c r="G36" s="16">
        <v>463.71182695712758</v>
      </c>
      <c r="H36" s="85">
        <f t="shared" si="4"/>
        <v>23613.579253968208</v>
      </c>
      <c r="I36" s="57">
        <f t="shared" si="0"/>
        <v>24085.850839047573</v>
      </c>
      <c r="K36" s="22">
        <f t="shared" si="1"/>
        <v>61.850839047572663</v>
      </c>
      <c r="L36" s="22"/>
      <c r="M36" s="105">
        <v>33</v>
      </c>
      <c r="N36" s="99">
        <v>-3567.3536538035551</v>
      </c>
      <c r="O36" s="23">
        <v>61.850839047572663</v>
      </c>
      <c r="P36" s="53">
        <v>4530.5876932500323</v>
      </c>
      <c r="Q36" s="23">
        <v>16899.45902830267</v>
      </c>
      <c r="R36" s="100">
        <v>36022.199132720074</v>
      </c>
    </row>
    <row r="37" spans="4:18" x14ac:dyDescent="0.25">
      <c r="D37" s="85">
        <v>728</v>
      </c>
      <c r="E37" s="85">
        <f t="shared" si="3"/>
        <v>24752</v>
      </c>
      <c r="F37" s="85">
        <f t="shared" si="2"/>
        <v>24813.850839047573</v>
      </c>
      <c r="G37" s="16">
        <v>480.58113317878883</v>
      </c>
      <c r="H37" s="85">
        <f t="shared" si="4"/>
        <v>24333.269705868785</v>
      </c>
      <c r="I37" s="57">
        <f t="shared" si="0"/>
        <v>24819.93509998616</v>
      </c>
      <c r="K37" s="22">
        <f t="shared" si="1"/>
        <v>67.935099986159912</v>
      </c>
      <c r="L37" s="22"/>
      <c r="M37" s="105">
        <v>34</v>
      </c>
      <c r="N37" s="99">
        <v>-3768.6891450273324</v>
      </c>
      <c r="O37" s="23">
        <v>67.935099986159912</v>
      </c>
      <c r="P37" s="53">
        <v>4822.540116194341</v>
      </c>
      <c r="Q37" s="23">
        <v>18122.274511385564</v>
      </c>
      <c r="R37" s="100">
        <v>38980.916121158116</v>
      </c>
    </row>
    <row r="38" spans="4:18" x14ac:dyDescent="0.25">
      <c r="D38" s="85">
        <v>728</v>
      </c>
      <c r="E38" s="85">
        <f t="shared" si="3"/>
        <v>25480</v>
      </c>
      <c r="F38" s="85">
        <f t="shared" si="2"/>
        <v>25547.93509998616</v>
      </c>
      <c r="G38" s="16">
        <v>497.70179206315277</v>
      </c>
      <c r="H38" s="85">
        <f t="shared" si="4"/>
        <v>25050.233307923008</v>
      </c>
      <c r="I38" s="57">
        <f t="shared" si="0"/>
        <v>25551.237974081469</v>
      </c>
      <c r="K38" s="22">
        <f>I38-E38</f>
        <v>71.237974081468565</v>
      </c>
      <c r="L38" s="22"/>
      <c r="M38" s="105">
        <v>35</v>
      </c>
      <c r="N38" s="99">
        <v>-3977.1355418390413</v>
      </c>
      <c r="O38" s="23">
        <v>71.237974081468565</v>
      </c>
      <c r="P38" s="53">
        <v>5120.535260411827</v>
      </c>
      <c r="Q38" s="23">
        <v>19394.54912191473</v>
      </c>
      <c r="R38" s="100">
        <v>42104.738013914219</v>
      </c>
    </row>
    <row r="39" spans="4:18" ht="15.75" thickBot="1" x14ac:dyDescent="0.3">
      <c r="D39" s="86">
        <v>728</v>
      </c>
      <c r="E39" s="86">
        <f t="shared" si="3"/>
        <v>26208</v>
      </c>
      <c r="F39" s="86">
        <f t="shared" si="2"/>
        <v>26279.237974081469</v>
      </c>
      <c r="G39" s="31">
        <v>515.07754876489366</v>
      </c>
      <c r="H39" s="86">
        <f>F39-G39</f>
        <v>25764.160425316575</v>
      </c>
      <c r="I39" s="58">
        <f t="shared" si="0"/>
        <v>26279.443633822906</v>
      </c>
      <c r="K39" s="22">
        <f>I39-E39</f>
        <v>71.443633822906122</v>
      </c>
      <c r="L39" s="22"/>
      <c r="M39" s="106">
        <v>36</v>
      </c>
      <c r="N39" s="101">
        <v>-4192.8252221704061</v>
      </c>
      <c r="O39" s="37">
        <v>71.443633822906122</v>
      </c>
      <c r="P39" s="102">
        <v>5424.1441946330197</v>
      </c>
      <c r="Q39" s="37">
        <v>20716.604162572316</v>
      </c>
      <c r="R39" s="103">
        <v>45399.211948623633</v>
      </c>
    </row>
    <row r="40" spans="4:18" ht="15.75" thickBot="1" x14ac:dyDescent="0.3">
      <c r="D40" s="22"/>
      <c r="E40" s="22"/>
      <c r="F40" s="22"/>
      <c r="G40" s="22"/>
      <c r="H40" s="22"/>
      <c r="I40" s="22"/>
    </row>
    <row r="41" spans="4:18" ht="15.75" thickBot="1" x14ac:dyDescent="0.3">
      <c r="D41" s="91">
        <f>SUM(D4:D39)</f>
        <v>26208</v>
      </c>
      <c r="E41" s="17"/>
      <c r="F41" s="22"/>
      <c r="G41" s="91">
        <f>SUM(G4:G39)</f>
        <v>9354.1580261545441</v>
      </c>
      <c r="H41" s="22"/>
      <c r="I41" s="91">
        <f>I39</f>
        <v>26279.443633822906</v>
      </c>
      <c r="J41" t="s">
        <v>35</v>
      </c>
      <c r="K41" s="22">
        <f>I41-D41</f>
        <v>71.443633822906122</v>
      </c>
      <c r="L41" s="22"/>
    </row>
  </sheetData>
  <conditionalFormatting sqref="N4:R39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 Person</vt:lpstr>
      <vt:lpstr>Fremdkapital gegen Kosten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Tim Kerlin</cp:lastModifiedBy>
  <dcterms:created xsi:type="dcterms:W3CDTF">2019-02-21T14:49:47Z</dcterms:created>
  <dcterms:modified xsi:type="dcterms:W3CDTF">2019-02-22T12:52:02Z</dcterms:modified>
</cp:coreProperties>
</file>