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dr_000\OneDrive\Geldanlage\"/>
    </mc:Choice>
  </mc:AlternateContent>
  <xr:revisionPtr revIDLastSave="431" documentId="11_91C55B95A1AF1BCAC9DC726626BAEFD529929475" xr6:coauthVersionLast="43" xr6:coauthVersionMax="43" xr10:uidLastSave="{1B30A0F5-C17A-4C9F-BBD5-11E26568DDB1}"/>
  <bookViews>
    <workbookView xWindow="-120" yWindow="-120" windowWidth="29040" windowHeight="17640" xr2:uid="{00000000-000D-0000-FFFF-FFFF00000000}"/>
  </bookViews>
  <sheets>
    <sheet name="Vanguard 4er AW+ DE ex UK" sheetId="5" r:id="rId1"/>
    <sheet name="Vanguard-Kombi mit DE ex UK" sheetId="3" r:id="rId2"/>
    <sheet name="Vanguard-Kombi DE" sheetId="1" r:id="rId3"/>
    <sheet name="BIP (Europa)" sheetId="2" r:id="rId4"/>
    <sheet name="Vergleich Europa" sheetId="4" r:id="rId5"/>
  </sheets>
  <definedNames>
    <definedName name="_xlnm._FilterDatabase" localSheetId="0" hidden="1">'Vanguard 4er AW+ DE ex UK'!$A$12:$D$76</definedName>
    <definedName name="_xlnm._FilterDatabase" localSheetId="2" hidden="1">'Vanguard-Kombi DE'!$A$11:$D$76</definedName>
    <definedName name="_xlnm._FilterDatabase" localSheetId="1" hidden="1">'Vanguard-Kombi mit DE ex UK'!$A$11:$D$75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2" i="5" l="1"/>
  <c r="G31" i="5"/>
  <c r="G30" i="5"/>
  <c r="G29" i="5"/>
  <c r="G28" i="5"/>
  <c r="G27" i="5"/>
  <c r="G25" i="5"/>
  <c r="G26" i="5"/>
  <c r="G24" i="5"/>
  <c r="G23" i="5"/>
  <c r="G16" i="5"/>
  <c r="G17" i="5"/>
  <c r="G15" i="5"/>
  <c r="G14" i="5"/>
  <c r="G13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77" i="5"/>
  <c r="C6" i="5"/>
  <c r="C7" i="5"/>
  <c r="C8" i="5"/>
  <c r="C5" i="5"/>
  <c r="Z195" i="5"/>
  <c r="Y195" i="5"/>
  <c r="U181" i="5"/>
  <c r="T181" i="5"/>
  <c r="Z185" i="5"/>
  <c r="Y185" i="5"/>
  <c r="B10" i="5" l="1"/>
  <c r="O186" i="5"/>
  <c r="N186" i="5"/>
  <c r="I186" i="5"/>
  <c r="H186" i="5"/>
  <c r="C186" i="5"/>
  <c r="B186" i="5"/>
  <c r="C170" i="5"/>
  <c r="B170" i="5"/>
  <c r="O169" i="5"/>
  <c r="N169" i="5"/>
  <c r="C169" i="5"/>
  <c r="B169" i="5"/>
  <c r="O168" i="5"/>
  <c r="N168" i="5"/>
  <c r="C168" i="5"/>
  <c r="B168" i="5"/>
  <c r="O167" i="5"/>
  <c r="N167" i="5"/>
  <c r="C167" i="5"/>
  <c r="C172" i="5" s="1"/>
  <c r="B167" i="5"/>
  <c r="B172" i="5" s="1"/>
  <c r="O166" i="5"/>
  <c r="O171" i="5" s="1"/>
  <c r="N166" i="5"/>
  <c r="N171" i="5" s="1"/>
  <c r="O163" i="5"/>
  <c r="N163" i="5"/>
  <c r="C162" i="5"/>
  <c r="B162" i="5"/>
  <c r="I153" i="5"/>
  <c r="H153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G34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H19" i="5"/>
  <c r="I16" i="5" s="1"/>
  <c r="B19" i="5"/>
  <c r="B18" i="5"/>
  <c r="I17" i="5"/>
  <c r="J17" i="5" s="1"/>
  <c r="B17" i="5"/>
  <c r="B16" i="5"/>
  <c r="B15" i="5"/>
  <c r="B14" i="5"/>
  <c r="I13" i="5"/>
  <c r="K13" i="5"/>
  <c r="B13" i="5"/>
  <c r="B121" i="5" l="1"/>
  <c r="K16" i="5"/>
  <c r="J16" i="5"/>
  <c r="G19" i="5"/>
  <c r="J13" i="5"/>
  <c r="I14" i="5"/>
  <c r="J14" i="5" s="1"/>
  <c r="I15" i="5"/>
  <c r="J15" i="5" s="1"/>
  <c r="B23" i="2"/>
  <c r="C19" i="2" s="1"/>
  <c r="I19" i="5" l="1"/>
  <c r="K14" i="5"/>
  <c r="F35" i="4"/>
  <c r="F34" i="4"/>
  <c r="F33" i="4"/>
  <c r="F32" i="4"/>
  <c r="F31" i="4"/>
  <c r="F30" i="4"/>
  <c r="F29" i="4"/>
  <c r="F28" i="4"/>
  <c r="F27" i="4"/>
  <c r="F26" i="4"/>
  <c r="E35" i="4"/>
  <c r="E34" i="4"/>
  <c r="E33" i="4"/>
  <c r="E32" i="4"/>
  <c r="E31" i="4"/>
  <c r="E30" i="4"/>
  <c r="E29" i="4"/>
  <c r="E28" i="4"/>
  <c r="E27" i="4"/>
  <c r="E26" i="4"/>
  <c r="G23" i="3"/>
  <c r="C27" i="4" s="1"/>
  <c r="G22" i="3"/>
  <c r="C26" i="4" s="1"/>
  <c r="G31" i="3"/>
  <c r="C35" i="4" s="1"/>
  <c r="G30" i="3"/>
  <c r="C34" i="4" s="1"/>
  <c r="G29" i="3"/>
  <c r="C33" i="4" s="1"/>
  <c r="G28" i="3"/>
  <c r="C32" i="4" s="1"/>
  <c r="G27" i="3"/>
  <c r="C31" i="4" s="1"/>
  <c r="G26" i="3"/>
  <c r="C30" i="4" s="1"/>
  <c r="G25" i="3"/>
  <c r="C29" i="4" s="1"/>
  <c r="G24" i="3"/>
  <c r="C28" i="4" s="1"/>
  <c r="B49" i="3"/>
  <c r="B48" i="3"/>
  <c r="O142" i="3"/>
  <c r="N142" i="3"/>
  <c r="I142" i="3"/>
  <c r="H142" i="3"/>
  <c r="C142" i="3"/>
  <c r="B142" i="3"/>
  <c r="C126" i="3"/>
  <c r="B126" i="3"/>
  <c r="G16" i="3" s="1"/>
  <c r="O125" i="3"/>
  <c r="N125" i="3"/>
  <c r="C125" i="3"/>
  <c r="B125" i="3"/>
  <c r="G14" i="3" s="1"/>
  <c r="O124" i="3"/>
  <c r="N124" i="3"/>
  <c r="C124" i="3"/>
  <c r="B124" i="3"/>
  <c r="O123" i="3"/>
  <c r="N123" i="3"/>
  <c r="C123" i="3"/>
  <c r="C128" i="3" s="1"/>
  <c r="B123" i="3"/>
  <c r="B128" i="3" s="1"/>
  <c r="O122" i="3"/>
  <c r="O127" i="3" s="1"/>
  <c r="N122" i="3"/>
  <c r="N127" i="3" s="1"/>
  <c r="O119" i="3"/>
  <c r="N119" i="3"/>
  <c r="G15" i="3" s="1"/>
  <c r="C118" i="3"/>
  <c r="B118" i="3"/>
  <c r="I109" i="3"/>
  <c r="H109" i="3"/>
  <c r="G13" i="3" s="1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C20" i="4" s="1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C19" i="4" s="1"/>
  <c r="B34" i="3"/>
  <c r="B33" i="3"/>
  <c r="B32" i="3"/>
  <c r="B31" i="3"/>
  <c r="B30" i="3"/>
  <c r="B29" i="3"/>
  <c r="C15" i="4" s="1"/>
  <c r="B28" i="3"/>
  <c r="B27" i="3"/>
  <c r="B26" i="3"/>
  <c r="B25" i="3"/>
  <c r="C12" i="4" s="1"/>
  <c r="B24" i="3"/>
  <c r="B23" i="3"/>
  <c r="C10" i="4" s="1"/>
  <c r="B22" i="3"/>
  <c r="B21" i="3"/>
  <c r="B20" i="3"/>
  <c r="B19" i="3"/>
  <c r="H18" i="3"/>
  <c r="I16" i="3" s="1"/>
  <c r="B18" i="3"/>
  <c r="B17" i="3"/>
  <c r="B16" i="3"/>
  <c r="B15" i="3"/>
  <c r="B14" i="3"/>
  <c r="C5" i="4" s="1"/>
  <c r="B13" i="3"/>
  <c r="B12" i="3"/>
  <c r="B9" i="3"/>
  <c r="G12" i="3" l="1"/>
  <c r="C11" i="4"/>
  <c r="C8" i="4"/>
  <c r="C18" i="4"/>
  <c r="C9" i="4"/>
  <c r="C13" i="4"/>
  <c r="C7" i="4"/>
  <c r="C17" i="4"/>
  <c r="C16" i="4"/>
  <c r="C6" i="4"/>
  <c r="C14" i="4"/>
  <c r="J16" i="3"/>
  <c r="F37" i="4"/>
  <c r="E37" i="4"/>
  <c r="C37" i="4"/>
  <c r="C21" i="2"/>
  <c r="C18" i="2"/>
  <c r="C13" i="2"/>
  <c r="C9" i="2"/>
  <c r="C20" i="2"/>
  <c r="C17" i="2"/>
  <c r="C16" i="2"/>
  <c r="C11" i="2"/>
  <c r="C8" i="2"/>
  <c r="C6" i="2"/>
  <c r="C15" i="2"/>
  <c r="C10" i="2"/>
  <c r="C7" i="2"/>
  <c r="C14" i="2"/>
  <c r="C12" i="2"/>
  <c r="I13" i="3"/>
  <c r="K13" i="3" s="1"/>
  <c r="I14" i="3"/>
  <c r="J14" i="3" s="1"/>
  <c r="I12" i="3"/>
  <c r="K12" i="3" s="1"/>
  <c r="I15" i="3"/>
  <c r="J15" i="3" s="1"/>
  <c r="G33" i="3"/>
  <c r="B77" i="3"/>
  <c r="G18" i="3"/>
  <c r="K15" i="3"/>
  <c r="J12" i="3"/>
  <c r="G31" i="1"/>
  <c r="D35" i="4" s="1"/>
  <c r="G30" i="1"/>
  <c r="D34" i="4" s="1"/>
  <c r="G29" i="1"/>
  <c r="D33" i="4" s="1"/>
  <c r="G28" i="1"/>
  <c r="D32" i="4" s="1"/>
  <c r="G26" i="1"/>
  <c r="D30" i="4" s="1"/>
  <c r="G25" i="1"/>
  <c r="D29" i="4" s="1"/>
  <c r="G27" i="1"/>
  <c r="D31" i="4" s="1"/>
  <c r="G24" i="1"/>
  <c r="D28" i="4" s="1"/>
  <c r="G23" i="1"/>
  <c r="D27" i="4" s="1"/>
  <c r="G22" i="1"/>
  <c r="D26" i="4" s="1"/>
  <c r="C22" i="4" l="1"/>
  <c r="E18" i="4" s="1"/>
  <c r="D37" i="4"/>
  <c r="E6" i="4"/>
  <c r="E20" i="4"/>
  <c r="E14" i="4"/>
  <c r="E16" i="4"/>
  <c r="C23" i="2"/>
  <c r="J13" i="3"/>
  <c r="I18" i="3"/>
  <c r="G33" i="1"/>
  <c r="B9" i="1"/>
  <c r="H18" i="1"/>
  <c r="I13" i="1" s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52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D20" i="4" s="1"/>
  <c r="B36" i="1"/>
  <c r="B13" i="1"/>
  <c r="B14" i="1"/>
  <c r="D5" i="4" s="1"/>
  <c r="B15" i="1"/>
  <c r="D6" i="4" s="1"/>
  <c r="B16" i="1"/>
  <c r="B17" i="1"/>
  <c r="B18" i="1"/>
  <c r="B19" i="1"/>
  <c r="B20" i="1"/>
  <c r="B21" i="1"/>
  <c r="B22" i="1"/>
  <c r="D9" i="4" s="1"/>
  <c r="B23" i="1"/>
  <c r="D10" i="4" s="1"/>
  <c r="B24" i="1"/>
  <c r="B25" i="1"/>
  <c r="B26" i="1"/>
  <c r="D13" i="4" s="1"/>
  <c r="B27" i="1"/>
  <c r="B28" i="1"/>
  <c r="B29" i="1"/>
  <c r="B30" i="1"/>
  <c r="B31" i="1"/>
  <c r="B32" i="1"/>
  <c r="B33" i="1"/>
  <c r="B34" i="1"/>
  <c r="B35" i="1"/>
  <c r="B12" i="1"/>
  <c r="E8" i="4" l="1"/>
  <c r="G8" i="4" s="1"/>
  <c r="E15" i="4"/>
  <c r="E19" i="4"/>
  <c r="G19" i="4" s="1"/>
  <c r="E10" i="4"/>
  <c r="F10" i="4" s="1"/>
  <c r="E13" i="4"/>
  <c r="F13" i="4" s="1"/>
  <c r="E5" i="4"/>
  <c r="G5" i="4" s="1"/>
  <c r="E17" i="4"/>
  <c r="F17" i="4" s="1"/>
  <c r="E11" i="4"/>
  <c r="G11" i="4" s="1"/>
  <c r="E7" i="4"/>
  <c r="F7" i="4" s="1"/>
  <c r="E12" i="4"/>
  <c r="F12" i="4" s="1"/>
  <c r="E9" i="4"/>
  <c r="G9" i="4" s="1"/>
  <c r="D17" i="4"/>
  <c r="D14" i="4"/>
  <c r="D11" i="4"/>
  <c r="D16" i="4"/>
  <c r="D8" i="4"/>
  <c r="G13" i="4"/>
  <c r="G7" i="4"/>
  <c r="G12" i="4"/>
  <c r="G18" i="4"/>
  <c r="F18" i="4"/>
  <c r="G16" i="4"/>
  <c r="F16" i="4"/>
  <c r="G14" i="4"/>
  <c r="F14" i="4"/>
  <c r="G20" i="4"/>
  <c r="F20" i="4"/>
  <c r="G6" i="4"/>
  <c r="F6" i="4"/>
  <c r="F8" i="4"/>
  <c r="G15" i="4"/>
  <c r="F15" i="4"/>
  <c r="D18" i="4"/>
  <c r="D15" i="4"/>
  <c r="D12" i="4"/>
  <c r="D7" i="4"/>
  <c r="D19" i="4"/>
  <c r="I16" i="1"/>
  <c r="I15" i="1"/>
  <c r="I14" i="1"/>
  <c r="I12" i="1"/>
  <c r="B78" i="1"/>
  <c r="O122" i="1"/>
  <c r="O123" i="1"/>
  <c r="O124" i="1"/>
  <c r="O125" i="1"/>
  <c r="C123" i="1"/>
  <c r="C124" i="1"/>
  <c r="C125" i="1"/>
  <c r="C126" i="1"/>
  <c r="B125" i="1"/>
  <c r="G14" i="1" s="1"/>
  <c r="B124" i="1"/>
  <c r="N125" i="1"/>
  <c r="N124" i="1"/>
  <c r="N122" i="1"/>
  <c r="N123" i="1"/>
  <c r="O142" i="1"/>
  <c r="N142" i="1"/>
  <c r="O119" i="1"/>
  <c r="N119" i="1"/>
  <c r="G15" i="1" s="1"/>
  <c r="K15" i="1" s="1"/>
  <c r="F19" i="4" l="1"/>
  <c r="G17" i="4"/>
  <c r="G10" i="4"/>
  <c r="F9" i="4"/>
  <c r="E22" i="4"/>
  <c r="F11" i="4"/>
  <c r="F5" i="4"/>
  <c r="D22" i="4"/>
  <c r="J14" i="1"/>
  <c r="I18" i="1"/>
  <c r="J15" i="1"/>
  <c r="O127" i="1"/>
  <c r="N127" i="1"/>
  <c r="C128" i="1"/>
  <c r="B126" i="1"/>
  <c r="G16" i="1" s="1"/>
  <c r="J16" i="1" s="1"/>
  <c r="B123" i="1"/>
  <c r="C142" i="1"/>
  <c r="B142" i="1"/>
  <c r="H142" i="1"/>
  <c r="I142" i="1"/>
  <c r="B128" i="1" l="1"/>
  <c r="G12" i="1"/>
  <c r="I110" i="1"/>
  <c r="H110" i="1"/>
  <c r="G13" i="1" s="1"/>
  <c r="C118" i="1"/>
  <c r="B118" i="1"/>
  <c r="K13" i="1" l="1"/>
  <c r="J13" i="1"/>
  <c r="K12" i="1"/>
  <c r="G18" i="1"/>
  <c r="J12" i="1"/>
</calcChain>
</file>

<file path=xl/sharedStrings.xml><?xml version="1.0" encoding="utf-8"?>
<sst xmlns="http://schemas.openxmlformats.org/spreadsheetml/2006/main" count="1587" uniqueCount="112">
  <si>
    <t>Developed World</t>
  </si>
  <si>
    <t>Land</t>
  </si>
  <si>
    <t>Fonds</t>
  </si>
  <si>
    <t>Benchmark</t>
  </si>
  <si>
    <t>Region</t>
  </si>
  <si>
    <t>USA</t>
  </si>
  <si>
    <t>Nordamerika</t>
  </si>
  <si>
    <t>Japan</t>
  </si>
  <si>
    <t>Pazifik</t>
  </si>
  <si>
    <t>UK</t>
  </si>
  <si>
    <t>Europa</t>
  </si>
  <si>
    <t>Frankreich</t>
  </si>
  <si>
    <t>Kanada</t>
  </si>
  <si>
    <t>Schweiz</t>
  </si>
  <si>
    <t>Deutschland</t>
  </si>
  <si>
    <t>Australien</t>
  </si>
  <si>
    <t>Korea</t>
  </si>
  <si>
    <t>Hongkong</t>
  </si>
  <si>
    <t>Niederlande</t>
  </si>
  <si>
    <t>Spanien</t>
  </si>
  <si>
    <t>Italien</t>
  </si>
  <si>
    <t>Schweden</t>
  </si>
  <si>
    <t>Dänemark</t>
  </si>
  <si>
    <t>Singapur</t>
  </si>
  <si>
    <t>Finnland</t>
  </si>
  <si>
    <t>Belgien</t>
  </si>
  <si>
    <t>Norwegen</t>
  </si>
  <si>
    <t>Israel</t>
  </si>
  <si>
    <t>Naher Osten</t>
  </si>
  <si>
    <t>Österreich</t>
  </si>
  <si>
    <t>Irland</t>
  </si>
  <si>
    <t>Neuseeland</t>
  </si>
  <si>
    <t>Polen</t>
  </si>
  <si>
    <t>Developed Europe</t>
  </si>
  <si>
    <t>Portugal</t>
  </si>
  <si>
    <t>Emerging Markets</t>
  </si>
  <si>
    <t>Sektor</t>
  </si>
  <si>
    <t>Finanzwesen</t>
  </si>
  <si>
    <t>Konsumgüter</t>
  </si>
  <si>
    <t>Gesundheitswesen</t>
  </si>
  <si>
    <t>Industrie</t>
  </si>
  <si>
    <t>Öl &amp; Gas</t>
  </si>
  <si>
    <t>Roh-, Hilfs- &amp;
Betriebsstoffe</t>
  </si>
  <si>
    <t>Verbraucherdienste</t>
  </si>
  <si>
    <t>Technologie</t>
  </si>
  <si>
    <t>Versorgungsbetriebe</t>
  </si>
  <si>
    <t>Telekommunikation</t>
  </si>
  <si>
    <t>China</t>
  </si>
  <si>
    <t>Taiwan</t>
  </si>
  <si>
    <t>Indien</t>
  </si>
  <si>
    <t>Brasilien</t>
  </si>
  <si>
    <t>Südafrika</t>
  </si>
  <si>
    <t>Russland</t>
  </si>
  <si>
    <t>Thailand</t>
  </si>
  <si>
    <t>Mexiko</t>
  </si>
  <si>
    <t>Malaysia</t>
  </si>
  <si>
    <t>Indonesien</t>
  </si>
  <si>
    <t>Philippinen</t>
  </si>
  <si>
    <t>Katar</t>
  </si>
  <si>
    <t>Chile</t>
  </si>
  <si>
    <t>VAE</t>
  </si>
  <si>
    <t>Kuwait</t>
  </si>
  <si>
    <t>Türkei</t>
  </si>
  <si>
    <t>Kolumbien</t>
  </si>
  <si>
    <t>Ungarn</t>
  </si>
  <si>
    <t>Peru</t>
  </si>
  <si>
    <t>Griechenland</t>
  </si>
  <si>
    <t>Saudi Arabien</t>
  </si>
  <si>
    <t>Tschechische Republik</t>
  </si>
  <si>
    <t>Ägypten</t>
  </si>
  <si>
    <t>Pakistan</t>
  </si>
  <si>
    <t>Schwellenmärkte</t>
  </si>
  <si>
    <t>Nordamerika (USA)</t>
  </si>
  <si>
    <t>Europa (Griechenland)</t>
  </si>
  <si>
    <t>Sonstige Länder (Kuwait)</t>
  </si>
  <si>
    <t>Sonstige Länder</t>
  </si>
  <si>
    <t>Developed World:</t>
  </si>
  <si>
    <t>Developed Europe:</t>
  </si>
  <si>
    <t>Emerging Markets:</t>
  </si>
  <si>
    <t>DW</t>
  </si>
  <si>
    <t>Fond</t>
  </si>
  <si>
    <t>DE</t>
  </si>
  <si>
    <t>EM</t>
  </si>
  <si>
    <t>IST</t>
  </si>
  <si>
    <t>SOLL (nach BIP)</t>
  </si>
  <si>
    <t>Eingabewerte</t>
  </si>
  <si>
    <t>-</t>
  </si>
  <si>
    <t>(kein Rebalancing aufgrund fixer Verteilung im DW möglich)</t>
  </si>
  <si>
    <t>Arero-Link</t>
  </si>
  <si>
    <t>Arero (BIP)
(Stand: 11/2018)</t>
  </si>
  <si>
    <t>Abweichung</t>
  </si>
  <si>
    <t>(kein Rebalancing)</t>
  </si>
  <si>
    <t>BIP-gewichet
(ab Abweichung &gt;20% vom SOLL wird das Feld "rot" und es sollte ein Rebalancing stattfinden)</t>
  </si>
  <si>
    <t>2018</t>
  </si>
  <si>
    <t>Developed Europe ex UK:</t>
  </si>
  <si>
    <t>BIP-Gewichtung</t>
  </si>
  <si>
    <t>DE ex UK</t>
  </si>
  <si>
    <t>Europa-Anteil
im 3er-Portfolio</t>
  </si>
  <si>
    <t>DW + DE ex UK</t>
  </si>
  <si>
    <t>DW + DE</t>
  </si>
  <si>
    <t>DW DE ex UK + EM</t>
  </si>
  <si>
    <t>DW + DE + EM</t>
  </si>
  <si>
    <t xml:space="preserve"> -20 % von BIP-Gewichtung</t>
  </si>
  <si>
    <t xml:space="preserve"> +20 % von BIP-Gewichtung</t>
  </si>
  <si>
    <t>BIP-Link</t>
  </si>
  <si>
    <t>(Rebalancing durch DW)</t>
  </si>
  <si>
    <t>(Rebalancing durch DE)</t>
  </si>
  <si>
    <t>(Rebalancing durch EM)</t>
  </si>
  <si>
    <t>All World</t>
  </si>
  <si>
    <t>Gesamtinvestition</t>
  </si>
  <si>
    <t>ALL World</t>
  </si>
  <si>
    <t>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</si>
</sst>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000,000.0\ &quot;Mio €&quot;"/>
    <numFmt numFmtId="167" formatCode="#,##0.00\ &quot;€&quot;"/>
  </numFmts>
  <fonts count="2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sz val="10"/>
      <color theme="1"/>
      <name val="Arial"/>
      <family val="2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003B5C"/>
      <name val="Arial"/>
      <family val="2"/>
    </font>
    <font>
      <b/>
      <sz val="15"/>
      <color rgb="FF003B5C"/>
      <name val="Arial"/>
      <family val="2"/>
    </font>
    <font>
      <b/>
      <sz val="13"/>
      <color theme="3"/>
      <name val="Arial"/>
      <family val="2"/>
    </font>
    <font>
      <b/>
      <sz val="11"/>
      <color rgb="FF003B5C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u/>
      <sz val="10"/>
      <color theme="10"/>
      <name val="Arial"/>
      <family val="2"/>
    </font>
    <font>
      <sz val="10"/>
      <color rgb="FF92D05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2" fillId="5" borderId="1" applyNumberFormat="0" applyAlignment="0" applyProtection="0"/>
    <xf numFmtId="0" fontId="3" fillId="6" borderId="1" applyNumberFormat="0" applyAlignment="0" applyProtection="0"/>
    <xf numFmtId="0" fontId="4" fillId="0" borderId="2" applyNumberFormat="0" applyFill="0" applyAlignment="0" applyProtection="0"/>
    <xf numFmtId="0" fontId="5" fillId="7" borderId="3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Alignment="0" applyProtection="0"/>
    <xf numFmtId="0" fontId="17" fillId="0" borderId="0" applyNumberFormat="0" applyFill="0" applyAlignment="0" applyProtection="0"/>
    <xf numFmtId="0" fontId="18" fillId="0" borderId="0" applyNumberFormat="0" applyFill="0" applyAlignment="0" applyProtection="0"/>
    <xf numFmtId="0" fontId="13" fillId="0" borderId="0" applyNumberFormat="0" applyFill="0" applyBorder="0" applyAlignment="0" applyProtection="0"/>
    <xf numFmtId="0" fontId="19" fillId="6" borderId="5" applyNumberFormat="0" applyAlignment="0" applyProtection="0"/>
    <xf numFmtId="0" fontId="14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4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25" fillId="0" borderId="0"/>
  </cellStyleXfs>
  <cellXfs count="111">
    <xf numFmtId="0" fontId="0" fillId="0" borderId="0" xfId="0"/>
    <xf numFmtId="0" fontId="20" fillId="0" borderId="0" xfId="0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0" fontId="20" fillId="0" borderId="0" xfId="0" applyNumberFormat="1" applyFont="1" applyAlignment="1">
      <alignment horizontal="center" vertical="center"/>
    </xf>
    <xf numFmtId="10" fontId="0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0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0" fontId="20" fillId="0" borderId="16" xfId="0" applyNumberFormat="1" applyFont="1" applyBorder="1" applyAlignment="1">
      <alignment horizontal="center" vertical="center"/>
    </xf>
    <xf numFmtId="10" fontId="20" fillId="0" borderId="17" xfId="0" applyNumberFormat="1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0" fontId="0" fillId="0" borderId="24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0" fontId="0" fillId="0" borderId="7" xfId="0" applyNumberFormat="1" applyFill="1" applyBorder="1" applyAlignment="1">
      <alignment horizontal="center" vertical="center"/>
    </xf>
    <xf numFmtId="10" fontId="0" fillId="0" borderId="10" xfId="0" applyNumberFormat="1" applyFill="1" applyBorder="1" applyAlignment="1">
      <alignment horizontal="center" vertical="center"/>
    </xf>
    <xf numFmtId="10" fontId="0" fillId="0" borderId="13" xfId="0" applyNumberForma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10" fontId="20" fillId="0" borderId="26" xfId="0" applyNumberFormat="1" applyFont="1" applyBorder="1" applyAlignment="1">
      <alignment horizontal="center" vertical="center"/>
    </xf>
    <xf numFmtId="10" fontId="0" fillId="0" borderId="27" xfId="0" applyNumberFormat="1" applyBorder="1" applyAlignment="1">
      <alignment horizontal="center" vertical="center"/>
    </xf>
    <xf numFmtId="10" fontId="0" fillId="0" borderId="28" xfId="0" applyNumberFormat="1" applyBorder="1" applyAlignment="1">
      <alignment horizontal="center" vertical="center"/>
    </xf>
    <xf numFmtId="10" fontId="20" fillId="0" borderId="25" xfId="0" applyNumberFormat="1" applyFont="1" applyBorder="1" applyAlignment="1">
      <alignment horizontal="center" vertical="center"/>
    </xf>
    <xf numFmtId="10" fontId="0" fillId="0" borderId="25" xfId="0" applyNumberFormat="1" applyBorder="1" applyAlignment="1">
      <alignment horizontal="center" vertical="center"/>
    </xf>
    <xf numFmtId="10" fontId="0" fillId="32" borderId="13" xfId="0" applyNumberFormat="1" applyFill="1" applyBorder="1" applyAlignment="1" applyProtection="1">
      <alignment horizontal="center" vertical="center"/>
      <protection locked="0"/>
    </xf>
    <xf numFmtId="10" fontId="0" fillId="32" borderId="7" xfId="0" applyNumberFormat="1" applyFill="1" applyBorder="1" applyAlignment="1" applyProtection="1">
      <alignment horizontal="center" vertical="center"/>
      <protection locked="0"/>
    </xf>
    <xf numFmtId="10" fontId="0" fillId="32" borderId="10" xfId="0" applyNumberFormat="1" applyFill="1" applyBorder="1" applyAlignment="1" applyProtection="1">
      <alignment horizontal="center" vertical="center"/>
      <protection locked="0"/>
    </xf>
    <xf numFmtId="10" fontId="0" fillId="32" borderId="13" xfId="0" applyNumberFormat="1" applyFont="1" applyFill="1" applyBorder="1" applyAlignment="1" applyProtection="1">
      <alignment horizontal="center" vertical="center"/>
      <protection locked="0"/>
    </xf>
    <xf numFmtId="10" fontId="0" fillId="32" borderId="19" xfId="0" applyNumberFormat="1" applyFont="1" applyFill="1" applyBorder="1" applyAlignment="1" applyProtection="1">
      <alignment horizontal="center" vertical="center"/>
      <protection locked="0"/>
    </xf>
    <xf numFmtId="10" fontId="0" fillId="32" borderId="7" xfId="0" applyNumberFormat="1" applyFont="1" applyFill="1" applyBorder="1" applyAlignment="1" applyProtection="1">
      <alignment horizontal="center" vertical="center"/>
      <protection locked="0"/>
    </xf>
    <xf numFmtId="10" fontId="0" fillId="32" borderId="8" xfId="0" applyNumberFormat="1" applyFont="1" applyFill="1" applyBorder="1" applyAlignment="1" applyProtection="1">
      <alignment horizontal="center" vertical="center"/>
      <protection locked="0"/>
    </xf>
    <xf numFmtId="10" fontId="0" fillId="32" borderId="10" xfId="0" applyNumberFormat="1" applyFont="1" applyFill="1" applyBorder="1" applyAlignment="1" applyProtection="1">
      <alignment horizontal="center" vertical="center"/>
      <protection locked="0"/>
    </xf>
    <xf numFmtId="10" fontId="0" fillId="32" borderId="11" xfId="0" applyNumberFormat="1" applyFont="1" applyFill="1" applyBorder="1" applyAlignment="1" applyProtection="1">
      <alignment horizontal="center" vertical="center"/>
      <protection locked="0"/>
    </xf>
    <xf numFmtId="10" fontId="0" fillId="32" borderId="14" xfId="0" applyNumberFormat="1" applyFill="1" applyBorder="1" applyAlignment="1" applyProtection="1">
      <alignment horizontal="center" vertical="center"/>
      <protection locked="0"/>
    </xf>
    <xf numFmtId="10" fontId="0" fillId="32" borderId="8" xfId="0" applyNumberFormat="1" applyFill="1" applyBorder="1" applyAlignment="1" applyProtection="1">
      <alignment horizontal="center" vertical="center"/>
      <protection locked="0"/>
    </xf>
    <xf numFmtId="10" fontId="0" fillId="32" borderId="11" xfId="0" applyNumberFormat="1" applyFill="1" applyBorder="1" applyAlignment="1" applyProtection="1">
      <alignment horizontal="center" vertical="center"/>
      <protection locked="0"/>
    </xf>
    <xf numFmtId="0" fontId="20" fillId="0" borderId="17" xfId="0" applyFont="1" applyBorder="1" applyAlignment="1">
      <alignment horizontal="center" vertical="center" wrapText="1"/>
    </xf>
    <xf numFmtId="10" fontId="20" fillId="0" borderId="16" xfId="0" applyNumberFormat="1" applyFont="1" applyBorder="1" applyAlignment="1">
      <alignment horizontal="center" vertical="center" wrapText="1"/>
    </xf>
    <xf numFmtId="0" fontId="23" fillId="0" borderId="0" xfId="46" applyAlignment="1">
      <alignment horizontal="center" vertical="center"/>
    </xf>
    <xf numFmtId="10" fontId="0" fillId="0" borderId="19" xfId="0" applyNumberForma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10" fontId="0" fillId="32" borderId="19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0" fontId="0" fillId="0" borderId="23" xfId="0" applyNumberFormat="1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32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10" fontId="0" fillId="0" borderId="12" xfId="0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10" fontId="20" fillId="0" borderId="15" xfId="0" applyNumberFormat="1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10" fontId="0" fillId="0" borderId="33" xfId="0" applyNumberFormat="1" applyBorder="1" applyAlignment="1">
      <alignment horizontal="center" vertical="center"/>
    </xf>
    <xf numFmtId="10" fontId="0" fillId="0" borderId="34" xfId="0" applyNumberFormat="1" applyBorder="1" applyAlignment="1">
      <alignment horizontal="center" vertical="center"/>
    </xf>
    <xf numFmtId="0" fontId="20" fillId="0" borderId="35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5" fillId="0" borderId="0" xfId="47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20" fillId="0" borderId="36" xfId="0" applyFont="1" applyBorder="1" applyAlignment="1">
      <alignment horizontal="left" vertical="center"/>
    </xf>
    <xf numFmtId="10" fontId="0" fillId="32" borderId="36" xfId="0" applyNumberFormat="1" applyFill="1" applyBorder="1" applyAlignment="1" applyProtection="1">
      <alignment horizontal="center" vertical="center"/>
      <protection locked="0"/>
    </xf>
    <xf numFmtId="0" fontId="20" fillId="0" borderId="37" xfId="0" applyFont="1" applyBorder="1" applyAlignment="1">
      <alignment horizontal="left" vertical="center"/>
    </xf>
    <xf numFmtId="10" fontId="0" fillId="32" borderId="37" xfId="0" applyNumberFormat="1" applyFill="1" applyBorder="1" applyAlignment="1" applyProtection="1">
      <alignment horizontal="center" vertical="center"/>
      <protection locked="0"/>
    </xf>
    <xf numFmtId="0" fontId="20" fillId="0" borderId="38" xfId="0" applyFont="1" applyBorder="1" applyAlignment="1">
      <alignment horizontal="left" vertical="center"/>
    </xf>
    <xf numFmtId="10" fontId="0" fillId="32" borderId="38" xfId="0" applyNumberFormat="1" applyFill="1" applyBorder="1" applyAlignment="1" applyProtection="1">
      <alignment horizontal="center" vertical="center"/>
      <protection locked="0"/>
    </xf>
    <xf numFmtId="0" fontId="25" fillId="0" borderId="29" xfId="47" applyBorder="1" applyAlignment="1">
      <alignment horizontal="center" vertical="center"/>
    </xf>
    <xf numFmtId="0" fontId="25" fillId="0" borderId="30" xfId="47" applyBorder="1" applyAlignment="1">
      <alignment horizontal="center" vertical="center"/>
    </xf>
    <xf numFmtId="0" fontId="26" fillId="0" borderId="30" xfId="47" applyFont="1" applyBorder="1" applyAlignment="1">
      <alignment horizontal="center" vertical="center"/>
    </xf>
    <xf numFmtId="0" fontId="25" fillId="0" borderId="31" xfId="47" applyBorder="1" applyAlignment="1">
      <alignment horizontal="center" vertical="center"/>
    </xf>
    <xf numFmtId="10" fontId="20" fillId="0" borderId="0" xfId="0" applyNumberFormat="1" applyFont="1" applyAlignment="1" applyProtection="1">
      <alignment horizontal="center" vertical="center"/>
    </xf>
    <xf numFmtId="166" fontId="25" fillId="32" borderId="23" xfId="47" applyNumberFormat="1" applyFill="1" applyBorder="1" applyAlignment="1" applyProtection="1">
      <alignment horizontal="center" vertical="center"/>
      <protection locked="0"/>
    </xf>
    <xf numFmtId="166" fontId="25" fillId="32" borderId="6" xfId="47" applyNumberFormat="1" applyFill="1" applyBorder="1" applyAlignment="1" applyProtection="1">
      <alignment horizontal="center" vertical="center"/>
      <protection locked="0"/>
    </xf>
    <xf numFmtId="166" fontId="25" fillId="32" borderId="9" xfId="47" applyNumberFormat="1" applyFill="1" applyBorder="1" applyAlignment="1" applyProtection="1">
      <alignment horizontal="center" vertical="center"/>
      <protection locked="0"/>
    </xf>
    <xf numFmtId="0" fontId="23" fillId="0" borderId="0" xfId="46" applyAlignment="1">
      <alignment horizontal="center" vertical="center"/>
    </xf>
    <xf numFmtId="0" fontId="0" fillId="0" borderId="0" xfId="0" applyAlignment="1">
      <alignment vertical="center"/>
    </xf>
    <xf numFmtId="167" fontId="0" fillId="0" borderId="0" xfId="0" applyNumberFormat="1" applyAlignment="1">
      <alignment horizontal="center" vertical="center"/>
    </xf>
    <xf numFmtId="0" fontId="20" fillId="0" borderId="39" xfId="0" applyFont="1" applyBorder="1" applyAlignment="1">
      <alignment horizontal="left" vertical="center"/>
    </xf>
    <xf numFmtId="10" fontId="0" fillId="32" borderId="39" xfId="0" applyNumberFormat="1" applyFill="1" applyBorder="1" applyAlignment="1" applyProtection="1">
      <alignment horizontal="center" vertical="center"/>
      <protection locked="0"/>
    </xf>
    <xf numFmtId="0" fontId="22" fillId="32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32" xfId="47" applyBorder="1" applyAlignment="1">
      <alignment horizontal="center" vertical="center"/>
    </xf>
    <xf numFmtId="0" fontId="25" fillId="0" borderId="35" xfId="47" applyBorder="1" applyAlignment="1">
      <alignment horizontal="center" vertical="center"/>
    </xf>
    <xf numFmtId="0" fontId="23" fillId="0" borderId="0" xfId="46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0" fillId="33" borderId="6" xfId="0" applyFill="1" applyBorder="1" applyAlignment="1">
      <alignment horizontal="center" vertical="center"/>
    </xf>
    <xf numFmtId="0" fontId="0" fillId="33" borderId="9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</cellXfs>
  <cellStyles count="48">
    <cellStyle name="20 % - Akzent1" xfId="23" builtinId="30" hidden="1"/>
    <cellStyle name="20 % - Akzent2" xfId="27" builtinId="34" hidden="1"/>
    <cellStyle name="20 % - Akzent3" xfId="31" builtinId="38" hidden="1"/>
    <cellStyle name="20 % - Akzent4" xfId="35" builtinId="42" hidden="1"/>
    <cellStyle name="20 % - Akzent5" xfId="39" builtinId="46" hidden="1"/>
    <cellStyle name="20 % - Akzent6" xfId="43" builtinId="50" hidden="1"/>
    <cellStyle name="40 % - Akzent1" xfId="24" builtinId="31" hidden="1"/>
    <cellStyle name="40 % - Akzent2" xfId="28" builtinId="35" hidden="1"/>
    <cellStyle name="40 % - Akzent3" xfId="32" builtinId="39" hidden="1"/>
    <cellStyle name="40 % - Akzent4" xfId="36" builtinId="43" hidden="1"/>
    <cellStyle name="40 % - Akzent5" xfId="40" builtinId="47" hidden="1"/>
    <cellStyle name="40 % - Akzent6" xfId="44" builtinId="51" hidden="1"/>
    <cellStyle name="60 % - Akzent1" xfId="25" builtinId="32" hidden="1"/>
    <cellStyle name="60 % - Akzent2" xfId="29" builtinId="36" hidden="1"/>
    <cellStyle name="60 % - Akzent3" xfId="33" builtinId="40" hidden="1"/>
    <cellStyle name="60 % - Akzent4" xfId="37" builtinId="44" hidden="1"/>
    <cellStyle name="60 % - Akzent5" xfId="41" builtinId="48" hidden="1"/>
    <cellStyle name="60 % - Akzent6" xfId="45" builtinId="52" hidden="1"/>
    <cellStyle name="Akzent1" xfId="22" builtinId="29" hidden="1"/>
    <cellStyle name="Akzent2" xfId="26" builtinId="33" hidden="1"/>
    <cellStyle name="Akzent3" xfId="30" builtinId="37" hidden="1"/>
    <cellStyle name="Akzent4" xfId="34" builtinId="41" hidden="1"/>
    <cellStyle name="Akzent5" xfId="38" builtinId="45" hidden="1"/>
    <cellStyle name="Akzent6" xfId="42" builtinId="49" hidden="1"/>
    <cellStyle name="Ausgabe" xfId="21" builtinId="21" customBuiltin="1"/>
    <cellStyle name="Berechnung" xfId="5" builtinId="22" hidden="1"/>
    <cellStyle name="Dezimal [0]" xfId="12" builtinId="6" hidden="1"/>
    <cellStyle name="Eingabe" xfId="4" builtinId="20" hidden="1"/>
    <cellStyle name="Ergebnis" xfId="10" builtinId="25" hidden="1"/>
    <cellStyle name="Erklärender Text" xfId="9" builtinId="53" hidden="1"/>
    <cellStyle name="Gut" xfId="1" builtinId="26" customBuiltin="1"/>
    <cellStyle name="Komma" xfId="11" builtinId="3" hidden="1"/>
    <cellStyle name="Link" xfId="46" builtinId="8"/>
    <cellStyle name="Neutral" xfId="3" builtinId="28" customBuiltin="1"/>
    <cellStyle name="Prozent" xfId="15" builtinId="5" hidden="1"/>
    <cellStyle name="Schlecht" xfId="2" builtinId="27" customBuiltin="1"/>
    <cellStyle name="Standard" xfId="0" builtinId="0" customBuiltin="1"/>
    <cellStyle name="Standard 2" xfId="47" xr:uid="{00000000-0005-0000-0000-000025000000}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hidden="1"/>
    <cellStyle name="Verknüpfte Zelle" xfId="6" builtinId="24" hidden="1"/>
    <cellStyle name="Währung" xfId="13" builtinId="4" hidden="1"/>
    <cellStyle name="Währung [0]" xfId="14" builtinId="7" hidden="1"/>
    <cellStyle name="Warnender Text" xfId="8" builtinId="11" hidden="1"/>
    <cellStyle name="Zelle überprüfen" xfId="7" builtinId="23" hidden="1"/>
  </cellStyles>
  <dxfs count="8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E2E0E2"/>
        </patternFill>
      </fill>
    </dxf>
    <dxf>
      <font>
        <b/>
        <i val="0"/>
        <color rgb="FF003B5C"/>
      </font>
      <fill>
        <patternFill>
          <fgColor rgb="FFE2E0E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KS Tabelle" defaultPivotStyle="PivotStyleLight16">
    <tableStyle name="KS Tabelle" pivot="0" count="3" xr9:uid="{00000000-0011-0000-FFFF-FFFF00000000}">
      <tableStyleElement type="wholeTable" dxfId="84"/>
      <tableStyleElement type="headerRow" dxfId="83"/>
      <tableStyleElement type="firstRowStripe" dxfId="82"/>
    </tableStyle>
  </tableStyles>
  <colors>
    <mruColors>
      <color rgb="FF003B5C"/>
      <color rgb="FFE2E0E2"/>
      <color rgb="FF8E87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rero.de/fileadmin/user_upload/_temp_/arero_rebalancing_homepa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rero.de/fileadmin/user_upload/_temp_/arero_rebalancing_homepa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rero.de/fileadmin/user_upload/_temp_/arero_rebalancing_homepage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c.europa.eu/eurostat/tgm/table.do?tab=table&amp;init=1&amp;language=de&amp;pcode=tec00001&amp;plugin=0&amp;tableSelection=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3C77A-7EC9-46AC-B61E-BE02F8C676B4}">
  <dimension ref="A1:Z195"/>
  <sheetViews>
    <sheetView tabSelected="1" zoomScaleNormal="100" workbookViewId="0">
      <selection activeCell="B8" sqref="B8"/>
    </sheetView>
  </sheetViews>
  <sheetFormatPr baseColWidth="10" defaultColWidth="11.44140625" defaultRowHeight="13.2" x14ac:dyDescent="0.25"/>
  <cols>
    <col min="1" max="1" width="24.5546875" style="3" bestFit="1" customWidth="1"/>
    <col min="2" max="2" width="11.44140625" style="2"/>
    <col min="3" max="3" width="11.6640625" style="2" bestFit="1" customWidth="1"/>
    <col min="4" max="4" width="15.109375" style="3" bestFit="1" customWidth="1"/>
    <col min="5" max="5" width="11.44140625" style="3"/>
    <col min="6" max="6" width="18.109375" style="3" bestFit="1" customWidth="1"/>
    <col min="7" max="7" width="17.88671875" style="3" bestFit="1" customWidth="1"/>
    <col min="8" max="8" width="15.109375" style="2" customWidth="1"/>
    <col min="9" max="9" width="15.88671875" style="2" bestFit="1" customWidth="1"/>
    <col min="10" max="10" width="12.44140625" style="3" bestFit="1" customWidth="1"/>
    <col min="11" max="11" width="26" style="3" customWidth="1"/>
    <col min="12" max="12" width="11.44140625" style="3"/>
    <col min="13" max="13" width="22" style="3" bestFit="1" customWidth="1"/>
    <col min="14" max="15" width="11.44140625" style="2"/>
    <col min="16" max="16" width="15.109375" style="3" bestFit="1" customWidth="1"/>
    <col min="17" max="21" width="11.44140625" style="3"/>
    <col min="22" max="22" width="17.6640625" style="3" customWidth="1"/>
    <col min="23" max="23" width="11.44140625" style="3"/>
    <col min="24" max="24" width="17.5546875" style="3" customWidth="1"/>
    <col min="25" max="16384" width="11.44140625" style="3"/>
  </cols>
  <sheetData>
    <row r="1" spans="1:12" ht="21" x14ac:dyDescent="0.25">
      <c r="A1" s="101" t="s">
        <v>85</v>
      </c>
      <c r="B1" s="101"/>
    </row>
    <row r="4" spans="1:12" ht="13.8" thickBot="1" x14ac:dyDescent="0.3">
      <c r="A4" s="3" t="s">
        <v>109</v>
      </c>
      <c r="C4" s="98">
        <v>20000</v>
      </c>
    </row>
    <row r="5" spans="1:12" ht="13.8" thickBot="1" x14ac:dyDescent="0.3">
      <c r="A5" s="99" t="s">
        <v>76</v>
      </c>
      <c r="B5" s="100">
        <v>0</v>
      </c>
      <c r="C5" s="98">
        <f>$C$4*B5</f>
        <v>0</v>
      </c>
      <c r="J5" s="2"/>
      <c r="K5" s="2"/>
    </row>
    <row r="6" spans="1:12" ht="13.8" thickBot="1" x14ac:dyDescent="0.3">
      <c r="A6" s="99" t="s">
        <v>94</v>
      </c>
      <c r="B6" s="100">
        <v>0.15</v>
      </c>
      <c r="C6" s="98">
        <f t="shared" ref="C6:C8" si="0">$C$4*B6</f>
        <v>3000</v>
      </c>
      <c r="G6" s="2"/>
      <c r="J6" s="2"/>
      <c r="K6" s="2"/>
    </row>
    <row r="7" spans="1:12" ht="13.8" thickBot="1" x14ac:dyDescent="0.3">
      <c r="A7" s="99" t="s">
        <v>78</v>
      </c>
      <c r="B7" s="100">
        <v>0.33</v>
      </c>
      <c r="C7" s="98">
        <f t="shared" si="0"/>
        <v>6600</v>
      </c>
      <c r="J7" s="2"/>
    </row>
    <row r="8" spans="1:12" ht="13.8" thickBot="1" x14ac:dyDescent="0.3">
      <c r="A8" s="99" t="s">
        <v>108</v>
      </c>
      <c r="B8" s="100">
        <v>0.52</v>
      </c>
      <c r="C8" s="98">
        <f t="shared" si="0"/>
        <v>10400</v>
      </c>
      <c r="J8" s="2"/>
    </row>
    <row r="9" spans="1:12" x14ac:dyDescent="0.25">
      <c r="J9" s="2"/>
    </row>
    <row r="10" spans="1:12" x14ac:dyDescent="0.25">
      <c r="B10" s="4">
        <f>SUM(B5:B8)</f>
        <v>1</v>
      </c>
    </row>
    <row r="11" spans="1:12" ht="13.8" thickBot="1" x14ac:dyDescent="0.3">
      <c r="H11" s="96" t="s">
        <v>88</v>
      </c>
    </row>
    <row r="12" spans="1:12" ht="66.599999999999994" thickBot="1" x14ac:dyDescent="0.3">
      <c r="A12" s="18" t="s">
        <v>1</v>
      </c>
      <c r="B12" s="19" t="s">
        <v>83</v>
      </c>
      <c r="C12" s="19" t="s">
        <v>80</v>
      </c>
      <c r="D12" s="20" t="s">
        <v>4</v>
      </c>
      <c r="F12" s="18" t="s">
        <v>4</v>
      </c>
      <c r="G12" s="36" t="s">
        <v>83</v>
      </c>
      <c r="H12" s="55" t="s">
        <v>89</v>
      </c>
      <c r="I12" s="21" t="s">
        <v>84</v>
      </c>
      <c r="J12" s="37" t="s">
        <v>90</v>
      </c>
      <c r="K12" s="54" t="s">
        <v>92</v>
      </c>
    </row>
    <row r="13" spans="1:12" x14ac:dyDescent="0.25">
      <c r="A13" s="30" t="s">
        <v>5</v>
      </c>
      <c r="B13" s="31">
        <f>B137*$B$5</f>
        <v>0</v>
      </c>
      <c r="C13" s="31" t="s">
        <v>79</v>
      </c>
      <c r="D13" s="32" t="s">
        <v>6</v>
      </c>
      <c r="F13" s="15" t="s">
        <v>6</v>
      </c>
      <c r="G13" s="16">
        <f>B167*B5+Y188*B8</f>
        <v>0.29483999999999999</v>
      </c>
      <c r="H13" s="42">
        <v>0.1744</v>
      </c>
      <c r="I13" s="35">
        <f>H13/$H$19*1</f>
        <v>0.29066666666666668</v>
      </c>
      <c r="J13" s="38">
        <f>I13-G13</f>
        <v>-4.1733333333333067E-3</v>
      </c>
      <c r="K13" s="58" t="str">
        <f>IF(OR(G13&gt;I13*1.2,G13&lt;I13*0.8),"nein","ja")</f>
        <v>ja</v>
      </c>
      <c r="L13" s="97" t="s">
        <v>105</v>
      </c>
    </row>
    <row r="14" spans="1:12" x14ac:dyDescent="0.25">
      <c r="A14" s="6" t="s">
        <v>7</v>
      </c>
      <c r="B14" s="7">
        <f t="shared" ref="B14:B34" si="1">B138*$B$5</f>
        <v>0</v>
      </c>
      <c r="C14" s="7" t="s">
        <v>79</v>
      </c>
      <c r="D14" s="8" t="s">
        <v>8</v>
      </c>
      <c r="F14" s="6" t="s">
        <v>10</v>
      </c>
      <c r="G14" s="7">
        <f>B168*B5+H153*B6+Y189*B8</f>
        <v>0.25087999999999999</v>
      </c>
      <c r="H14" s="43">
        <v>0.14099999999999999</v>
      </c>
      <c r="I14" s="33">
        <f>H14/$H$19*1</f>
        <v>0.23499999999999999</v>
      </c>
      <c r="J14" s="38">
        <f>I14-G14</f>
        <v>-1.5880000000000005E-2</v>
      </c>
      <c r="K14" s="58" t="str">
        <f>IF(OR(G14&gt;I14*1.2,G14&lt;I14*0.8),"nein","ja")</f>
        <v>ja</v>
      </c>
      <c r="L14" s="97" t="s">
        <v>106</v>
      </c>
    </row>
    <row r="15" spans="1:12" x14ac:dyDescent="0.25">
      <c r="A15" s="6" t="s">
        <v>9</v>
      </c>
      <c r="B15" s="7">
        <f t="shared" si="1"/>
        <v>0</v>
      </c>
      <c r="C15" s="7" t="s">
        <v>79</v>
      </c>
      <c r="D15" s="8" t="s">
        <v>10</v>
      </c>
      <c r="F15" s="6" t="s">
        <v>8</v>
      </c>
      <c r="G15" s="7">
        <f>B169*B5+Y190*B8</f>
        <v>7.0200000000000012E-2</v>
      </c>
      <c r="H15" s="43">
        <v>5.8099999999999999E-2</v>
      </c>
      <c r="I15" s="33">
        <f>H15/$H$19*1</f>
        <v>9.6833333333333341E-2</v>
      </c>
      <c r="J15" s="38">
        <f>I15-G15</f>
        <v>2.6633333333333328E-2</v>
      </c>
      <c r="K15" s="17" t="s">
        <v>86</v>
      </c>
      <c r="L15" s="97" t="s">
        <v>87</v>
      </c>
    </row>
    <row r="16" spans="1:12" x14ac:dyDescent="0.25">
      <c r="A16" s="6" t="s">
        <v>11</v>
      </c>
      <c r="B16" s="7">
        <f t="shared" si="1"/>
        <v>0</v>
      </c>
      <c r="C16" s="7" t="s">
        <v>79</v>
      </c>
      <c r="D16" s="8" t="s">
        <v>10</v>
      </c>
      <c r="F16" s="6" t="s">
        <v>35</v>
      </c>
      <c r="G16" s="7">
        <f>N163*B7+Y191*B8+Y193*B8</f>
        <v>0.38303999999999999</v>
      </c>
      <c r="H16" s="43">
        <v>0.22650000000000001</v>
      </c>
      <c r="I16" s="33">
        <f>H16/$H$19*1</f>
        <v>0.3775</v>
      </c>
      <c r="J16" s="38">
        <f>I16-G16</f>
        <v>-5.5399999999999894E-3</v>
      </c>
      <c r="K16" s="58" t="str">
        <f>IF(OR(G16&gt;I16*1.2,G16&lt;I16*0.8),"nein","ja")</f>
        <v>ja</v>
      </c>
      <c r="L16" s="97" t="s">
        <v>107</v>
      </c>
    </row>
    <row r="17" spans="1:12" ht="13.8" thickBot="1" x14ac:dyDescent="0.3">
      <c r="A17" s="6" t="s">
        <v>12</v>
      </c>
      <c r="B17" s="7">
        <f t="shared" si="1"/>
        <v>0</v>
      </c>
      <c r="C17" s="7" t="s">
        <v>79</v>
      </c>
      <c r="D17" s="8" t="s">
        <v>6</v>
      </c>
      <c r="F17" s="9" t="s">
        <v>28</v>
      </c>
      <c r="G17" s="10">
        <f>B170*B5+Y192*B8</f>
        <v>1.0400000000000001E-3</v>
      </c>
      <c r="H17" s="44">
        <v>0</v>
      </c>
      <c r="I17" s="34">
        <f>H17/$H$19*1</f>
        <v>0</v>
      </c>
      <c r="J17" s="39">
        <f>I17-G17</f>
        <v>-1.0400000000000001E-3</v>
      </c>
      <c r="K17" s="11" t="s">
        <v>86</v>
      </c>
      <c r="L17" s="97" t="s">
        <v>91</v>
      </c>
    </row>
    <row r="18" spans="1:12" x14ac:dyDescent="0.25">
      <c r="A18" s="6" t="s">
        <v>13</v>
      </c>
      <c r="B18" s="7">
        <f t="shared" si="1"/>
        <v>0</v>
      </c>
      <c r="C18" s="7" t="s">
        <v>79</v>
      </c>
      <c r="D18" s="8" t="s">
        <v>10</v>
      </c>
      <c r="G18" s="2"/>
    </row>
    <row r="19" spans="1:12" x14ac:dyDescent="0.25">
      <c r="A19" s="6" t="s">
        <v>14</v>
      </c>
      <c r="B19" s="7">
        <f t="shared" si="1"/>
        <v>0</v>
      </c>
      <c r="C19" s="7" t="s">
        <v>79</v>
      </c>
      <c r="D19" s="8" t="s">
        <v>10</v>
      </c>
      <c r="G19" s="4">
        <f>SUM(G13:G17)</f>
        <v>1</v>
      </c>
      <c r="H19" s="4">
        <f>SUM(H13:H17)</f>
        <v>0.6</v>
      </c>
      <c r="I19" s="4">
        <f>SUM(I13:I17)</f>
        <v>1</v>
      </c>
      <c r="J19" s="4"/>
    </row>
    <row r="20" spans="1:12" x14ac:dyDescent="0.25">
      <c r="A20" s="6" t="s">
        <v>15</v>
      </c>
      <c r="B20" s="7">
        <f t="shared" si="1"/>
        <v>0</v>
      </c>
      <c r="C20" s="7" t="s">
        <v>79</v>
      </c>
      <c r="D20" s="8" t="s">
        <v>8</v>
      </c>
    </row>
    <row r="21" spans="1:12" ht="13.8" thickBot="1" x14ac:dyDescent="0.3">
      <c r="A21" s="6" t="s">
        <v>16</v>
      </c>
      <c r="B21" s="7">
        <f t="shared" si="1"/>
        <v>0</v>
      </c>
      <c r="C21" s="7" t="s">
        <v>79</v>
      </c>
      <c r="D21" s="8" t="s">
        <v>8</v>
      </c>
    </row>
    <row r="22" spans="1:12" ht="13.8" thickBot="1" x14ac:dyDescent="0.3">
      <c r="A22" s="6" t="s">
        <v>17</v>
      </c>
      <c r="B22" s="7">
        <f t="shared" si="1"/>
        <v>0</v>
      </c>
      <c r="C22" s="7" t="s">
        <v>79</v>
      </c>
      <c r="D22" s="8" t="s">
        <v>8</v>
      </c>
      <c r="F22" s="18" t="s">
        <v>36</v>
      </c>
      <c r="G22" s="37" t="s">
        <v>2</v>
      </c>
      <c r="H22" s="40"/>
      <c r="J22" s="2"/>
      <c r="K22" s="2"/>
    </row>
    <row r="23" spans="1:12" x14ac:dyDescent="0.25">
      <c r="A23" s="6" t="s">
        <v>18</v>
      </c>
      <c r="B23" s="7">
        <f t="shared" si="1"/>
        <v>0</v>
      </c>
      <c r="C23" s="7" t="s">
        <v>79</v>
      </c>
      <c r="D23" s="8" t="s">
        <v>10</v>
      </c>
      <c r="F23" s="30" t="s">
        <v>37</v>
      </c>
      <c r="G23" s="57">
        <f>B175*B5+H175*B6+N175*B7+Y174*B8</f>
        <v>0.23951</v>
      </c>
      <c r="J23" s="2"/>
      <c r="K23" s="2"/>
    </row>
    <row r="24" spans="1:12" x14ac:dyDescent="0.25">
      <c r="A24" s="6" t="s">
        <v>19</v>
      </c>
      <c r="B24" s="7">
        <f t="shared" si="1"/>
        <v>0</v>
      </c>
      <c r="C24" s="7" t="s">
        <v>79</v>
      </c>
      <c r="D24" s="8" t="s">
        <v>10</v>
      </c>
      <c r="F24" s="6" t="s">
        <v>44</v>
      </c>
      <c r="G24" s="12">
        <f>B176*B5+H179*B6+N176*B7+Y175*B8</f>
        <v>0.15168000000000001</v>
      </c>
      <c r="J24" s="2"/>
      <c r="K24" s="2"/>
    </row>
    <row r="25" spans="1:12" x14ac:dyDescent="0.25">
      <c r="A25" s="6" t="s">
        <v>20</v>
      </c>
      <c r="B25" s="7">
        <f t="shared" si="1"/>
        <v>0</v>
      </c>
      <c r="C25" s="7" t="s">
        <v>79</v>
      </c>
      <c r="D25" s="8" t="s">
        <v>10</v>
      </c>
      <c r="F25" s="6" t="s">
        <v>40</v>
      </c>
      <c r="G25" s="12">
        <f>B177*B5+H178*B6+N179*B7+Y178*B8</f>
        <v>0.11510000000000001</v>
      </c>
      <c r="J25" s="2"/>
      <c r="K25" s="2"/>
    </row>
    <row r="26" spans="1:12" x14ac:dyDescent="0.25">
      <c r="A26" s="6" t="s">
        <v>21</v>
      </c>
      <c r="B26" s="7">
        <f t="shared" si="1"/>
        <v>0</v>
      </c>
      <c r="C26" s="7" t="s">
        <v>79</v>
      </c>
      <c r="D26" s="8" t="s">
        <v>10</v>
      </c>
      <c r="F26" s="6" t="s">
        <v>38</v>
      </c>
      <c r="G26" s="12">
        <f>B179*B5+H176*B6+N180*B7+B179*B8</f>
        <v>0.11525000000000002</v>
      </c>
      <c r="J26" s="2"/>
      <c r="K26" s="2"/>
    </row>
    <row r="27" spans="1:12" x14ac:dyDescent="0.25">
      <c r="A27" s="6" t="s">
        <v>22</v>
      </c>
      <c r="B27" s="7">
        <f t="shared" si="1"/>
        <v>0</v>
      </c>
      <c r="C27" s="7" t="s">
        <v>79</v>
      </c>
      <c r="D27" s="8" t="s">
        <v>10</v>
      </c>
      <c r="F27" s="6" t="s">
        <v>43</v>
      </c>
      <c r="G27" s="12">
        <f>B180*B5+H183*B6+N177*B7+Y176*B8</f>
        <v>0.10166</v>
      </c>
      <c r="J27" s="2"/>
      <c r="K27" s="2"/>
    </row>
    <row r="28" spans="1:12" x14ac:dyDescent="0.25">
      <c r="A28" s="6" t="s">
        <v>23</v>
      </c>
      <c r="B28" s="7">
        <f t="shared" si="1"/>
        <v>0</v>
      </c>
      <c r="C28" s="7" t="s">
        <v>79</v>
      </c>
      <c r="D28" s="8" t="s">
        <v>8</v>
      </c>
      <c r="F28" s="6" t="s">
        <v>39</v>
      </c>
      <c r="G28" s="12">
        <f>B178*B5+H177*B6+N184*B7+Y183*B8</f>
        <v>8.7919999999999998E-2</v>
      </c>
      <c r="J28" s="2"/>
      <c r="K28" s="2"/>
    </row>
    <row r="29" spans="1:12" x14ac:dyDescent="0.25">
      <c r="A29" s="6" t="s">
        <v>24</v>
      </c>
      <c r="B29" s="7">
        <f t="shared" si="1"/>
        <v>0</v>
      </c>
      <c r="C29" s="7" t="s">
        <v>79</v>
      </c>
      <c r="D29" s="8" t="s">
        <v>10</v>
      </c>
      <c r="F29" s="6" t="s">
        <v>41</v>
      </c>
      <c r="G29" s="12">
        <f>B181*B5+H181*B6+N178*B7+Y177*B8</f>
        <v>6.9739999999999996E-2</v>
      </c>
      <c r="J29" s="2"/>
      <c r="K29" s="2"/>
    </row>
    <row r="30" spans="1:12" ht="26.4" x14ac:dyDescent="0.25">
      <c r="A30" s="6" t="s">
        <v>25</v>
      </c>
      <c r="B30" s="7">
        <f t="shared" si="1"/>
        <v>0</v>
      </c>
      <c r="C30" s="7" t="s">
        <v>79</v>
      </c>
      <c r="D30" s="8" t="s">
        <v>10</v>
      </c>
      <c r="F30" s="13" t="s">
        <v>42</v>
      </c>
      <c r="G30" s="12">
        <f>B182*B5+H180*B6+N181*B7+Y180*B8</f>
        <v>5.323E-2</v>
      </c>
      <c r="J30" s="2"/>
      <c r="K30" s="2"/>
    </row>
    <row r="31" spans="1:12" x14ac:dyDescent="0.25">
      <c r="A31" s="6" t="s">
        <v>26</v>
      </c>
      <c r="B31" s="7">
        <f t="shared" si="1"/>
        <v>0</v>
      </c>
      <c r="C31" s="7" t="s">
        <v>79</v>
      </c>
      <c r="D31" s="8" t="s">
        <v>10</v>
      </c>
      <c r="F31" s="6" t="s">
        <v>46</v>
      </c>
      <c r="G31" s="12">
        <f>B184*B5+H184*B6+N182*B7+Y181*B8</f>
        <v>3.4689999999999999E-2</v>
      </c>
      <c r="J31" s="2"/>
      <c r="K31" s="2"/>
    </row>
    <row r="32" spans="1:12" ht="13.8" thickBot="1" x14ac:dyDescent="0.3">
      <c r="A32" s="6" t="s">
        <v>27</v>
      </c>
      <c r="B32" s="7">
        <f t="shared" si="1"/>
        <v>0</v>
      </c>
      <c r="C32" s="7" t="s">
        <v>79</v>
      </c>
      <c r="D32" s="8" t="s">
        <v>28</v>
      </c>
      <c r="F32" s="9" t="s">
        <v>45</v>
      </c>
      <c r="G32" s="14">
        <f>B183*B5+H182*B6+N183*B7+Y182*B8</f>
        <v>3.3300000000000003E-2</v>
      </c>
      <c r="J32" s="2"/>
      <c r="K32" s="2"/>
    </row>
    <row r="33" spans="1:16" x14ac:dyDescent="0.25">
      <c r="A33" s="6" t="s">
        <v>29</v>
      </c>
      <c r="B33" s="7">
        <f t="shared" si="1"/>
        <v>0</v>
      </c>
      <c r="C33" s="7" t="s">
        <v>79</v>
      </c>
      <c r="D33" s="8" t="s">
        <v>10</v>
      </c>
      <c r="J33" s="2"/>
      <c r="K33" s="2"/>
    </row>
    <row r="34" spans="1:16" s="2" customFormat="1" x14ac:dyDescent="0.25">
      <c r="A34" s="6" t="s">
        <v>30</v>
      </c>
      <c r="B34" s="7">
        <f t="shared" si="1"/>
        <v>0</v>
      </c>
      <c r="C34" s="7" t="s">
        <v>79</v>
      </c>
      <c r="D34" s="8" t="s">
        <v>10</v>
      </c>
      <c r="E34" s="3"/>
      <c r="F34" s="3"/>
      <c r="G34" s="4">
        <f>SUM(G23:G32)</f>
        <v>1.0020800000000001</v>
      </c>
      <c r="L34" s="3"/>
      <c r="M34" s="3"/>
      <c r="P34" s="3"/>
    </row>
    <row r="35" spans="1:16" s="2" customFormat="1" x14ac:dyDescent="0.25">
      <c r="A35" s="6" t="s">
        <v>31</v>
      </c>
      <c r="B35" s="7">
        <f>B159*$B$5</f>
        <v>0</v>
      </c>
      <c r="C35" s="7" t="s">
        <v>79</v>
      </c>
      <c r="D35" s="8" t="s">
        <v>8</v>
      </c>
      <c r="E35" s="3"/>
      <c r="F35" s="3"/>
      <c r="G35" s="3"/>
      <c r="J35" s="3"/>
      <c r="K35" s="3"/>
      <c r="L35" s="3"/>
      <c r="M35" s="3"/>
      <c r="P35" s="3"/>
    </row>
    <row r="36" spans="1:16" s="2" customFormat="1" x14ac:dyDescent="0.25">
      <c r="A36" s="6" t="s">
        <v>32</v>
      </c>
      <c r="B36" s="7">
        <f>B160*$B$5</f>
        <v>0</v>
      </c>
      <c r="C36" s="7" t="s">
        <v>79</v>
      </c>
      <c r="D36" s="8" t="s">
        <v>10</v>
      </c>
      <c r="E36" s="3"/>
      <c r="J36" s="3"/>
      <c r="K36" s="3"/>
      <c r="L36" s="3"/>
      <c r="M36" s="3"/>
      <c r="P36" s="3"/>
    </row>
    <row r="37" spans="1:16" s="2" customFormat="1" x14ac:dyDescent="0.25">
      <c r="A37" s="6" t="s">
        <v>11</v>
      </c>
      <c r="B37" s="7">
        <f t="shared" ref="B37:B51" si="2">H137*$B$6</f>
        <v>3.4950000000000002E-2</v>
      </c>
      <c r="C37" s="7" t="s">
        <v>81</v>
      </c>
      <c r="D37" s="8" t="s">
        <v>10</v>
      </c>
      <c r="E37" s="3"/>
      <c r="J37" s="3"/>
      <c r="K37" s="3"/>
      <c r="L37" s="3"/>
      <c r="M37" s="3"/>
      <c r="P37" s="3"/>
    </row>
    <row r="38" spans="1:16" s="2" customFormat="1" x14ac:dyDescent="0.25">
      <c r="A38" s="6" t="s">
        <v>13</v>
      </c>
      <c r="B38" s="7">
        <f t="shared" si="2"/>
        <v>2.895E-2</v>
      </c>
      <c r="C38" s="7" t="s">
        <v>81</v>
      </c>
      <c r="D38" s="8" t="s">
        <v>10</v>
      </c>
      <c r="E38" s="3"/>
      <c r="J38" s="3"/>
      <c r="K38" s="3"/>
      <c r="L38" s="3"/>
      <c r="M38" s="3"/>
      <c r="P38" s="3"/>
    </row>
    <row r="39" spans="1:16" s="2" customFormat="1" x14ac:dyDescent="0.25">
      <c r="A39" s="6" t="s">
        <v>14</v>
      </c>
      <c r="B39" s="7">
        <f t="shared" si="2"/>
        <v>2.835E-2</v>
      </c>
      <c r="C39" s="7" t="s">
        <v>81</v>
      </c>
      <c r="D39" s="8" t="s">
        <v>10</v>
      </c>
      <c r="E39" s="3"/>
      <c r="J39" s="3"/>
      <c r="K39" s="3"/>
      <c r="L39" s="3"/>
      <c r="M39" s="3"/>
      <c r="P39" s="3"/>
    </row>
    <row r="40" spans="1:16" s="2" customFormat="1" x14ac:dyDescent="0.25">
      <c r="A40" s="6" t="s">
        <v>18</v>
      </c>
      <c r="B40" s="7">
        <f t="shared" si="2"/>
        <v>1.155E-2</v>
      </c>
      <c r="C40" s="7" t="s">
        <v>81</v>
      </c>
      <c r="D40" s="8" t="s">
        <v>10</v>
      </c>
      <c r="E40" s="3"/>
      <c r="J40" s="3"/>
      <c r="K40" s="3"/>
      <c r="L40" s="3"/>
      <c r="M40" s="3"/>
      <c r="P40" s="3"/>
    </row>
    <row r="41" spans="1:16" s="2" customFormat="1" x14ac:dyDescent="0.25">
      <c r="A41" s="6" t="s">
        <v>19</v>
      </c>
      <c r="B41" s="7">
        <f t="shared" si="2"/>
        <v>1.005E-2</v>
      </c>
      <c r="C41" s="7" t="s">
        <v>81</v>
      </c>
      <c r="D41" s="8" t="s">
        <v>10</v>
      </c>
      <c r="E41" s="3"/>
      <c r="J41" s="3"/>
      <c r="K41" s="3"/>
      <c r="L41" s="3"/>
      <c r="M41" s="3"/>
      <c r="P41" s="3"/>
    </row>
    <row r="42" spans="1:16" s="2" customFormat="1" x14ac:dyDescent="0.25">
      <c r="A42" s="6" t="s">
        <v>21</v>
      </c>
      <c r="B42" s="7">
        <f t="shared" si="2"/>
        <v>8.6999999999999994E-3</v>
      </c>
      <c r="C42" s="7" t="s">
        <v>81</v>
      </c>
      <c r="D42" s="8" t="s">
        <v>10</v>
      </c>
      <c r="E42" s="3"/>
      <c r="J42" s="3"/>
      <c r="K42" s="3"/>
      <c r="L42" s="3"/>
      <c r="M42" s="3"/>
      <c r="P42" s="3"/>
    </row>
    <row r="43" spans="1:16" s="2" customFormat="1" x14ac:dyDescent="0.25">
      <c r="A43" s="6" t="s">
        <v>20</v>
      </c>
      <c r="B43" s="7">
        <f t="shared" si="2"/>
        <v>8.3999999999999995E-3</v>
      </c>
      <c r="C43" s="7" t="s">
        <v>81</v>
      </c>
      <c r="D43" s="8" t="s">
        <v>10</v>
      </c>
      <c r="E43" s="3"/>
      <c r="J43" s="3"/>
      <c r="K43" s="3"/>
      <c r="L43" s="3"/>
      <c r="M43" s="3"/>
      <c r="P43" s="3"/>
    </row>
    <row r="44" spans="1:16" s="2" customFormat="1" x14ac:dyDescent="0.25">
      <c r="A44" s="6" t="s">
        <v>22</v>
      </c>
      <c r="B44" s="7">
        <f t="shared" si="2"/>
        <v>5.8500000000000002E-3</v>
      </c>
      <c r="C44" s="7" t="s">
        <v>81</v>
      </c>
      <c r="D44" s="8" t="s">
        <v>10</v>
      </c>
      <c r="E44" s="3"/>
      <c r="J44" s="3"/>
      <c r="K44" s="3"/>
      <c r="L44" s="3"/>
      <c r="M44" s="3"/>
      <c r="P44" s="3"/>
    </row>
    <row r="45" spans="1:16" s="2" customFormat="1" x14ac:dyDescent="0.25">
      <c r="A45" s="6" t="s">
        <v>24</v>
      </c>
      <c r="B45" s="7">
        <f t="shared" si="2"/>
        <v>4.1999999999999997E-3</v>
      </c>
      <c r="C45" s="7" t="s">
        <v>81</v>
      </c>
      <c r="D45" s="8" t="s">
        <v>10</v>
      </c>
      <c r="E45" s="3"/>
      <c r="J45" s="3"/>
      <c r="K45" s="3"/>
      <c r="L45" s="3"/>
      <c r="M45" s="3"/>
      <c r="P45" s="3"/>
    </row>
    <row r="46" spans="1:16" s="2" customFormat="1" x14ac:dyDescent="0.25">
      <c r="A46" s="6" t="s">
        <v>25</v>
      </c>
      <c r="B46" s="7">
        <f t="shared" si="2"/>
        <v>3.2999999999999995E-3</v>
      </c>
      <c r="C46" s="7" t="s">
        <v>81</v>
      </c>
      <c r="D46" s="8" t="s">
        <v>10</v>
      </c>
      <c r="E46" s="3"/>
      <c r="J46" s="3"/>
      <c r="K46" s="3"/>
      <c r="L46" s="3"/>
      <c r="M46" s="3"/>
      <c r="P46" s="3"/>
    </row>
    <row r="47" spans="1:16" s="2" customFormat="1" x14ac:dyDescent="0.25">
      <c r="A47" s="6" t="s">
        <v>26</v>
      </c>
      <c r="B47" s="7">
        <f t="shared" si="2"/>
        <v>2.3999999999999998E-3</v>
      </c>
      <c r="C47" s="7" t="s">
        <v>81</v>
      </c>
      <c r="D47" s="8" t="s">
        <v>10</v>
      </c>
      <c r="E47" s="3"/>
      <c r="J47" s="3"/>
      <c r="K47" s="3"/>
      <c r="L47" s="3"/>
      <c r="M47" s="3"/>
      <c r="P47" s="3"/>
    </row>
    <row r="48" spans="1:16" s="2" customFormat="1" x14ac:dyDescent="0.25">
      <c r="A48" s="6" t="s">
        <v>32</v>
      </c>
      <c r="B48" s="7">
        <f t="shared" si="2"/>
        <v>1.1999999999999999E-3</v>
      </c>
      <c r="C48" s="7" t="s">
        <v>81</v>
      </c>
      <c r="D48" s="8" t="s">
        <v>10</v>
      </c>
      <c r="E48" s="3"/>
      <c r="J48" s="3"/>
      <c r="K48" s="3"/>
      <c r="L48" s="3"/>
      <c r="M48" s="3"/>
      <c r="P48" s="3"/>
    </row>
    <row r="49" spans="1:16" s="2" customFormat="1" x14ac:dyDescent="0.25">
      <c r="A49" s="6" t="s">
        <v>30</v>
      </c>
      <c r="B49" s="7">
        <f t="shared" si="2"/>
        <v>8.9999999999999998E-4</v>
      </c>
      <c r="C49" s="7" t="s">
        <v>81</v>
      </c>
      <c r="D49" s="8" t="s">
        <v>10</v>
      </c>
      <c r="E49" s="3"/>
      <c r="J49" s="3"/>
      <c r="K49" s="3"/>
      <c r="L49" s="3"/>
      <c r="M49" s="3"/>
      <c r="P49" s="3"/>
    </row>
    <row r="50" spans="1:16" x14ac:dyDescent="0.25">
      <c r="A50" s="6" t="s">
        <v>29</v>
      </c>
      <c r="B50" s="7">
        <f t="shared" si="2"/>
        <v>7.5000000000000002E-4</v>
      </c>
      <c r="C50" s="7" t="s">
        <v>81</v>
      </c>
      <c r="D50" s="8" t="s">
        <v>10</v>
      </c>
      <c r="F50" s="2"/>
      <c r="G50" s="2"/>
    </row>
    <row r="51" spans="1:16" x14ac:dyDescent="0.25">
      <c r="A51" s="6" t="s">
        <v>34</v>
      </c>
      <c r="B51" s="7">
        <f t="shared" si="2"/>
        <v>4.4999999999999999E-4</v>
      </c>
      <c r="C51" s="7" t="s">
        <v>81</v>
      </c>
      <c r="D51" s="8" t="s">
        <v>10</v>
      </c>
      <c r="F51" s="2"/>
      <c r="G51" s="2"/>
    </row>
    <row r="52" spans="1:16" x14ac:dyDescent="0.25">
      <c r="A52" s="6" t="s">
        <v>47</v>
      </c>
      <c r="B52" s="7">
        <f t="shared" ref="B52:B73" si="3">N137*$B$7</f>
        <v>0.11384999999999999</v>
      </c>
      <c r="C52" s="7" t="s">
        <v>82</v>
      </c>
      <c r="D52" s="8" t="s">
        <v>71</v>
      </c>
      <c r="F52" s="2"/>
      <c r="G52" s="2"/>
    </row>
    <row r="53" spans="1:16" x14ac:dyDescent="0.25">
      <c r="A53" s="6" t="s">
        <v>48</v>
      </c>
      <c r="B53" s="7">
        <f t="shared" si="3"/>
        <v>4.1579999999999999E-2</v>
      </c>
      <c r="C53" s="7" t="s">
        <v>82</v>
      </c>
      <c r="D53" s="8" t="s">
        <v>71</v>
      </c>
    </row>
    <row r="54" spans="1:16" x14ac:dyDescent="0.25">
      <c r="A54" s="6" t="s">
        <v>49</v>
      </c>
      <c r="B54" s="7">
        <f t="shared" si="3"/>
        <v>3.8940000000000002E-2</v>
      </c>
      <c r="C54" s="7" t="s">
        <v>82</v>
      </c>
      <c r="D54" s="8" t="s">
        <v>71</v>
      </c>
    </row>
    <row r="55" spans="1:16" x14ac:dyDescent="0.25">
      <c r="A55" s="6" t="s">
        <v>50</v>
      </c>
      <c r="B55" s="7">
        <f t="shared" si="3"/>
        <v>2.904E-2</v>
      </c>
      <c r="C55" s="7" t="s">
        <v>82</v>
      </c>
      <c r="D55" s="8" t="s">
        <v>71</v>
      </c>
    </row>
    <row r="56" spans="1:16" x14ac:dyDescent="0.25">
      <c r="A56" s="6" t="s">
        <v>51</v>
      </c>
      <c r="B56" s="7">
        <f t="shared" si="3"/>
        <v>2.3429999999999999E-2</v>
      </c>
      <c r="C56" s="7" t="s">
        <v>82</v>
      </c>
      <c r="D56" s="8" t="s">
        <v>71</v>
      </c>
    </row>
    <row r="57" spans="1:16" x14ac:dyDescent="0.25">
      <c r="A57" s="6" t="s">
        <v>52</v>
      </c>
      <c r="B57" s="7">
        <f t="shared" si="3"/>
        <v>1.3860000000000001E-2</v>
      </c>
      <c r="C57" s="7" t="s">
        <v>82</v>
      </c>
      <c r="D57" s="8" t="s">
        <v>71</v>
      </c>
    </row>
    <row r="58" spans="1:16" x14ac:dyDescent="0.25">
      <c r="A58" s="6" t="s">
        <v>53</v>
      </c>
      <c r="B58" s="7">
        <f t="shared" si="3"/>
        <v>1.188E-2</v>
      </c>
      <c r="C58" s="7" t="s">
        <v>82</v>
      </c>
      <c r="D58" s="8" t="s">
        <v>71</v>
      </c>
    </row>
    <row r="59" spans="1:16" x14ac:dyDescent="0.25">
      <c r="A59" s="6" t="s">
        <v>54</v>
      </c>
      <c r="B59" s="7">
        <f t="shared" si="3"/>
        <v>1.056E-2</v>
      </c>
      <c r="C59" s="7" t="s">
        <v>82</v>
      </c>
      <c r="D59" s="8" t="s">
        <v>71</v>
      </c>
    </row>
    <row r="60" spans="1:16" x14ac:dyDescent="0.25">
      <c r="A60" s="6" t="s">
        <v>55</v>
      </c>
      <c r="B60" s="7">
        <f t="shared" si="3"/>
        <v>9.9000000000000008E-3</v>
      </c>
      <c r="C60" s="7" t="s">
        <v>82</v>
      </c>
      <c r="D60" s="8" t="s">
        <v>71</v>
      </c>
    </row>
    <row r="61" spans="1:16" x14ac:dyDescent="0.25">
      <c r="A61" s="6" t="s">
        <v>56</v>
      </c>
      <c r="B61" s="7">
        <f t="shared" si="3"/>
        <v>7.92E-3</v>
      </c>
      <c r="C61" s="7" t="s">
        <v>82</v>
      </c>
      <c r="D61" s="8" t="s">
        <v>71</v>
      </c>
    </row>
    <row r="62" spans="1:16" x14ac:dyDescent="0.25">
      <c r="A62" s="6" t="s">
        <v>57</v>
      </c>
      <c r="B62" s="7">
        <f t="shared" si="3"/>
        <v>4.62E-3</v>
      </c>
      <c r="C62" s="7" t="s">
        <v>82</v>
      </c>
      <c r="D62" s="8" t="s">
        <v>71</v>
      </c>
    </row>
    <row r="63" spans="1:16" x14ac:dyDescent="0.25">
      <c r="A63" s="6" t="s">
        <v>58</v>
      </c>
      <c r="B63" s="7">
        <f t="shared" si="3"/>
        <v>4.2900000000000004E-3</v>
      </c>
      <c r="C63" s="7" t="s">
        <v>82</v>
      </c>
      <c r="D63" s="8" t="s">
        <v>75</v>
      </c>
    </row>
    <row r="64" spans="1:16" x14ac:dyDescent="0.25">
      <c r="A64" s="6" t="s">
        <v>59</v>
      </c>
      <c r="B64" s="7">
        <f t="shared" si="3"/>
        <v>3.96E-3</v>
      </c>
      <c r="C64" s="7" t="s">
        <v>82</v>
      </c>
      <c r="D64" s="8" t="s">
        <v>71</v>
      </c>
    </row>
    <row r="65" spans="1:4" x14ac:dyDescent="0.25">
      <c r="A65" s="6" t="s">
        <v>60</v>
      </c>
      <c r="B65" s="7">
        <f t="shared" si="3"/>
        <v>2.97E-3</v>
      </c>
      <c r="C65" s="7" t="s">
        <v>82</v>
      </c>
      <c r="D65" s="8" t="s">
        <v>71</v>
      </c>
    </row>
    <row r="66" spans="1:4" x14ac:dyDescent="0.25">
      <c r="A66" s="6" t="s">
        <v>61</v>
      </c>
      <c r="B66" s="7">
        <f t="shared" si="3"/>
        <v>2.64E-3</v>
      </c>
      <c r="C66" s="7" t="s">
        <v>82</v>
      </c>
      <c r="D66" s="8" t="s">
        <v>75</v>
      </c>
    </row>
    <row r="67" spans="1:4" x14ac:dyDescent="0.25">
      <c r="A67" s="6" t="s">
        <v>62</v>
      </c>
      <c r="B67" s="7">
        <f t="shared" si="3"/>
        <v>2.31E-3</v>
      </c>
      <c r="C67" s="7" t="s">
        <v>82</v>
      </c>
      <c r="D67" s="8" t="s">
        <v>71</v>
      </c>
    </row>
    <row r="68" spans="1:4" x14ac:dyDescent="0.25">
      <c r="A68" s="6" t="s">
        <v>63</v>
      </c>
      <c r="B68" s="7">
        <f t="shared" si="3"/>
        <v>1.6500000000000002E-3</v>
      </c>
      <c r="C68" s="7" t="s">
        <v>82</v>
      </c>
      <c r="D68" s="8" t="s">
        <v>71</v>
      </c>
    </row>
    <row r="69" spans="1:4" x14ac:dyDescent="0.25">
      <c r="A69" s="6" t="s">
        <v>64</v>
      </c>
      <c r="B69" s="7">
        <f t="shared" si="3"/>
        <v>1.32E-3</v>
      </c>
      <c r="C69" s="7" t="s">
        <v>82</v>
      </c>
      <c r="D69" s="8" t="s">
        <v>71</v>
      </c>
    </row>
    <row r="70" spans="1:4" x14ac:dyDescent="0.25">
      <c r="A70" s="6" t="s">
        <v>65</v>
      </c>
      <c r="B70" s="7">
        <f t="shared" si="3"/>
        <v>1.32E-3</v>
      </c>
      <c r="C70" s="7" t="s">
        <v>82</v>
      </c>
      <c r="D70" s="8" t="s">
        <v>71</v>
      </c>
    </row>
    <row r="71" spans="1:4" x14ac:dyDescent="0.25">
      <c r="A71" s="6" t="s">
        <v>66</v>
      </c>
      <c r="B71" s="7">
        <f t="shared" si="3"/>
        <v>9.8999999999999999E-4</v>
      </c>
      <c r="C71" s="7" t="s">
        <v>82</v>
      </c>
      <c r="D71" s="8" t="s">
        <v>10</v>
      </c>
    </row>
    <row r="72" spans="1:4" x14ac:dyDescent="0.25">
      <c r="A72" s="6" t="s">
        <v>67</v>
      </c>
      <c r="B72" s="7">
        <f t="shared" si="3"/>
        <v>9.8999999999999999E-4</v>
      </c>
      <c r="C72" s="7" t="s">
        <v>82</v>
      </c>
      <c r="D72" s="8" t="s">
        <v>71</v>
      </c>
    </row>
    <row r="73" spans="1:4" x14ac:dyDescent="0.25">
      <c r="A73" s="6" t="s">
        <v>68</v>
      </c>
      <c r="B73" s="7">
        <f t="shared" si="3"/>
        <v>6.6E-4</v>
      </c>
      <c r="C73" s="7" t="s">
        <v>82</v>
      </c>
      <c r="D73" s="8" t="s">
        <v>71</v>
      </c>
    </row>
    <row r="74" spans="1:4" x14ac:dyDescent="0.25">
      <c r="A74" s="6" t="s">
        <v>69</v>
      </c>
      <c r="B74" s="7">
        <f>N159*$B$7</f>
        <v>6.6E-4</v>
      </c>
      <c r="C74" s="7" t="s">
        <v>82</v>
      </c>
      <c r="D74" s="8" t="s">
        <v>71</v>
      </c>
    </row>
    <row r="75" spans="1:4" x14ac:dyDescent="0.25">
      <c r="A75" s="6" t="s">
        <v>70</v>
      </c>
      <c r="B75" s="7">
        <f>N160*$B$7</f>
        <v>3.3E-4</v>
      </c>
      <c r="C75" s="7" t="s">
        <v>82</v>
      </c>
      <c r="D75" s="8" t="s">
        <v>71</v>
      </c>
    </row>
    <row r="76" spans="1:4" ht="13.8" thickBot="1" x14ac:dyDescent="0.3">
      <c r="A76" s="9" t="s">
        <v>5</v>
      </c>
      <c r="B76" s="10">
        <f>N161*$B$7</f>
        <v>3.3E-4</v>
      </c>
      <c r="C76" s="10" t="s">
        <v>82</v>
      </c>
      <c r="D76" s="11" t="s">
        <v>6</v>
      </c>
    </row>
    <row r="77" spans="1:4" x14ac:dyDescent="0.25">
      <c r="A77" s="6" t="s">
        <v>5</v>
      </c>
      <c r="B77" s="7">
        <f>T137*$B$8</f>
        <v>0.28132000000000001</v>
      </c>
      <c r="C77" s="7" t="s">
        <v>111</v>
      </c>
      <c r="D77" s="8" t="s">
        <v>6</v>
      </c>
    </row>
    <row r="78" spans="1:4" x14ac:dyDescent="0.25">
      <c r="A78" s="6" t="s">
        <v>7</v>
      </c>
      <c r="B78" s="7">
        <f t="shared" ref="B78:B119" si="4">T138*$B$8</f>
        <v>4.1079999999999998E-2</v>
      </c>
      <c r="C78" s="7" t="s">
        <v>111</v>
      </c>
      <c r="D78" s="8" t="s">
        <v>8</v>
      </c>
    </row>
    <row r="79" spans="1:4" x14ac:dyDescent="0.25">
      <c r="A79" s="6" t="s">
        <v>9</v>
      </c>
      <c r="B79" s="7">
        <f t="shared" si="4"/>
        <v>2.86E-2</v>
      </c>
      <c r="C79" s="7" t="s">
        <v>111</v>
      </c>
      <c r="D79" s="8" t="s">
        <v>10</v>
      </c>
    </row>
    <row r="80" spans="1:4" x14ac:dyDescent="0.25">
      <c r="A80" s="6" t="s">
        <v>11</v>
      </c>
      <c r="B80" s="7">
        <f t="shared" si="4"/>
        <v>1.7160000000000002E-2</v>
      </c>
      <c r="C80" s="7" t="s">
        <v>111</v>
      </c>
      <c r="D80" s="8" t="s">
        <v>10</v>
      </c>
    </row>
    <row r="81" spans="1:4" x14ac:dyDescent="0.25">
      <c r="A81" s="6" t="s">
        <v>12</v>
      </c>
      <c r="B81" s="7">
        <f t="shared" si="4"/>
        <v>1.404E-2</v>
      </c>
      <c r="C81" s="7" t="s">
        <v>111</v>
      </c>
      <c r="D81" s="8" t="s">
        <v>6</v>
      </c>
    </row>
    <row r="82" spans="1:4" x14ac:dyDescent="0.25">
      <c r="A82" s="6" t="s">
        <v>13</v>
      </c>
      <c r="B82" s="7">
        <f t="shared" si="4"/>
        <v>1.404E-2</v>
      </c>
      <c r="C82" s="7" t="s">
        <v>111</v>
      </c>
      <c r="D82" s="8" t="s">
        <v>10</v>
      </c>
    </row>
    <row r="83" spans="1:4" x14ac:dyDescent="0.25">
      <c r="A83" s="6" t="s">
        <v>14</v>
      </c>
      <c r="B83" s="7">
        <f t="shared" si="4"/>
        <v>1.3519999999999999E-2</v>
      </c>
      <c r="C83" s="7" t="s">
        <v>111</v>
      </c>
      <c r="D83" s="8" t="s">
        <v>10</v>
      </c>
    </row>
    <row r="84" spans="1:4" x14ac:dyDescent="0.25">
      <c r="A84" s="6" t="s">
        <v>15</v>
      </c>
      <c r="B84" s="7">
        <f t="shared" si="4"/>
        <v>1.1440000000000001E-2</v>
      </c>
      <c r="C84" s="7" t="s">
        <v>111</v>
      </c>
      <c r="D84" s="8" t="s">
        <v>8</v>
      </c>
    </row>
    <row r="85" spans="1:4" x14ac:dyDescent="0.25">
      <c r="A85" s="6" t="s">
        <v>16</v>
      </c>
      <c r="B85" s="7">
        <f t="shared" si="4"/>
        <v>7.7999999999999996E-3</v>
      </c>
      <c r="C85" s="7" t="s">
        <v>111</v>
      </c>
      <c r="D85" s="8" t="s">
        <v>8</v>
      </c>
    </row>
    <row r="86" spans="1:4" x14ac:dyDescent="0.25">
      <c r="A86" s="6" t="s">
        <v>17</v>
      </c>
      <c r="B86" s="7">
        <f t="shared" si="4"/>
        <v>6.7599999999999995E-3</v>
      </c>
      <c r="C86" s="7" t="s">
        <v>111</v>
      </c>
      <c r="D86" s="8" t="s">
        <v>8</v>
      </c>
    </row>
    <row r="87" spans="1:4" x14ac:dyDescent="0.25">
      <c r="A87" s="6" t="s">
        <v>18</v>
      </c>
      <c r="B87" s="7">
        <f t="shared" si="4"/>
        <v>5.7200000000000003E-3</v>
      </c>
      <c r="C87" s="7" t="s">
        <v>111</v>
      </c>
      <c r="D87" s="8" t="s">
        <v>10</v>
      </c>
    </row>
    <row r="88" spans="1:4" x14ac:dyDescent="0.25">
      <c r="A88" s="6" t="s">
        <v>19</v>
      </c>
      <c r="B88" s="7">
        <f t="shared" si="4"/>
        <v>4.6800000000000001E-3</v>
      </c>
      <c r="C88" s="7" t="s">
        <v>111</v>
      </c>
      <c r="D88" s="8" t="s">
        <v>10</v>
      </c>
    </row>
    <row r="89" spans="1:4" x14ac:dyDescent="0.25">
      <c r="A89" s="6" t="s">
        <v>20</v>
      </c>
      <c r="B89" s="7">
        <f t="shared" si="4"/>
        <v>4.1600000000000005E-3</v>
      </c>
      <c r="C89" s="7" t="s">
        <v>111</v>
      </c>
      <c r="D89" s="8" t="s">
        <v>10</v>
      </c>
    </row>
    <row r="90" spans="1:4" x14ac:dyDescent="0.25">
      <c r="A90" s="6" t="s">
        <v>21</v>
      </c>
      <c r="B90" s="7">
        <f t="shared" si="4"/>
        <v>4.1600000000000005E-3</v>
      </c>
      <c r="C90" s="7" t="s">
        <v>111</v>
      </c>
      <c r="D90" s="8" t="s">
        <v>10</v>
      </c>
    </row>
    <row r="91" spans="1:4" x14ac:dyDescent="0.25">
      <c r="A91" s="6" t="s">
        <v>22</v>
      </c>
      <c r="B91" s="7">
        <f t="shared" si="4"/>
        <v>3.1200000000000004E-3</v>
      </c>
      <c r="C91" s="7" t="s">
        <v>111</v>
      </c>
      <c r="D91" s="8" t="s">
        <v>10</v>
      </c>
    </row>
    <row r="92" spans="1:4" x14ac:dyDescent="0.25">
      <c r="A92" s="6" t="s">
        <v>23</v>
      </c>
      <c r="B92" s="7">
        <f t="shared" si="4"/>
        <v>2.0800000000000003E-3</v>
      </c>
      <c r="C92" s="7" t="s">
        <v>111</v>
      </c>
      <c r="D92" s="8" t="s">
        <v>8</v>
      </c>
    </row>
    <row r="93" spans="1:4" x14ac:dyDescent="0.25">
      <c r="A93" s="6" t="s">
        <v>24</v>
      </c>
      <c r="B93" s="7">
        <f t="shared" si="4"/>
        <v>2.0800000000000003E-3</v>
      </c>
      <c r="C93" s="7" t="s">
        <v>111</v>
      </c>
      <c r="D93" s="8" t="s">
        <v>10</v>
      </c>
    </row>
    <row r="94" spans="1:4" x14ac:dyDescent="0.25">
      <c r="A94" s="6" t="s">
        <v>25</v>
      </c>
      <c r="B94" s="7">
        <f t="shared" si="4"/>
        <v>1.5600000000000002E-3</v>
      </c>
      <c r="C94" s="7" t="s">
        <v>111</v>
      </c>
      <c r="D94" s="8" t="s">
        <v>10</v>
      </c>
    </row>
    <row r="95" spans="1:4" x14ac:dyDescent="0.25">
      <c r="A95" s="6" t="s">
        <v>26</v>
      </c>
      <c r="B95" s="7">
        <f t="shared" si="4"/>
        <v>1.0400000000000001E-3</v>
      </c>
      <c r="C95" s="7" t="s">
        <v>111</v>
      </c>
      <c r="D95" s="8" t="s">
        <v>10</v>
      </c>
    </row>
    <row r="96" spans="1:4" x14ac:dyDescent="0.25">
      <c r="A96" s="6" t="s">
        <v>27</v>
      </c>
      <c r="B96" s="7">
        <f t="shared" si="4"/>
        <v>1.0400000000000001E-3</v>
      </c>
      <c r="C96" s="7" t="s">
        <v>111</v>
      </c>
      <c r="D96" s="8" t="s">
        <v>28</v>
      </c>
    </row>
    <row r="97" spans="1:4" x14ac:dyDescent="0.25">
      <c r="A97" s="6" t="s">
        <v>29</v>
      </c>
      <c r="B97" s="7">
        <f t="shared" si="4"/>
        <v>5.2000000000000006E-4</v>
      </c>
      <c r="C97" s="7" t="s">
        <v>111</v>
      </c>
      <c r="D97" s="8" t="s">
        <v>10</v>
      </c>
    </row>
    <row r="98" spans="1:4" x14ac:dyDescent="0.25">
      <c r="A98" s="6" t="s">
        <v>30</v>
      </c>
      <c r="B98" s="7">
        <f t="shared" si="4"/>
        <v>5.2000000000000006E-4</v>
      </c>
      <c r="C98" s="7" t="s">
        <v>111</v>
      </c>
      <c r="D98" s="8" t="s">
        <v>10</v>
      </c>
    </row>
    <row r="99" spans="1:4" x14ac:dyDescent="0.25">
      <c r="A99" s="6" t="s">
        <v>31</v>
      </c>
      <c r="B99" s="7">
        <f t="shared" si="4"/>
        <v>5.2000000000000006E-4</v>
      </c>
      <c r="C99" s="7" t="s">
        <v>111</v>
      </c>
      <c r="D99" s="8" t="s">
        <v>8</v>
      </c>
    </row>
    <row r="100" spans="1:4" x14ac:dyDescent="0.25">
      <c r="A100" s="6" t="s">
        <v>32</v>
      </c>
      <c r="B100" s="7">
        <f t="shared" si="4"/>
        <v>5.2000000000000006E-4</v>
      </c>
      <c r="C100" s="7" t="s">
        <v>111</v>
      </c>
      <c r="D100" s="8" t="s">
        <v>10</v>
      </c>
    </row>
    <row r="101" spans="1:4" x14ac:dyDescent="0.25">
      <c r="A101" s="6" t="s">
        <v>47</v>
      </c>
      <c r="B101" s="7">
        <f t="shared" si="4"/>
        <v>1.8200000000000001E-2</v>
      </c>
      <c r="C101" s="7" t="s">
        <v>111</v>
      </c>
      <c r="D101" s="8" t="s">
        <v>71</v>
      </c>
    </row>
    <row r="102" spans="1:4" x14ac:dyDescent="0.25">
      <c r="A102" s="6" t="s">
        <v>48</v>
      </c>
      <c r="B102" s="7">
        <f t="shared" si="4"/>
        <v>6.7599999999999995E-3</v>
      </c>
      <c r="C102" s="7" t="s">
        <v>111</v>
      </c>
      <c r="D102" s="8" t="s">
        <v>71</v>
      </c>
    </row>
    <row r="103" spans="1:4" x14ac:dyDescent="0.25">
      <c r="A103" s="6" t="s">
        <v>49</v>
      </c>
      <c r="B103" s="7">
        <f t="shared" si="4"/>
        <v>6.2400000000000008E-3</v>
      </c>
      <c r="C103" s="7" t="s">
        <v>111</v>
      </c>
      <c r="D103" s="8" t="s">
        <v>71</v>
      </c>
    </row>
    <row r="104" spans="1:4" x14ac:dyDescent="0.25">
      <c r="A104" s="6" t="s">
        <v>50</v>
      </c>
      <c r="B104" s="7">
        <f t="shared" si="4"/>
        <v>4.6800000000000001E-3</v>
      </c>
      <c r="C104" s="7" t="s">
        <v>111</v>
      </c>
      <c r="D104" s="8" t="s">
        <v>71</v>
      </c>
    </row>
    <row r="105" spans="1:4" x14ac:dyDescent="0.25">
      <c r="A105" s="6" t="s">
        <v>51</v>
      </c>
      <c r="B105" s="7">
        <f t="shared" si="4"/>
        <v>3.64E-3</v>
      </c>
      <c r="C105" s="7" t="s">
        <v>111</v>
      </c>
      <c r="D105" s="8" t="s">
        <v>71</v>
      </c>
    </row>
    <row r="106" spans="1:4" x14ac:dyDescent="0.25">
      <c r="A106" s="6" t="s">
        <v>52</v>
      </c>
      <c r="B106" s="7">
        <f t="shared" si="4"/>
        <v>2.0800000000000003E-3</v>
      </c>
      <c r="C106" s="7" t="s">
        <v>111</v>
      </c>
      <c r="D106" s="8" t="s">
        <v>71</v>
      </c>
    </row>
    <row r="107" spans="1:4" x14ac:dyDescent="0.25">
      <c r="A107" s="6" t="s">
        <v>53</v>
      </c>
      <c r="B107" s="7">
        <f t="shared" si="4"/>
        <v>2.0800000000000003E-3</v>
      </c>
      <c r="C107" s="7" t="s">
        <v>111</v>
      </c>
      <c r="D107" s="8" t="s">
        <v>71</v>
      </c>
    </row>
    <row r="108" spans="1:4" x14ac:dyDescent="0.25">
      <c r="A108" s="6" t="s">
        <v>54</v>
      </c>
      <c r="B108" s="7">
        <f t="shared" si="4"/>
        <v>1.5600000000000002E-3</v>
      </c>
      <c r="C108" s="7" t="s">
        <v>111</v>
      </c>
      <c r="D108" s="8" t="s">
        <v>71</v>
      </c>
    </row>
    <row r="109" spans="1:4" x14ac:dyDescent="0.25">
      <c r="A109" s="6" t="s">
        <v>55</v>
      </c>
      <c r="B109" s="7">
        <f t="shared" si="4"/>
        <v>1.5600000000000002E-3</v>
      </c>
      <c r="C109" s="7" t="s">
        <v>111</v>
      </c>
      <c r="D109" s="8" t="s">
        <v>71</v>
      </c>
    </row>
    <row r="110" spans="1:4" x14ac:dyDescent="0.25">
      <c r="A110" s="6" t="s">
        <v>56</v>
      </c>
      <c r="B110" s="7">
        <f t="shared" si="4"/>
        <v>1.0400000000000001E-3</v>
      </c>
      <c r="C110" s="7" t="s">
        <v>111</v>
      </c>
      <c r="D110" s="8" t="s">
        <v>71</v>
      </c>
    </row>
    <row r="111" spans="1:4" x14ac:dyDescent="0.25">
      <c r="A111" s="6" t="s">
        <v>57</v>
      </c>
      <c r="B111" s="7">
        <f t="shared" si="4"/>
        <v>5.2000000000000006E-4</v>
      </c>
      <c r="C111" s="7" t="s">
        <v>111</v>
      </c>
      <c r="D111" s="8" t="s">
        <v>71</v>
      </c>
    </row>
    <row r="112" spans="1:4" x14ac:dyDescent="0.25">
      <c r="A112" s="6" t="s">
        <v>58</v>
      </c>
      <c r="B112" s="7">
        <f t="shared" si="4"/>
        <v>5.2000000000000006E-4</v>
      </c>
      <c r="C112" s="7" t="s">
        <v>111</v>
      </c>
      <c r="D112" s="8" t="s">
        <v>75</v>
      </c>
    </row>
    <row r="113" spans="1:4" x14ac:dyDescent="0.25">
      <c r="A113" s="6" t="s">
        <v>59</v>
      </c>
      <c r="B113" s="7">
        <f t="shared" si="4"/>
        <v>5.2000000000000006E-4</v>
      </c>
      <c r="C113" s="7" t="s">
        <v>111</v>
      </c>
      <c r="D113" s="8" t="s">
        <v>71</v>
      </c>
    </row>
    <row r="114" spans="1:4" x14ac:dyDescent="0.25">
      <c r="A114" s="6" t="s">
        <v>60</v>
      </c>
      <c r="B114" s="7">
        <f t="shared" si="4"/>
        <v>5.2000000000000006E-4</v>
      </c>
      <c r="C114" s="7" t="s">
        <v>111</v>
      </c>
      <c r="D114" s="8" t="s">
        <v>71</v>
      </c>
    </row>
    <row r="115" spans="1:4" x14ac:dyDescent="0.25">
      <c r="A115" s="6" t="s">
        <v>61</v>
      </c>
      <c r="B115" s="7">
        <f t="shared" si="4"/>
        <v>5.2000000000000006E-4</v>
      </c>
      <c r="C115" s="7" t="s">
        <v>111</v>
      </c>
      <c r="D115" s="8" t="s">
        <v>75</v>
      </c>
    </row>
    <row r="116" spans="1:4" x14ac:dyDescent="0.25">
      <c r="A116" s="6" t="s">
        <v>62</v>
      </c>
      <c r="B116" s="7">
        <f t="shared" si="4"/>
        <v>5.2000000000000006E-4</v>
      </c>
      <c r="C116" s="7" t="s">
        <v>111</v>
      </c>
      <c r="D116" s="8" t="s">
        <v>71</v>
      </c>
    </row>
    <row r="117" spans="1:4" x14ac:dyDescent="0.25">
      <c r="A117" s="6" t="s">
        <v>63</v>
      </c>
      <c r="B117" s="7">
        <f t="shared" si="4"/>
        <v>5.2000000000000006E-4</v>
      </c>
      <c r="C117" s="7" t="s">
        <v>111</v>
      </c>
      <c r="D117" s="8" t="s">
        <v>71</v>
      </c>
    </row>
    <row r="118" spans="1:4" x14ac:dyDescent="0.25">
      <c r="A118" s="6" t="s">
        <v>34</v>
      </c>
      <c r="B118" s="7">
        <f t="shared" si="4"/>
        <v>5.2000000000000006E-4</v>
      </c>
      <c r="C118" s="7" t="s">
        <v>111</v>
      </c>
      <c r="D118" s="8" t="s">
        <v>10</v>
      </c>
    </row>
    <row r="119" spans="1:4" x14ac:dyDescent="0.25">
      <c r="A119" s="6" t="s">
        <v>65</v>
      </c>
      <c r="B119" s="7">
        <f t="shared" si="4"/>
        <v>5.2000000000000006E-4</v>
      </c>
      <c r="C119" s="7" t="s">
        <v>111</v>
      </c>
      <c r="D119" s="8" t="s">
        <v>71</v>
      </c>
    </row>
    <row r="120" spans="1:4" x14ac:dyDescent="0.25">
      <c r="A120" s="109"/>
      <c r="B120" s="110"/>
      <c r="C120" s="110"/>
      <c r="D120" s="109"/>
    </row>
    <row r="121" spans="1:4" x14ac:dyDescent="0.25">
      <c r="B121" s="4">
        <f>SUM(B13:B119)</f>
        <v>0.99999999999999967</v>
      </c>
    </row>
    <row r="132" spans="1:22" ht="13.8" thickBot="1" x14ac:dyDescent="0.3"/>
    <row r="133" spans="1:22" ht="13.8" thickTop="1" x14ac:dyDescent="0.25">
      <c r="A133" s="26"/>
      <c r="B133" s="27"/>
      <c r="C133" s="27"/>
      <c r="D133" s="26"/>
      <c r="E133" s="26"/>
      <c r="F133" s="28"/>
      <c r="G133" s="26"/>
      <c r="H133" s="27"/>
      <c r="I133" s="27"/>
      <c r="J133" s="26"/>
      <c r="K133" s="29"/>
      <c r="L133" s="26"/>
      <c r="M133" s="26"/>
      <c r="N133" s="27"/>
      <c r="O133" s="27"/>
      <c r="P133" s="26"/>
    </row>
    <row r="134" spans="1:22" ht="17.399999999999999" x14ac:dyDescent="0.25">
      <c r="A134" s="102" t="s">
        <v>0</v>
      </c>
      <c r="B134" s="102"/>
      <c r="C134" s="102"/>
      <c r="D134" s="102"/>
      <c r="E134" s="23"/>
      <c r="G134" s="102" t="s">
        <v>33</v>
      </c>
      <c r="H134" s="102"/>
      <c r="I134" s="102"/>
      <c r="J134" s="102"/>
      <c r="K134" s="23"/>
      <c r="M134" s="102" t="s">
        <v>35</v>
      </c>
      <c r="N134" s="102"/>
      <c r="O134" s="102"/>
      <c r="P134" s="102"/>
      <c r="S134" s="102" t="s">
        <v>110</v>
      </c>
      <c r="T134" s="102"/>
      <c r="U134" s="102"/>
      <c r="V134" s="102"/>
    </row>
    <row r="135" spans="1:22" ht="13.8" thickBot="1" x14ac:dyDescent="0.3">
      <c r="E135" s="24"/>
      <c r="K135" s="24"/>
    </row>
    <row r="136" spans="1:22" ht="13.8" thickBot="1" x14ac:dyDescent="0.3">
      <c r="A136" s="18" t="s">
        <v>1</v>
      </c>
      <c r="B136" s="19" t="s">
        <v>2</v>
      </c>
      <c r="C136" s="19" t="s">
        <v>3</v>
      </c>
      <c r="D136" s="20" t="s">
        <v>4</v>
      </c>
      <c r="E136" s="25"/>
      <c r="G136" s="18" t="s">
        <v>1</v>
      </c>
      <c r="H136" s="19" t="s">
        <v>2</v>
      </c>
      <c r="I136" s="19" t="s">
        <v>3</v>
      </c>
      <c r="J136" s="20" t="s">
        <v>4</v>
      </c>
      <c r="K136" s="25"/>
      <c r="M136" s="18" t="s">
        <v>1</v>
      </c>
      <c r="N136" s="19" t="s">
        <v>2</v>
      </c>
      <c r="O136" s="19" t="s">
        <v>3</v>
      </c>
      <c r="P136" s="20" t="s">
        <v>4</v>
      </c>
      <c r="S136" s="18" t="s">
        <v>1</v>
      </c>
      <c r="T136" s="19" t="s">
        <v>2</v>
      </c>
      <c r="U136" s="19" t="s">
        <v>3</v>
      </c>
      <c r="V136" s="20" t="s">
        <v>4</v>
      </c>
    </row>
    <row r="137" spans="1:22" x14ac:dyDescent="0.25">
      <c r="A137" s="15" t="s">
        <v>5</v>
      </c>
      <c r="B137" s="42">
        <v>0.60199999999999998</v>
      </c>
      <c r="C137" s="42">
        <v>0.60199999999999998</v>
      </c>
      <c r="D137" s="17" t="s">
        <v>6</v>
      </c>
      <c r="E137" s="24"/>
      <c r="G137" s="6" t="s">
        <v>11</v>
      </c>
      <c r="H137" s="43">
        <v>0.23300000000000001</v>
      </c>
      <c r="I137" s="43">
        <v>0.23300000000000001</v>
      </c>
      <c r="J137" s="8" t="s">
        <v>10</v>
      </c>
      <c r="K137" s="24"/>
      <c r="M137" s="15" t="s">
        <v>47</v>
      </c>
      <c r="N137" s="42">
        <v>0.34499999999999997</v>
      </c>
      <c r="O137" s="42">
        <v>0.34499999999999997</v>
      </c>
      <c r="P137" s="17" t="s">
        <v>71</v>
      </c>
      <c r="S137" s="106" t="s">
        <v>5</v>
      </c>
      <c r="T137" s="42">
        <v>0.54100000000000004</v>
      </c>
      <c r="U137" s="42">
        <v>0.54</v>
      </c>
      <c r="V137" s="17" t="s">
        <v>6</v>
      </c>
    </row>
    <row r="138" spans="1:22" x14ac:dyDescent="0.25">
      <c r="A138" s="6" t="s">
        <v>7</v>
      </c>
      <c r="B138" s="43">
        <v>8.7999999999999995E-2</v>
      </c>
      <c r="C138" s="43">
        <v>8.7999999999999995E-2</v>
      </c>
      <c r="D138" s="8" t="s">
        <v>8</v>
      </c>
      <c r="E138" s="24"/>
      <c r="G138" s="6" t="s">
        <v>13</v>
      </c>
      <c r="H138" s="43">
        <v>0.193</v>
      </c>
      <c r="I138" s="43">
        <v>0.193</v>
      </c>
      <c r="J138" s="8" t="s">
        <v>10</v>
      </c>
      <c r="K138" s="24"/>
      <c r="M138" s="6" t="s">
        <v>48</v>
      </c>
      <c r="N138" s="43">
        <v>0.126</v>
      </c>
      <c r="O138" s="43">
        <v>0.126</v>
      </c>
      <c r="P138" s="17" t="s">
        <v>71</v>
      </c>
      <c r="S138" s="107" t="s">
        <v>7</v>
      </c>
      <c r="T138" s="43">
        <v>7.9000000000000001E-2</v>
      </c>
      <c r="U138" s="43">
        <v>7.9000000000000001E-2</v>
      </c>
      <c r="V138" s="8" t="s">
        <v>8</v>
      </c>
    </row>
    <row r="139" spans="1:22" x14ac:dyDescent="0.25">
      <c r="A139" s="6" t="s">
        <v>9</v>
      </c>
      <c r="B139" s="43">
        <v>6.0999999999999999E-2</v>
      </c>
      <c r="C139" s="43">
        <v>0.06</v>
      </c>
      <c r="D139" s="8" t="s">
        <v>10</v>
      </c>
      <c r="E139" s="24"/>
      <c r="G139" s="6" t="s">
        <v>14</v>
      </c>
      <c r="H139" s="43">
        <v>0.189</v>
      </c>
      <c r="I139" s="43">
        <v>0.189</v>
      </c>
      <c r="J139" s="8" t="s">
        <v>10</v>
      </c>
      <c r="K139" s="24"/>
      <c r="M139" s="6" t="s">
        <v>49</v>
      </c>
      <c r="N139" s="43">
        <v>0.11799999999999999</v>
      </c>
      <c r="O139" s="43">
        <v>0.11799999999999999</v>
      </c>
      <c r="P139" s="17" t="s">
        <v>71</v>
      </c>
      <c r="S139" s="107" t="s">
        <v>9</v>
      </c>
      <c r="T139" s="43">
        <v>5.5E-2</v>
      </c>
      <c r="U139" s="43">
        <v>5.3999999999999999E-2</v>
      </c>
      <c r="V139" s="8" t="s">
        <v>10</v>
      </c>
    </row>
    <row r="140" spans="1:22" x14ac:dyDescent="0.25">
      <c r="A140" s="6" t="s">
        <v>11</v>
      </c>
      <c r="B140" s="43">
        <v>3.5999999999999997E-2</v>
      </c>
      <c r="C140" s="43">
        <v>3.5999999999999997E-2</v>
      </c>
      <c r="D140" s="8" t="s">
        <v>10</v>
      </c>
      <c r="E140" s="24"/>
      <c r="G140" s="6" t="s">
        <v>18</v>
      </c>
      <c r="H140" s="43">
        <v>7.6999999999999999E-2</v>
      </c>
      <c r="I140" s="43">
        <v>7.6999999999999999E-2</v>
      </c>
      <c r="J140" s="8" t="s">
        <v>10</v>
      </c>
      <c r="K140" s="24"/>
      <c r="M140" s="6" t="s">
        <v>50</v>
      </c>
      <c r="N140" s="43">
        <v>8.7999999999999995E-2</v>
      </c>
      <c r="O140" s="43">
        <v>8.7999999999999995E-2</v>
      </c>
      <c r="P140" s="17" t="s">
        <v>71</v>
      </c>
      <c r="S140" s="107" t="s">
        <v>11</v>
      </c>
      <c r="T140" s="43">
        <v>3.3000000000000002E-2</v>
      </c>
      <c r="U140" s="43">
        <v>3.3000000000000002E-2</v>
      </c>
      <c r="V140" s="8" t="s">
        <v>10</v>
      </c>
    </row>
    <row r="141" spans="1:22" x14ac:dyDescent="0.25">
      <c r="A141" s="6" t="s">
        <v>12</v>
      </c>
      <c r="B141" s="43">
        <v>0.03</v>
      </c>
      <c r="C141" s="43">
        <v>3.1E-2</v>
      </c>
      <c r="D141" s="8" t="s">
        <v>6</v>
      </c>
      <c r="E141" s="24"/>
      <c r="G141" s="6" t="s">
        <v>19</v>
      </c>
      <c r="H141" s="43">
        <v>6.7000000000000004E-2</v>
      </c>
      <c r="I141" s="43">
        <v>6.7000000000000004E-2</v>
      </c>
      <c r="J141" s="8" t="s">
        <v>10</v>
      </c>
      <c r="K141" s="24"/>
      <c r="M141" s="6" t="s">
        <v>51</v>
      </c>
      <c r="N141" s="43">
        <v>7.0999999999999994E-2</v>
      </c>
      <c r="O141" s="43">
        <v>7.0999999999999994E-2</v>
      </c>
      <c r="P141" s="17" t="s">
        <v>71</v>
      </c>
      <c r="S141" s="107" t="s">
        <v>12</v>
      </c>
      <c r="T141" s="43">
        <v>2.7E-2</v>
      </c>
      <c r="U141" s="43">
        <v>2.8000000000000001E-2</v>
      </c>
      <c r="V141" s="8" t="s">
        <v>6</v>
      </c>
    </row>
    <row r="142" spans="1:22" x14ac:dyDescent="0.25">
      <c r="A142" s="6" t="s">
        <v>13</v>
      </c>
      <c r="B142" s="43">
        <v>0.03</v>
      </c>
      <c r="C142" s="43">
        <v>0.03</v>
      </c>
      <c r="D142" s="8" t="s">
        <v>10</v>
      </c>
      <c r="E142" s="24"/>
      <c r="G142" s="6" t="s">
        <v>21</v>
      </c>
      <c r="H142" s="43">
        <v>5.8000000000000003E-2</v>
      </c>
      <c r="I142" s="43">
        <v>5.8000000000000003E-2</v>
      </c>
      <c r="J142" s="8" t="s">
        <v>10</v>
      </c>
      <c r="K142" s="24"/>
      <c r="M142" s="6" t="s">
        <v>52</v>
      </c>
      <c r="N142" s="43">
        <v>4.2000000000000003E-2</v>
      </c>
      <c r="O142" s="43">
        <v>4.2000000000000003E-2</v>
      </c>
      <c r="P142" s="17" t="s">
        <v>71</v>
      </c>
      <c r="S142" s="107" t="s">
        <v>13</v>
      </c>
      <c r="T142" s="43">
        <v>2.7E-2</v>
      </c>
      <c r="U142" s="43">
        <v>2.7E-2</v>
      </c>
      <c r="V142" s="8" t="s">
        <v>10</v>
      </c>
    </row>
    <row r="143" spans="1:22" x14ac:dyDescent="0.25">
      <c r="A143" s="6" t="s">
        <v>14</v>
      </c>
      <c r="B143" s="43">
        <v>2.9000000000000001E-2</v>
      </c>
      <c r="C143" s="43">
        <v>2.9000000000000001E-2</v>
      </c>
      <c r="D143" s="8" t="s">
        <v>10</v>
      </c>
      <c r="E143" s="24"/>
      <c r="G143" s="6" t="s">
        <v>20</v>
      </c>
      <c r="H143" s="43">
        <v>5.6000000000000001E-2</v>
      </c>
      <c r="I143" s="43">
        <v>5.6000000000000001E-2</v>
      </c>
      <c r="J143" s="8" t="s">
        <v>10</v>
      </c>
      <c r="K143" s="24"/>
      <c r="M143" s="6" t="s">
        <v>53</v>
      </c>
      <c r="N143" s="43">
        <v>3.5999999999999997E-2</v>
      </c>
      <c r="O143" s="43">
        <v>3.5999999999999997E-2</v>
      </c>
      <c r="P143" s="17" t="s">
        <v>71</v>
      </c>
      <c r="S143" s="107" t="s">
        <v>14</v>
      </c>
      <c r="T143" s="43">
        <v>2.5999999999999999E-2</v>
      </c>
      <c r="U143" s="43">
        <v>2.5999999999999999E-2</v>
      </c>
      <c r="V143" s="8" t="s">
        <v>10</v>
      </c>
    </row>
    <row r="144" spans="1:22" x14ac:dyDescent="0.25">
      <c r="A144" s="6" t="s">
        <v>15</v>
      </c>
      <c r="B144" s="43">
        <v>2.5000000000000001E-2</v>
      </c>
      <c r="C144" s="43">
        <v>2.5000000000000001E-2</v>
      </c>
      <c r="D144" s="8" t="s">
        <v>8</v>
      </c>
      <c r="E144" s="24"/>
      <c r="G144" s="6" t="s">
        <v>22</v>
      </c>
      <c r="H144" s="43">
        <v>3.9E-2</v>
      </c>
      <c r="I144" s="43">
        <v>3.9E-2</v>
      </c>
      <c r="J144" s="8" t="s">
        <v>10</v>
      </c>
      <c r="K144" s="24"/>
      <c r="M144" s="6" t="s">
        <v>54</v>
      </c>
      <c r="N144" s="43">
        <v>3.2000000000000001E-2</v>
      </c>
      <c r="O144" s="43">
        <v>3.2000000000000001E-2</v>
      </c>
      <c r="P144" s="17" t="s">
        <v>71</v>
      </c>
      <c r="S144" s="107" t="s">
        <v>15</v>
      </c>
      <c r="T144" s="43">
        <v>2.1999999999999999E-2</v>
      </c>
      <c r="U144" s="43">
        <v>2.1999999999999999E-2</v>
      </c>
      <c r="V144" s="8" t="s">
        <v>8</v>
      </c>
    </row>
    <row r="145" spans="1:22" x14ac:dyDescent="0.25">
      <c r="A145" s="6" t="s">
        <v>16</v>
      </c>
      <c r="B145" s="43">
        <v>1.7000000000000001E-2</v>
      </c>
      <c r="C145" s="43">
        <v>1.7000000000000001E-2</v>
      </c>
      <c r="D145" s="8" t="s">
        <v>8</v>
      </c>
      <c r="E145" s="24"/>
      <c r="G145" s="6" t="s">
        <v>24</v>
      </c>
      <c r="H145" s="43">
        <v>2.8000000000000001E-2</v>
      </c>
      <c r="I145" s="43">
        <v>2.8000000000000001E-2</v>
      </c>
      <c r="J145" s="8" t="s">
        <v>10</v>
      </c>
      <c r="K145" s="24"/>
      <c r="M145" s="6" t="s">
        <v>55</v>
      </c>
      <c r="N145" s="43">
        <v>0.03</v>
      </c>
      <c r="O145" s="43">
        <v>0.03</v>
      </c>
      <c r="P145" s="17" t="s">
        <v>71</v>
      </c>
      <c r="S145" s="107" t="s">
        <v>16</v>
      </c>
      <c r="T145" s="43">
        <v>1.4999999999999999E-2</v>
      </c>
      <c r="U145" s="43">
        <v>1.4999999999999999E-2</v>
      </c>
      <c r="V145" s="8" t="s">
        <v>8</v>
      </c>
    </row>
    <row r="146" spans="1:22" x14ac:dyDescent="0.25">
      <c r="A146" s="6" t="s">
        <v>17</v>
      </c>
      <c r="B146" s="43">
        <v>1.4999999999999999E-2</v>
      </c>
      <c r="C146" s="43">
        <v>1.4999999999999999E-2</v>
      </c>
      <c r="D146" s="8" t="s">
        <v>8</v>
      </c>
      <c r="E146" s="24"/>
      <c r="G146" s="6" t="s">
        <v>25</v>
      </c>
      <c r="H146" s="43">
        <v>2.1999999999999999E-2</v>
      </c>
      <c r="I146" s="43">
        <v>2.1999999999999999E-2</v>
      </c>
      <c r="J146" s="8" t="s">
        <v>10</v>
      </c>
      <c r="K146" s="24"/>
      <c r="M146" s="6" t="s">
        <v>56</v>
      </c>
      <c r="N146" s="43">
        <v>2.4E-2</v>
      </c>
      <c r="O146" s="43">
        <v>2.4E-2</v>
      </c>
      <c r="P146" s="17" t="s">
        <v>71</v>
      </c>
      <c r="S146" s="107" t="s">
        <v>17</v>
      </c>
      <c r="T146" s="43">
        <v>1.2999999999999999E-2</v>
      </c>
      <c r="U146" s="43">
        <v>1.2999999999999999E-2</v>
      </c>
      <c r="V146" s="8" t="s">
        <v>8</v>
      </c>
    </row>
    <row r="147" spans="1:22" x14ac:dyDescent="0.25">
      <c r="A147" s="6" t="s">
        <v>18</v>
      </c>
      <c r="B147" s="43">
        <v>1.2E-2</v>
      </c>
      <c r="C147" s="43">
        <v>1.2E-2</v>
      </c>
      <c r="D147" s="8" t="s">
        <v>10</v>
      </c>
      <c r="E147" s="24"/>
      <c r="G147" s="6" t="s">
        <v>26</v>
      </c>
      <c r="H147" s="43">
        <v>1.6E-2</v>
      </c>
      <c r="I147" s="43">
        <v>1.6E-2</v>
      </c>
      <c r="J147" s="8" t="s">
        <v>10</v>
      </c>
      <c r="K147" s="24"/>
      <c r="M147" s="6" t="s">
        <v>57</v>
      </c>
      <c r="N147" s="43">
        <v>1.4E-2</v>
      </c>
      <c r="O147" s="43">
        <v>1.4E-2</v>
      </c>
      <c r="P147" s="17" t="s">
        <v>71</v>
      </c>
      <c r="S147" s="107" t="s">
        <v>18</v>
      </c>
      <c r="T147" s="43">
        <v>1.0999999999999999E-2</v>
      </c>
      <c r="U147" s="43">
        <v>1.0999999999999999E-2</v>
      </c>
      <c r="V147" s="8" t="s">
        <v>10</v>
      </c>
    </row>
    <row r="148" spans="1:22" x14ac:dyDescent="0.25">
      <c r="A148" s="6" t="s">
        <v>19</v>
      </c>
      <c r="B148" s="43">
        <v>0.01</v>
      </c>
      <c r="C148" s="43">
        <v>0.01</v>
      </c>
      <c r="D148" s="8" t="s">
        <v>10</v>
      </c>
      <c r="E148" s="24"/>
      <c r="G148" s="6" t="s">
        <v>32</v>
      </c>
      <c r="H148" s="43">
        <v>8.0000000000000002E-3</v>
      </c>
      <c r="I148" s="43">
        <v>8.0000000000000002E-3</v>
      </c>
      <c r="J148" s="8" t="s">
        <v>10</v>
      </c>
      <c r="K148" s="24"/>
      <c r="M148" s="6" t="s">
        <v>58</v>
      </c>
      <c r="N148" s="43">
        <v>1.2999999999999999E-2</v>
      </c>
      <c r="O148" s="43">
        <v>1.2999999999999999E-2</v>
      </c>
      <c r="P148" s="17" t="s">
        <v>75</v>
      </c>
      <c r="S148" s="107" t="s">
        <v>19</v>
      </c>
      <c r="T148" s="43">
        <v>8.9999999999999993E-3</v>
      </c>
      <c r="U148" s="43">
        <v>8.9999999999999993E-3</v>
      </c>
      <c r="V148" s="8" t="s">
        <v>10</v>
      </c>
    </row>
    <row r="149" spans="1:22" x14ac:dyDescent="0.25">
      <c r="A149" s="6" t="s">
        <v>20</v>
      </c>
      <c r="B149" s="43">
        <v>8.9999999999999993E-3</v>
      </c>
      <c r="C149" s="43">
        <v>8.9999999999999993E-3</v>
      </c>
      <c r="D149" s="8" t="s">
        <v>10</v>
      </c>
      <c r="E149" s="24"/>
      <c r="G149" s="6" t="s">
        <v>30</v>
      </c>
      <c r="H149" s="43">
        <v>6.0000000000000001E-3</v>
      </c>
      <c r="I149" s="43">
        <v>6.0000000000000001E-3</v>
      </c>
      <c r="J149" s="8" t="s">
        <v>10</v>
      </c>
      <c r="K149" s="24"/>
      <c r="M149" s="6" t="s">
        <v>59</v>
      </c>
      <c r="N149" s="43">
        <v>1.2E-2</v>
      </c>
      <c r="O149" s="43">
        <v>1.2E-2</v>
      </c>
      <c r="P149" s="17" t="s">
        <v>71</v>
      </c>
      <c r="S149" s="107" t="s">
        <v>20</v>
      </c>
      <c r="T149" s="43">
        <v>8.0000000000000002E-3</v>
      </c>
      <c r="U149" s="43">
        <v>8.0000000000000002E-3</v>
      </c>
      <c r="V149" s="8" t="s">
        <v>10</v>
      </c>
    </row>
    <row r="150" spans="1:22" x14ac:dyDescent="0.25">
      <c r="A150" s="6" t="s">
        <v>21</v>
      </c>
      <c r="B150" s="43">
        <v>8.9999999999999993E-3</v>
      </c>
      <c r="C150" s="43">
        <v>8.9999999999999993E-3</v>
      </c>
      <c r="D150" s="8" t="s">
        <v>10</v>
      </c>
      <c r="E150" s="24"/>
      <c r="G150" s="6" t="s">
        <v>29</v>
      </c>
      <c r="H150" s="43">
        <v>5.0000000000000001E-3</v>
      </c>
      <c r="I150" s="43">
        <v>5.0000000000000001E-3</v>
      </c>
      <c r="J150" s="8" t="s">
        <v>10</v>
      </c>
      <c r="K150" s="24"/>
      <c r="M150" s="6" t="s">
        <v>60</v>
      </c>
      <c r="N150" s="43">
        <v>8.9999999999999993E-3</v>
      </c>
      <c r="O150" s="43">
        <v>8.9999999999999993E-3</v>
      </c>
      <c r="P150" s="17" t="s">
        <v>71</v>
      </c>
      <c r="S150" s="107" t="s">
        <v>21</v>
      </c>
      <c r="T150" s="43">
        <v>8.0000000000000002E-3</v>
      </c>
      <c r="U150" s="43">
        <v>8.0000000000000002E-3</v>
      </c>
      <c r="V150" s="8" t="s">
        <v>10</v>
      </c>
    </row>
    <row r="151" spans="1:22" ht="13.8" thickBot="1" x14ac:dyDescent="0.3">
      <c r="A151" s="6" t="s">
        <v>22</v>
      </c>
      <c r="B151" s="43">
        <v>6.0000000000000001E-3</v>
      </c>
      <c r="C151" s="43">
        <v>6.0000000000000001E-3</v>
      </c>
      <c r="D151" s="8" t="s">
        <v>10</v>
      </c>
      <c r="E151" s="24"/>
      <c r="G151" s="9" t="s">
        <v>34</v>
      </c>
      <c r="H151" s="44">
        <v>3.0000000000000001E-3</v>
      </c>
      <c r="I151" s="44">
        <v>3.0000000000000001E-3</v>
      </c>
      <c r="J151" s="11" t="s">
        <v>10</v>
      </c>
      <c r="K151" s="24"/>
      <c r="M151" s="6" t="s">
        <v>61</v>
      </c>
      <c r="N151" s="43">
        <v>8.0000000000000002E-3</v>
      </c>
      <c r="O151" s="43">
        <v>8.9999999999999993E-3</v>
      </c>
      <c r="P151" s="17" t="s">
        <v>75</v>
      </c>
      <c r="S151" s="107" t="s">
        <v>22</v>
      </c>
      <c r="T151" s="43">
        <v>6.0000000000000001E-3</v>
      </c>
      <c r="U151" s="43">
        <v>5.0000000000000001E-3</v>
      </c>
      <c r="V151" s="8" t="s">
        <v>10</v>
      </c>
    </row>
    <row r="152" spans="1:22" x14ac:dyDescent="0.25">
      <c r="A152" s="6" t="s">
        <v>23</v>
      </c>
      <c r="B152" s="43">
        <v>5.0000000000000001E-3</v>
      </c>
      <c r="C152" s="43">
        <v>5.0000000000000001E-3</v>
      </c>
      <c r="D152" s="8" t="s">
        <v>8</v>
      </c>
      <c r="E152" s="24"/>
      <c r="K152" s="24"/>
      <c r="M152" s="6" t="s">
        <v>62</v>
      </c>
      <c r="N152" s="43">
        <v>7.0000000000000001E-3</v>
      </c>
      <c r="O152" s="43">
        <v>7.0000000000000001E-3</v>
      </c>
      <c r="P152" s="17" t="s">
        <v>71</v>
      </c>
      <c r="S152" s="107" t="s">
        <v>23</v>
      </c>
      <c r="T152" s="43">
        <v>4.0000000000000001E-3</v>
      </c>
      <c r="U152" s="43">
        <v>4.0000000000000001E-3</v>
      </c>
      <c r="V152" s="8" t="s">
        <v>8</v>
      </c>
    </row>
    <row r="153" spans="1:22" x14ac:dyDescent="0.25">
      <c r="A153" s="6" t="s">
        <v>24</v>
      </c>
      <c r="B153" s="43">
        <v>4.0000000000000001E-3</v>
      </c>
      <c r="C153" s="43">
        <v>4.0000000000000001E-3</v>
      </c>
      <c r="D153" s="8" t="s">
        <v>10</v>
      </c>
      <c r="E153" s="24"/>
      <c r="H153" s="4">
        <f>SUM(H137:H151)</f>
        <v>1</v>
      </c>
      <c r="I153" s="4">
        <f>SUM(I137:I151)</f>
        <v>1</v>
      </c>
      <c r="K153" s="24"/>
      <c r="M153" s="6" t="s">
        <v>63</v>
      </c>
      <c r="N153" s="43">
        <v>5.0000000000000001E-3</v>
      </c>
      <c r="O153" s="43">
        <v>5.0000000000000001E-3</v>
      </c>
      <c r="P153" s="17" t="s">
        <v>71</v>
      </c>
      <c r="S153" s="107" t="s">
        <v>24</v>
      </c>
      <c r="T153" s="43">
        <v>4.0000000000000001E-3</v>
      </c>
      <c r="U153" s="43">
        <v>4.0000000000000001E-3</v>
      </c>
      <c r="V153" s="8" t="s">
        <v>10</v>
      </c>
    </row>
    <row r="154" spans="1:22" x14ac:dyDescent="0.25">
      <c r="A154" s="6" t="s">
        <v>25</v>
      </c>
      <c r="B154" s="43">
        <v>3.0000000000000001E-3</v>
      </c>
      <c r="C154" s="43">
        <v>3.0000000000000001E-3</v>
      </c>
      <c r="D154" s="8" t="s">
        <v>10</v>
      </c>
      <c r="E154" s="24"/>
      <c r="K154" s="24"/>
      <c r="M154" s="6" t="s">
        <v>64</v>
      </c>
      <c r="N154" s="43">
        <v>4.0000000000000001E-3</v>
      </c>
      <c r="O154" s="43">
        <v>4.0000000000000001E-3</v>
      </c>
      <c r="P154" s="17" t="s">
        <v>71</v>
      </c>
      <c r="S154" s="107" t="s">
        <v>25</v>
      </c>
      <c r="T154" s="43">
        <v>3.0000000000000001E-3</v>
      </c>
      <c r="U154" s="43">
        <v>3.0000000000000001E-3</v>
      </c>
      <c r="V154" s="8" t="s">
        <v>10</v>
      </c>
    </row>
    <row r="155" spans="1:22" x14ac:dyDescent="0.25">
      <c r="A155" s="6" t="s">
        <v>26</v>
      </c>
      <c r="B155" s="43">
        <v>3.0000000000000001E-3</v>
      </c>
      <c r="C155" s="43">
        <v>3.0000000000000001E-3</v>
      </c>
      <c r="D155" s="8" t="s">
        <v>10</v>
      </c>
      <c r="E155" s="24"/>
      <c r="K155" s="24"/>
      <c r="M155" s="6" t="s">
        <v>65</v>
      </c>
      <c r="N155" s="43">
        <v>4.0000000000000001E-3</v>
      </c>
      <c r="O155" s="43">
        <v>4.0000000000000001E-3</v>
      </c>
      <c r="P155" s="17" t="s">
        <v>71</v>
      </c>
      <c r="S155" s="107" t="s">
        <v>26</v>
      </c>
      <c r="T155" s="43">
        <v>2E-3</v>
      </c>
      <c r="U155" s="43">
        <v>2E-3</v>
      </c>
      <c r="V155" s="8" t="s">
        <v>10</v>
      </c>
    </row>
    <row r="156" spans="1:22" x14ac:dyDescent="0.25">
      <c r="A156" s="6" t="s">
        <v>27</v>
      </c>
      <c r="B156" s="43">
        <v>2E-3</v>
      </c>
      <c r="C156" s="43">
        <v>2E-3</v>
      </c>
      <c r="D156" s="8" t="s">
        <v>28</v>
      </c>
      <c r="E156" s="24"/>
      <c r="K156" s="24"/>
      <c r="M156" s="6" t="s">
        <v>66</v>
      </c>
      <c r="N156" s="43">
        <v>3.0000000000000001E-3</v>
      </c>
      <c r="O156" s="43">
        <v>3.0000000000000001E-3</v>
      </c>
      <c r="P156" s="17" t="s">
        <v>10</v>
      </c>
      <c r="S156" s="107" t="s">
        <v>27</v>
      </c>
      <c r="T156" s="43">
        <v>2E-3</v>
      </c>
      <c r="U156" s="43">
        <v>2E-3</v>
      </c>
      <c r="V156" s="8" t="s">
        <v>28</v>
      </c>
    </row>
    <row r="157" spans="1:22" x14ac:dyDescent="0.25">
      <c r="A157" s="6" t="s">
        <v>29</v>
      </c>
      <c r="B157" s="43">
        <v>1E-3</v>
      </c>
      <c r="C157" s="43">
        <v>1E-3</v>
      </c>
      <c r="D157" s="8" t="s">
        <v>10</v>
      </c>
      <c r="E157" s="24"/>
      <c r="K157" s="24"/>
      <c r="M157" s="6" t="s">
        <v>67</v>
      </c>
      <c r="N157" s="43">
        <v>3.0000000000000001E-3</v>
      </c>
      <c r="O157" s="43">
        <v>3.0000000000000001E-3</v>
      </c>
      <c r="P157" s="17" t="s">
        <v>71</v>
      </c>
      <c r="S157" s="107" t="s">
        <v>29</v>
      </c>
      <c r="T157" s="43">
        <v>1E-3</v>
      </c>
      <c r="U157" s="43">
        <v>1E-3</v>
      </c>
      <c r="V157" s="8" t="s">
        <v>10</v>
      </c>
    </row>
    <row r="158" spans="1:22" x14ac:dyDescent="0.25">
      <c r="A158" s="6" t="s">
        <v>30</v>
      </c>
      <c r="B158" s="43">
        <v>1E-3</v>
      </c>
      <c r="C158" s="43">
        <v>1E-3</v>
      </c>
      <c r="D158" s="8" t="s">
        <v>10</v>
      </c>
      <c r="E158" s="24"/>
      <c r="K158" s="24"/>
      <c r="M158" s="6" t="s">
        <v>68</v>
      </c>
      <c r="N158" s="43">
        <v>2E-3</v>
      </c>
      <c r="O158" s="43">
        <v>2E-3</v>
      </c>
      <c r="P158" s="17" t="s">
        <v>71</v>
      </c>
      <c r="S158" s="107" t="s">
        <v>30</v>
      </c>
      <c r="T158" s="43">
        <v>1E-3</v>
      </c>
      <c r="U158" s="43">
        <v>1E-3</v>
      </c>
      <c r="V158" s="8" t="s">
        <v>10</v>
      </c>
    </row>
    <row r="159" spans="1:22" x14ac:dyDescent="0.25">
      <c r="A159" s="6" t="s">
        <v>31</v>
      </c>
      <c r="B159" s="43">
        <v>1E-3</v>
      </c>
      <c r="C159" s="43">
        <v>1E-3</v>
      </c>
      <c r="D159" s="8" t="s">
        <v>8</v>
      </c>
      <c r="E159" s="24"/>
      <c r="K159" s="24"/>
      <c r="M159" s="6" t="s">
        <v>69</v>
      </c>
      <c r="N159" s="43">
        <v>2E-3</v>
      </c>
      <c r="O159" s="43">
        <v>2E-3</v>
      </c>
      <c r="P159" s="17" t="s">
        <v>71</v>
      </c>
      <c r="S159" s="107" t="s">
        <v>31</v>
      </c>
      <c r="T159" s="43">
        <v>1E-3</v>
      </c>
      <c r="U159" s="43">
        <v>1E-3</v>
      </c>
      <c r="V159" s="8" t="s">
        <v>8</v>
      </c>
    </row>
    <row r="160" spans="1:22" ht="13.8" thickBot="1" x14ac:dyDescent="0.3">
      <c r="A160" s="9" t="s">
        <v>32</v>
      </c>
      <c r="B160" s="44">
        <v>1E-3</v>
      </c>
      <c r="C160" s="44">
        <v>1E-3</v>
      </c>
      <c r="D160" s="11" t="s">
        <v>10</v>
      </c>
      <c r="E160" s="24"/>
      <c r="K160" s="24"/>
      <c r="M160" s="6" t="s">
        <v>70</v>
      </c>
      <c r="N160" s="43">
        <v>1E-3</v>
      </c>
      <c r="O160" s="43">
        <v>1E-3</v>
      </c>
      <c r="P160" s="17" t="s">
        <v>71</v>
      </c>
      <c r="S160" s="108" t="s">
        <v>32</v>
      </c>
      <c r="T160" s="44">
        <v>1E-3</v>
      </c>
      <c r="U160" s="44">
        <v>1E-3</v>
      </c>
      <c r="V160" s="11" t="s">
        <v>10</v>
      </c>
    </row>
    <row r="161" spans="1:26" ht="13.8" thickBot="1" x14ac:dyDescent="0.3">
      <c r="E161" s="24"/>
      <c r="K161" s="24"/>
      <c r="M161" s="9" t="s">
        <v>5</v>
      </c>
      <c r="N161" s="44">
        <v>1E-3</v>
      </c>
      <c r="O161" s="44">
        <v>0</v>
      </c>
      <c r="P161" s="11" t="s">
        <v>6</v>
      </c>
      <c r="S161" s="106" t="s">
        <v>47</v>
      </c>
      <c r="T161" s="42">
        <v>3.5000000000000003E-2</v>
      </c>
      <c r="U161" s="42">
        <v>3.5999999999999997E-2</v>
      </c>
      <c r="V161" s="17" t="s">
        <v>71</v>
      </c>
    </row>
    <row r="162" spans="1:26" x14ac:dyDescent="0.25">
      <c r="B162" s="4">
        <f>SUM(B137:B160)</f>
        <v>1</v>
      </c>
      <c r="C162" s="4">
        <f>SUM(C137:C160)</f>
        <v>1.0000000000000002</v>
      </c>
      <c r="E162" s="24"/>
      <c r="K162" s="24"/>
      <c r="S162" s="107" t="s">
        <v>48</v>
      </c>
      <c r="T162" s="43">
        <v>1.2999999999999999E-2</v>
      </c>
      <c r="U162" s="43">
        <v>1.2999999999999999E-2</v>
      </c>
      <c r="V162" s="8" t="s">
        <v>71</v>
      </c>
    </row>
    <row r="163" spans="1:26" x14ac:dyDescent="0.25">
      <c r="B163" s="4"/>
      <c r="C163" s="4"/>
      <c r="E163" s="24"/>
      <c r="K163" s="24"/>
      <c r="N163" s="4">
        <f>SUM(N137:N161)</f>
        <v>1</v>
      </c>
      <c r="O163" s="4">
        <f>SUM(O137:O161)</f>
        <v>1</v>
      </c>
      <c r="S163" s="107" t="s">
        <v>49</v>
      </c>
      <c r="T163" s="43">
        <v>1.2E-2</v>
      </c>
      <c r="U163" s="43">
        <v>1.2E-2</v>
      </c>
      <c r="V163" s="8" t="s">
        <v>71</v>
      </c>
    </row>
    <row r="164" spans="1:26" ht="13.8" thickBot="1" x14ac:dyDescent="0.3">
      <c r="B164" s="4"/>
      <c r="C164" s="4"/>
      <c r="E164" s="24"/>
      <c r="K164" s="24"/>
      <c r="S164" s="107" t="s">
        <v>50</v>
      </c>
      <c r="T164" s="43">
        <v>8.9999999999999993E-3</v>
      </c>
      <c r="U164" s="43">
        <v>8.9999999999999993E-3</v>
      </c>
      <c r="V164" s="8" t="s">
        <v>71</v>
      </c>
    </row>
    <row r="165" spans="1:26" ht="13.8" thickBot="1" x14ac:dyDescent="0.3">
      <c r="B165" s="4"/>
      <c r="C165" s="4"/>
      <c r="E165" s="24"/>
      <c r="K165" s="24"/>
      <c r="M165" s="18" t="s">
        <v>4</v>
      </c>
      <c r="N165" s="21" t="s">
        <v>2</v>
      </c>
      <c r="O165" s="22" t="s">
        <v>3</v>
      </c>
      <c r="S165" s="107" t="s">
        <v>51</v>
      </c>
      <c r="T165" s="43">
        <v>7.0000000000000001E-3</v>
      </c>
      <c r="U165" s="43">
        <v>7.0000000000000001E-3</v>
      </c>
      <c r="V165" s="8" t="s">
        <v>71</v>
      </c>
    </row>
    <row r="166" spans="1:26" ht="13.8" thickBot="1" x14ac:dyDescent="0.3">
      <c r="A166" s="18" t="s">
        <v>4</v>
      </c>
      <c r="B166" s="21" t="s">
        <v>2</v>
      </c>
      <c r="C166" s="22" t="s">
        <v>3</v>
      </c>
      <c r="E166" s="24"/>
      <c r="K166" s="24"/>
      <c r="M166" s="15" t="s">
        <v>71</v>
      </c>
      <c r="N166" s="45">
        <f>SUM(N137:N147,N149:N150,N152:N155,N157:N160)</f>
        <v>0.97500000000000009</v>
      </c>
      <c r="O166" s="46">
        <f>SUM(O137:O147,O149:O150,O152:O155,O157:O160)</f>
        <v>0.97500000000000009</v>
      </c>
      <c r="S166" s="107" t="s">
        <v>52</v>
      </c>
      <c r="T166" s="43">
        <v>4.0000000000000001E-3</v>
      </c>
      <c r="U166" s="43">
        <v>4.0000000000000001E-3</v>
      </c>
      <c r="V166" s="8" t="s">
        <v>71</v>
      </c>
    </row>
    <row r="167" spans="1:26" x14ac:dyDescent="0.25">
      <c r="A167" s="15" t="s">
        <v>6</v>
      </c>
      <c r="B167" s="45">
        <f>B137+B141</f>
        <v>0.63200000000000001</v>
      </c>
      <c r="C167" s="46">
        <f>C137+C141</f>
        <v>0.63300000000000001</v>
      </c>
      <c r="E167" s="24"/>
      <c r="K167" s="24"/>
      <c r="M167" s="6" t="s">
        <v>74</v>
      </c>
      <c r="N167" s="47">
        <f>SUM(N148,N151)</f>
        <v>2.0999999999999998E-2</v>
      </c>
      <c r="O167" s="48">
        <f>SUM(O148,O151)</f>
        <v>2.1999999999999999E-2</v>
      </c>
      <c r="S167" s="107" t="s">
        <v>53</v>
      </c>
      <c r="T167" s="43">
        <v>4.0000000000000001E-3</v>
      </c>
      <c r="U167" s="43">
        <v>4.0000000000000001E-3</v>
      </c>
      <c r="V167" s="8" t="s">
        <v>71</v>
      </c>
    </row>
    <row r="168" spans="1:26" x14ac:dyDescent="0.25">
      <c r="A168" s="6" t="s">
        <v>10</v>
      </c>
      <c r="B168" s="47">
        <f>SUM(B139:B140,B142:B143,B147:B151,B153:B155,B157:B158,B160)</f>
        <v>0.21500000000000005</v>
      </c>
      <c r="C168" s="48">
        <f>SUM(C139:C140,C142:C143,C147:C151,C153:C155,C157:C158,C160)</f>
        <v>0.21400000000000005</v>
      </c>
      <c r="E168" s="24"/>
      <c r="K168" s="24"/>
      <c r="M168" s="6" t="s">
        <v>73</v>
      </c>
      <c r="N168" s="47">
        <f>N156</f>
        <v>3.0000000000000001E-3</v>
      </c>
      <c r="O168" s="48">
        <f>O156</f>
        <v>3.0000000000000001E-3</v>
      </c>
      <c r="S168" s="107" t="s">
        <v>54</v>
      </c>
      <c r="T168" s="43">
        <v>3.0000000000000001E-3</v>
      </c>
      <c r="U168" s="43">
        <v>3.0000000000000001E-3</v>
      </c>
      <c r="V168" s="8" t="s">
        <v>71</v>
      </c>
    </row>
    <row r="169" spans="1:26" ht="13.8" thickBot="1" x14ac:dyDescent="0.3">
      <c r="A169" s="6" t="s">
        <v>8</v>
      </c>
      <c r="B169" s="47">
        <f>SUM(B138,B144:B146,B152,B159)</f>
        <v>0.15100000000000002</v>
      </c>
      <c r="C169" s="48">
        <f>SUM(C138,C144:C146,C152,C159)</f>
        <v>0.15100000000000002</v>
      </c>
      <c r="E169" s="24"/>
      <c r="K169" s="24"/>
      <c r="M169" s="9" t="s">
        <v>72</v>
      </c>
      <c r="N169" s="49">
        <f>N161</f>
        <v>1E-3</v>
      </c>
      <c r="O169" s="50">
        <f>O161</f>
        <v>0</v>
      </c>
      <c r="S169" s="107" t="s">
        <v>55</v>
      </c>
      <c r="T169" s="43">
        <v>3.0000000000000001E-3</v>
      </c>
      <c r="U169" s="43">
        <v>3.0000000000000001E-3</v>
      </c>
      <c r="V169" s="8" t="s">
        <v>71</v>
      </c>
    </row>
    <row r="170" spans="1:26" ht="13.8" thickBot="1" x14ac:dyDescent="0.3">
      <c r="A170" s="9" t="s">
        <v>28</v>
      </c>
      <c r="B170" s="49">
        <f>B156</f>
        <v>2E-3</v>
      </c>
      <c r="C170" s="50">
        <f>C156</f>
        <v>2E-3</v>
      </c>
      <c r="E170" s="24"/>
      <c r="K170" s="24"/>
      <c r="S170" s="107" t="s">
        <v>56</v>
      </c>
      <c r="T170" s="43">
        <v>2E-3</v>
      </c>
      <c r="U170" s="43">
        <v>3.0000000000000001E-3</v>
      </c>
      <c r="V170" s="8" t="s">
        <v>71</v>
      </c>
    </row>
    <row r="171" spans="1:26" x14ac:dyDescent="0.25">
      <c r="B171" s="5"/>
      <c r="C171" s="5"/>
      <c r="E171" s="24"/>
      <c r="K171" s="24"/>
      <c r="N171" s="4">
        <f>SUM(N166:N169)</f>
        <v>1</v>
      </c>
      <c r="O171" s="4">
        <f>SUM(O166:O169)</f>
        <v>1</v>
      </c>
      <c r="S171" s="107" t="s">
        <v>57</v>
      </c>
      <c r="T171" s="43">
        <v>1E-3</v>
      </c>
      <c r="U171" s="43">
        <v>1E-3</v>
      </c>
      <c r="V171" s="8" t="s">
        <v>71</v>
      </c>
    </row>
    <row r="172" spans="1:26" ht="13.8" thickBot="1" x14ac:dyDescent="0.3">
      <c r="B172" s="4">
        <f>SUM(B167:B170)</f>
        <v>1</v>
      </c>
      <c r="C172" s="4">
        <f>SUM(C167:C170)</f>
        <v>1</v>
      </c>
      <c r="E172" s="24"/>
      <c r="K172" s="24"/>
      <c r="S172" s="107" t="s">
        <v>58</v>
      </c>
      <c r="T172" s="43">
        <v>1E-3</v>
      </c>
      <c r="U172" s="43">
        <v>1E-3</v>
      </c>
      <c r="V172" s="8" t="s">
        <v>75</v>
      </c>
    </row>
    <row r="173" spans="1:26" ht="13.8" thickBot="1" x14ac:dyDescent="0.3">
      <c r="E173" s="24"/>
      <c r="K173" s="24"/>
      <c r="S173" s="107" t="s">
        <v>59</v>
      </c>
      <c r="T173" s="43">
        <v>1E-3</v>
      </c>
      <c r="U173" s="43">
        <v>1E-3</v>
      </c>
      <c r="V173" s="8" t="s">
        <v>71</v>
      </c>
      <c r="X173" s="18" t="s">
        <v>36</v>
      </c>
      <c r="Y173" s="21" t="s">
        <v>2</v>
      </c>
      <c r="Z173" s="22" t="s">
        <v>3</v>
      </c>
    </row>
    <row r="174" spans="1:26" ht="13.8" thickBot="1" x14ac:dyDescent="0.3">
      <c r="A174" s="18" t="s">
        <v>36</v>
      </c>
      <c r="B174" s="21" t="s">
        <v>2</v>
      </c>
      <c r="C174" s="22" t="s">
        <v>3</v>
      </c>
      <c r="D174" s="1"/>
      <c r="E174" s="25"/>
      <c r="G174" s="18" t="s">
        <v>36</v>
      </c>
      <c r="H174" s="21" t="s">
        <v>2</v>
      </c>
      <c r="I174" s="22" t="s">
        <v>3</v>
      </c>
      <c r="J174" s="1"/>
      <c r="K174" s="25"/>
      <c r="M174" s="18" t="s">
        <v>36</v>
      </c>
      <c r="N174" s="21" t="s">
        <v>2</v>
      </c>
      <c r="O174" s="22" t="s">
        <v>3</v>
      </c>
      <c r="P174" s="1"/>
      <c r="S174" s="107" t="s">
        <v>60</v>
      </c>
      <c r="T174" s="43">
        <v>1E-3</v>
      </c>
      <c r="U174" s="43">
        <v>1E-3</v>
      </c>
      <c r="V174" s="8" t="s">
        <v>71</v>
      </c>
      <c r="X174" s="15" t="s">
        <v>37</v>
      </c>
      <c r="Y174" s="42">
        <v>0.21199999999999999</v>
      </c>
      <c r="Z174" s="51">
        <v>0.21199999999999999</v>
      </c>
    </row>
    <row r="175" spans="1:26" x14ac:dyDescent="0.25">
      <c r="A175" s="15" t="s">
        <v>37</v>
      </c>
      <c r="B175" s="42">
        <v>0.20300000000000001</v>
      </c>
      <c r="C175" s="51">
        <v>0.20200000000000001</v>
      </c>
      <c r="E175" s="24"/>
      <c r="G175" s="15" t="s">
        <v>37</v>
      </c>
      <c r="H175" s="42">
        <v>0.20399999999999999</v>
      </c>
      <c r="I175" s="59">
        <v>0.20399999999999999</v>
      </c>
      <c r="K175" s="24"/>
      <c r="M175" s="15" t="s">
        <v>37</v>
      </c>
      <c r="N175" s="42">
        <v>0.29899999999999999</v>
      </c>
      <c r="O175" s="51">
        <v>0.29899999999999999</v>
      </c>
      <c r="S175" s="107" t="s">
        <v>61</v>
      </c>
      <c r="T175" s="43">
        <v>1E-3</v>
      </c>
      <c r="U175" s="43">
        <v>1E-3</v>
      </c>
      <c r="V175" s="8" t="s">
        <v>75</v>
      </c>
      <c r="X175" s="6" t="s">
        <v>44</v>
      </c>
      <c r="Y175" s="43">
        <v>0.159</v>
      </c>
      <c r="Z175" s="52">
        <v>0.159</v>
      </c>
    </row>
    <row r="176" spans="1:26" x14ac:dyDescent="0.25">
      <c r="A176" s="6" t="s">
        <v>44</v>
      </c>
      <c r="B176" s="43">
        <v>0.156</v>
      </c>
      <c r="C176" s="52">
        <v>0.156</v>
      </c>
      <c r="E176" s="24"/>
      <c r="G176" s="6" t="s">
        <v>38</v>
      </c>
      <c r="H176" s="43">
        <v>0.19900000000000001</v>
      </c>
      <c r="I176" s="52">
        <v>0.19900000000000001</v>
      </c>
      <c r="K176" s="24"/>
      <c r="M176" s="6" t="s">
        <v>44</v>
      </c>
      <c r="N176" s="43">
        <v>0.18</v>
      </c>
      <c r="O176" s="52">
        <v>0.18</v>
      </c>
      <c r="S176" s="107" t="s">
        <v>62</v>
      </c>
      <c r="T176" s="43">
        <v>1E-3</v>
      </c>
      <c r="U176" s="43">
        <v>1E-3</v>
      </c>
      <c r="V176" s="8" t="s">
        <v>71</v>
      </c>
      <c r="X176" s="6" t="s">
        <v>43</v>
      </c>
      <c r="Y176" s="43">
        <v>0.113</v>
      </c>
      <c r="Z176" s="52">
        <v>0.113</v>
      </c>
    </row>
    <row r="177" spans="1:26" x14ac:dyDescent="0.25">
      <c r="A177" s="6" t="s">
        <v>40</v>
      </c>
      <c r="B177" s="43">
        <v>0.13400000000000001</v>
      </c>
      <c r="C177" s="52">
        <v>0.13400000000000001</v>
      </c>
      <c r="E177" s="24"/>
      <c r="G177" s="6" t="s">
        <v>39</v>
      </c>
      <c r="H177" s="43">
        <v>0.152</v>
      </c>
      <c r="I177" s="52">
        <v>0.152</v>
      </c>
      <c r="K177" s="24"/>
      <c r="M177" s="6" t="s">
        <v>43</v>
      </c>
      <c r="N177" s="43">
        <v>0.11</v>
      </c>
      <c r="O177" s="52">
        <v>0.11</v>
      </c>
      <c r="S177" s="107" t="s">
        <v>63</v>
      </c>
      <c r="T177" s="43">
        <v>1E-3</v>
      </c>
      <c r="U177" s="43">
        <v>1E-3</v>
      </c>
      <c r="V177" s="8" t="s">
        <v>71</v>
      </c>
      <c r="X177" s="6" t="s">
        <v>41</v>
      </c>
      <c r="Y177" s="43">
        <v>6.2E-2</v>
      </c>
      <c r="Z177" s="52">
        <v>6.2E-2</v>
      </c>
    </row>
    <row r="178" spans="1:26" x14ac:dyDescent="0.25">
      <c r="A178" s="6" t="s">
        <v>39</v>
      </c>
      <c r="B178" s="43">
        <v>0.12</v>
      </c>
      <c r="C178" s="52">
        <v>0.12</v>
      </c>
      <c r="E178" s="24"/>
      <c r="G178" s="6" t="s">
        <v>40</v>
      </c>
      <c r="H178" s="43">
        <v>0.152</v>
      </c>
      <c r="I178" s="52">
        <v>0.152</v>
      </c>
      <c r="K178" s="24"/>
      <c r="M178" s="6" t="s">
        <v>41</v>
      </c>
      <c r="N178" s="43">
        <v>0.09</v>
      </c>
      <c r="O178" s="52">
        <v>0.09</v>
      </c>
      <c r="S178" s="107" t="s">
        <v>34</v>
      </c>
      <c r="T178" s="43">
        <v>1E-3</v>
      </c>
      <c r="U178" s="43">
        <v>1E-3</v>
      </c>
      <c r="V178" s="8" t="s">
        <v>10</v>
      </c>
      <c r="X178" s="6" t="s">
        <v>40</v>
      </c>
      <c r="Y178" s="43">
        <v>0.128</v>
      </c>
      <c r="Z178" s="52">
        <v>0.128</v>
      </c>
    </row>
    <row r="179" spans="1:26" x14ac:dyDescent="0.25">
      <c r="A179" s="6" t="s">
        <v>38</v>
      </c>
      <c r="B179" s="43">
        <v>0.11600000000000001</v>
      </c>
      <c r="C179" s="52">
        <v>0.11600000000000001</v>
      </c>
      <c r="E179" s="24"/>
      <c r="G179" s="6" t="s">
        <v>44</v>
      </c>
      <c r="H179" s="43">
        <v>6.4000000000000001E-2</v>
      </c>
      <c r="I179" s="52">
        <v>6.4000000000000001E-2</v>
      </c>
      <c r="K179" s="24"/>
      <c r="M179" s="6" t="s">
        <v>40</v>
      </c>
      <c r="N179" s="43">
        <v>7.8E-2</v>
      </c>
      <c r="O179" s="52">
        <v>7.8E-2</v>
      </c>
      <c r="S179" s="107" t="s">
        <v>65</v>
      </c>
      <c r="T179" s="43">
        <v>1E-3</v>
      </c>
      <c r="U179" s="43">
        <v>1E-3</v>
      </c>
      <c r="V179" s="8" t="s">
        <v>71</v>
      </c>
      <c r="X179" s="6" t="s">
        <v>38</v>
      </c>
      <c r="Y179" s="43">
        <v>0.112</v>
      </c>
      <c r="Z179" s="52">
        <v>0.112</v>
      </c>
    </row>
    <row r="180" spans="1:26" ht="26.4" x14ac:dyDescent="0.25">
      <c r="A180" s="6" t="s">
        <v>43</v>
      </c>
      <c r="B180" s="43">
        <v>0.113</v>
      </c>
      <c r="C180" s="52">
        <v>0.113</v>
      </c>
      <c r="E180" s="24"/>
      <c r="G180" s="13" t="s">
        <v>42</v>
      </c>
      <c r="H180" s="43">
        <v>5.3999999999999999E-2</v>
      </c>
      <c r="I180" s="52">
        <v>5.3999999999999999E-2</v>
      </c>
      <c r="K180" s="24"/>
      <c r="M180" s="6" t="s">
        <v>38</v>
      </c>
      <c r="N180" s="43">
        <v>7.5999999999999998E-2</v>
      </c>
      <c r="O180" s="52">
        <v>7.5999999999999998E-2</v>
      </c>
      <c r="X180" s="13" t="s">
        <v>42</v>
      </c>
      <c r="Y180" s="43">
        <v>4.2999999999999997E-2</v>
      </c>
      <c r="Z180" s="52">
        <v>4.2999999999999997E-2</v>
      </c>
    </row>
    <row r="181" spans="1:26" ht="26.4" x14ac:dyDescent="0.25">
      <c r="A181" s="6" t="s">
        <v>41</v>
      </c>
      <c r="B181" s="43">
        <v>5.8999999999999997E-2</v>
      </c>
      <c r="C181" s="52">
        <v>5.8999999999999997E-2</v>
      </c>
      <c r="E181" s="24"/>
      <c r="G181" s="6" t="s">
        <v>41</v>
      </c>
      <c r="H181" s="43">
        <v>5.1999999999999998E-2</v>
      </c>
      <c r="I181" s="52">
        <v>5.1999999999999998E-2</v>
      </c>
      <c r="K181" s="24"/>
      <c r="M181" s="13" t="s">
        <v>42</v>
      </c>
      <c r="N181" s="43">
        <v>6.9000000000000006E-2</v>
      </c>
      <c r="O181" s="52">
        <v>6.9000000000000006E-2</v>
      </c>
      <c r="T181" s="4">
        <f>SUM(T137:T179)</f>
        <v>1.0000000000000002</v>
      </c>
      <c r="U181" s="4">
        <f>SUM(U137:U179)</f>
        <v>1.0000000000000002</v>
      </c>
      <c r="X181" s="6" t="s">
        <v>46</v>
      </c>
      <c r="Y181" s="43">
        <v>2.8000000000000001E-2</v>
      </c>
      <c r="Z181" s="52">
        <v>2.8000000000000001E-2</v>
      </c>
    </row>
    <row r="182" spans="1:26" ht="26.4" x14ac:dyDescent="0.25">
      <c r="A182" s="13" t="s">
        <v>42</v>
      </c>
      <c r="B182" s="43">
        <v>0.04</v>
      </c>
      <c r="C182" s="52">
        <v>4.1000000000000002E-2</v>
      </c>
      <c r="E182" s="24"/>
      <c r="G182" s="6" t="s">
        <v>45</v>
      </c>
      <c r="H182" s="43">
        <v>4.5999999999999999E-2</v>
      </c>
      <c r="I182" s="52">
        <v>4.5999999999999999E-2</v>
      </c>
      <c r="K182" s="24"/>
      <c r="M182" s="6" t="s">
        <v>46</v>
      </c>
      <c r="N182" s="43">
        <v>4.5999999999999999E-2</v>
      </c>
      <c r="O182" s="52">
        <v>4.5999999999999999E-2</v>
      </c>
      <c r="X182" s="6" t="s">
        <v>45</v>
      </c>
      <c r="Y182" s="43">
        <v>3.3000000000000002E-2</v>
      </c>
      <c r="Z182" s="52">
        <v>3.3000000000000002E-2</v>
      </c>
    </row>
    <row r="183" spans="1:26" ht="13.8" thickBot="1" x14ac:dyDescent="0.3">
      <c r="A183" s="6" t="s">
        <v>45</v>
      </c>
      <c r="B183" s="43">
        <v>3.3000000000000002E-2</v>
      </c>
      <c r="C183" s="52">
        <v>3.3000000000000002E-2</v>
      </c>
      <c r="E183" s="24"/>
      <c r="G183" s="6" t="s">
        <v>43</v>
      </c>
      <c r="H183" s="43">
        <v>4.3999999999999997E-2</v>
      </c>
      <c r="I183" s="52">
        <v>4.3999999999999997E-2</v>
      </c>
      <c r="K183" s="24"/>
      <c r="M183" s="6" t="s">
        <v>45</v>
      </c>
      <c r="N183" s="43">
        <v>2.8000000000000001E-2</v>
      </c>
      <c r="O183" s="52">
        <v>2.8000000000000001E-2</v>
      </c>
      <c r="X183" s="9" t="s">
        <v>39</v>
      </c>
      <c r="Y183" s="44">
        <v>0.11</v>
      </c>
      <c r="Z183" s="53">
        <v>0.11</v>
      </c>
    </row>
    <row r="184" spans="1:26" ht="13.8" thickBot="1" x14ac:dyDescent="0.3">
      <c r="A184" s="9" t="s">
        <v>46</v>
      </c>
      <c r="B184" s="44">
        <v>2.5999999999999999E-2</v>
      </c>
      <c r="C184" s="53">
        <v>2.5999999999999999E-2</v>
      </c>
      <c r="E184" s="24"/>
      <c r="G184" s="9" t="s">
        <v>46</v>
      </c>
      <c r="H184" s="44">
        <v>3.3000000000000002E-2</v>
      </c>
      <c r="I184" s="53">
        <v>3.3000000000000002E-2</v>
      </c>
      <c r="K184" s="24"/>
      <c r="M184" s="9" t="s">
        <v>39</v>
      </c>
      <c r="N184" s="44">
        <v>2.4E-2</v>
      </c>
      <c r="O184" s="53">
        <v>2.4E-2</v>
      </c>
      <c r="Y184" s="2"/>
      <c r="Z184" s="2"/>
    </row>
    <row r="185" spans="1:26" x14ac:dyDescent="0.25">
      <c r="E185" s="24"/>
      <c r="K185" s="24"/>
      <c r="Y185" s="4">
        <f>SUM(Y174:Y183)</f>
        <v>1.0000000000000002</v>
      </c>
      <c r="Z185" s="4">
        <f>SUM(Z174:Z183)</f>
        <v>1.0000000000000002</v>
      </c>
    </row>
    <row r="186" spans="1:26" ht="13.8" thickBot="1" x14ac:dyDescent="0.3">
      <c r="B186" s="4">
        <f>SUM(B175:B184)</f>
        <v>1</v>
      </c>
      <c r="C186" s="4">
        <f>SUM(C175:C184)</f>
        <v>1</v>
      </c>
      <c r="E186" s="24"/>
      <c r="H186" s="4">
        <f>SUM(H175:H184)</f>
        <v>1.0000000000000002</v>
      </c>
      <c r="I186" s="4">
        <f>SUM(I175:I184)</f>
        <v>1.0000000000000002</v>
      </c>
      <c r="K186" s="24"/>
      <c r="N186" s="4">
        <f>SUM(N175:N184)</f>
        <v>1</v>
      </c>
      <c r="O186" s="4">
        <f>SUM(O175:O184)</f>
        <v>1</v>
      </c>
    </row>
    <row r="187" spans="1:26" ht="13.8" thickBot="1" x14ac:dyDescent="0.3">
      <c r="X187" s="18" t="s">
        <v>4</v>
      </c>
      <c r="Y187" s="21" t="s">
        <v>2</v>
      </c>
      <c r="Z187" s="22" t="s">
        <v>3</v>
      </c>
    </row>
    <row r="188" spans="1:26" x14ac:dyDescent="0.25">
      <c r="X188" s="15" t="s">
        <v>6</v>
      </c>
      <c r="Y188" s="45">
        <v>0.56699999999999995</v>
      </c>
      <c r="Z188" s="45">
        <v>0.56699999999999995</v>
      </c>
    </row>
    <row r="189" spans="1:26" x14ac:dyDescent="0.25">
      <c r="X189" s="6" t="s">
        <v>10</v>
      </c>
      <c r="Y189" s="47">
        <v>0.19400000000000001</v>
      </c>
      <c r="Z189" s="47">
        <v>0.19400000000000001</v>
      </c>
    </row>
    <row r="190" spans="1:26" x14ac:dyDescent="0.25">
      <c r="X190" s="6" t="s">
        <v>8</v>
      </c>
      <c r="Y190" s="47">
        <v>0.13500000000000001</v>
      </c>
      <c r="Z190" s="47">
        <v>0.13500000000000001</v>
      </c>
    </row>
    <row r="191" spans="1:26" x14ac:dyDescent="0.25">
      <c r="X191" s="6" t="s">
        <v>71</v>
      </c>
      <c r="Y191" s="47">
        <v>0.1</v>
      </c>
      <c r="Z191" s="47">
        <v>0.1</v>
      </c>
    </row>
    <row r="192" spans="1:26" x14ac:dyDescent="0.25">
      <c r="X192" s="6" t="s">
        <v>28</v>
      </c>
      <c r="Y192" s="47">
        <v>2E-3</v>
      </c>
      <c r="Z192" s="47">
        <v>2E-3</v>
      </c>
    </row>
    <row r="193" spans="24:26" ht="13.8" thickBot="1" x14ac:dyDescent="0.3">
      <c r="X193" s="9" t="s">
        <v>75</v>
      </c>
      <c r="Y193" s="49">
        <v>2E-3</v>
      </c>
      <c r="Z193" s="49">
        <v>2E-3</v>
      </c>
    </row>
    <row r="195" spans="24:26" x14ac:dyDescent="0.25">
      <c r="Y195" s="2">
        <f>SUM(Y188:Y193)</f>
        <v>0.99999999999999989</v>
      </c>
      <c r="Z195" s="2">
        <f>SUM(Z188:Z193)</f>
        <v>0.99999999999999989</v>
      </c>
    </row>
  </sheetData>
  <sheetProtection formatCells="0" formatColumns="0" formatRows="0" insertHyperlinks="0" sort="0" autoFilter="0" pivotTables="0"/>
  <autoFilter ref="A12:D76" xr:uid="{00000000-0009-0000-0000-000000000000}"/>
  <mergeCells count="5">
    <mergeCell ref="A1:B1"/>
    <mergeCell ref="A134:D134"/>
    <mergeCell ref="G134:J134"/>
    <mergeCell ref="M134:P134"/>
    <mergeCell ref="S134:V134"/>
  </mergeCells>
  <conditionalFormatting sqref="B10">
    <cfRule type="cellIs" dxfId="81" priority="30" operator="notEqual">
      <formula>1</formula>
    </cfRule>
  </conditionalFormatting>
  <conditionalFormatting sqref="O186">
    <cfRule type="cellIs" dxfId="80" priority="10" operator="notEqual">
      <formula>1</formula>
    </cfRule>
  </conditionalFormatting>
  <conditionalFormatting sqref="G19">
    <cfRule type="cellIs" dxfId="79" priority="29" operator="notEqual">
      <formula>1</formula>
    </cfRule>
  </conditionalFormatting>
  <conditionalFormatting sqref="I19">
    <cfRule type="cellIs" dxfId="78" priority="28" operator="notEqual">
      <formula>1</formula>
    </cfRule>
  </conditionalFormatting>
  <conditionalFormatting sqref="G34">
    <cfRule type="cellIs" dxfId="77" priority="27" operator="notEqual">
      <formula>1</formula>
    </cfRule>
  </conditionalFormatting>
  <conditionalFormatting sqref="B121">
    <cfRule type="cellIs" dxfId="76" priority="26" operator="notEqual">
      <formula>1</formula>
    </cfRule>
  </conditionalFormatting>
  <conditionalFormatting sqref="B162">
    <cfRule type="cellIs" dxfId="75" priority="25" operator="notEqual">
      <formula>1</formula>
    </cfRule>
  </conditionalFormatting>
  <conditionalFormatting sqref="C162">
    <cfRule type="cellIs" dxfId="74" priority="24" operator="notEqual">
      <formula>1</formula>
    </cfRule>
  </conditionalFormatting>
  <conditionalFormatting sqref="B172">
    <cfRule type="cellIs" dxfId="73" priority="23" operator="notEqual">
      <formula>1</formula>
    </cfRule>
  </conditionalFormatting>
  <conditionalFormatting sqref="C172">
    <cfRule type="cellIs" dxfId="72" priority="22" operator="notEqual">
      <formula>1</formula>
    </cfRule>
  </conditionalFormatting>
  <conditionalFormatting sqref="B186">
    <cfRule type="cellIs" dxfId="71" priority="21" operator="notEqual">
      <formula>1</formula>
    </cfRule>
  </conditionalFormatting>
  <conditionalFormatting sqref="C186">
    <cfRule type="cellIs" dxfId="70" priority="20" operator="notEqual">
      <formula>1</formula>
    </cfRule>
  </conditionalFormatting>
  <conditionalFormatting sqref="H186">
    <cfRule type="cellIs" dxfId="69" priority="19" operator="notEqual">
      <formula>1</formula>
    </cfRule>
  </conditionalFormatting>
  <conditionalFormatting sqref="I186">
    <cfRule type="cellIs" dxfId="68" priority="18" operator="notEqual">
      <formula>1</formula>
    </cfRule>
  </conditionalFormatting>
  <conditionalFormatting sqref="H153">
    <cfRule type="cellIs" dxfId="67" priority="17" operator="notEqual">
      <formula>1</formula>
    </cfRule>
  </conditionalFormatting>
  <conditionalFormatting sqref="I153">
    <cfRule type="cellIs" dxfId="66" priority="16" operator="notEqual">
      <formula>1</formula>
    </cfRule>
  </conditionalFormatting>
  <conditionalFormatting sqref="N163">
    <cfRule type="cellIs" dxfId="65" priority="15" operator="notEqual">
      <formula>1</formula>
    </cfRule>
  </conditionalFormatting>
  <conditionalFormatting sqref="O163">
    <cfRule type="cellIs" dxfId="64" priority="14" operator="notEqual">
      <formula>1</formula>
    </cfRule>
  </conditionalFormatting>
  <conditionalFormatting sqref="N171">
    <cfRule type="cellIs" dxfId="63" priority="13" operator="notEqual">
      <formula>1</formula>
    </cfRule>
  </conditionalFormatting>
  <conditionalFormatting sqref="O171">
    <cfRule type="cellIs" dxfId="62" priority="12" operator="notEqual">
      <formula>1</formula>
    </cfRule>
  </conditionalFormatting>
  <conditionalFormatting sqref="N186">
    <cfRule type="cellIs" dxfId="61" priority="11" operator="notEqual">
      <formula>1</formula>
    </cfRule>
  </conditionalFormatting>
  <conditionalFormatting sqref="K13:K16">
    <cfRule type="containsText" dxfId="60" priority="9" operator="containsText" text="nein">
      <formula>NOT(ISERROR(SEARCH("nein",K13)))</formula>
    </cfRule>
  </conditionalFormatting>
  <conditionalFormatting sqref="K13:K16">
    <cfRule type="containsText" dxfId="59" priority="7" operator="containsText" text="nein">
      <formula>NOT(ISERROR(SEARCH("nein",K13)))</formula>
    </cfRule>
    <cfRule type="containsText" dxfId="58" priority="8" operator="containsText" text="ja">
      <formula>NOT(ISERROR(SEARCH("ja",K13)))</formula>
    </cfRule>
  </conditionalFormatting>
  <conditionalFormatting sqref="Z185">
    <cfRule type="cellIs" dxfId="57" priority="5" operator="notEqual">
      <formula>1</formula>
    </cfRule>
  </conditionalFormatting>
  <conditionalFormatting sqref="Y185">
    <cfRule type="cellIs" dxfId="56" priority="6" operator="notEqual">
      <formula>1</formula>
    </cfRule>
  </conditionalFormatting>
  <conditionalFormatting sqref="T181">
    <cfRule type="cellIs" dxfId="55" priority="4" operator="notEqual">
      <formula>1</formula>
    </cfRule>
  </conditionalFormatting>
  <conditionalFormatting sqref="U181">
    <cfRule type="cellIs" dxfId="54" priority="3" operator="notEqual">
      <formula>1</formula>
    </cfRule>
  </conditionalFormatting>
  <hyperlinks>
    <hyperlink ref="H11" r:id="rId1" xr:uid="{DC115B70-DA5C-4F5F-BFA4-4093194C0A54}"/>
  </hyperlinks>
  <pageMargins left="0.23622047244094491" right="0.23622047244094491" top="0.98425196850393704" bottom="0.31496062992125984" header="0.15748031496062992" footer="0.15748031496062992"/>
  <pageSetup paperSize="9" orientation="landscape" horizontalDpi="4294967292" verticalDpi="4294967292" r:id="rId2"/>
  <headerFooter>
    <oddHeader>&amp;L
&amp;G&amp;R&amp;G</oddHeader>
    <oddFooter>&amp;L&amp;G
&amp;K003B5C  &amp;F - gedruckt &amp;D&amp;R
&amp;K003B5C&amp;P/&amp;N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2"/>
  <sheetViews>
    <sheetView topLeftCell="A4" zoomScaleNormal="100" workbookViewId="0">
      <selection activeCell="B77" sqref="B77"/>
    </sheetView>
  </sheetViews>
  <sheetFormatPr baseColWidth="10" defaultColWidth="11.44140625" defaultRowHeight="13.2" x14ac:dyDescent="0.25"/>
  <cols>
    <col min="1" max="1" width="24.5546875" style="3" bestFit="1" customWidth="1"/>
    <col min="2" max="3" width="11.44140625" style="2"/>
    <col min="4" max="4" width="15.109375" style="3" bestFit="1" customWidth="1"/>
    <col min="5" max="5" width="11.44140625" style="3"/>
    <col min="6" max="6" width="18.109375" style="3" bestFit="1" customWidth="1"/>
    <col min="7" max="7" width="17.88671875" style="3" bestFit="1" customWidth="1"/>
    <col min="8" max="8" width="15.109375" style="2" customWidth="1"/>
    <col min="9" max="9" width="15.88671875" style="2" bestFit="1" customWidth="1"/>
    <col min="10" max="10" width="12.44140625" style="3" bestFit="1" customWidth="1"/>
    <col min="11" max="11" width="26" style="3" customWidth="1"/>
    <col min="12" max="12" width="11.44140625" style="3"/>
    <col min="13" max="13" width="22" style="3" bestFit="1" customWidth="1"/>
    <col min="14" max="15" width="11.44140625" style="2"/>
    <col min="16" max="16" width="15.109375" style="3" bestFit="1" customWidth="1"/>
    <col min="17" max="16384" width="11.44140625" style="3"/>
  </cols>
  <sheetData>
    <row r="1" spans="1:12" ht="21" x14ac:dyDescent="0.25">
      <c r="A1" s="101" t="s">
        <v>85</v>
      </c>
      <c r="B1" s="101"/>
    </row>
    <row r="4" spans="1:12" ht="13.8" thickBot="1" x14ac:dyDescent="0.3"/>
    <row r="5" spans="1:12" x14ac:dyDescent="0.25">
      <c r="A5" s="82" t="s">
        <v>76</v>
      </c>
      <c r="B5" s="83">
        <v>0.48</v>
      </c>
      <c r="J5" s="2"/>
      <c r="K5" s="2"/>
    </row>
    <row r="6" spans="1:12" x14ac:dyDescent="0.25">
      <c r="A6" s="84" t="s">
        <v>94</v>
      </c>
      <c r="B6" s="85">
        <v>0.15</v>
      </c>
      <c r="G6" s="2"/>
      <c r="J6" s="2"/>
      <c r="K6" s="2"/>
    </row>
    <row r="7" spans="1:12" ht="13.8" thickBot="1" x14ac:dyDescent="0.3">
      <c r="A7" s="86" t="s">
        <v>78</v>
      </c>
      <c r="B7" s="87">
        <v>0.37</v>
      </c>
      <c r="J7" s="2"/>
    </row>
    <row r="8" spans="1:12" x14ac:dyDescent="0.25">
      <c r="J8" s="2"/>
    </row>
    <row r="9" spans="1:12" x14ac:dyDescent="0.25">
      <c r="B9" s="4">
        <f>SUM(B5:B7)</f>
        <v>1</v>
      </c>
    </row>
    <row r="10" spans="1:12" ht="13.8" thickBot="1" x14ac:dyDescent="0.3">
      <c r="H10" s="56" t="s">
        <v>88</v>
      </c>
    </row>
    <row r="11" spans="1:12" ht="66.599999999999994" thickBot="1" x14ac:dyDescent="0.3">
      <c r="A11" s="18" t="s">
        <v>1</v>
      </c>
      <c r="B11" s="19" t="s">
        <v>83</v>
      </c>
      <c r="C11" s="19" t="s">
        <v>80</v>
      </c>
      <c r="D11" s="20" t="s">
        <v>4</v>
      </c>
      <c r="F11" s="18" t="s">
        <v>4</v>
      </c>
      <c r="G11" s="36" t="s">
        <v>83</v>
      </c>
      <c r="H11" s="55" t="s">
        <v>89</v>
      </c>
      <c r="I11" s="21" t="s">
        <v>84</v>
      </c>
      <c r="J11" s="37" t="s">
        <v>90</v>
      </c>
      <c r="K11" s="54" t="s">
        <v>92</v>
      </c>
    </row>
    <row r="12" spans="1:12" x14ac:dyDescent="0.25">
      <c r="A12" s="30" t="s">
        <v>5</v>
      </c>
      <c r="B12" s="31">
        <f>B93*$B$5</f>
        <v>0.28895999999999999</v>
      </c>
      <c r="C12" s="31" t="s">
        <v>79</v>
      </c>
      <c r="D12" s="32" t="s">
        <v>6</v>
      </c>
      <c r="F12" s="15" t="s">
        <v>6</v>
      </c>
      <c r="G12" s="16">
        <f>B123*B5</f>
        <v>0.30336000000000002</v>
      </c>
      <c r="H12" s="42">
        <v>0.1744</v>
      </c>
      <c r="I12" s="35">
        <f>H12/$H$18*1</f>
        <v>0.29066666666666668</v>
      </c>
      <c r="J12" s="38">
        <f>I12-G12</f>
        <v>-1.2693333333333334E-2</v>
      </c>
      <c r="K12" s="58" t="str">
        <f>IF(OR(G12&gt;I12*1.2,G12&lt;I12*0.8),"nein","ja")</f>
        <v>ja</v>
      </c>
      <c r="L12" s="97" t="s">
        <v>105</v>
      </c>
    </row>
    <row r="13" spans="1:12" x14ac:dyDescent="0.25">
      <c r="A13" s="6" t="s">
        <v>7</v>
      </c>
      <c r="B13" s="7">
        <f t="shared" ref="B13:B35" si="0">B94*$B$5</f>
        <v>4.2239999999999993E-2</v>
      </c>
      <c r="C13" s="7" t="s">
        <v>79</v>
      </c>
      <c r="D13" s="8" t="s">
        <v>8</v>
      </c>
      <c r="F13" s="6" t="s">
        <v>10</v>
      </c>
      <c r="G13" s="7">
        <f>B124*B5+H109*B6</f>
        <v>0.25320000000000004</v>
      </c>
      <c r="H13" s="43">
        <v>0.14099999999999999</v>
      </c>
      <c r="I13" s="33">
        <f>H13/$H$18*1</f>
        <v>0.23499999999999999</v>
      </c>
      <c r="J13" s="38">
        <f>I13-G13</f>
        <v>-1.8200000000000049E-2</v>
      </c>
      <c r="K13" s="58" t="str">
        <f>IF(OR(G13&gt;I13*1.2,G13&lt;I13*0.8),"nein","ja")</f>
        <v>ja</v>
      </c>
      <c r="L13" s="97" t="s">
        <v>106</v>
      </c>
    </row>
    <row r="14" spans="1:12" x14ac:dyDescent="0.25">
      <c r="A14" s="6" t="s">
        <v>9</v>
      </c>
      <c r="B14" s="7">
        <f t="shared" si="0"/>
        <v>2.9279999999999997E-2</v>
      </c>
      <c r="C14" s="7" t="s">
        <v>79</v>
      </c>
      <c r="D14" s="8" t="s">
        <v>10</v>
      </c>
      <c r="F14" s="6" t="s">
        <v>8</v>
      </c>
      <c r="G14" s="7">
        <f>B125*B5</f>
        <v>7.2480000000000003E-2</v>
      </c>
      <c r="H14" s="43">
        <v>5.8099999999999999E-2</v>
      </c>
      <c r="I14" s="33">
        <f>H14/$H$18*1</f>
        <v>9.6833333333333341E-2</v>
      </c>
      <c r="J14" s="38">
        <f>I14-G14</f>
        <v>2.4353333333333338E-2</v>
      </c>
      <c r="K14" s="17" t="s">
        <v>86</v>
      </c>
      <c r="L14" s="97" t="s">
        <v>87</v>
      </c>
    </row>
    <row r="15" spans="1:12" x14ac:dyDescent="0.25">
      <c r="A15" s="6" t="s">
        <v>11</v>
      </c>
      <c r="B15" s="7">
        <f t="shared" si="0"/>
        <v>1.7279999999999997E-2</v>
      </c>
      <c r="C15" s="7" t="s">
        <v>79</v>
      </c>
      <c r="D15" s="8" t="s">
        <v>10</v>
      </c>
      <c r="F15" s="6" t="s">
        <v>35</v>
      </c>
      <c r="G15" s="7">
        <f>N119*B7</f>
        <v>0.37</v>
      </c>
      <c r="H15" s="43">
        <v>0.22650000000000001</v>
      </c>
      <c r="I15" s="33">
        <f>H15/$H$18*1</f>
        <v>0.3775</v>
      </c>
      <c r="J15" s="38">
        <f>I15-G15</f>
        <v>7.5000000000000067E-3</v>
      </c>
      <c r="K15" s="58" t="str">
        <f>IF(OR(G15&gt;I15*1.2,G15&lt;I15*0.8),"nein","ja")</f>
        <v>ja</v>
      </c>
      <c r="L15" s="97" t="s">
        <v>107</v>
      </c>
    </row>
    <row r="16" spans="1:12" ht="13.8" thickBot="1" x14ac:dyDescent="0.3">
      <c r="A16" s="6" t="s">
        <v>12</v>
      </c>
      <c r="B16" s="7">
        <f t="shared" si="0"/>
        <v>1.44E-2</v>
      </c>
      <c r="C16" s="7" t="s">
        <v>79</v>
      </c>
      <c r="D16" s="8" t="s">
        <v>6</v>
      </c>
      <c r="F16" s="9" t="s">
        <v>28</v>
      </c>
      <c r="G16" s="10">
        <f>B126*B5</f>
        <v>9.6000000000000002E-4</v>
      </c>
      <c r="H16" s="44">
        <v>0</v>
      </c>
      <c r="I16" s="34">
        <f>H16/$H$18*1</f>
        <v>0</v>
      </c>
      <c r="J16" s="39">
        <f>I16-G16</f>
        <v>-9.6000000000000002E-4</v>
      </c>
      <c r="K16" s="11" t="s">
        <v>86</v>
      </c>
      <c r="L16" s="97" t="s">
        <v>91</v>
      </c>
    </row>
    <row r="17" spans="1:10" x14ac:dyDescent="0.25">
      <c r="A17" s="6" t="s">
        <v>13</v>
      </c>
      <c r="B17" s="7">
        <f t="shared" si="0"/>
        <v>1.44E-2</v>
      </c>
      <c r="C17" s="7" t="s">
        <v>79</v>
      </c>
      <c r="D17" s="8" t="s">
        <v>10</v>
      </c>
    </row>
    <row r="18" spans="1:10" x14ac:dyDescent="0.25">
      <c r="A18" s="6" t="s">
        <v>14</v>
      </c>
      <c r="B18" s="7">
        <f t="shared" si="0"/>
        <v>1.392E-2</v>
      </c>
      <c r="C18" s="7" t="s">
        <v>79</v>
      </c>
      <c r="D18" s="8" t="s">
        <v>10</v>
      </c>
      <c r="G18" s="4">
        <f>SUM(G12:G16)</f>
        <v>1</v>
      </c>
      <c r="H18" s="4">
        <f>SUM(H12:H16)</f>
        <v>0.6</v>
      </c>
      <c r="I18" s="4">
        <f>SUM(I12:I16)</f>
        <v>1</v>
      </c>
      <c r="J18" s="4"/>
    </row>
    <row r="19" spans="1:10" x14ac:dyDescent="0.25">
      <c r="A19" s="6" t="s">
        <v>15</v>
      </c>
      <c r="B19" s="7">
        <f t="shared" si="0"/>
        <v>1.2E-2</v>
      </c>
      <c r="C19" s="7" t="s">
        <v>79</v>
      </c>
      <c r="D19" s="8" t="s">
        <v>8</v>
      </c>
    </row>
    <row r="20" spans="1:10" ht="13.8" thickBot="1" x14ac:dyDescent="0.3">
      <c r="A20" s="6" t="s">
        <v>16</v>
      </c>
      <c r="B20" s="7">
        <f t="shared" si="0"/>
        <v>8.1600000000000006E-3</v>
      </c>
      <c r="C20" s="7" t="s">
        <v>79</v>
      </c>
      <c r="D20" s="8" t="s">
        <v>8</v>
      </c>
    </row>
    <row r="21" spans="1:10" ht="13.8" thickBot="1" x14ac:dyDescent="0.3">
      <c r="A21" s="6" t="s">
        <v>17</v>
      </c>
      <c r="B21" s="7">
        <f t="shared" si="0"/>
        <v>7.1999999999999998E-3</v>
      </c>
      <c r="C21" s="7" t="s">
        <v>79</v>
      </c>
      <c r="D21" s="8" t="s">
        <v>8</v>
      </c>
      <c r="F21" s="18" t="s">
        <v>36</v>
      </c>
      <c r="G21" s="37" t="s">
        <v>2</v>
      </c>
      <c r="H21" s="40"/>
    </row>
    <row r="22" spans="1:10" x14ac:dyDescent="0.25">
      <c r="A22" s="6" t="s">
        <v>18</v>
      </c>
      <c r="B22" s="7">
        <f t="shared" si="0"/>
        <v>5.7599999999999995E-3</v>
      </c>
      <c r="C22" s="7" t="s">
        <v>79</v>
      </c>
      <c r="D22" s="8" t="s">
        <v>10</v>
      </c>
      <c r="F22" s="30" t="s">
        <v>37</v>
      </c>
      <c r="G22" s="57">
        <f>B131*B5+H131*B6+N131*B7</f>
        <v>0.23866999999999999</v>
      </c>
      <c r="H22" s="41"/>
    </row>
    <row r="23" spans="1:10" x14ac:dyDescent="0.25">
      <c r="A23" s="6" t="s">
        <v>19</v>
      </c>
      <c r="B23" s="7">
        <f t="shared" si="0"/>
        <v>4.7999999999999996E-3</v>
      </c>
      <c r="C23" s="7" t="s">
        <v>79</v>
      </c>
      <c r="D23" s="8" t="s">
        <v>10</v>
      </c>
      <c r="F23" s="6" t="s">
        <v>44</v>
      </c>
      <c r="G23" s="12">
        <f>B132*B5+H135*B6+N132*B7</f>
        <v>0.15107999999999999</v>
      </c>
      <c r="H23" s="41"/>
    </row>
    <row r="24" spans="1:10" x14ac:dyDescent="0.25">
      <c r="A24" s="6" t="s">
        <v>20</v>
      </c>
      <c r="B24" s="7">
        <f t="shared" si="0"/>
        <v>4.3199999999999992E-3</v>
      </c>
      <c r="C24" s="7" t="s">
        <v>79</v>
      </c>
      <c r="D24" s="8" t="s">
        <v>10</v>
      </c>
      <c r="F24" s="6" t="s">
        <v>40</v>
      </c>
      <c r="G24" s="12">
        <f>B133*B5+H134*B6+N135*B7</f>
        <v>0.11598</v>
      </c>
      <c r="H24" s="41"/>
    </row>
    <row r="25" spans="1:10" x14ac:dyDescent="0.25">
      <c r="A25" s="6" t="s">
        <v>21</v>
      </c>
      <c r="B25" s="7">
        <f t="shared" si="0"/>
        <v>4.3199999999999992E-3</v>
      </c>
      <c r="C25" s="7" t="s">
        <v>79</v>
      </c>
      <c r="D25" s="8" t="s">
        <v>10</v>
      </c>
      <c r="F25" s="6" t="s">
        <v>38</v>
      </c>
      <c r="G25" s="12">
        <f>B135*B5+H132*B6+N136*B7</f>
        <v>0.11365</v>
      </c>
      <c r="H25" s="41"/>
    </row>
    <row r="26" spans="1:10" x14ac:dyDescent="0.25">
      <c r="A26" s="6" t="s">
        <v>22</v>
      </c>
      <c r="B26" s="7">
        <f t="shared" si="0"/>
        <v>2.8799999999999997E-3</v>
      </c>
      <c r="C26" s="7" t="s">
        <v>79</v>
      </c>
      <c r="D26" s="8" t="s">
        <v>10</v>
      </c>
      <c r="F26" s="6" t="s">
        <v>43</v>
      </c>
      <c r="G26" s="12">
        <f>B136*B5+H139*B6+N133*B7</f>
        <v>0.10153999999999999</v>
      </c>
      <c r="H26" s="41"/>
    </row>
    <row r="27" spans="1:10" x14ac:dyDescent="0.25">
      <c r="A27" s="6" t="s">
        <v>23</v>
      </c>
      <c r="B27" s="7">
        <f t="shared" si="0"/>
        <v>2.3999999999999998E-3</v>
      </c>
      <c r="C27" s="7" t="s">
        <v>79</v>
      </c>
      <c r="D27" s="8" t="s">
        <v>8</v>
      </c>
      <c r="F27" s="6" t="s">
        <v>39</v>
      </c>
      <c r="G27" s="12">
        <f>B134*B5+H133*B6+N140*B7</f>
        <v>8.9279999999999998E-2</v>
      </c>
      <c r="H27" s="41"/>
    </row>
    <row r="28" spans="1:10" x14ac:dyDescent="0.25">
      <c r="A28" s="6" t="s">
        <v>24</v>
      </c>
      <c r="B28" s="7">
        <f t="shared" si="0"/>
        <v>1.92E-3</v>
      </c>
      <c r="C28" s="7" t="s">
        <v>79</v>
      </c>
      <c r="D28" s="8" t="s">
        <v>10</v>
      </c>
      <c r="F28" s="6" t="s">
        <v>41</v>
      </c>
      <c r="G28" s="12">
        <f>B137*B5+H137*B6+N134*B7</f>
        <v>6.9419999999999996E-2</v>
      </c>
      <c r="H28" s="41"/>
    </row>
    <row r="29" spans="1:10" ht="26.4" x14ac:dyDescent="0.25">
      <c r="A29" s="6" t="s">
        <v>25</v>
      </c>
      <c r="B29" s="7">
        <f t="shared" si="0"/>
        <v>1.4399999999999999E-3</v>
      </c>
      <c r="C29" s="7" t="s">
        <v>79</v>
      </c>
      <c r="D29" s="8" t="s">
        <v>10</v>
      </c>
      <c r="F29" s="13" t="s">
        <v>42</v>
      </c>
      <c r="G29" s="12">
        <f>B138*B5+H136*B6+N137*B7</f>
        <v>5.2830000000000002E-2</v>
      </c>
      <c r="H29" s="41"/>
    </row>
    <row r="30" spans="1:10" x14ac:dyDescent="0.25">
      <c r="A30" s="6" t="s">
        <v>26</v>
      </c>
      <c r="B30" s="7">
        <f t="shared" si="0"/>
        <v>1.4399999999999999E-3</v>
      </c>
      <c r="C30" s="7" t="s">
        <v>79</v>
      </c>
      <c r="D30" s="8" t="s">
        <v>10</v>
      </c>
      <c r="F30" s="6" t="s">
        <v>46</v>
      </c>
      <c r="G30" s="12">
        <f>B140*B5+H140*B6+N138*B7</f>
        <v>3.4450000000000001E-2</v>
      </c>
      <c r="H30" s="41"/>
    </row>
    <row r="31" spans="1:10" ht="13.8" thickBot="1" x14ac:dyDescent="0.3">
      <c r="A31" s="6" t="s">
        <v>27</v>
      </c>
      <c r="B31" s="7">
        <f t="shared" si="0"/>
        <v>9.6000000000000002E-4</v>
      </c>
      <c r="C31" s="7" t="s">
        <v>79</v>
      </c>
      <c r="D31" s="8" t="s">
        <v>28</v>
      </c>
      <c r="F31" s="9" t="s">
        <v>45</v>
      </c>
      <c r="G31" s="14">
        <f>B139*B5+H138*B6+N139*B7</f>
        <v>3.3099999999999997E-2</v>
      </c>
      <c r="H31" s="41"/>
    </row>
    <row r="32" spans="1:10" x14ac:dyDescent="0.25">
      <c r="A32" s="6" t="s">
        <v>29</v>
      </c>
      <c r="B32" s="7">
        <f t="shared" si="0"/>
        <v>4.8000000000000001E-4</v>
      </c>
      <c r="C32" s="7" t="s">
        <v>79</v>
      </c>
      <c r="D32" s="8" t="s">
        <v>10</v>
      </c>
    </row>
    <row r="33" spans="1:7" x14ac:dyDescent="0.25">
      <c r="A33" s="6" t="s">
        <v>30</v>
      </c>
      <c r="B33" s="7">
        <f t="shared" si="0"/>
        <v>4.8000000000000001E-4</v>
      </c>
      <c r="C33" s="7" t="s">
        <v>79</v>
      </c>
      <c r="D33" s="8" t="s">
        <v>10</v>
      </c>
      <c r="G33" s="4">
        <f>SUM(G22:G31)</f>
        <v>1</v>
      </c>
    </row>
    <row r="34" spans="1:7" x14ac:dyDescent="0.25">
      <c r="A34" s="6" t="s">
        <v>31</v>
      </c>
      <c r="B34" s="7">
        <f t="shared" si="0"/>
        <v>4.8000000000000001E-4</v>
      </c>
      <c r="C34" s="7" t="s">
        <v>79</v>
      </c>
      <c r="D34" s="8" t="s">
        <v>8</v>
      </c>
    </row>
    <row r="35" spans="1:7" x14ac:dyDescent="0.25">
      <c r="A35" s="6" t="s">
        <v>32</v>
      </c>
      <c r="B35" s="7">
        <f t="shared" si="0"/>
        <v>4.8000000000000001E-4</v>
      </c>
      <c r="C35" s="7" t="s">
        <v>79</v>
      </c>
      <c r="D35" s="8" t="s">
        <v>10</v>
      </c>
    </row>
    <row r="36" spans="1:7" x14ac:dyDescent="0.25">
      <c r="A36" s="6" t="s">
        <v>11</v>
      </c>
      <c r="B36" s="7">
        <f t="shared" ref="B36:B50" si="1">H93*$B$6</f>
        <v>3.4950000000000002E-2</v>
      </c>
      <c r="C36" s="7" t="s">
        <v>81</v>
      </c>
      <c r="D36" s="8" t="s">
        <v>10</v>
      </c>
    </row>
    <row r="37" spans="1:7" x14ac:dyDescent="0.25">
      <c r="A37" s="6" t="s">
        <v>13</v>
      </c>
      <c r="B37" s="7">
        <f t="shared" si="1"/>
        <v>2.895E-2</v>
      </c>
      <c r="C37" s="7" t="s">
        <v>81</v>
      </c>
      <c r="D37" s="8" t="s">
        <v>10</v>
      </c>
    </row>
    <row r="38" spans="1:7" x14ac:dyDescent="0.25">
      <c r="A38" s="6" t="s">
        <v>14</v>
      </c>
      <c r="B38" s="7">
        <f t="shared" si="1"/>
        <v>2.835E-2</v>
      </c>
      <c r="C38" s="7" t="s">
        <v>81</v>
      </c>
      <c r="D38" s="8" t="s">
        <v>10</v>
      </c>
    </row>
    <row r="39" spans="1:7" x14ac:dyDescent="0.25">
      <c r="A39" s="6" t="s">
        <v>18</v>
      </c>
      <c r="B39" s="7">
        <f t="shared" si="1"/>
        <v>1.155E-2</v>
      </c>
      <c r="C39" s="7" t="s">
        <v>81</v>
      </c>
      <c r="D39" s="8" t="s">
        <v>10</v>
      </c>
    </row>
    <row r="40" spans="1:7" x14ac:dyDescent="0.25">
      <c r="A40" s="6" t="s">
        <v>19</v>
      </c>
      <c r="B40" s="7">
        <f t="shared" si="1"/>
        <v>1.005E-2</v>
      </c>
      <c r="C40" s="7" t="s">
        <v>81</v>
      </c>
      <c r="D40" s="8" t="s">
        <v>10</v>
      </c>
    </row>
    <row r="41" spans="1:7" x14ac:dyDescent="0.25">
      <c r="A41" s="6" t="s">
        <v>21</v>
      </c>
      <c r="B41" s="7">
        <f t="shared" si="1"/>
        <v>8.6999999999999994E-3</v>
      </c>
      <c r="C41" s="7" t="s">
        <v>81</v>
      </c>
      <c r="D41" s="8" t="s">
        <v>10</v>
      </c>
    </row>
    <row r="42" spans="1:7" x14ac:dyDescent="0.25">
      <c r="A42" s="6" t="s">
        <v>20</v>
      </c>
      <c r="B42" s="7">
        <f t="shared" si="1"/>
        <v>8.3999999999999995E-3</v>
      </c>
      <c r="C42" s="7" t="s">
        <v>81</v>
      </c>
      <c r="D42" s="8" t="s">
        <v>10</v>
      </c>
    </row>
    <row r="43" spans="1:7" x14ac:dyDescent="0.25">
      <c r="A43" s="6" t="s">
        <v>22</v>
      </c>
      <c r="B43" s="7">
        <f t="shared" si="1"/>
        <v>5.8500000000000002E-3</v>
      </c>
      <c r="C43" s="7" t="s">
        <v>81</v>
      </c>
      <c r="D43" s="8" t="s">
        <v>10</v>
      </c>
    </row>
    <row r="44" spans="1:7" x14ac:dyDescent="0.25">
      <c r="A44" s="6" t="s">
        <v>24</v>
      </c>
      <c r="B44" s="7">
        <f t="shared" si="1"/>
        <v>4.1999999999999997E-3</v>
      </c>
      <c r="C44" s="7" t="s">
        <v>81</v>
      </c>
      <c r="D44" s="8" t="s">
        <v>10</v>
      </c>
    </row>
    <row r="45" spans="1:7" x14ac:dyDescent="0.25">
      <c r="A45" s="6" t="s">
        <v>25</v>
      </c>
      <c r="B45" s="7">
        <f t="shared" si="1"/>
        <v>3.2999999999999995E-3</v>
      </c>
      <c r="C45" s="7" t="s">
        <v>81</v>
      </c>
      <c r="D45" s="8" t="s">
        <v>10</v>
      </c>
    </row>
    <row r="46" spans="1:7" x14ac:dyDescent="0.25">
      <c r="A46" s="6" t="s">
        <v>26</v>
      </c>
      <c r="B46" s="7">
        <f t="shared" si="1"/>
        <v>2.3999999999999998E-3</v>
      </c>
      <c r="C46" s="7" t="s">
        <v>81</v>
      </c>
      <c r="D46" s="8" t="s">
        <v>10</v>
      </c>
    </row>
    <row r="47" spans="1:7" x14ac:dyDescent="0.25">
      <c r="A47" s="6" t="s">
        <v>32</v>
      </c>
      <c r="B47" s="7">
        <f t="shared" si="1"/>
        <v>1.1999999999999999E-3</v>
      </c>
      <c r="C47" s="7" t="s">
        <v>81</v>
      </c>
      <c r="D47" s="8" t="s">
        <v>10</v>
      </c>
    </row>
    <row r="48" spans="1:7" x14ac:dyDescent="0.25">
      <c r="A48" s="6" t="s">
        <v>30</v>
      </c>
      <c r="B48" s="7">
        <f t="shared" si="1"/>
        <v>8.9999999999999998E-4</v>
      </c>
      <c r="C48" s="7" t="s">
        <v>81</v>
      </c>
      <c r="D48" s="8" t="s">
        <v>10</v>
      </c>
    </row>
    <row r="49" spans="1:4" x14ac:dyDescent="0.25">
      <c r="A49" s="6" t="s">
        <v>29</v>
      </c>
      <c r="B49" s="7">
        <f t="shared" si="1"/>
        <v>7.5000000000000002E-4</v>
      </c>
      <c r="C49" s="7" t="s">
        <v>81</v>
      </c>
      <c r="D49" s="8" t="s">
        <v>10</v>
      </c>
    </row>
    <row r="50" spans="1:4" x14ac:dyDescent="0.25">
      <c r="A50" s="6" t="s">
        <v>34</v>
      </c>
      <c r="B50" s="7">
        <f t="shared" si="1"/>
        <v>4.4999999999999999E-4</v>
      </c>
      <c r="C50" s="7" t="s">
        <v>81</v>
      </c>
      <c r="D50" s="8" t="s">
        <v>10</v>
      </c>
    </row>
    <row r="51" spans="1:4" x14ac:dyDescent="0.25">
      <c r="A51" s="6" t="s">
        <v>47</v>
      </c>
      <c r="B51" s="7">
        <f t="shared" ref="B51:B75" si="2">N93*$B$7</f>
        <v>0.12764999999999999</v>
      </c>
      <c r="C51" s="7" t="s">
        <v>82</v>
      </c>
      <c r="D51" s="8" t="s">
        <v>71</v>
      </c>
    </row>
    <row r="52" spans="1:4" x14ac:dyDescent="0.25">
      <c r="A52" s="6" t="s">
        <v>48</v>
      </c>
      <c r="B52" s="7">
        <f t="shared" si="2"/>
        <v>4.6620000000000002E-2</v>
      </c>
      <c r="C52" s="7" t="s">
        <v>82</v>
      </c>
      <c r="D52" s="8" t="s">
        <v>71</v>
      </c>
    </row>
    <row r="53" spans="1:4" x14ac:dyDescent="0.25">
      <c r="A53" s="6" t="s">
        <v>49</v>
      </c>
      <c r="B53" s="7">
        <f t="shared" si="2"/>
        <v>4.3659999999999997E-2</v>
      </c>
      <c r="C53" s="7" t="s">
        <v>82</v>
      </c>
      <c r="D53" s="8" t="s">
        <v>71</v>
      </c>
    </row>
    <row r="54" spans="1:4" x14ac:dyDescent="0.25">
      <c r="A54" s="6" t="s">
        <v>50</v>
      </c>
      <c r="B54" s="7">
        <f t="shared" si="2"/>
        <v>3.2559999999999999E-2</v>
      </c>
      <c r="C54" s="7" t="s">
        <v>82</v>
      </c>
      <c r="D54" s="8" t="s">
        <v>71</v>
      </c>
    </row>
    <row r="55" spans="1:4" x14ac:dyDescent="0.25">
      <c r="A55" s="6" t="s">
        <v>51</v>
      </c>
      <c r="B55" s="7">
        <f t="shared" si="2"/>
        <v>2.6269999999999998E-2</v>
      </c>
      <c r="C55" s="7" t="s">
        <v>82</v>
      </c>
      <c r="D55" s="8" t="s">
        <v>71</v>
      </c>
    </row>
    <row r="56" spans="1:4" x14ac:dyDescent="0.25">
      <c r="A56" s="6" t="s">
        <v>52</v>
      </c>
      <c r="B56" s="7">
        <f t="shared" si="2"/>
        <v>1.554E-2</v>
      </c>
      <c r="C56" s="7" t="s">
        <v>82</v>
      </c>
      <c r="D56" s="8" t="s">
        <v>71</v>
      </c>
    </row>
    <row r="57" spans="1:4" x14ac:dyDescent="0.25">
      <c r="A57" s="6" t="s">
        <v>53</v>
      </c>
      <c r="B57" s="7">
        <f t="shared" si="2"/>
        <v>1.3319999999999999E-2</v>
      </c>
      <c r="C57" s="7" t="s">
        <v>82</v>
      </c>
      <c r="D57" s="8" t="s">
        <v>71</v>
      </c>
    </row>
    <row r="58" spans="1:4" x14ac:dyDescent="0.25">
      <c r="A58" s="6" t="s">
        <v>54</v>
      </c>
      <c r="B58" s="7">
        <f t="shared" si="2"/>
        <v>1.184E-2</v>
      </c>
      <c r="C58" s="7" t="s">
        <v>82</v>
      </c>
      <c r="D58" s="8" t="s">
        <v>71</v>
      </c>
    </row>
    <row r="59" spans="1:4" x14ac:dyDescent="0.25">
      <c r="A59" s="6" t="s">
        <v>55</v>
      </c>
      <c r="B59" s="7">
        <f t="shared" si="2"/>
        <v>1.1099999999999999E-2</v>
      </c>
      <c r="C59" s="7" t="s">
        <v>82</v>
      </c>
      <c r="D59" s="8" t="s">
        <v>71</v>
      </c>
    </row>
    <row r="60" spans="1:4" x14ac:dyDescent="0.25">
      <c r="A60" s="6" t="s">
        <v>56</v>
      </c>
      <c r="B60" s="7">
        <f t="shared" si="2"/>
        <v>8.8800000000000007E-3</v>
      </c>
      <c r="C60" s="7" t="s">
        <v>82</v>
      </c>
      <c r="D60" s="8" t="s">
        <v>71</v>
      </c>
    </row>
    <row r="61" spans="1:4" x14ac:dyDescent="0.25">
      <c r="A61" s="6" t="s">
        <v>57</v>
      </c>
      <c r="B61" s="7">
        <f t="shared" si="2"/>
        <v>5.1799999999999997E-3</v>
      </c>
      <c r="C61" s="7" t="s">
        <v>82</v>
      </c>
      <c r="D61" s="8" t="s">
        <v>71</v>
      </c>
    </row>
    <row r="62" spans="1:4" x14ac:dyDescent="0.25">
      <c r="A62" s="6" t="s">
        <v>58</v>
      </c>
      <c r="B62" s="7">
        <f t="shared" si="2"/>
        <v>4.81E-3</v>
      </c>
      <c r="C62" s="7" t="s">
        <v>82</v>
      </c>
      <c r="D62" s="8" t="s">
        <v>75</v>
      </c>
    </row>
    <row r="63" spans="1:4" x14ac:dyDescent="0.25">
      <c r="A63" s="6" t="s">
        <v>59</v>
      </c>
      <c r="B63" s="7">
        <f t="shared" si="2"/>
        <v>4.4400000000000004E-3</v>
      </c>
      <c r="C63" s="7" t="s">
        <v>82</v>
      </c>
      <c r="D63" s="8" t="s">
        <v>71</v>
      </c>
    </row>
    <row r="64" spans="1:4" x14ac:dyDescent="0.25">
      <c r="A64" s="6" t="s">
        <v>60</v>
      </c>
      <c r="B64" s="7">
        <f t="shared" si="2"/>
        <v>3.3299999999999996E-3</v>
      </c>
      <c r="C64" s="7" t="s">
        <v>82</v>
      </c>
      <c r="D64" s="8" t="s">
        <v>71</v>
      </c>
    </row>
    <row r="65" spans="1:4" x14ac:dyDescent="0.25">
      <c r="A65" s="6" t="s">
        <v>61</v>
      </c>
      <c r="B65" s="7">
        <f t="shared" si="2"/>
        <v>2.96E-3</v>
      </c>
      <c r="C65" s="7" t="s">
        <v>82</v>
      </c>
      <c r="D65" s="8" t="s">
        <v>75</v>
      </c>
    </row>
    <row r="66" spans="1:4" x14ac:dyDescent="0.25">
      <c r="A66" s="6" t="s">
        <v>62</v>
      </c>
      <c r="B66" s="7">
        <f t="shared" si="2"/>
        <v>2.5899999999999999E-3</v>
      </c>
      <c r="C66" s="7" t="s">
        <v>82</v>
      </c>
      <c r="D66" s="8" t="s">
        <v>71</v>
      </c>
    </row>
    <row r="67" spans="1:4" x14ac:dyDescent="0.25">
      <c r="A67" s="6" t="s">
        <v>63</v>
      </c>
      <c r="B67" s="7">
        <f t="shared" si="2"/>
        <v>1.8500000000000001E-3</v>
      </c>
      <c r="C67" s="7" t="s">
        <v>82</v>
      </c>
      <c r="D67" s="8" t="s">
        <v>71</v>
      </c>
    </row>
    <row r="68" spans="1:4" x14ac:dyDescent="0.25">
      <c r="A68" s="6" t="s">
        <v>64</v>
      </c>
      <c r="B68" s="7">
        <f t="shared" si="2"/>
        <v>1.48E-3</v>
      </c>
      <c r="C68" s="7" t="s">
        <v>82</v>
      </c>
      <c r="D68" s="8" t="s">
        <v>71</v>
      </c>
    </row>
    <row r="69" spans="1:4" x14ac:dyDescent="0.25">
      <c r="A69" s="6" t="s">
        <v>65</v>
      </c>
      <c r="B69" s="7">
        <f t="shared" si="2"/>
        <v>1.48E-3</v>
      </c>
      <c r="C69" s="7" t="s">
        <v>82</v>
      </c>
      <c r="D69" s="8" t="s">
        <v>71</v>
      </c>
    </row>
    <row r="70" spans="1:4" x14ac:dyDescent="0.25">
      <c r="A70" s="6" t="s">
        <v>66</v>
      </c>
      <c r="B70" s="7">
        <f t="shared" si="2"/>
        <v>1.1100000000000001E-3</v>
      </c>
      <c r="C70" s="7" t="s">
        <v>82</v>
      </c>
      <c r="D70" s="8" t="s">
        <v>10</v>
      </c>
    </row>
    <row r="71" spans="1:4" x14ac:dyDescent="0.25">
      <c r="A71" s="6" t="s">
        <v>67</v>
      </c>
      <c r="B71" s="7">
        <f t="shared" si="2"/>
        <v>1.1100000000000001E-3</v>
      </c>
      <c r="C71" s="7" t="s">
        <v>82</v>
      </c>
      <c r="D71" s="8" t="s">
        <v>71</v>
      </c>
    </row>
    <row r="72" spans="1:4" x14ac:dyDescent="0.25">
      <c r="A72" s="6" t="s">
        <v>68</v>
      </c>
      <c r="B72" s="7">
        <f t="shared" si="2"/>
        <v>7.3999999999999999E-4</v>
      </c>
      <c r="C72" s="7" t="s">
        <v>82</v>
      </c>
      <c r="D72" s="8" t="s">
        <v>71</v>
      </c>
    </row>
    <row r="73" spans="1:4" x14ac:dyDescent="0.25">
      <c r="A73" s="6" t="s">
        <v>69</v>
      </c>
      <c r="B73" s="7">
        <f t="shared" si="2"/>
        <v>7.3999999999999999E-4</v>
      </c>
      <c r="C73" s="7" t="s">
        <v>82</v>
      </c>
      <c r="D73" s="8" t="s">
        <v>71</v>
      </c>
    </row>
    <row r="74" spans="1:4" x14ac:dyDescent="0.25">
      <c r="A74" s="6" t="s">
        <v>70</v>
      </c>
      <c r="B74" s="7">
        <f t="shared" si="2"/>
        <v>3.6999999999999999E-4</v>
      </c>
      <c r="C74" s="7" t="s">
        <v>82</v>
      </c>
      <c r="D74" s="8" t="s">
        <v>71</v>
      </c>
    </row>
    <row r="75" spans="1:4" ht="13.8" thickBot="1" x14ac:dyDescent="0.3">
      <c r="A75" s="9" t="s">
        <v>5</v>
      </c>
      <c r="B75" s="10">
        <f t="shared" si="2"/>
        <v>3.6999999999999999E-4</v>
      </c>
      <c r="C75" s="10" t="s">
        <v>82</v>
      </c>
      <c r="D75" s="11" t="s">
        <v>6</v>
      </c>
    </row>
    <row r="77" spans="1:4" x14ac:dyDescent="0.25">
      <c r="B77" s="4">
        <f>SUM(B12:B75)</f>
        <v>0.99999999999999967</v>
      </c>
    </row>
    <row r="88" spans="1:16" ht="13.8" thickBot="1" x14ac:dyDescent="0.3"/>
    <row r="89" spans="1:16" ht="13.8" thickTop="1" x14ac:dyDescent="0.25">
      <c r="A89" s="26"/>
      <c r="B89" s="27"/>
      <c r="C89" s="27"/>
      <c r="D89" s="26"/>
      <c r="E89" s="26"/>
      <c r="F89" s="28"/>
      <c r="G89" s="26"/>
      <c r="H89" s="27"/>
      <c r="I89" s="27"/>
      <c r="J89" s="26"/>
      <c r="K89" s="29"/>
      <c r="L89" s="26"/>
      <c r="M89" s="26"/>
      <c r="N89" s="27"/>
      <c r="O89" s="27"/>
      <c r="P89" s="26"/>
    </row>
    <row r="90" spans="1:16" ht="17.399999999999999" x14ac:dyDescent="0.25">
      <c r="A90" s="102" t="s">
        <v>0</v>
      </c>
      <c r="B90" s="102"/>
      <c r="C90" s="102"/>
      <c r="D90" s="102"/>
      <c r="E90" s="23"/>
      <c r="G90" s="102" t="s">
        <v>33</v>
      </c>
      <c r="H90" s="102"/>
      <c r="I90" s="102"/>
      <c r="J90" s="102"/>
      <c r="K90" s="23"/>
      <c r="M90" s="102" t="s">
        <v>35</v>
      </c>
      <c r="N90" s="102"/>
      <c r="O90" s="102"/>
      <c r="P90" s="102"/>
    </row>
    <row r="91" spans="1:16" ht="13.8" thickBot="1" x14ac:dyDescent="0.3">
      <c r="E91" s="24"/>
      <c r="K91" s="24"/>
    </row>
    <row r="92" spans="1:16" ht="13.8" thickBot="1" x14ac:dyDescent="0.3">
      <c r="A92" s="18" t="s">
        <v>1</v>
      </c>
      <c r="B92" s="19" t="s">
        <v>2</v>
      </c>
      <c r="C92" s="19" t="s">
        <v>3</v>
      </c>
      <c r="D92" s="20" t="s">
        <v>4</v>
      </c>
      <c r="E92" s="25"/>
      <c r="G92" s="18" t="s">
        <v>1</v>
      </c>
      <c r="H92" s="19" t="s">
        <v>2</v>
      </c>
      <c r="I92" s="19" t="s">
        <v>3</v>
      </c>
      <c r="J92" s="20" t="s">
        <v>4</v>
      </c>
      <c r="K92" s="25"/>
      <c r="M92" s="18" t="s">
        <v>1</v>
      </c>
      <c r="N92" s="19" t="s">
        <v>2</v>
      </c>
      <c r="O92" s="19" t="s">
        <v>3</v>
      </c>
      <c r="P92" s="20" t="s">
        <v>4</v>
      </c>
    </row>
    <row r="93" spans="1:16" x14ac:dyDescent="0.25">
      <c r="A93" s="15" t="s">
        <v>5</v>
      </c>
      <c r="B93" s="42">
        <v>0.60199999999999998</v>
      </c>
      <c r="C93" s="42">
        <v>0.60199999999999998</v>
      </c>
      <c r="D93" s="17" t="s">
        <v>6</v>
      </c>
      <c r="E93" s="24"/>
      <c r="G93" s="6" t="s">
        <v>11</v>
      </c>
      <c r="H93" s="43">
        <v>0.23300000000000001</v>
      </c>
      <c r="I93" s="43">
        <v>0.23300000000000001</v>
      </c>
      <c r="J93" s="8" t="s">
        <v>10</v>
      </c>
      <c r="K93" s="24"/>
      <c r="M93" s="15" t="s">
        <v>47</v>
      </c>
      <c r="N93" s="42">
        <v>0.34499999999999997</v>
      </c>
      <c r="O93" s="42">
        <v>0.34499999999999997</v>
      </c>
      <c r="P93" s="17" t="s">
        <v>71</v>
      </c>
    </row>
    <row r="94" spans="1:16" x14ac:dyDescent="0.25">
      <c r="A94" s="6" t="s">
        <v>7</v>
      </c>
      <c r="B94" s="43">
        <v>8.7999999999999995E-2</v>
      </c>
      <c r="C94" s="43">
        <v>8.7999999999999995E-2</v>
      </c>
      <c r="D94" s="8" t="s">
        <v>8</v>
      </c>
      <c r="E94" s="24"/>
      <c r="G94" s="6" t="s">
        <v>13</v>
      </c>
      <c r="H94" s="43">
        <v>0.193</v>
      </c>
      <c r="I94" s="43">
        <v>0.193</v>
      </c>
      <c r="J94" s="8" t="s">
        <v>10</v>
      </c>
      <c r="K94" s="24"/>
      <c r="M94" s="6" t="s">
        <v>48</v>
      </c>
      <c r="N94" s="43">
        <v>0.126</v>
      </c>
      <c r="O94" s="43">
        <v>0.126</v>
      </c>
      <c r="P94" s="17" t="s">
        <v>71</v>
      </c>
    </row>
    <row r="95" spans="1:16" x14ac:dyDescent="0.25">
      <c r="A95" s="6" t="s">
        <v>9</v>
      </c>
      <c r="B95" s="43">
        <v>6.0999999999999999E-2</v>
      </c>
      <c r="C95" s="43">
        <v>0.06</v>
      </c>
      <c r="D95" s="8" t="s">
        <v>10</v>
      </c>
      <c r="E95" s="24"/>
      <c r="G95" s="6" t="s">
        <v>14</v>
      </c>
      <c r="H95" s="43">
        <v>0.189</v>
      </c>
      <c r="I95" s="43">
        <v>0.189</v>
      </c>
      <c r="J95" s="8" t="s">
        <v>10</v>
      </c>
      <c r="K95" s="24"/>
      <c r="M95" s="6" t="s">
        <v>49</v>
      </c>
      <c r="N95" s="43">
        <v>0.11799999999999999</v>
      </c>
      <c r="O95" s="43">
        <v>0.11799999999999999</v>
      </c>
      <c r="P95" s="17" t="s">
        <v>71</v>
      </c>
    </row>
    <row r="96" spans="1:16" x14ac:dyDescent="0.25">
      <c r="A96" s="6" t="s">
        <v>11</v>
      </c>
      <c r="B96" s="43">
        <v>3.5999999999999997E-2</v>
      </c>
      <c r="C96" s="43">
        <v>3.5999999999999997E-2</v>
      </c>
      <c r="D96" s="8" t="s">
        <v>10</v>
      </c>
      <c r="E96" s="24"/>
      <c r="G96" s="6" t="s">
        <v>18</v>
      </c>
      <c r="H96" s="43">
        <v>7.6999999999999999E-2</v>
      </c>
      <c r="I96" s="43">
        <v>7.6999999999999999E-2</v>
      </c>
      <c r="J96" s="8" t="s">
        <v>10</v>
      </c>
      <c r="K96" s="24"/>
      <c r="M96" s="6" t="s">
        <v>50</v>
      </c>
      <c r="N96" s="43">
        <v>8.7999999999999995E-2</v>
      </c>
      <c r="O96" s="43">
        <v>8.7999999999999995E-2</v>
      </c>
      <c r="P96" s="17" t="s">
        <v>71</v>
      </c>
    </row>
    <row r="97" spans="1:16" x14ac:dyDescent="0.25">
      <c r="A97" s="6" t="s">
        <v>12</v>
      </c>
      <c r="B97" s="43">
        <v>0.03</v>
      </c>
      <c r="C97" s="43">
        <v>3.1E-2</v>
      </c>
      <c r="D97" s="8" t="s">
        <v>6</v>
      </c>
      <c r="E97" s="24"/>
      <c r="G97" s="6" t="s">
        <v>19</v>
      </c>
      <c r="H97" s="43">
        <v>6.7000000000000004E-2</v>
      </c>
      <c r="I97" s="43">
        <v>6.7000000000000004E-2</v>
      </c>
      <c r="J97" s="8" t="s">
        <v>10</v>
      </c>
      <c r="K97" s="24"/>
      <c r="M97" s="6" t="s">
        <v>51</v>
      </c>
      <c r="N97" s="43">
        <v>7.0999999999999994E-2</v>
      </c>
      <c r="O97" s="43">
        <v>7.0999999999999994E-2</v>
      </c>
      <c r="P97" s="17" t="s">
        <v>71</v>
      </c>
    </row>
    <row r="98" spans="1:16" x14ac:dyDescent="0.25">
      <c r="A98" s="6" t="s">
        <v>13</v>
      </c>
      <c r="B98" s="43">
        <v>0.03</v>
      </c>
      <c r="C98" s="43">
        <v>0.03</v>
      </c>
      <c r="D98" s="8" t="s">
        <v>10</v>
      </c>
      <c r="E98" s="24"/>
      <c r="G98" s="6" t="s">
        <v>21</v>
      </c>
      <c r="H98" s="43">
        <v>5.8000000000000003E-2</v>
      </c>
      <c r="I98" s="43">
        <v>5.8000000000000003E-2</v>
      </c>
      <c r="J98" s="8" t="s">
        <v>10</v>
      </c>
      <c r="K98" s="24"/>
      <c r="M98" s="6" t="s">
        <v>52</v>
      </c>
      <c r="N98" s="43">
        <v>4.2000000000000003E-2</v>
      </c>
      <c r="O98" s="43">
        <v>4.2000000000000003E-2</v>
      </c>
      <c r="P98" s="17" t="s">
        <v>71</v>
      </c>
    </row>
    <row r="99" spans="1:16" x14ac:dyDescent="0.25">
      <c r="A99" s="6" t="s">
        <v>14</v>
      </c>
      <c r="B99" s="43">
        <v>2.9000000000000001E-2</v>
      </c>
      <c r="C99" s="43">
        <v>2.9000000000000001E-2</v>
      </c>
      <c r="D99" s="8" t="s">
        <v>10</v>
      </c>
      <c r="E99" s="24"/>
      <c r="G99" s="6" t="s">
        <v>20</v>
      </c>
      <c r="H99" s="43">
        <v>5.6000000000000001E-2</v>
      </c>
      <c r="I99" s="43">
        <v>5.6000000000000001E-2</v>
      </c>
      <c r="J99" s="8" t="s">
        <v>10</v>
      </c>
      <c r="K99" s="24"/>
      <c r="M99" s="6" t="s">
        <v>53</v>
      </c>
      <c r="N99" s="43">
        <v>3.5999999999999997E-2</v>
      </c>
      <c r="O99" s="43">
        <v>3.5999999999999997E-2</v>
      </c>
      <c r="P99" s="17" t="s">
        <v>71</v>
      </c>
    </row>
    <row r="100" spans="1:16" x14ac:dyDescent="0.25">
      <c r="A100" s="6" t="s">
        <v>15</v>
      </c>
      <c r="B100" s="43">
        <v>2.5000000000000001E-2</v>
      </c>
      <c r="C100" s="43">
        <v>2.5000000000000001E-2</v>
      </c>
      <c r="D100" s="8" t="s">
        <v>8</v>
      </c>
      <c r="E100" s="24"/>
      <c r="G100" s="6" t="s">
        <v>22</v>
      </c>
      <c r="H100" s="43">
        <v>3.9E-2</v>
      </c>
      <c r="I100" s="43">
        <v>3.9E-2</v>
      </c>
      <c r="J100" s="8" t="s">
        <v>10</v>
      </c>
      <c r="K100" s="24"/>
      <c r="M100" s="6" t="s">
        <v>54</v>
      </c>
      <c r="N100" s="43">
        <v>3.2000000000000001E-2</v>
      </c>
      <c r="O100" s="43">
        <v>3.2000000000000001E-2</v>
      </c>
      <c r="P100" s="17" t="s">
        <v>71</v>
      </c>
    </row>
    <row r="101" spans="1:16" x14ac:dyDescent="0.25">
      <c r="A101" s="6" t="s">
        <v>16</v>
      </c>
      <c r="B101" s="43">
        <v>1.7000000000000001E-2</v>
      </c>
      <c r="C101" s="43">
        <v>1.7000000000000001E-2</v>
      </c>
      <c r="D101" s="8" t="s">
        <v>8</v>
      </c>
      <c r="E101" s="24"/>
      <c r="G101" s="6" t="s">
        <v>24</v>
      </c>
      <c r="H101" s="43">
        <v>2.8000000000000001E-2</v>
      </c>
      <c r="I101" s="43">
        <v>2.8000000000000001E-2</v>
      </c>
      <c r="J101" s="8" t="s">
        <v>10</v>
      </c>
      <c r="K101" s="24"/>
      <c r="M101" s="6" t="s">
        <v>55</v>
      </c>
      <c r="N101" s="43">
        <v>0.03</v>
      </c>
      <c r="O101" s="43">
        <v>0.03</v>
      </c>
      <c r="P101" s="17" t="s">
        <v>71</v>
      </c>
    </row>
    <row r="102" spans="1:16" x14ac:dyDescent="0.25">
      <c r="A102" s="6" t="s">
        <v>17</v>
      </c>
      <c r="B102" s="43">
        <v>1.4999999999999999E-2</v>
      </c>
      <c r="C102" s="43">
        <v>1.4999999999999999E-2</v>
      </c>
      <c r="D102" s="8" t="s">
        <v>8</v>
      </c>
      <c r="E102" s="24"/>
      <c r="G102" s="6" t="s">
        <v>25</v>
      </c>
      <c r="H102" s="43">
        <v>2.1999999999999999E-2</v>
      </c>
      <c r="I102" s="43">
        <v>2.1999999999999999E-2</v>
      </c>
      <c r="J102" s="8" t="s">
        <v>10</v>
      </c>
      <c r="K102" s="24"/>
      <c r="M102" s="6" t="s">
        <v>56</v>
      </c>
      <c r="N102" s="43">
        <v>2.4E-2</v>
      </c>
      <c r="O102" s="43">
        <v>2.4E-2</v>
      </c>
      <c r="P102" s="17" t="s">
        <v>71</v>
      </c>
    </row>
    <row r="103" spans="1:16" x14ac:dyDescent="0.25">
      <c r="A103" s="6" t="s">
        <v>18</v>
      </c>
      <c r="B103" s="43">
        <v>1.2E-2</v>
      </c>
      <c r="C103" s="43">
        <v>1.2E-2</v>
      </c>
      <c r="D103" s="8" t="s">
        <v>10</v>
      </c>
      <c r="E103" s="24"/>
      <c r="G103" s="6" t="s">
        <v>26</v>
      </c>
      <c r="H103" s="43">
        <v>1.6E-2</v>
      </c>
      <c r="I103" s="43">
        <v>1.6E-2</v>
      </c>
      <c r="J103" s="8" t="s">
        <v>10</v>
      </c>
      <c r="K103" s="24"/>
      <c r="M103" s="6" t="s">
        <v>57</v>
      </c>
      <c r="N103" s="43">
        <v>1.4E-2</v>
      </c>
      <c r="O103" s="43">
        <v>1.4E-2</v>
      </c>
      <c r="P103" s="17" t="s">
        <v>71</v>
      </c>
    </row>
    <row r="104" spans="1:16" x14ac:dyDescent="0.25">
      <c r="A104" s="6" t="s">
        <v>19</v>
      </c>
      <c r="B104" s="43">
        <v>0.01</v>
      </c>
      <c r="C104" s="43">
        <v>0.01</v>
      </c>
      <c r="D104" s="8" t="s">
        <v>10</v>
      </c>
      <c r="E104" s="24"/>
      <c r="G104" s="6" t="s">
        <v>32</v>
      </c>
      <c r="H104" s="43">
        <v>8.0000000000000002E-3</v>
      </c>
      <c r="I104" s="43">
        <v>8.0000000000000002E-3</v>
      </c>
      <c r="J104" s="8" t="s">
        <v>10</v>
      </c>
      <c r="K104" s="24"/>
      <c r="M104" s="6" t="s">
        <v>58</v>
      </c>
      <c r="N104" s="43">
        <v>1.2999999999999999E-2</v>
      </c>
      <c r="O104" s="43">
        <v>1.2999999999999999E-2</v>
      </c>
      <c r="P104" s="17" t="s">
        <v>75</v>
      </c>
    </row>
    <row r="105" spans="1:16" x14ac:dyDescent="0.25">
      <c r="A105" s="6" t="s">
        <v>20</v>
      </c>
      <c r="B105" s="43">
        <v>8.9999999999999993E-3</v>
      </c>
      <c r="C105" s="43">
        <v>8.9999999999999993E-3</v>
      </c>
      <c r="D105" s="8" t="s">
        <v>10</v>
      </c>
      <c r="E105" s="24"/>
      <c r="G105" s="6" t="s">
        <v>30</v>
      </c>
      <c r="H105" s="43">
        <v>6.0000000000000001E-3</v>
      </c>
      <c r="I105" s="43">
        <v>6.0000000000000001E-3</v>
      </c>
      <c r="J105" s="8" t="s">
        <v>10</v>
      </c>
      <c r="K105" s="24"/>
      <c r="M105" s="6" t="s">
        <v>59</v>
      </c>
      <c r="N105" s="43">
        <v>1.2E-2</v>
      </c>
      <c r="O105" s="43">
        <v>1.2E-2</v>
      </c>
      <c r="P105" s="17" t="s">
        <v>71</v>
      </c>
    </row>
    <row r="106" spans="1:16" x14ac:dyDescent="0.25">
      <c r="A106" s="6" t="s">
        <v>21</v>
      </c>
      <c r="B106" s="43">
        <v>8.9999999999999993E-3</v>
      </c>
      <c r="C106" s="43">
        <v>8.9999999999999993E-3</v>
      </c>
      <c r="D106" s="8" t="s">
        <v>10</v>
      </c>
      <c r="E106" s="24"/>
      <c r="G106" s="6" t="s">
        <v>29</v>
      </c>
      <c r="H106" s="43">
        <v>5.0000000000000001E-3</v>
      </c>
      <c r="I106" s="43">
        <v>5.0000000000000001E-3</v>
      </c>
      <c r="J106" s="8" t="s">
        <v>10</v>
      </c>
      <c r="K106" s="24"/>
      <c r="M106" s="6" t="s">
        <v>60</v>
      </c>
      <c r="N106" s="43">
        <v>8.9999999999999993E-3</v>
      </c>
      <c r="O106" s="43">
        <v>8.9999999999999993E-3</v>
      </c>
      <c r="P106" s="17" t="s">
        <v>71</v>
      </c>
    </row>
    <row r="107" spans="1:16" ht="13.8" thickBot="1" x14ac:dyDescent="0.3">
      <c r="A107" s="6" t="s">
        <v>22</v>
      </c>
      <c r="B107" s="43">
        <v>6.0000000000000001E-3</v>
      </c>
      <c r="C107" s="43">
        <v>6.0000000000000001E-3</v>
      </c>
      <c r="D107" s="8" t="s">
        <v>10</v>
      </c>
      <c r="E107" s="24"/>
      <c r="G107" s="9" t="s">
        <v>34</v>
      </c>
      <c r="H107" s="44">
        <v>3.0000000000000001E-3</v>
      </c>
      <c r="I107" s="44">
        <v>3.0000000000000001E-3</v>
      </c>
      <c r="J107" s="11" t="s">
        <v>10</v>
      </c>
      <c r="K107" s="24"/>
      <c r="M107" s="6" t="s">
        <v>61</v>
      </c>
      <c r="N107" s="43">
        <v>8.0000000000000002E-3</v>
      </c>
      <c r="O107" s="43">
        <v>8.9999999999999993E-3</v>
      </c>
      <c r="P107" s="17" t="s">
        <v>75</v>
      </c>
    </row>
    <row r="108" spans="1:16" x14ac:dyDescent="0.25">
      <c r="A108" s="6" t="s">
        <v>23</v>
      </c>
      <c r="B108" s="43">
        <v>5.0000000000000001E-3</v>
      </c>
      <c r="C108" s="43">
        <v>5.0000000000000001E-3</v>
      </c>
      <c r="D108" s="8" t="s">
        <v>8</v>
      </c>
      <c r="E108" s="24"/>
      <c r="K108" s="24"/>
      <c r="M108" s="6" t="s">
        <v>62</v>
      </c>
      <c r="N108" s="43">
        <v>7.0000000000000001E-3</v>
      </c>
      <c r="O108" s="43">
        <v>7.0000000000000001E-3</v>
      </c>
      <c r="P108" s="17" t="s">
        <v>71</v>
      </c>
    </row>
    <row r="109" spans="1:16" x14ac:dyDescent="0.25">
      <c r="A109" s="6" t="s">
        <v>24</v>
      </c>
      <c r="B109" s="43">
        <v>4.0000000000000001E-3</v>
      </c>
      <c r="C109" s="43">
        <v>4.0000000000000001E-3</v>
      </c>
      <c r="D109" s="8" t="s">
        <v>10</v>
      </c>
      <c r="E109" s="24"/>
      <c r="H109" s="4">
        <f>SUM(H93:H107)</f>
        <v>1</v>
      </c>
      <c r="I109" s="4">
        <f>SUM(I93:I107)</f>
        <v>1</v>
      </c>
      <c r="K109" s="24"/>
      <c r="M109" s="6" t="s">
        <v>63</v>
      </c>
      <c r="N109" s="43">
        <v>5.0000000000000001E-3</v>
      </c>
      <c r="O109" s="43">
        <v>5.0000000000000001E-3</v>
      </c>
      <c r="P109" s="17" t="s">
        <v>71</v>
      </c>
    </row>
    <row r="110" spans="1:16" x14ac:dyDescent="0.25">
      <c r="A110" s="6" t="s">
        <v>25</v>
      </c>
      <c r="B110" s="43">
        <v>3.0000000000000001E-3</v>
      </c>
      <c r="C110" s="43">
        <v>3.0000000000000001E-3</v>
      </c>
      <c r="D110" s="8" t="s">
        <v>10</v>
      </c>
      <c r="E110" s="24"/>
      <c r="K110" s="24"/>
      <c r="M110" s="6" t="s">
        <v>64</v>
      </c>
      <c r="N110" s="43">
        <v>4.0000000000000001E-3</v>
      </c>
      <c r="O110" s="43">
        <v>4.0000000000000001E-3</v>
      </c>
      <c r="P110" s="17" t="s">
        <v>71</v>
      </c>
    </row>
    <row r="111" spans="1:16" x14ac:dyDescent="0.25">
      <c r="A111" s="6" t="s">
        <v>26</v>
      </c>
      <c r="B111" s="43">
        <v>3.0000000000000001E-3</v>
      </c>
      <c r="C111" s="43">
        <v>3.0000000000000001E-3</v>
      </c>
      <c r="D111" s="8" t="s">
        <v>10</v>
      </c>
      <c r="E111" s="24"/>
      <c r="K111" s="24"/>
      <c r="M111" s="6" t="s">
        <v>65</v>
      </c>
      <c r="N111" s="43">
        <v>4.0000000000000001E-3</v>
      </c>
      <c r="O111" s="43">
        <v>4.0000000000000001E-3</v>
      </c>
      <c r="P111" s="17" t="s">
        <v>71</v>
      </c>
    </row>
    <row r="112" spans="1:16" x14ac:dyDescent="0.25">
      <c r="A112" s="6" t="s">
        <v>27</v>
      </c>
      <c r="B112" s="43">
        <v>2E-3</v>
      </c>
      <c r="C112" s="43">
        <v>2E-3</v>
      </c>
      <c r="D112" s="8" t="s">
        <v>28</v>
      </c>
      <c r="E112" s="24"/>
      <c r="K112" s="24"/>
      <c r="M112" s="6" t="s">
        <v>66</v>
      </c>
      <c r="N112" s="43">
        <v>3.0000000000000001E-3</v>
      </c>
      <c r="O112" s="43">
        <v>3.0000000000000001E-3</v>
      </c>
      <c r="P112" s="17" t="s">
        <v>10</v>
      </c>
    </row>
    <row r="113" spans="1:16" x14ac:dyDescent="0.25">
      <c r="A113" s="6" t="s">
        <v>29</v>
      </c>
      <c r="B113" s="43">
        <v>1E-3</v>
      </c>
      <c r="C113" s="43">
        <v>1E-3</v>
      </c>
      <c r="D113" s="8" t="s">
        <v>10</v>
      </c>
      <c r="E113" s="24"/>
      <c r="K113" s="24"/>
      <c r="M113" s="6" t="s">
        <v>67</v>
      </c>
      <c r="N113" s="43">
        <v>3.0000000000000001E-3</v>
      </c>
      <c r="O113" s="43">
        <v>3.0000000000000001E-3</v>
      </c>
      <c r="P113" s="17" t="s">
        <v>71</v>
      </c>
    </row>
    <row r="114" spans="1:16" x14ac:dyDescent="0.25">
      <c r="A114" s="6" t="s">
        <v>30</v>
      </c>
      <c r="B114" s="43">
        <v>1E-3</v>
      </c>
      <c r="C114" s="43">
        <v>1E-3</v>
      </c>
      <c r="D114" s="8" t="s">
        <v>10</v>
      </c>
      <c r="E114" s="24"/>
      <c r="K114" s="24"/>
      <c r="M114" s="6" t="s">
        <v>68</v>
      </c>
      <c r="N114" s="43">
        <v>2E-3</v>
      </c>
      <c r="O114" s="43">
        <v>2E-3</v>
      </c>
      <c r="P114" s="17" t="s">
        <v>71</v>
      </c>
    </row>
    <row r="115" spans="1:16" x14ac:dyDescent="0.25">
      <c r="A115" s="6" t="s">
        <v>31</v>
      </c>
      <c r="B115" s="43">
        <v>1E-3</v>
      </c>
      <c r="C115" s="43">
        <v>1E-3</v>
      </c>
      <c r="D115" s="8" t="s">
        <v>8</v>
      </c>
      <c r="E115" s="24"/>
      <c r="K115" s="24"/>
      <c r="M115" s="6" t="s">
        <v>69</v>
      </c>
      <c r="N115" s="43">
        <v>2E-3</v>
      </c>
      <c r="O115" s="43">
        <v>2E-3</v>
      </c>
      <c r="P115" s="17" t="s">
        <v>71</v>
      </c>
    </row>
    <row r="116" spans="1:16" ht="13.8" thickBot="1" x14ac:dyDescent="0.3">
      <c r="A116" s="9" t="s">
        <v>32</v>
      </c>
      <c r="B116" s="44">
        <v>1E-3</v>
      </c>
      <c r="C116" s="44">
        <v>1E-3</v>
      </c>
      <c r="D116" s="11" t="s">
        <v>10</v>
      </c>
      <c r="E116" s="24"/>
      <c r="K116" s="24"/>
      <c r="M116" s="6" t="s">
        <v>70</v>
      </c>
      <c r="N116" s="43">
        <v>1E-3</v>
      </c>
      <c r="O116" s="43">
        <v>1E-3</v>
      </c>
      <c r="P116" s="17" t="s">
        <v>71</v>
      </c>
    </row>
    <row r="117" spans="1:16" ht="13.8" thickBot="1" x14ac:dyDescent="0.3">
      <c r="E117" s="24"/>
      <c r="K117" s="24"/>
      <c r="M117" s="9" t="s">
        <v>5</v>
      </c>
      <c r="N117" s="44">
        <v>1E-3</v>
      </c>
      <c r="O117" s="44">
        <v>0</v>
      </c>
      <c r="P117" s="11" t="s">
        <v>6</v>
      </c>
    </row>
    <row r="118" spans="1:16" x14ac:dyDescent="0.25">
      <c r="B118" s="4">
        <f>SUM(B93:B116)</f>
        <v>1</v>
      </c>
      <c r="C118" s="4">
        <f>SUM(C93:C116)</f>
        <v>1.0000000000000002</v>
      </c>
      <c r="E118" s="24"/>
      <c r="K118" s="24"/>
    </row>
    <row r="119" spans="1:16" x14ac:dyDescent="0.25">
      <c r="B119" s="4"/>
      <c r="C119" s="4"/>
      <c r="E119" s="24"/>
      <c r="K119" s="24"/>
      <c r="N119" s="4">
        <f>SUM(N93:N117)</f>
        <v>1</v>
      </c>
      <c r="O119" s="4">
        <f>SUM(O93:O117)</f>
        <v>1</v>
      </c>
    </row>
    <row r="120" spans="1:16" ht="13.8" thickBot="1" x14ac:dyDescent="0.3">
      <c r="B120" s="4"/>
      <c r="C120" s="4"/>
      <c r="E120" s="24"/>
      <c r="K120" s="24"/>
    </row>
    <row r="121" spans="1:16" ht="13.8" thickBot="1" x14ac:dyDescent="0.3">
      <c r="B121" s="4"/>
      <c r="C121" s="4"/>
      <c r="E121" s="24"/>
      <c r="K121" s="24"/>
      <c r="M121" s="18" t="s">
        <v>4</v>
      </c>
      <c r="N121" s="21" t="s">
        <v>2</v>
      </c>
      <c r="O121" s="22" t="s">
        <v>3</v>
      </c>
    </row>
    <row r="122" spans="1:16" ht="13.8" thickBot="1" x14ac:dyDescent="0.3">
      <c r="A122" s="18" t="s">
        <v>4</v>
      </c>
      <c r="B122" s="21" t="s">
        <v>2</v>
      </c>
      <c r="C122" s="22" t="s">
        <v>3</v>
      </c>
      <c r="E122" s="24"/>
      <c r="K122" s="24"/>
      <c r="M122" s="15" t="s">
        <v>71</v>
      </c>
      <c r="N122" s="45">
        <f>SUM(N93:N103,N105:N106,N108:N111,N113:N116)</f>
        <v>0.97500000000000009</v>
      </c>
      <c r="O122" s="46">
        <f>SUM(O93:O103,O105:O106,O108:O111,O113:O116)</f>
        <v>0.97500000000000009</v>
      </c>
    </row>
    <row r="123" spans="1:16" x14ac:dyDescent="0.25">
      <c r="A123" s="15" t="s">
        <v>6</v>
      </c>
      <c r="B123" s="45">
        <f>B93+B97</f>
        <v>0.63200000000000001</v>
      </c>
      <c r="C123" s="46">
        <f>C93+C97</f>
        <v>0.63300000000000001</v>
      </c>
      <c r="E123" s="24"/>
      <c r="K123" s="24"/>
      <c r="M123" s="6" t="s">
        <v>74</v>
      </c>
      <c r="N123" s="47">
        <f>SUM(N104,N107)</f>
        <v>2.0999999999999998E-2</v>
      </c>
      <c r="O123" s="48">
        <f>SUM(O104,O107)</f>
        <v>2.1999999999999999E-2</v>
      </c>
    </row>
    <row r="124" spans="1:16" x14ac:dyDescent="0.25">
      <c r="A124" s="6" t="s">
        <v>10</v>
      </c>
      <c r="B124" s="47">
        <f>SUM(B95:B96,B98:B99,B103:B107,B109:B111,B113:B114,B116)</f>
        <v>0.21500000000000005</v>
      </c>
      <c r="C124" s="48">
        <f>SUM(C95:C96,C98:C99,C103:C107,C109:C111,C113:C114,C116)</f>
        <v>0.21400000000000005</v>
      </c>
      <c r="E124" s="24"/>
      <c r="K124" s="24"/>
      <c r="M124" s="6" t="s">
        <v>73</v>
      </c>
      <c r="N124" s="47">
        <f>N112</f>
        <v>3.0000000000000001E-3</v>
      </c>
      <c r="O124" s="48">
        <f>O112</f>
        <v>3.0000000000000001E-3</v>
      </c>
    </row>
    <row r="125" spans="1:16" ht="13.8" thickBot="1" x14ac:dyDescent="0.3">
      <c r="A125" s="6" t="s">
        <v>8</v>
      </c>
      <c r="B125" s="47">
        <f>SUM(B94,B100:B102,B108,B115)</f>
        <v>0.15100000000000002</v>
      </c>
      <c r="C125" s="48">
        <f>SUM(C94,C100:C102,C108,C115)</f>
        <v>0.15100000000000002</v>
      </c>
      <c r="E125" s="24"/>
      <c r="K125" s="24"/>
      <c r="M125" s="9" t="s">
        <v>72</v>
      </c>
      <c r="N125" s="49">
        <f>N117</f>
        <v>1E-3</v>
      </c>
      <c r="O125" s="50">
        <f>O117</f>
        <v>0</v>
      </c>
    </row>
    <row r="126" spans="1:16" ht="13.8" thickBot="1" x14ac:dyDescent="0.3">
      <c r="A126" s="9" t="s">
        <v>28</v>
      </c>
      <c r="B126" s="49">
        <f>B112</f>
        <v>2E-3</v>
      </c>
      <c r="C126" s="50">
        <f>C112</f>
        <v>2E-3</v>
      </c>
      <c r="E126" s="24"/>
      <c r="K126" s="24"/>
    </row>
    <row r="127" spans="1:16" x14ac:dyDescent="0.25">
      <c r="B127" s="5"/>
      <c r="C127" s="5"/>
      <c r="E127" s="24"/>
      <c r="K127" s="24"/>
      <c r="N127" s="4">
        <f>SUM(N122:N125)</f>
        <v>1</v>
      </c>
      <c r="O127" s="4">
        <f>SUM(O122:O125)</f>
        <v>1</v>
      </c>
    </row>
    <row r="128" spans="1:16" x14ac:dyDescent="0.25">
      <c r="B128" s="4">
        <f>SUM(B123:B126)</f>
        <v>1</v>
      </c>
      <c r="C128" s="4">
        <f>SUM(C123:C126)</f>
        <v>1</v>
      </c>
      <c r="E128" s="24"/>
      <c r="K128" s="24"/>
    </row>
    <row r="129" spans="1:16" ht="13.8" thickBot="1" x14ac:dyDescent="0.3">
      <c r="E129" s="24"/>
      <c r="K129" s="24"/>
    </row>
    <row r="130" spans="1:16" ht="13.8" thickBot="1" x14ac:dyDescent="0.3">
      <c r="A130" s="18" t="s">
        <v>36</v>
      </c>
      <c r="B130" s="21" t="s">
        <v>2</v>
      </c>
      <c r="C130" s="22" t="s">
        <v>3</v>
      </c>
      <c r="D130" s="1"/>
      <c r="E130" s="25"/>
      <c r="G130" s="18" t="s">
        <v>36</v>
      </c>
      <c r="H130" s="21" t="s">
        <v>2</v>
      </c>
      <c r="I130" s="22" t="s">
        <v>3</v>
      </c>
      <c r="J130" s="1"/>
      <c r="K130" s="25"/>
      <c r="M130" s="18" t="s">
        <v>36</v>
      </c>
      <c r="N130" s="21" t="s">
        <v>2</v>
      </c>
      <c r="O130" s="22" t="s">
        <v>3</v>
      </c>
      <c r="P130" s="1"/>
    </row>
    <row r="131" spans="1:16" x14ac:dyDescent="0.25">
      <c r="A131" s="15" t="s">
        <v>37</v>
      </c>
      <c r="B131" s="42">
        <v>0.20300000000000001</v>
      </c>
      <c r="C131" s="51">
        <v>0.20200000000000001</v>
      </c>
      <c r="E131" s="24"/>
      <c r="G131" s="15" t="s">
        <v>37</v>
      </c>
      <c r="H131" s="42">
        <v>0.20399999999999999</v>
      </c>
      <c r="I131" s="59">
        <v>0.20399999999999999</v>
      </c>
      <c r="K131" s="24"/>
      <c r="M131" s="15" t="s">
        <v>37</v>
      </c>
      <c r="N131" s="42">
        <v>0.29899999999999999</v>
      </c>
      <c r="O131" s="51">
        <v>0.29899999999999999</v>
      </c>
    </row>
    <row r="132" spans="1:16" x14ac:dyDescent="0.25">
      <c r="A132" s="6" t="s">
        <v>44</v>
      </c>
      <c r="B132" s="43">
        <v>0.156</v>
      </c>
      <c r="C132" s="52">
        <v>0.156</v>
      </c>
      <c r="E132" s="24"/>
      <c r="G132" s="6" t="s">
        <v>38</v>
      </c>
      <c r="H132" s="43">
        <v>0.19900000000000001</v>
      </c>
      <c r="I132" s="52">
        <v>0.19900000000000001</v>
      </c>
      <c r="K132" s="24"/>
      <c r="M132" s="6" t="s">
        <v>44</v>
      </c>
      <c r="N132" s="43">
        <v>0.18</v>
      </c>
      <c r="O132" s="52">
        <v>0.18</v>
      </c>
    </row>
    <row r="133" spans="1:16" x14ac:dyDescent="0.25">
      <c r="A133" s="6" t="s">
        <v>40</v>
      </c>
      <c r="B133" s="43">
        <v>0.13400000000000001</v>
      </c>
      <c r="C133" s="52">
        <v>0.13400000000000001</v>
      </c>
      <c r="E133" s="24"/>
      <c r="G133" s="6" t="s">
        <v>39</v>
      </c>
      <c r="H133" s="43">
        <v>0.152</v>
      </c>
      <c r="I133" s="52">
        <v>0.152</v>
      </c>
      <c r="K133" s="24"/>
      <c r="M133" s="6" t="s">
        <v>43</v>
      </c>
      <c r="N133" s="43">
        <v>0.11</v>
      </c>
      <c r="O133" s="52">
        <v>0.11</v>
      </c>
    </row>
    <row r="134" spans="1:16" x14ac:dyDescent="0.25">
      <c r="A134" s="6" t="s">
        <v>39</v>
      </c>
      <c r="B134" s="43">
        <v>0.12</v>
      </c>
      <c r="C134" s="52">
        <v>0.12</v>
      </c>
      <c r="E134" s="24"/>
      <c r="G134" s="6" t="s">
        <v>40</v>
      </c>
      <c r="H134" s="43">
        <v>0.152</v>
      </c>
      <c r="I134" s="52">
        <v>0.152</v>
      </c>
      <c r="K134" s="24"/>
      <c r="M134" s="6" t="s">
        <v>41</v>
      </c>
      <c r="N134" s="43">
        <v>0.09</v>
      </c>
      <c r="O134" s="52">
        <v>0.09</v>
      </c>
    </row>
    <row r="135" spans="1:16" x14ac:dyDescent="0.25">
      <c r="A135" s="6" t="s">
        <v>38</v>
      </c>
      <c r="B135" s="43">
        <v>0.11600000000000001</v>
      </c>
      <c r="C135" s="52">
        <v>0.11600000000000001</v>
      </c>
      <c r="E135" s="24"/>
      <c r="G135" s="6" t="s">
        <v>44</v>
      </c>
      <c r="H135" s="43">
        <v>6.4000000000000001E-2</v>
      </c>
      <c r="I135" s="52">
        <v>6.4000000000000001E-2</v>
      </c>
      <c r="K135" s="24"/>
      <c r="M135" s="6" t="s">
        <v>40</v>
      </c>
      <c r="N135" s="43">
        <v>7.8E-2</v>
      </c>
      <c r="O135" s="52">
        <v>7.8E-2</v>
      </c>
    </row>
    <row r="136" spans="1:16" ht="26.4" x14ac:dyDescent="0.25">
      <c r="A136" s="6" t="s">
        <v>43</v>
      </c>
      <c r="B136" s="43">
        <v>0.113</v>
      </c>
      <c r="C136" s="52">
        <v>0.113</v>
      </c>
      <c r="E136" s="24"/>
      <c r="G136" s="13" t="s">
        <v>42</v>
      </c>
      <c r="H136" s="43">
        <v>5.3999999999999999E-2</v>
      </c>
      <c r="I136" s="52">
        <v>5.3999999999999999E-2</v>
      </c>
      <c r="K136" s="24"/>
      <c r="M136" s="6" t="s">
        <v>38</v>
      </c>
      <c r="N136" s="43">
        <v>7.5999999999999998E-2</v>
      </c>
      <c r="O136" s="52">
        <v>7.5999999999999998E-2</v>
      </c>
    </row>
    <row r="137" spans="1:16" ht="26.4" x14ac:dyDescent="0.25">
      <c r="A137" s="6" t="s">
        <v>41</v>
      </c>
      <c r="B137" s="43">
        <v>5.8999999999999997E-2</v>
      </c>
      <c r="C137" s="52">
        <v>5.8999999999999997E-2</v>
      </c>
      <c r="E137" s="24"/>
      <c r="G137" s="6" t="s">
        <v>41</v>
      </c>
      <c r="H137" s="43">
        <v>5.1999999999999998E-2</v>
      </c>
      <c r="I137" s="52">
        <v>5.1999999999999998E-2</v>
      </c>
      <c r="K137" s="24"/>
      <c r="M137" s="13" t="s">
        <v>42</v>
      </c>
      <c r="N137" s="43">
        <v>6.9000000000000006E-2</v>
      </c>
      <c r="O137" s="52">
        <v>6.9000000000000006E-2</v>
      </c>
    </row>
    <row r="138" spans="1:16" ht="26.4" x14ac:dyDescent="0.25">
      <c r="A138" s="13" t="s">
        <v>42</v>
      </c>
      <c r="B138" s="43">
        <v>0.04</v>
      </c>
      <c r="C138" s="52">
        <v>4.1000000000000002E-2</v>
      </c>
      <c r="E138" s="24"/>
      <c r="G138" s="6" t="s">
        <v>45</v>
      </c>
      <c r="H138" s="43">
        <v>4.5999999999999999E-2</v>
      </c>
      <c r="I138" s="52">
        <v>4.5999999999999999E-2</v>
      </c>
      <c r="K138" s="24"/>
      <c r="M138" s="6" t="s">
        <v>46</v>
      </c>
      <c r="N138" s="43">
        <v>4.5999999999999999E-2</v>
      </c>
      <c r="O138" s="52">
        <v>4.5999999999999999E-2</v>
      </c>
    </row>
    <row r="139" spans="1:16" x14ac:dyDescent="0.25">
      <c r="A139" s="6" t="s">
        <v>45</v>
      </c>
      <c r="B139" s="43">
        <v>3.3000000000000002E-2</v>
      </c>
      <c r="C139" s="52">
        <v>3.3000000000000002E-2</v>
      </c>
      <c r="E139" s="24"/>
      <c r="G139" s="6" t="s">
        <v>43</v>
      </c>
      <c r="H139" s="43">
        <v>4.3999999999999997E-2</v>
      </c>
      <c r="I139" s="52">
        <v>4.3999999999999997E-2</v>
      </c>
      <c r="K139" s="24"/>
      <c r="M139" s="6" t="s">
        <v>45</v>
      </c>
      <c r="N139" s="43">
        <v>2.8000000000000001E-2</v>
      </c>
      <c r="O139" s="52">
        <v>2.8000000000000001E-2</v>
      </c>
    </row>
    <row r="140" spans="1:16" ht="13.8" thickBot="1" x14ac:dyDescent="0.3">
      <c r="A140" s="9" t="s">
        <v>46</v>
      </c>
      <c r="B140" s="44">
        <v>2.5999999999999999E-2</v>
      </c>
      <c r="C140" s="53">
        <v>2.5999999999999999E-2</v>
      </c>
      <c r="E140" s="24"/>
      <c r="G140" s="9" t="s">
        <v>46</v>
      </c>
      <c r="H140" s="44">
        <v>3.3000000000000002E-2</v>
      </c>
      <c r="I140" s="53">
        <v>3.3000000000000002E-2</v>
      </c>
      <c r="K140" s="24"/>
      <c r="M140" s="9" t="s">
        <v>39</v>
      </c>
      <c r="N140" s="44">
        <v>2.4E-2</v>
      </c>
      <c r="O140" s="53">
        <v>2.4E-2</v>
      </c>
    </row>
    <row r="141" spans="1:16" x14ac:dyDescent="0.25">
      <c r="E141" s="24"/>
      <c r="K141" s="24"/>
    </row>
    <row r="142" spans="1:16" x14ac:dyDescent="0.25">
      <c r="B142" s="4">
        <f>SUM(B131:B140)</f>
        <v>1</v>
      </c>
      <c r="C142" s="4">
        <f>SUM(C131:C140)</f>
        <v>1</v>
      </c>
      <c r="E142" s="24"/>
      <c r="H142" s="4">
        <f>SUM(H131:H140)</f>
        <v>1.0000000000000002</v>
      </c>
      <c r="I142" s="4">
        <f>SUM(I131:I140)</f>
        <v>1.0000000000000002</v>
      </c>
      <c r="K142" s="24"/>
      <c r="N142" s="4">
        <f>SUM(N131:N140)</f>
        <v>1</v>
      </c>
      <c r="O142" s="4">
        <f>SUM(O131:O140)</f>
        <v>1</v>
      </c>
    </row>
  </sheetData>
  <sheetProtection sheet="1" objects="1" scenarios="1" formatCells="0" formatColumns="0" formatRows="0" insertHyperlinks="0" sort="0" autoFilter="0" pivotTables="0"/>
  <autoFilter ref="A11:D75" xr:uid="{00000000-0009-0000-0000-000000000000}"/>
  <mergeCells count="4">
    <mergeCell ref="A1:B1"/>
    <mergeCell ref="A90:D90"/>
    <mergeCell ref="G90:J90"/>
    <mergeCell ref="M90:P90"/>
  </mergeCells>
  <conditionalFormatting sqref="B9">
    <cfRule type="cellIs" dxfId="53" priority="24" operator="notEqual">
      <formula>1</formula>
    </cfRule>
  </conditionalFormatting>
  <conditionalFormatting sqref="O142">
    <cfRule type="cellIs" dxfId="52" priority="4" operator="notEqual">
      <formula>1</formula>
    </cfRule>
  </conditionalFormatting>
  <conditionalFormatting sqref="G18">
    <cfRule type="cellIs" dxfId="51" priority="23" operator="notEqual">
      <formula>1</formula>
    </cfRule>
  </conditionalFormatting>
  <conditionalFormatting sqref="I18">
    <cfRule type="cellIs" dxfId="50" priority="22" operator="notEqual">
      <formula>1</formula>
    </cfRule>
  </conditionalFormatting>
  <conditionalFormatting sqref="G33">
    <cfRule type="cellIs" dxfId="49" priority="21" operator="notEqual">
      <formula>1</formula>
    </cfRule>
  </conditionalFormatting>
  <conditionalFormatting sqref="B77">
    <cfRule type="cellIs" dxfId="48" priority="20" operator="notEqual">
      <formula>1</formula>
    </cfRule>
  </conditionalFormatting>
  <conditionalFormatting sqref="B118">
    <cfRule type="cellIs" dxfId="47" priority="19" operator="notEqual">
      <formula>1</formula>
    </cfRule>
  </conditionalFormatting>
  <conditionalFormatting sqref="C118">
    <cfRule type="cellIs" dxfId="46" priority="18" operator="notEqual">
      <formula>1</formula>
    </cfRule>
  </conditionalFormatting>
  <conditionalFormatting sqref="B128">
    <cfRule type="cellIs" dxfId="45" priority="17" operator="notEqual">
      <formula>1</formula>
    </cfRule>
  </conditionalFormatting>
  <conditionalFormatting sqref="C128">
    <cfRule type="cellIs" dxfId="44" priority="16" operator="notEqual">
      <formula>1</formula>
    </cfRule>
  </conditionalFormatting>
  <conditionalFormatting sqref="B142">
    <cfRule type="cellIs" dxfId="43" priority="15" operator="notEqual">
      <formula>1</formula>
    </cfRule>
  </conditionalFormatting>
  <conditionalFormatting sqref="C142">
    <cfRule type="cellIs" dxfId="42" priority="14" operator="notEqual">
      <formula>1</formula>
    </cfRule>
  </conditionalFormatting>
  <conditionalFormatting sqref="H142">
    <cfRule type="cellIs" dxfId="41" priority="13" operator="notEqual">
      <formula>1</formula>
    </cfRule>
  </conditionalFormatting>
  <conditionalFormatting sqref="I142">
    <cfRule type="cellIs" dxfId="40" priority="12" operator="notEqual">
      <formula>1</formula>
    </cfRule>
  </conditionalFormatting>
  <conditionalFormatting sqref="H109">
    <cfRule type="cellIs" dxfId="39" priority="11" operator="notEqual">
      <formula>1</formula>
    </cfRule>
  </conditionalFormatting>
  <conditionalFormatting sqref="I109">
    <cfRule type="cellIs" dxfId="38" priority="10" operator="notEqual">
      <formula>1</formula>
    </cfRule>
  </conditionalFormatting>
  <conditionalFormatting sqref="N119">
    <cfRule type="cellIs" dxfId="37" priority="9" operator="notEqual">
      <formula>1</formula>
    </cfRule>
  </conditionalFormatting>
  <conditionalFormatting sqref="O119">
    <cfRule type="cellIs" dxfId="36" priority="8" operator="notEqual">
      <formula>1</formula>
    </cfRule>
  </conditionalFormatting>
  <conditionalFormatting sqref="N127">
    <cfRule type="cellIs" dxfId="35" priority="7" operator="notEqual">
      <formula>1</formula>
    </cfRule>
  </conditionalFormatting>
  <conditionalFormatting sqref="O127">
    <cfRule type="cellIs" dxfId="34" priority="6" operator="notEqual">
      <formula>1</formula>
    </cfRule>
  </conditionalFormatting>
  <conditionalFormatting sqref="N142">
    <cfRule type="cellIs" dxfId="33" priority="5" operator="notEqual">
      <formula>1</formula>
    </cfRule>
  </conditionalFormatting>
  <conditionalFormatting sqref="K12:K15">
    <cfRule type="containsText" dxfId="32" priority="3" operator="containsText" text="nein">
      <formula>NOT(ISERROR(SEARCH("nein",K12)))</formula>
    </cfRule>
  </conditionalFormatting>
  <conditionalFormatting sqref="K12:K15">
    <cfRule type="containsText" dxfId="31" priority="1" operator="containsText" text="nein">
      <formula>NOT(ISERROR(SEARCH("nein",K12)))</formula>
    </cfRule>
    <cfRule type="containsText" dxfId="30" priority="2" operator="containsText" text="ja">
      <formula>NOT(ISERROR(SEARCH("ja",K12)))</formula>
    </cfRule>
  </conditionalFormatting>
  <hyperlinks>
    <hyperlink ref="H10" r:id="rId1" xr:uid="{00000000-0004-0000-0000-000000000000}"/>
  </hyperlinks>
  <pageMargins left="0.23622047244094491" right="0.23622047244094491" top="0.98425196850393704" bottom="0.31496062992125984" header="0.15748031496062992" footer="0.15748031496062992"/>
  <pageSetup paperSize="9" orientation="landscape" horizontalDpi="4294967292" verticalDpi="4294967292" r:id="rId2"/>
  <headerFooter>
    <oddHeader>&amp;L
&amp;G&amp;R&amp;G</oddHeader>
    <oddFooter>&amp;L&amp;G
&amp;K003B5C  &amp;F - gedruckt &amp;D&amp;R
&amp;K003B5C&amp;P/&amp;N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2"/>
  <sheetViews>
    <sheetView zoomScaleNormal="100" workbookViewId="0">
      <selection activeCell="E14" sqref="E14"/>
    </sheetView>
  </sheetViews>
  <sheetFormatPr baseColWidth="10" defaultColWidth="11.44140625" defaultRowHeight="13.2" x14ac:dyDescent="0.25"/>
  <cols>
    <col min="1" max="1" width="24.5546875" style="3" customWidth="1"/>
    <col min="2" max="3" width="11.44140625" style="2"/>
    <col min="4" max="4" width="15.109375" style="3" bestFit="1" customWidth="1"/>
    <col min="5" max="5" width="11.44140625" style="3"/>
    <col min="6" max="6" width="18.109375" style="3" bestFit="1" customWidth="1"/>
    <col min="7" max="7" width="17.88671875" style="3" bestFit="1" customWidth="1"/>
    <col min="8" max="8" width="15.109375" style="2" customWidth="1"/>
    <col min="9" max="9" width="15.88671875" style="2" bestFit="1" customWidth="1"/>
    <col min="10" max="10" width="12.44140625" style="3" bestFit="1" customWidth="1"/>
    <col min="11" max="11" width="26" style="3" customWidth="1"/>
    <col min="12" max="12" width="11.44140625" style="3"/>
    <col min="13" max="13" width="22" style="3" bestFit="1" customWidth="1"/>
    <col min="14" max="15" width="11.44140625" style="2"/>
    <col min="16" max="16" width="15.109375" style="3" bestFit="1" customWidth="1"/>
    <col min="17" max="16384" width="11.44140625" style="3"/>
  </cols>
  <sheetData>
    <row r="1" spans="1:12" ht="21" x14ac:dyDescent="0.25">
      <c r="A1" s="101" t="s">
        <v>85</v>
      </c>
      <c r="B1" s="101"/>
    </row>
    <row r="4" spans="1:12" ht="13.8" thickBot="1" x14ac:dyDescent="0.3"/>
    <row r="5" spans="1:12" x14ac:dyDescent="0.25">
      <c r="A5" s="82" t="s">
        <v>76</v>
      </c>
      <c r="B5" s="83">
        <v>0.48</v>
      </c>
      <c r="J5" s="2"/>
      <c r="K5" s="2"/>
    </row>
    <row r="6" spans="1:12" x14ac:dyDescent="0.25">
      <c r="A6" s="84" t="s">
        <v>77</v>
      </c>
      <c r="B6" s="85">
        <v>0.15</v>
      </c>
      <c r="G6" s="2"/>
      <c r="J6" s="2"/>
      <c r="K6" s="2"/>
    </row>
    <row r="7" spans="1:12" ht="13.8" thickBot="1" x14ac:dyDescent="0.3">
      <c r="A7" s="86" t="s">
        <v>78</v>
      </c>
      <c r="B7" s="87">
        <v>0.37</v>
      </c>
      <c r="J7" s="2"/>
    </row>
    <row r="8" spans="1:12" x14ac:dyDescent="0.25">
      <c r="J8" s="2"/>
    </row>
    <row r="9" spans="1:12" x14ac:dyDescent="0.25">
      <c r="B9" s="4">
        <f>SUM(B5:B7)</f>
        <v>1</v>
      </c>
    </row>
    <row r="10" spans="1:12" ht="13.8" thickBot="1" x14ac:dyDescent="0.3">
      <c r="H10" s="56" t="s">
        <v>88</v>
      </c>
    </row>
    <row r="11" spans="1:12" ht="66.599999999999994" thickBot="1" x14ac:dyDescent="0.3">
      <c r="A11" s="18" t="s">
        <v>1</v>
      </c>
      <c r="B11" s="19" t="s">
        <v>83</v>
      </c>
      <c r="C11" s="19" t="s">
        <v>80</v>
      </c>
      <c r="D11" s="20" t="s">
        <v>4</v>
      </c>
      <c r="F11" s="18" t="s">
        <v>4</v>
      </c>
      <c r="G11" s="36" t="s">
        <v>83</v>
      </c>
      <c r="H11" s="55" t="s">
        <v>89</v>
      </c>
      <c r="I11" s="21" t="s">
        <v>84</v>
      </c>
      <c r="J11" s="37" t="s">
        <v>90</v>
      </c>
      <c r="K11" s="54" t="s">
        <v>92</v>
      </c>
    </row>
    <row r="12" spans="1:12" x14ac:dyDescent="0.25">
      <c r="A12" s="30" t="s">
        <v>5</v>
      </c>
      <c r="B12" s="31">
        <f>B93*$B$5</f>
        <v>0.28895999999999999</v>
      </c>
      <c r="C12" s="31" t="s">
        <v>79</v>
      </c>
      <c r="D12" s="32" t="s">
        <v>6</v>
      </c>
      <c r="F12" s="15" t="s">
        <v>6</v>
      </c>
      <c r="G12" s="16">
        <f>B123*B5</f>
        <v>0.30336000000000002</v>
      </c>
      <c r="H12" s="42">
        <v>0.1744</v>
      </c>
      <c r="I12" s="35">
        <f>H12/$H$18*1</f>
        <v>0.29066666666666668</v>
      </c>
      <c r="J12" s="38">
        <f>I12-G12</f>
        <v>-1.2693333333333334E-2</v>
      </c>
      <c r="K12" s="58" t="str">
        <f>IF(OR(G12&gt;I12*1.2,G12&lt;I12*0.8),"nein","ja")</f>
        <v>ja</v>
      </c>
      <c r="L12" s="97" t="s">
        <v>105</v>
      </c>
    </row>
    <row r="13" spans="1:12" x14ac:dyDescent="0.25">
      <c r="A13" s="6" t="s">
        <v>7</v>
      </c>
      <c r="B13" s="7">
        <f t="shared" ref="B13:B35" si="0">B94*$B$5</f>
        <v>4.2239999999999993E-2</v>
      </c>
      <c r="C13" s="7" t="s">
        <v>79</v>
      </c>
      <c r="D13" s="8" t="s">
        <v>8</v>
      </c>
      <c r="F13" s="6" t="s">
        <v>10</v>
      </c>
      <c r="G13" s="7">
        <f>B124*B5+H110*B6</f>
        <v>0.25320000000000004</v>
      </c>
      <c r="H13" s="43">
        <v>0.14099999999999999</v>
      </c>
      <c r="I13" s="33">
        <f>H13/$H$18*1</f>
        <v>0.23499999999999999</v>
      </c>
      <c r="J13" s="38">
        <f>I13-G13</f>
        <v>-1.8200000000000049E-2</v>
      </c>
      <c r="K13" s="58" t="str">
        <f>IF(OR(G13&gt;I13*1.2,G13&lt;I13*0.8),"nein","ja")</f>
        <v>ja</v>
      </c>
      <c r="L13" s="97" t="s">
        <v>106</v>
      </c>
    </row>
    <row r="14" spans="1:12" x14ac:dyDescent="0.25">
      <c r="A14" s="6" t="s">
        <v>9</v>
      </c>
      <c r="B14" s="7">
        <f t="shared" si="0"/>
        <v>2.9279999999999997E-2</v>
      </c>
      <c r="C14" s="7" t="s">
        <v>79</v>
      </c>
      <c r="D14" s="8" t="s">
        <v>10</v>
      </c>
      <c r="F14" s="6" t="s">
        <v>8</v>
      </c>
      <c r="G14" s="7">
        <f>B125*B5</f>
        <v>7.2480000000000003E-2</v>
      </c>
      <c r="H14" s="43">
        <v>5.8099999999999999E-2</v>
      </c>
      <c r="I14" s="33">
        <f>H14/$H$18*1</f>
        <v>9.6833333333333341E-2</v>
      </c>
      <c r="J14" s="38">
        <f>I14-G14</f>
        <v>2.4353333333333338E-2</v>
      </c>
      <c r="K14" s="17" t="s">
        <v>86</v>
      </c>
      <c r="L14" s="97" t="s">
        <v>87</v>
      </c>
    </row>
    <row r="15" spans="1:12" ht="12.75" customHeight="1" x14ac:dyDescent="0.25">
      <c r="A15" s="6" t="s">
        <v>11</v>
      </c>
      <c r="B15" s="7">
        <f t="shared" si="0"/>
        <v>1.7279999999999997E-2</v>
      </c>
      <c r="C15" s="7" t="s">
        <v>79</v>
      </c>
      <c r="D15" s="8" t="s">
        <v>10</v>
      </c>
      <c r="F15" s="6" t="s">
        <v>35</v>
      </c>
      <c r="G15" s="7">
        <f>N119*B7</f>
        <v>0.37</v>
      </c>
      <c r="H15" s="43">
        <v>0.22650000000000001</v>
      </c>
      <c r="I15" s="33">
        <f>H15/$H$18*1</f>
        <v>0.3775</v>
      </c>
      <c r="J15" s="38">
        <f>I15-G15</f>
        <v>7.5000000000000067E-3</v>
      </c>
      <c r="K15" s="58" t="str">
        <f>IF(OR(G15&gt;I15*1.2,G15&lt;I15*0.8),"nein","ja")</f>
        <v>ja</v>
      </c>
      <c r="L15" s="97" t="s">
        <v>107</v>
      </c>
    </row>
    <row r="16" spans="1:12" ht="13.8" thickBot="1" x14ac:dyDescent="0.3">
      <c r="A16" s="6" t="s">
        <v>12</v>
      </c>
      <c r="B16" s="7">
        <f t="shared" si="0"/>
        <v>1.44E-2</v>
      </c>
      <c r="C16" s="7" t="s">
        <v>79</v>
      </c>
      <c r="D16" s="8" t="s">
        <v>6</v>
      </c>
      <c r="F16" s="9" t="s">
        <v>28</v>
      </c>
      <c r="G16" s="10">
        <f>B126*B5</f>
        <v>9.6000000000000002E-4</v>
      </c>
      <c r="H16" s="44">
        <v>0</v>
      </c>
      <c r="I16" s="34">
        <f>H16/$H$18*1</f>
        <v>0</v>
      </c>
      <c r="J16" s="39">
        <f>I16-G16</f>
        <v>-9.6000000000000002E-4</v>
      </c>
      <c r="K16" s="11" t="s">
        <v>86</v>
      </c>
      <c r="L16" s="97" t="s">
        <v>91</v>
      </c>
    </row>
    <row r="17" spans="1:10" x14ac:dyDescent="0.25">
      <c r="A17" s="6" t="s">
        <v>13</v>
      </c>
      <c r="B17" s="7">
        <f t="shared" si="0"/>
        <v>1.44E-2</v>
      </c>
      <c r="C17" s="7" t="s">
        <v>79</v>
      </c>
      <c r="D17" s="8" t="s">
        <v>10</v>
      </c>
    </row>
    <row r="18" spans="1:10" x14ac:dyDescent="0.25">
      <c r="A18" s="6" t="s">
        <v>14</v>
      </c>
      <c r="B18" s="7">
        <f t="shared" si="0"/>
        <v>1.392E-2</v>
      </c>
      <c r="C18" s="7" t="s">
        <v>79</v>
      </c>
      <c r="D18" s="8" t="s">
        <v>10</v>
      </c>
      <c r="G18" s="4">
        <f>SUM(G12:G16)</f>
        <v>1</v>
      </c>
      <c r="H18" s="4">
        <f>SUM(H12:H16)</f>
        <v>0.6</v>
      </c>
      <c r="I18" s="4">
        <f>SUM(I12:I16)</f>
        <v>1</v>
      </c>
      <c r="J18" s="4"/>
    </row>
    <row r="19" spans="1:10" x14ac:dyDescent="0.25">
      <c r="A19" s="6" t="s">
        <v>15</v>
      </c>
      <c r="B19" s="7">
        <f t="shared" si="0"/>
        <v>1.2E-2</v>
      </c>
      <c r="C19" s="7" t="s">
        <v>79</v>
      </c>
      <c r="D19" s="8" t="s">
        <v>8</v>
      </c>
    </row>
    <row r="20" spans="1:10" ht="13.8" thickBot="1" x14ac:dyDescent="0.3">
      <c r="A20" s="6" t="s">
        <v>16</v>
      </c>
      <c r="B20" s="7">
        <f t="shared" si="0"/>
        <v>8.1600000000000006E-3</v>
      </c>
      <c r="C20" s="7" t="s">
        <v>79</v>
      </c>
      <c r="D20" s="8" t="s">
        <v>8</v>
      </c>
    </row>
    <row r="21" spans="1:10" ht="13.8" thickBot="1" x14ac:dyDescent="0.3">
      <c r="A21" s="6" t="s">
        <v>17</v>
      </c>
      <c r="B21" s="7">
        <f t="shared" si="0"/>
        <v>7.1999999999999998E-3</v>
      </c>
      <c r="C21" s="7" t="s">
        <v>79</v>
      </c>
      <c r="D21" s="8" t="s">
        <v>8</v>
      </c>
      <c r="F21" s="18" t="s">
        <v>36</v>
      </c>
      <c r="G21" s="37" t="s">
        <v>2</v>
      </c>
      <c r="H21" s="40"/>
    </row>
    <row r="22" spans="1:10" x14ac:dyDescent="0.25">
      <c r="A22" s="6" t="s">
        <v>18</v>
      </c>
      <c r="B22" s="7">
        <f t="shared" si="0"/>
        <v>5.7599999999999995E-3</v>
      </c>
      <c r="C22" s="7" t="s">
        <v>79</v>
      </c>
      <c r="D22" s="8" t="s">
        <v>10</v>
      </c>
      <c r="F22" s="30" t="s">
        <v>37</v>
      </c>
      <c r="G22" s="57">
        <f>B131*B5+H131*B6+N131*B7</f>
        <v>0.23881999999999998</v>
      </c>
      <c r="H22" s="41"/>
    </row>
    <row r="23" spans="1:10" x14ac:dyDescent="0.25">
      <c r="A23" s="6" t="s">
        <v>19</v>
      </c>
      <c r="B23" s="7">
        <f t="shared" si="0"/>
        <v>4.7999999999999996E-3</v>
      </c>
      <c r="C23" s="7" t="s">
        <v>79</v>
      </c>
      <c r="D23" s="8" t="s">
        <v>10</v>
      </c>
      <c r="F23" s="6" t="s">
        <v>44</v>
      </c>
      <c r="G23" s="12">
        <f>B132*B5+H138*B6+N132*B7</f>
        <v>0.14882999999999999</v>
      </c>
      <c r="H23" s="41"/>
    </row>
    <row r="24" spans="1:10" x14ac:dyDescent="0.25">
      <c r="A24" s="6" t="s">
        <v>20</v>
      </c>
      <c r="B24" s="7">
        <f t="shared" si="0"/>
        <v>4.3199999999999992E-3</v>
      </c>
      <c r="C24" s="7" t="s">
        <v>79</v>
      </c>
      <c r="D24" s="8" t="s">
        <v>10</v>
      </c>
      <c r="F24" s="6" t="s">
        <v>40</v>
      </c>
      <c r="G24" s="12">
        <f>B133*B5+H134*B6+N135*B7</f>
        <v>0.11358</v>
      </c>
      <c r="H24" s="41"/>
    </row>
    <row r="25" spans="1:10" x14ac:dyDescent="0.25">
      <c r="A25" s="6" t="s">
        <v>21</v>
      </c>
      <c r="B25" s="7">
        <f t="shared" si="0"/>
        <v>4.3199999999999992E-3</v>
      </c>
      <c r="C25" s="7" t="s">
        <v>79</v>
      </c>
      <c r="D25" s="8" t="s">
        <v>10</v>
      </c>
      <c r="F25" s="6" t="s">
        <v>38</v>
      </c>
      <c r="G25" s="12">
        <f>B135*B5+H132*B6+N136*B7</f>
        <v>0.11230000000000001</v>
      </c>
      <c r="H25" s="41"/>
    </row>
    <row r="26" spans="1:10" x14ac:dyDescent="0.25">
      <c r="A26" s="6" t="s">
        <v>22</v>
      </c>
      <c r="B26" s="7">
        <f t="shared" si="0"/>
        <v>2.8799999999999997E-3</v>
      </c>
      <c r="C26" s="7" t="s">
        <v>79</v>
      </c>
      <c r="D26" s="8" t="s">
        <v>10</v>
      </c>
      <c r="F26" s="6" t="s">
        <v>43</v>
      </c>
      <c r="G26" s="12">
        <f>B136*B5+H137*B6+N133*B7</f>
        <v>0.10439</v>
      </c>
      <c r="H26" s="41"/>
    </row>
    <row r="27" spans="1:10" x14ac:dyDescent="0.25">
      <c r="A27" s="6" t="s">
        <v>23</v>
      </c>
      <c r="B27" s="7">
        <f t="shared" si="0"/>
        <v>2.3999999999999998E-3</v>
      </c>
      <c r="C27" s="7" t="s">
        <v>79</v>
      </c>
      <c r="D27" s="8" t="s">
        <v>8</v>
      </c>
      <c r="F27" s="6" t="s">
        <v>39</v>
      </c>
      <c r="G27" s="12">
        <f>B134*B5+H133*B6+N140*B7</f>
        <v>8.6879999999999999E-2</v>
      </c>
      <c r="H27" s="41"/>
    </row>
    <row r="28" spans="1:10" x14ac:dyDescent="0.25">
      <c r="A28" s="6" t="s">
        <v>24</v>
      </c>
      <c r="B28" s="7">
        <f t="shared" si="0"/>
        <v>1.92E-3</v>
      </c>
      <c r="C28" s="7" t="s">
        <v>79</v>
      </c>
      <c r="D28" s="8" t="s">
        <v>10</v>
      </c>
      <c r="F28" s="6" t="s">
        <v>41</v>
      </c>
      <c r="G28" s="12">
        <f>B137*B5+H135*B6+N134*B7</f>
        <v>7.4069999999999997E-2</v>
      </c>
      <c r="H28" s="41"/>
    </row>
    <row r="29" spans="1:10" ht="26.4" x14ac:dyDescent="0.25">
      <c r="A29" s="6" t="s">
        <v>25</v>
      </c>
      <c r="B29" s="7">
        <f t="shared" si="0"/>
        <v>1.4399999999999999E-3</v>
      </c>
      <c r="C29" s="7" t="s">
        <v>79</v>
      </c>
      <c r="D29" s="8" t="s">
        <v>10</v>
      </c>
      <c r="F29" s="13" t="s">
        <v>42</v>
      </c>
      <c r="G29" s="12">
        <f>B138*B5+H136*B6+N137*B7</f>
        <v>5.4330000000000003E-2</v>
      </c>
      <c r="H29" s="41"/>
    </row>
    <row r="30" spans="1:10" x14ac:dyDescent="0.25">
      <c r="A30" s="6" t="s">
        <v>26</v>
      </c>
      <c r="B30" s="7">
        <f t="shared" si="0"/>
        <v>1.4399999999999999E-3</v>
      </c>
      <c r="C30" s="7" t="s">
        <v>79</v>
      </c>
      <c r="D30" s="8" t="s">
        <v>10</v>
      </c>
      <c r="F30" s="6" t="s">
        <v>46</v>
      </c>
      <c r="G30" s="12">
        <f>B140*B5+H140*B6+N138*B7</f>
        <v>3.4299999999999997E-2</v>
      </c>
      <c r="H30" s="41"/>
    </row>
    <row r="31" spans="1:10" ht="13.8" thickBot="1" x14ac:dyDescent="0.3">
      <c r="A31" s="6" t="s">
        <v>27</v>
      </c>
      <c r="B31" s="7">
        <f t="shared" si="0"/>
        <v>9.6000000000000002E-4</v>
      </c>
      <c r="C31" s="7" t="s">
        <v>79</v>
      </c>
      <c r="D31" s="8" t="s">
        <v>28</v>
      </c>
      <c r="F31" s="9" t="s">
        <v>45</v>
      </c>
      <c r="G31" s="14">
        <f>B139*B5+H139*B6+N139*B7</f>
        <v>3.2500000000000001E-2</v>
      </c>
      <c r="H31" s="41"/>
    </row>
    <row r="32" spans="1:10" x14ac:dyDescent="0.25">
      <c r="A32" s="6" t="s">
        <v>29</v>
      </c>
      <c r="B32" s="7">
        <f t="shared" si="0"/>
        <v>4.8000000000000001E-4</v>
      </c>
      <c r="C32" s="7" t="s">
        <v>79</v>
      </c>
      <c r="D32" s="8" t="s">
        <v>10</v>
      </c>
    </row>
    <row r="33" spans="1:7" x14ac:dyDescent="0.25">
      <c r="A33" s="6" t="s">
        <v>30</v>
      </c>
      <c r="B33" s="7">
        <f t="shared" si="0"/>
        <v>4.8000000000000001E-4</v>
      </c>
      <c r="C33" s="7" t="s">
        <v>79</v>
      </c>
      <c r="D33" s="8" t="s">
        <v>10</v>
      </c>
      <c r="G33" s="4">
        <f>SUM(G22:G31)</f>
        <v>0.99999999999999978</v>
      </c>
    </row>
    <row r="34" spans="1:7" x14ac:dyDescent="0.25">
      <c r="A34" s="6" t="s">
        <v>31</v>
      </c>
      <c r="B34" s="7">
        <f t="shared" si="0"/>
        <v>4.8000000000000001E-4</v>
      </c>
      <c r="C34" s="7" t="s">
        <v>79</v>
      </c>
      <c r="D34" s="8" t="s">
        <v>8</v>
      </c>
    </row>
    <row r="35" spans="1:7" x14ac:dyDescent="0.25">
      <c r="A35" s="6" t="s">
        <v>32</v>
      </c>
      <c r="B35" s="7">
        <f t="shared" si="0"/>
        <v>4.8000000000000001E-4</v>
      </c>
      <c r="C35" s="7" t="s">
        <v>79</v>
      </c>
      <c r="D35" s="8" t="s">
        <v>10</v>
      </c>
    </row>
    <row r="36" spans="1:7" x14ac:dyDescent="0.25">
      <c r="A36" s="6" t="s">
        <v>9</v>
      </c>
      <c r="B36" s="7">
        <f>H93*$B$6</f>
        <v>4.215E-2</v>
      </c>
      <c r="C36" s="7" t="s">
        <v>81</v>
      </c>
      <c r="D36" s="8" t="s">
        <v>10</v>
      </c>
    </row>
    <row r="37" spans="1:7" x14ac:dyDescent="0.25">
      <c r="A37" s="6" t="s">
        <v>11</v>
      </c>
      <c r="B37" s="7">
        <f t="shared" ref="B37:B51" si="1">H94*$B$6</f>
        <v>2.5049999999999999E-2</v>
      </c>
      <c r="C37" s="7" t="s">
        <v>81</v>
      </c>
      <c r="D37" s="8" t="s">
        <v>10</v>
      </c>
    </row>
    <row r="38" spans="1:7" x14ac:dyDescent="0.25">
      <c r="A38" s="6" t="s">
        <v>13</v>
      </c>
      <c r="B38" s="7">
        <f t="shared" si="1"/>
        <v>2.085E-2</v>
      </c>
      <c r="C38" s="7" t="s">
        <v>81</v>
      </c>
      <c r="D38" s="8" t="s">
        <v>10</v>
      </c>
    </row>
    <row r="39" spans="1:7" x14ac:dyDescent="0.25">
      <c r="A39" s="6" t="s">
        <v>14</v>
      </c>
      <c r="B39" s="7">
        <f t="shared" si="1"/>
        <v>2.0400000000000001E-2</v>
      </c>
      <c r="C39" s="7" t="s">
        <v>81</v>
      </c>
      <c r="D39" s="8" t="s">
        <v>10</v>
      </c>
    </row>
    <row r="40" spans="1:7" x14ac:dyDescent="0.25">
      <c r="A40" s="6" t="s">
        <v>18</v>
      </c>
      <c r="B40" s="7">
        <f t="shared" si="1"/>
        <v>8.2500000000000004E-3</v>
      </c>
      <c r="C40" s="7" t="s">
        <v>81</v>
      </c>
      <c r="D40" s="8" t="s">
        <v>10</v>
      </c>
    </row>
    <row r="41" spans="1:7" x14ac:dyDescent="0.25">
      <c r="A41" s="6" t="s">
        <v>19</v>
      </c>
      <c r="B41" s="7">
        <f t="shared" si="1"/>
        <v>7.1999999999999998E-3</v>
      </c>
      <c r="C41" s="7" t="s">
        <v>81</v>
      </c>
      <c r="D41" s="8" t="s">
        <v>10</v>
      </c>
    </row>
    <row r="42" spans="1:7" x14ac:dyDescent="0.25">
      <c r="A42" s="6" t="s">
        <v>21</v>
      </c>
      <c r="B42" s="7">
        <f t="shared" si="1"/>
        <v>6.3E-3</v>
      </c>
      <c r="C42" s="7" t="s">
        <v>81</v>
      </c>
      <c r="D42" s="8" t="s">
        <v>10</v>
      </c>
    </row>
    <row r="43" spans="1:7" x14ac:dyDescent="0.25">
      <c r="A43" s="6" t="s">
        <v>20</v>
      </c>
      <c r="B43" s="7">
        <f t="shared" si="1"/>
        <v>6.0000000000000001E-3</v>
      </c>
      <c r="C43" s="7" t="s">
        <v>81</v>
      </c>
      <c r="D43" s="8" t="s">
        <v>10</v>
      </c>
    </row>
    <row r="44" spans="1:7" x14ac:dyDescent="0.25">
      <c r="A44" s="6" t="s">
        <v>22</v>
      </c>
      <c r="B44" s="7">
        <f t="shared" si="1"/>
        <v>4.1999999999999997E-3</v>
      </c>
      <c r="C44" s="7" t="s">
        <v>81</v>
      </c>
      <c r="D44" s="8" t="s">
        <v>10</v>
      </c>
    </row>
    <row r="45" spans="1:7" x14ac:dyDescent="0.25">
      <c r="A45" s="6" t="s">
        <v>24</v>
      </c>
      <c r="B45" s="7">
        <f t="shared" si="1"/>
        <v>3.0000000000000001E-3</v>
      </c>
      <c r="C45" s="7" t="s">
        <v>81</v>
      </c>
      <c r="D45" s="8" t="s">
        <v>10</v>
      </c>
    </row>
    <row r="46" spans="1:7" x14ac:dyDescent="0.25">
      <c r="A46" s="6" t="s">
        <v>25</v>
      </c>
      <c r="B46" s="7">
        <f t="shared" si="1"/>
        <v>2.3999999999999998E-3</v>
      </c>
      <c r="C46" s="7" t="s">
        <v>81</v>
      </c>
      <c r="D46" s="8" t="s">
        <v>10</v>
      </c>
    </row>
    <row r="47" spans="1:7" x14ac:dyDescent="0.25">
      <c r="A47" s="6" t="s">
        <v>26</v>
      </c>
      <c r="B47" s="7">
        <f t="shared" si="1"/>
        <v>1.8E-3</v>
      </c>
      <c r="C47" s="7" t="s">
        <v>81</v>
      </c>
      <c r="D47" s="8" t="s">
        <v>10</v>
      </c>
    </row>
    <row r="48" spans="1:7" x14ac:dyDescent="0.25">
      <c r="A48" s="6" t="s">
        <v>32</v>
      </c>
      <c r="B48" s="7">
        <f t="shared" si="1"/>
        <v>8.9999999999999998E-4</v>
      </c>
      <c r="C48" s="7" t="s">
        <v>81</v>
      </c>
      <c r="D48" s="8" t="s">
        <v>10</v>
      </c>
    </row>
    <row r="49" spans="1:4" x14ac:dyDescent="0.25">
      <c r="A49" s="6" t="s">
        <v>29</v>
      </c>
      <c r="B49" s="7">
        <f t="shared" si="1"/>
        <v>5.9999999999999995E-4</v>
      </c>
      <c r="C49" s="7" t="s">
        <v>81</v>
      </c>
      <c r="D49" s="8" t="s">
        <v>10</v>
      </c>
    </row>
    <row r="50" spans="1:4" x14ac:dyDescent="0.25">
      <c r="A50" s="6" t="s">
        <v>30</v>
      </c>
      <c r="B50" s="7">
        <f t="shared" si="1"/>
        <v>5.9999999999999995E-4</v>
      </c>
      <c r="C50" s="7" t="s">
        <v>81</v>
      </c>
      <c r="D50" s="8" t="s">
        <v>10</v>
      </c>
    </row>
    <row r="51" spans="1:4" x14ac:dyDescent="0.25">
      <c r="A51" s="6" t="s">
        <v>34</v>
      </c>
      <c r="B51" s="7">
        <f t="shared" si="1"/>
        <v>2.9999999999999997E-4</v>
      </c>
      <c r="C51" s="7" t="s">
        <v>81</v>
      </c>
      <c r="D51" s="8" t="s">
        <v>10</v>
      </c>
    </row>
    <row r="52" spans="1:4" x14ac:dyDescent="0.25">
      <c r="A52" s="6" t="s">
        <v>47</v>
      </c>
      <c r="B52" s="7">
        <f>N93*$B$7</f>
        <v>0.12764999999999999</v>
      </c>
      <c r="C52" s="7" t="s">
        <v>82</v>
      </c>
      <c r="D52" s="8" t="s">
        <v>71</v>
      </c>
    </row>
    <row r="53" spans="1:4" x14ac:dyDescent="0.25">
      <c r="A53" s="6" t="s">
        <v>48</v>
      </c>
      <c r="B53" s="7">
        <f t="shared" ref="B53:B76" si="2">N94*$B$7</f>
        <v>4.6620000000000002E-2</v>
      </c>
      <c r="C53" s="7" t="s">
        <v>82</v>
      </c>
      <c r="D53" s="8" t="s">
        <v>71</v>
      </c>
    </row>
    <row r="54" spans="1:4" x14ac:dyDescent="0.25">
      <c r="A54" s="6" t="s">
        <v>49</v>
      </c>
      <c r="B54" s="7">
        <f t="shared" si="2"/>
        <v>4.3659999999999997E-2</v>
      </c>
      <c r="C54" s="7" t="s">
        <v>82</v>
      </c>
      <c r="D54" s="8" t="s">
        <v>71</v>
      </c>
    </row>
    <row r="55" spans="1:4" x14ac:dyDescent="0.25">
      <c r="A55" s="6" t="s">
        <v>50</v>
      </c>
      <c r="B55" s="7">
        <f t="shared" si="2"/>
        <v>3.2559999999999999E-2</v>
      </c>
      <c r="C55" s="7" t="s">
        <v>82</v>
      </c>
      <c r="D55" s="8" t="s">
        <v>71</v>
      </c>
    </row>
    <row r="56" spans="1:4" x14ac:dyDescent="0.25">
      <c r="A56" s="6" t="s">
        <v>51</v>
      </c>
      <c r="B56" s="7">
        <f t="shared" si="2"/>
        <v>2.6269999999999998E-2</v>
      </c>
      <c r="C56" s="7" t="s">
        <v>82</v>
      </c>
      <c r="D56" s="8" t="s">
        <v>71</v>
      </c>
    </row>
    <row r="57" spans="1:4" x14ac:dyDescent="0.25">
      <c r="A57" s="6" t="s">
        <v>52</v>
      </c>
      <c r="B57" s="7">
        <f t="shared" si="2"/>
        <v>1.554E-2</v>
      </c>
      <c r="C57" s="7" t="s">
        <v>82</v>
      </c>
      <c r="D57" s="8" t="s">
        <v>71</v>
      </c>
    </row>
    <row r="58" spans="1:4" x14ac:dyDescent="0.25">
      <c r="A58" s="6" t="s">
        <v>53</v>
      </c>
      <c r="B58" s="7">
        <f t="shared" si="2"/>
        <v>1.3319999999999999E-2</v>
      </c>
      <c r="C58" s="7" t="s">
        <v>82</v>
      </c>
      <c r="D58" s="8" t="s">
        <v>71</v>
      </c>
    </row>
    <row r="59" spans="1:4" x14ac:dyDescent="0.25">
      <c r="A59" s="6" t="s">
        <v>54</v>
      </c>
      <c r="B59" s="7">
        <f t="shared" si="2"/>
        <v>1.184E-2</v>
      </c>
      <c r="C59" s="7" t="s">
        <v>82</v>
      </c>
      <c r="D59" s="8" t="s">
        <v>71</v>
      </c>
    </row>
    <row r="60" spans="1:4" x14ac:dyDescent="0.25">
      <c r="A60" s="6" t="s">
        <v>55</v>
      </c>
      <c r="B60" s="7">
        <f t="shared" si="2"/>
        <v>1.1099999999999999E-2</v>
      </c>
      <c r="C60" s="7" t="s">
        <v>82</v>
      </c>
      <c r="D60" s="8" t="s">
        <v>71</v>
      </c>
    </row>
    <row r="61" spans="1:4" x14ac:dyDescent="0.25">
      <c r="A61" s="6" t="s">
        <v>56</v>
      </c>
      <c r="B61" s="7">
        <f t="shared" si="2"/>
        <v>8.8800000000000007E-3</v>
      </c>
      <c r="C61" s="7" t="s">
        <v>82</v>
      </c>
      <c r="D61" s="8" t="s">
        <v>71</v>
      </c>
    </row>
    <row r="62" spans="1:4" x14ac:dyDescent="0.25">
      <c r="A62" s="6" t="s">
        <v>57</v>
      </c>
      <c r="B62" s="7">
        <f t="shared" si="2"/>
        <v>5.1799999999999997E-3</v>
      </c>
      <c r="C62" s="7" t="s">
        <v>82</v>
      </c>
      <c r="D62" s="8" t="s">
        <v>71</v>
      </c>
    </row>
    <row r="63" spans="1:4" x14ac:dyDescent="0.25">
      <c r="A63" s="6" t="s">
        <v>58</v>
      </c>
      <c r="B63" s="7">
        <f t="shared" si="2"/>
        <v>4.81E-3</v>
      </c>
      <c r="C63" s="7" t="s">
        <v>82</v>
      </c>
      <c r="D63" s="8" t="s">
        <v>75</v>
      </c>
    </row>
    <row r="64" spans="1:4" x14ac:dyDescent="0.25">
      <c r="A64" s="6" t="s">
        <v>59</v>
      </c>
      <c r="B64" s="7">
        <f t="shared" si="2"/>
        <v>4.4400000000000004E-3</v>
      </c>
      <c r="C64" s="7" t="s">
        <v>82</v>
      </c>
      <c r="D64" s="8" t="s">
        <v>71</v>
      </c>
    </row>
    <row r="65" spans="1:4" x14ac:dyDescent="0.25">
      <c r="A65" s="6" t="s">
        <v>60</v>
      </c>
      <c r="B65" s="7">
        <f t="shared" si="2"/>
        <v>3.3299999999999996E-3</v>
      </c>
      <c r="C65" s="7" t="s">
        <v>82</v>
      </c>
      <c r="D65" s="8" t="s">
        <v>71</v>
      </c>
    </row>
    <row r="66" spans="1:4" x14ac:dyDescent="0.25">
      <c r="A66" s="6" t="s">
        <v>61</v>
      </c>
      <c r="B66" s="7">
        <f t="shared" si="2"/>
        <v>2.96E-3</v>
      </c>
      <c r="C66" s="7" t="s">
        <v>82</v>
      </c>
      <c r="D66" s="8" t="s">
        <v>75</v>
      </c>
    </row>
    <row r="67" spans="1:4" x14ac:dyDescent="0.25">
      <c r="A67" s="6" t="s">
        <v>62</v>
      </c>
      <c r="B67" s="7">
        <f t="shared" si="2"/>
        <v>2.5899999999999999E-3</v>
      </c>
      <c r="C67" s="7" t="s">
        <v>82</v>
      </c>
      <c r="D67" s="8" t="s">
        <v>71</v>
      </c>
    </row>
    <row r="68" spans="1:4" x14ac:dyDescent="0.25">
      <c r="A68" s="6" t="s">
        <v>63</v>
      </c>
      <c r="B68" s="7">
        <f t="shared" si="2"/>
        <v>1.8500000000000001E-3</v>
      </c>
      <c r="C68" s="7" t="s">
        <v>82</v>
      </c>
      <c r="D68" s="8" t="s">
        <v>71</v>
      </c>
    </row>
    <row r="69" spans="1:4" x14ac:dyDescent="0.25">
      <c r="A69" s="6" t="s">
        <v>64</v>
      </c>
      <c r="B69" s="7">
        <f t="shared" si="2"/>
        <v>1.48E-3</v>
      </c>
      <c r="C69" s="7" t="s">
        <v>82</v>
      </c>
      <c r="D69" s="8" t="s">
        <v>71</v>
      </c>
    </row>
    <row r="70" spans="1:4" x14ac:dyDescent="0.25">
      <c r="A70" s="6" t="s">
        <v>65</v>
      </c>
      <c r="B70" s="7">
        <f t="shared" si="2"/>
        <v>1.48E-3</v>
      </c>
      <c r="C70" s="7" t="s">
        <v>82</v>
      </c>
      <c r="D70" s="8" t="s">
        <v>71</v>
      </c>
    </row>
    <row r="71" spans="1:4" x14ac:dyDescent="0.25">
      <c r="A71" s="6" t="s">
        <v>66</v>
      </c>
      <c r="B71" s="7">
        <f t="shared" si="2"/>
        <v>1.1100000000000001E-3</v>
      </c>
      <c r="C71" s="7" t="s">
        <v>82</v>
      </c>
      <c r="D71" s="8" t="s">
        <v>10</v>
      </c>
    </row>
    <row r="72" spans="1:4" x14ac:dyDescent="0.25">
      <c r="A72" s="6" t="s">
        <v>67</v>
      </c>
      <c r="B72" s="7">
        <f t="shared" si="2"/>
        <v>1.1100000000000001E-3</v>
      </c>
      <c r="C72" s="7" t="s">
        <v>82</v>
      </c>
      <c r="D72" s="8" t="s">
        <v>71</v>
      </c>
    </row>
    <row r="73" spans="1:4" x14ac:dyDescent="0.25">
      <c r="A73" s="6" t="s">
        <v>68</v>
      </c>
      <c r="B73" s="7">
        <f t="shared" si="2"/>
        <v>7.3999999999999999E-4</v>
      </c>
      <c r="C73" s="7" t="s">
        <v>82</v>
      </c>
      <c r="D73" s="8" t="s">
        <v>71</v>
      </c>
    </row>
    <row r="74" spans="1:4" x14ac:dyDescent="0.25">
      <c r="A74" s="6" t="s">
        <v>69</v>
      </c>
      <c r="B74" s="7">
        <f t="shared" si="2"/>
        <v>7.3999999999999999E-4</v>
      </c>
      <c r="C74" s="7" t="s">
        <v>82</v>
      </c>
      <c r="D74" s="8" t="s">
        <v>71</v>
      </c>
    </row>
    <row r="75" spans="1:4" x14ac:dyDescent="0.25">
      <c r="A75" s="6" t="s">
        <v>70</v>
      </c>
      <c r="B75" s="7">
        <f t="shared" si="2"/>
        <v>3.6999999999999999E-4</v>
      </c>
      <c r="C75" s="7" t="s">
        <v>82</v>
      </c>
      <c r="D75" s="8" t="s">
        <v>71</v>
      </c>
    </row>
    <row r="76" spans="1:4" ht="13.8" thickBot="1" x14ac:dyDescent="0.3">
      <c r="A76" s="9" t="s">
        <v>5</v>
      </c>
      <c r="B76" s="10">
        <f t="shared" si="2"/>
        <v>3.6999999999999999E-4</v>
      </c>
      <c r="C76" s="10" t="s">
        <v>82</v>
      </c>
      <c r="D76" s="11" t="s">
        <v>6</v>
      </c>
    </row>
    <row r="78" spans="1:4" x14ac:dyDescent="0.25">
      <c r="B78" s="4">
        <f>SUM(B12:B76)</f>
        <v>0.99999999999999989</v>
      </c>
    </row>
    <row r="88" spans="1:16" ht="13.8" thickBot="1" x14ac:dyDescent="0.3"/>
    <row r="89" spans="1:16" ht="13.8" thickTop="1" x14ac:dyDescent="0.25">
      <c r="A89" s="26"/>
      <c r="B89" s="27"/>
      <c r="C89" s="27"/>
      <c r="D89" s="26"/>
      <c r="E89" s="26"/>
      <c r="F89" s="28"/>
      <c r="G89" s="26"/>
      <c r="H89" s="27"/>
      <c r="I89" s="27"/>
      <c r="J89" s="26"/>
      <c r="K89" s="29"/>
      <c r="L89" s="26"/>
      <c r="M89" s="26"/>
      <c r="N89" s="27"/>
      <c r="O89" s="27"/>
      <c r="P89" s="26"/>
    </row>
    <row r="90" spans="1:16" ht="17.399999999999999" x14ac:dyDescent="0.25">
      <c r="A90" s="102" t="s">
        <v>0</v>
      </c>
      <c r="B90" s="102"/>
      <c r="C90" s="102"/>
      <c r="D90" s="102"/>
      <c r="E90" s="23"/>
      <c r="G90" s="102" t="s">
        <v>33</v>
      </c>
      <c r="H90" s="102"/>
      <c r="I90" s="102"/>
      <c r="J90" s="102"/>
      <c r="K90" s="23"/>
      <c r="M90" s="102" t="s">
        <v>35</v>
      </c>
      <c r="N90" s="102"/>
      <c r="O90" s="102"/>
      <c r="P90" s="102"/>
    </row>
    <row r="91" spans="1:16" ht="13.8" thickBot="1" x14ac:dyDescent="0.3">
      <c r="E91" s="24"/>
      <c r="K91" s="24"/>
    </row>
    <row r="92" spans="1:16" ht="13.8" thickBot="1" x14ac:dyDescent="0.3">
      <c r="A92" s="18" t="s">
        <v>1</v>
      </c>
      <c r="B92" s="19" t="s">
        <v>2</v>
      </c>
      <c r="C92" s="19" t="s">
        <v>3</v>
      </c>
      <c r="D92" s="20" t="s">
        <v>4</v>
      </c>
      <c r="E92" s="25"/>
      <c r="G92" s="18" t="s">
        <v>1</v>
      </c>
      <c r="H92" s="19" t="s">
        <v>2</v>
      </c>
      <c r="I92" s="19" t="s">
        <v>3</v>
      </c>
      <c r="J92" s="20" t="s">
        <v>4</v>
      </c>
      <c r="K92" s="25"/>
      <c r="M92" s="18" t="s">
        <v>1</v>
      </c>
      <c r="N92" s="19" t="s">
        <v>2</v>
      </c>
      <c r="O92" s="19" t="s">
        <v>3</v>
      </c>
      <c r="P92" s="20" t="s">
        <v>4</v>
      </c>
    </row>
    <row r="93" spans="1:16" x14ac:dyDescent="0.25">
      <c r="A93" s="15" t="s">
        <v>5</v>
      </c>
      <c r="B93" s="42">
        <v>0.60199999999999998</v>
      </c>
      <c r="C93" s="42">
        <v>0.60199999999999998</v>
      </c>
      <c r="D93" s="17" t="s">
        <v>6</v>
      </c>
      <c r="E93" s="24"/>
      <c r="G93" s="15" t="s">
        <v>9</v>
      </c>
      <c r="H93" s="42">
        <v>0.28100000000000003</v>
      </c>
      <c r="I93" s="42">
        <v>0.28000000000000003</v>
      </c>
      <c r="J93" s="17" t="s">
        <v>10</v>
      </c>
      <c r="K93" s="24"/>
      <c r="M93" s="15" t="s">
        <v>47</v>
      </c>
      <c r="N93" s="42">
        <v>0.34499999999999997</v>
      </c>
      <c r="O93" s="42">
        <v>0.34499999999999997</v>
      </c>
      <c r="P93" s="17" t="s">
        <v>71</v>
      </c>
    </row>
    <row r="94" spans="1:16" x14ac:dyDescent="0.25">
      <c r="A94" s="6" t="s">
        <v>7</v>
      </c>
      <c r="B94" s="43">
        <v>8.7999999999999995E-2</v>
      </c>
      <c r="C94" s="43">
        <v>8.7999999999999995E-2</v>
      </c>
      <c r="D94" s="8" t="s">
        <v>8</v>
      </c>
      <c r="E94" s="24"/>
      <c r="G94" s="6" t="s">
        <v>11</v>
      </c>
      <c r="H94" s="43">
        <v>0.16700000000000001</v>
      </c>
      <c r="I94" s="43">
        <v>0.16700000000000001</v>
      </c>
      <c r="J94" s="8" t="s">
        <v>10</v>
      </c>
      <c r="K94" s="24"/>
      <c r="M94" s="6" t="s">
        <v>48</v>
      </c>
      <c r="N94" s="43">
        <v>0.126</v>
      </c>
      <c r="O94" s="43">
        <v>0.126</v>
      </c>
      <c r="P94" s="17" t="s">
        <v>71</v>
      </c>
    </row>
    <row r="95" spans="1:16" x14ac:dyDescent="0.25">
      <c r="A95" s="6" t="s">
        <v>9</v>
      </c>
      <c r="B95" s="43">
        <v>6.0999999999999999E-2</v>
      </c>
      <c r="C95" s="43">
        <v>0.06</v>
      </c>
      <c r="D95" s="8" t="s">
        <v>10</v>
      </c>
      <c r="E95" s="24"/>
      <c r="G95" s="6" t="s">
        <v>13</v>
      </c>
      <c r="H95" s="43">
        <v>0.13900000000000001</v>
      </c>
      <c r="I95" s="43">
        <v>0.13900000000000001</v>
      </c>
      <c r="J95" s="8" t="s">
        <v>10</v>
      </c>
      <c r="K95" s="24"/>
      <c r="M95" s="6" t="s">
        <v>49</v>
      </c>
      <c r="N95" s="43">
        <v>0.11799999999999999</v>
      </c>
      <c r="O95" s="43">
        <v>0.11799999999999999</v>
      </c>
      <c r="P95" s="17" t="s">
        <v>71</v>
      </c>
    </row>
    <row r="96" spans="1:16" x14ac:dyDescent="0.25">
      <c r="A96" s="6" t="s">
        <v>11</v>
      </c>
      <c r="B96" s="43">
        <v>3.5999999999999997E-2</v>
      </c>
      <c r="C96" s="43">
        <v>3.5999999999999997E-2</v>
      </c>
      <c r="D96" s="8" t="s">
        <v>10</v>
      </c>
      <c r="E96" s="24"/>
      <c r="G96" s="6" t="s">
        <v>14</v>
      </c>
      <c r="H96" s="43">
        <v>0.13600000000000001</v>
      </c>
      <c r="I96" s="43">
        <v>0.13600000000000001</v>
      </c>
      <c r="J96" s="8" t="s">
        <v>10</v>
      </c>
      <c r="K96" s="24"/>
      <c r="M96" s="6" t="s">
        <v>50</v>
      </c>
      <c r="N96" s="43">
        <v>8.7999999999999995E-2</v>
      </c>
      <c r="O96" s="43">
        <v>8.7999999999999995E-2</v>
      </c>
      <c r="P96" s="17" t="s">
        <v>71</v>
      </c>
    </row>
    <row r="97" spans="1:16" x14ac:dyDescent="0.25">
      <c r="A97" s="6" t="s">
        <v>12</v>
      </c>
      <c r="B97" s="43">
        <v>0.03</v>
      </c>
      <c r="C97" s="43">
        <v>3.1E-2</v>
      </c>
      <c r="D97" s="8" t="s">
        <v>6</v>
      </c>
      <c r="E97" s="24"/>
      <c r="G97" s="6" t="s">
        <v>18</v>
      </c>
      <c r="H97" s="43">
        <v>5.5E-2</v>
      </c>
      <c r="I97" s="43">
        <v>5.5E-2</v>
      </c>
      <c r="J97" s="8" t="s">
        <v>10</v>
      </c>
      <c r="K97" s="24"/>
      <c r="M97" s="6" t="s">
        <v>51</v>
      </c>
      <c r="N97" s="43">
        <v>7.0999999999999994E-2</v>
      </c>
      <c r="O97" s="43">
        <v>7.0999999999999994E-2</v>
      </c>
      <c r="P97" s="17" t="s">
        <v>71</v>
      </c>
    </row>
    <row r="98" spans="1:16" x14ac:dyDescent="0.25">
      <c r="A98" s="6" t="s">
        <v>13</v>
      </c>
      <c r="B98" s="43">
        <v>0.03</v>
      </c>
      <c r="C98" s="43">
        <v>0.03</v>
      </c>
      <c r="D98" s="8" t="s">
        <v>10</v>
      </c>
      <c r="E98" s="24"/>
      <c r="G98" s="6" t="s">
        <v>19</v>
      </c>
      <c r="H98" s="43">
        <v>4.8000000000000001E-2</v>
      </c>
      <c r="I98" s="43">
        <v>4.8000000000000001E-2</v>
      </c>
      <c r="J98" s="8" t="s">
        <v>10</v>
      </c>
      <c r="K98" s="24"/>
      <c r="M98" s="6" t="s">
        <v>52</v>
      </c>
      <c r="N98" s="43">
        <v>4.2000000000000003E-2</v>
      </c>
      <c r="O98" s="43">
        <v>4.2000000000000003E-2</v>
      </c>
      <c r="P98" s="17" t="s">
        <v>71</v>
      </c>
    </row>
    <row r="99" spans="1:16" x14ac:dyDescent="0.25">
      <c r="A99" s="6" t="s">
        <v>14</v>
      </c>
      <c r="B99" s="43">
        <v>2.9000000000000001E-2</v>
      </c>
      <c r="C99" s="43">
        <v>2.9000000000000001E-2</v>
      </c>
      <c r="D99" s="8" t="s">
        <v>10</v>
      </c>
      <c r="E99" s="24"/>
      <c r="G99" s="6" t="s">
        <v>21</v>
      </c>
      <c r="H99" s="43">
        <v>4.2000000000000003E-2</v>
      </c>
      <c r="I99" s="43">
        <v>4.2000000000000003E-2</v>
      </c>
      <c r="J99" s="8" t="s">
        <v>10</v>
      </c>
      <c r="K99" s="24"/>
      <c r="M99" s="6" t="s">
        <v>53</v>
      </c>
      <c r="N99" s="43">
        <v>3.5999999999999997E-2</v>
      </c>
      <c r="O99" s="43">
        <v>3.5999999999999997E-2</v>
      </c>
      <c r="P99" s="17" t="s">
        <v>71</v>
      </c>
    </row>
    <row r="100" spans="1:16" x14ac:dyDescent="0.25">
      <c r="A100" s="6" t="s">
        <v>15</v>
      </c>
      <c r="B100" s="43">
        <v>2.5000000000000001E-2</v>
      </c>
      <c r="C100" s="43">
        <v>2.5000000000000001E-2</v>
      </c>
      <c r="D100" s="8" t="s">
        <v>8</v>
      </c>
      <c r="E100" s="24"/>
      <c r="G100" s="6" t="s">
        <v>20</v>
      </c>
      <c r="H100" s="43">
        <v>0.04</v>
      </c>
      <c r="I100" s="43">
        <v>4.1000000000000002E-2</v>
      </c>
      <c r="J100" s="8" t="s">
        <v>10</v>
      </c>
      <c r="K100" s="24"/>
      <c r="M100" s="6" t="s">
        <v>54</v>
      </c>
      <c r="N100" s="43">
        <v>3.2000000000000001E-2</v>
      </c>
      <c r="O100" s="43">
        <v>3.2000000000000001E-2</v>
      </c>
      <c r="P100" s="17" t="s">
        <v>71</v>
      </c>
    </row>
    <row r="101" spans="1:16" x14ac:dyDescent="0.25">
      <c r="A101" s="6" t="s">
        <v>16</v>
      </c>
      <c r="B101" s="43">
        <v>1.7000000000000001E-2</v>
      </c>
      <c r="C101" s="43">
        <v>1.7000000000000001E-2</v>
      </c>
      <c r="D101" s="8" t="s">
        <v>8</v>
      </c>
      <c r="E101" s="24"/>
      <c r="G101" s="6" t="s">
        <v>22</v>
      </c>
      <c r="H101" s="43">
        <v>2.8000000000000001E-2</v>
      </c>
      <c r="I101" s="43">
        <v>2.8000000000000001E-2</v>
      </c>
      <c r="J101" s="8" t="s">
        <v>10</v>
      </c>
      <c r="K101" s="24"/>
      <c r="M101" s="6" t="s">
        <v>55</v>
      </c>
      <c r="N101" s="43">
        <v>0.03</v>
      </c>
      <c r="O101" s="43">
        <v>0.03</v>
      </c>
      <c r="P101" s="17" t="s">
        <v>71</v>
      </c>
    </row>
    <row r="102" spans="1:16" x14ac:dyDescent="0.25">
      <c r="A102" s="6" t="s">
        <v>17</v>
      </c>
      <c r="B102" s="43">
        <v>1.4999999999999999E-2</v>
      </c>
      <c r="C102" s="43">
        <v>1.4999999999999999E-2</v>
      </c>
      <c r="D102" s="8" t="s">
        <v>8</v>
      </c>
      <c r="E102" s="24"/>
      <c r="G102" s="6" t="s">
        <v>24</v>
      </c>
      <c r="H102" s="43">
        <v>0.02</v>
      </c>
      <c r="I102" s="43">
        <v>0.02</v>
      </c>
      <c r="J102" s="8" t="s">
        <v>10</v>
      </c>
      <c r="K102" s="24"/>
      <c r="M102" s="6" t="s">
        <v>56</v>
      </c>
      <c r="N102" s="43">
        <v>2.4E-2</v>
      </c>
      <c r="O102" s="43">
        <v>2.4E-2</v>
      </c>
      <c r="P102" s="17" t="s">
        <v>71</v>
      </c>
    </row>
    <row r="103" spans="1:16" x14ac:dyDescent="0.25">
      <c r="A103" s="6" t="s">
        <v>18</v>
      </c>
      <c r="B103" s="43">
        <v>1.2E-2</v>
      </c>
      <c r="C103" s="43">
        <v>1.2E-2</v>
      </c>
      <c r="D103" s="8" t="s">
        <v>10</v>
      </c>
      <c r="E103" s="24"/>
      <c r="G103" s="6" t="s">
        <v>25</v>
      </c>
      <c r="H103" s="43">
        <v>1.6E-2</v>
      </c>
      <c r="I103" s="43">
        <v>1.6E-2</v>
      </c>
      <c r="J103" s="8" t="s">
        <v>10</v>
      </c>
      <c r="K103" s="24"/>
      <c r="M103" s="6" t="s">
        <v>57</v>
      </c>
      <c r="N103" s="43">
        <v>1.4E-2</v>
      </c>
      <c r="O103" s="43">
        <v>1.4E-2</v>
      </c>
      <c r="P103" s="17" t="s">
        <v>71</v>
      </c>
    </row>
    <row r="104" spans="1:16" x14ac:dyDescent="0.25">
      <c r="A104" s="6" t="s">
        <v>19</v>
      </c>
      <c r="B104" s="43">
        <v>0.01</v>
      </c>
      <c r="C104" s="43">
        <v>0.01</v>
      </c>
      <c r="D104" s="8" t="s">
        <v>10</v>
      </c>
      <c r="E104" s="24"/>
      <c r="G104" s="6" t="s">
        <v>26</v>
      </c>
      <c r="H104" s="43">
        <v>1.2E-2</v>
      </c>
      <c r="I104" s="43">
        <v>1.2E-2</v>
      </c>
      <c r="J104" s="8" t="s">
        <v>10</v>
      </c>
      <c r="K104" s="24"/>
      <c r="M104" s="6" t="s">
        <v>58</v>
      </c>
      <c r="N104" s="43">
        <v>1.2999999999999999E-2</v>
      </c>
      <c r="O104" s="43">
        <v>1.2999999999999999E-2</v>
      </c>
      <c r="P104" s="17" t="s">
        <v>75</v>
      </c>
    </row>
    <row r="105" spans="1:16" x14ac:dyDescent="0.25">
      <c r="A105" s="6" t="s">
        <v>20</v>
      </c>
      <c r="B105" s="43">
        <v>8.9999999999999993E-3</v>
      </c>
      <c r="C105" s="43">
        <v>8.9999999999999993E-3</v>
      </c>
      <c r="D105" s="8" t="s">
        <v>10</v>
      </c>
      <c r="E105" s="24"/>
      <c r="G105" s="6" t="s">
        <v>32</v>
      </c>
      <c r="H105" s="43">
        <v>6.0000000000000001E-3</v>
      </c>
      <c r="I105" s="43">
        <v>6.0000000000000001E-3</v>
      </c>
      <c r="J105" s="8" t="s">
        <v>10</v>
      </c>
      <c r="K105" s="24"/>
      <c r="M105" s="6" t="s">
        <v>59</v>
      </c>
      <c r="N105" s="43">
        <v>1.2E-2</v>
      </c>
      <c r="O105" s="43">
        <v>1.2E-2</v>
      </c>
      <c r="P105" s="17" t="s">
        <v>71</v>
      </c>
    </row>
    <row r="106" spans="1:16" x14ac:dyDescent="0.25">
      <c r="A106" s="6" t="s">
        <v>21</v>
      </c>
      <c r="B106" s="43">
        <v>8.9999999999999993E-3</v>
      </c>
      <c r="C106" s="43">
        <v>8.9999999999999993E-3</v>
      </c>
      <c r="D106" s="8" t="s">
        <v>10</v>
      </c>
      <c r="E106" s="24"/>
      <c r="G106" s="6" t="s">
        <v>29</v>
      </c>
      <c r="H106" s="43">
        <v>4.0000000000000001E-3</v>
      </c>
      <c r="I106" s="43">
        <v>4.0000000000000001E-3</v>
      </c>
      <c r="J106" s="8" t="s">
        <v>10</v>
      </c>
      <c r="K106" s="24"/>
      <c r="M106" s="6" t="s">
        <v>60</v>
      </c>
      <c r="N106" s="43">
        <v>8.9999999999999993E-3</v>
      </c>
      <c r="O106" s="43">
        <v>8.9999999999999993E-3</v>
      </c>
      <c r="P106" s="17" t="s">
        <v>71</v>
      </c>
    </row>
    <row r="107" spans="1:16" x14ac:dyDescent="0.25">
      <c r="A107" s="6" t="s">
        <v>22</v>
      </c>
      <c r="B107" s="43">
        <v>6.0000000000000001E-3</v>
      </c>
      <c r="C107" s="43">
        <v>6.0000000000000001E-3</v>
      </c>
      <c r="D107" s="8" t="s">
        <v>10</v>
      </c>
      <c r="E107" s="24"/>
      <c r="G107" s="6" t="s">
        <v>30</v>
      </c>
      <c r="H107" s="43">
        <v>4.0000000000000001E-3</v>
      </c>
      <c r="I107" s="43">
        <v>4.0000000000000001E-3</v>
      </c>
      <c r="J107" s="8" t="s">
        <v>10</v>
      </c>
      <c r="K107" s="24"/>
      <c r="M107" s="6" t="s">
        <v>61</v>
      </c>
      <c r="N107" s="43">
        <v>8.0000000000000002E-3</v>
      </c>
      <c r="O107" s="43">
        <v>8.9999999999999993E-3</v>
      </c>
      <c r="P107" s="17" t="s">
        <v>75</v>
      </c>
    </row>
    <row r="108" spans="1:16" ht="13.8" thickBot="1" x14ac:dyDescent="0.3">
      <c r="A108" s="6" t="s">
        <v>23</v>
      </c>
      <c r="B108" s="43">
        <v>5.0000000000000001E-3</v>
      </c>
      <c r="C108" s="43">
        <v>5.0000000000000001E-3</v>
      </c>
      <c r="D108" s="8" t="s">
        <v>8</v>
      </c>
      <c r="E108" s="24"/>
      <c r="G108" s="9" t="s">
        <v>34</v>
      </c>
      <c r="H108" s="44">
        <v>2E-3</v>
      </c>
      <c r="I108" s="44">
        <v>2E-3</v>
      </c>
      <c r="J108" s="11" t="s">
        <v>10</v>
      </c>
      <c r="K108" s="24"/>
      <c r="M108" s="6" t="s">
        <v>62</v>
      </c>
      <c r="N108" s="43">
        <v>7.0000000000000001E-3</v>
      </c>
      <c r="O108" s="43">
        <v>7.0000000000000001E-3</v>
      </c>
      <c r="P108" s="17" t="s">
        <v>71</v>
      </c>
    </row>
    <row r="109" spans="1:16" x14ac:dyDescent="0.25">
      <c r="A109" s="6" t="s">
        <v>24</v>
      </c>
      <c r="B109" s="43">
        <v>4.0000000000000001E-3</v>
      </c>
      <c r="C109" s="43">
        <v>4.0000000000000001E-3</v>
      </c>
      <c r="D109" s="8" t="s">
        <v>10</v>
      </c>
      <c r="E109" s="24"/>
      <c r="K109" s="24"/>
      <c r="M109" s="6" t="s">
        <v>63</v>
      </c>
      <c r="N109" s="43">
        <v>5.0000000000000001E-3</v>
      </c>
      <c r="O109" s="43">
        <v>5.0000000000000001E-3</v>
      </c>
      <c r="P109" s="17" t="s">
        <v>71</v>
      </c>
    </row>
    <row r="110" spans="1:16" x14ac:dyDescent="0.25">
      <c r="A110" s="6" t="s">
        <v>25</v>
      </c>
      <c r="B110" s="43">
        <v>3.0000000000000001E-3</v>
      </c>
      <c r="C110" s="43">
        <v>3.0000000000000001E-3</v>
      </c>
      <c r="D110" s="8" t="s">
        <v>10</v>
      </c>
      <c r="E110" s="24"/>
      <c r="H110" s="4">
        <f>SUM(H93:H108)</f>
        <v>1.0000000000000002</v>
      </c>
      <c r="I110" s="4">
        <f>SUM(I93:I108)</f>
        <v>1.0000000000000002</v>
      </c>
      <c r="K110" s="24"/>
      <c r="M110" s="6" t="s">
        <v>64</v>
      </c>
      <c r="N110" s="43">
        <v>4.0000000000000001E-3</v>
      </c>
      <c r="O110" s="43">
        <v>4.0000000000000001E-3</v>
      </c>
      <c r="P110" s="17" t="s">
        <v>71</v>
      </c>
    </row>
    <row r="111" spans="1:16" x14ac:dyDescent="0.25">
      <c r="A111" s="6" t="s">
        <v>26</v>
      </c>
      <c r="B111" s="43">
        <v>3.0000000000000001E-3</v>
      </c>
      <c r="C111" s="43">
        <v>3.0000000000000001E-3</v>
      </c>
      <c r="D111" s="8" t="s">
        <v>10</v>
      </c>
      <c r="E111" s="24"/>
      <c r="K111" s="24"/>
      <c r="M111" s="6" t="s">
        <v>65</v>
      </c>
      <c r="N111" s="43">
        <v>4.0000000000000001E-3</v>
      </c>
      <c r="O111" s="43">
        <v>4.0000000000000001E-3</v>
      </c>
      <c r="P111" s="17" t="s">
        <v>71</v>
      </c>
    </row>
    <row r="112" spans="1:16" x14ac:dyDescent="0.25">
      <c r="A112" s="6" t="s">
        <v>27</v>
      </c>
      <c r="B112" s="43">
        <v>2E-3</v>
      </c>
      <c r="C112" s="43">
        <v>2E-3</v>
      </c>
      <c r="D112" s="8" t="s">
        <v>28</v>
      </c>
      <c r="E112" s="24"/>
      <c r="K112" s="24"/>
      <c r="M112" s="6" t="s">
        <v>66</v>
      </c>
      <c r="N112" s="43">
        <v>3.0000000000000001E-3</v>
      </c>
      <c r="O112" s="43">
        <v>3.0000000000000001E-3</v>
      </c>
      <c r="P112" s="17" t="s">
        <v>10</v>
      </c>
    </row>
    <row r="113" spans="1:16" x14ac:dyDescent="0.25">
      <c r="A113" s="6" t="s">
        <v>29</v>
      </c>
      <c r="B113" s="43">
        <v>1E-3</v>
      </c>
      <c r="C113" s="43">
        <v>1E-3</v>
      </c>
      <c r="D113" s="8" t="s">
        <v>10</v>
      </c>
      <c r="E113" s="24"/>
      <c r="K113" s="24"/>
      <c r="M113" s="6" t="s">
        <v>67</v>
      </c>
      <c r="N113" s="43">
        <v>3.0000000000000001E-3</v>
      </c>
      <c r="O113" s="43">
        <v>3.0000000000000001E-3</v>
      </c>
      <c r="P113" s="17" t="s">
        <v>71</v>
      </c>
    </row>
    <row r="114" spans="1:16" x14ac:dyDescent="0.25">
      <c r="A114" s="6" t="s">
        <v>30</v>
      </c>
      <c r="B114" s="43">
        <v>1E-3</v>
      </c>
      <c r="C114" s="43">
        <v>1E-3</v>
      </c>
      <c r="D114" s="8" t="s">
        <v>10</v>
      </c>
      <c r="E114" s="24"/>
      <c r="K114" s="24"/>
      <c r="M114" s="6" t="s">
        <v>68</v>
      </c>
      <c r="N114" s="43">
        <v>2E-3</v>
      </c>
      <c r="O114" s="43">
        <v>2E-3</v>
      </c>
      <c r="P114" s="17" t="s">
        <v>71</v>
      </c>
    </row>
    <row r="115" spans="1:16" x14ac:dyDescent="0.25">
      <c r="A115" s="6" t="s">
        <v>31</v>
      </c>
      <c r="B115" s="43">
        <v>1E-3</v>
      </c>
      <c r="C115" s="43">
        <v>1E-3</v>
      </c>
      <c r="D115" s="8" t="s">
        <v>8</v>
      </c>
      <c r="E115" s="24"/>
      <c r="K115" s="24"/>
      <c r="M115" s="6" t="s">
        <v>69</v>
      </c>
      <c r="N115" s="43">
        <v>2E-3</v>
      </c>
      <c r="O115" s="43">
        <v>2E-3</v>
      </c>
      <c r="P115" s="17" t="s">
        <v>71</v>
      </c>
    </row>
    <row r="116" spans="1:16" ht="13.8" thickBot="1" x14ac:dyDescent="0.3">
      <c r="A116" s="9" t="s">
        <v>32</v>
      </c>
      <c r="B116" s="44">
        <v>1E-3</v>
      </c>
      <c r="C116" s="44">
        <v>1E-3</v>
      </c>
      <c r="D116" s="11" t="s">
        <v>10</v>
      </c>
      <c r="E116" s="24"/>
      <c r="K116" s="24"/>
      <c r="M116" s="6" t="s">
        <v>70</v>
      </c>
      <c r="N116" s="43">
        <v>1E-3</v>
      </c>
      <c r="O116" s="43">
        <v>1E-3</v>
      </c>
      <c r="P116" s="17" t="s">
        <v>71</v>
      </c>
    </row>
    <row r="117" spans="1:16" ht="13.8" thickBot="1" x14ac:dyDescent="0.3">
      <c r="E117" s="24"/>
      <c r="K117" s="24"/>
      <c r="M117" s="9" t="s">
        <v>5</v>
      </c>
      <c r="N117" s="44">
        <v>1E-3</v>
      </c>
      <c r="O117" s="44">
        <v>0</v>
      </c>
      <c r="P117" s="11" t="s">
        <v>6</v>
      </c>
    </row>
    <row r="118" spans="1:16" x14ac:dyDescent="0.25">
      <c r="B118" s="4">
        <f>SUM(B93:B116)</f>
        <v>1</v>
      </c>
      <c r="C118" s="4">
        <f>SUM(C93:C116)</f>
        <v>1.0000000000000002</v>
      </c>
      <c r="E118" s="24"/>
      <c r="K118" s="24"/>
    </row>
    <row r="119" spans="1:16" x14ac:dyDescent="0.25">
      <c r="B119" s="4"/>
      <c r="C119" s="4"/>
      <c r="E119" s="24"/>
      <c r="K119" s="24"/>
      <c r="N119" s="4">
        <f>SUM(N93:N117)</f>
        <v>1</v>
      </c>
      <c r="O119" s="4">
        <f>SUM(O93:O117)</f>
        <v>1</v>
      </c>
    </row>
    <row r="120" spans="1:16" ht="13.8" thickBot="1" x14ac:dyDescent="0.3">
      <c r="B120" s="4"/>
      <c r="C120" s="4"/>
      <c r="E120" s="24"/>
      <c r="K120" s="24"/>
    </row>
    <row r="121" spans="1:16" ht="13.8" thickBot="1" x14ac:dyDescent="0.3">
      <c r="B121" s="4"/>
      <c r="C121" s="4"/>
      <c r="E121" s="24"/>
      <c r="K121" s="24"/>
      <c r="M121" s="18" t="s">
        <v>4</v>
      </c>
      <c r="N121" s="21" t="s">
        <v>2</v>
      </c>
      <c r="O121" s="22" t="s">
        <v>3</v>
      </c>
    </row>
    <row r="122" spans="1:16" ht="13.8" thickBot="1" x14ac:dyDescent="0.3">
      <c r="A122" s="18" t="s">
        <v>4</v>
      </c>
      <c r="B122" s="21" t="s">
        <v>2</v>
      </c>
      <c r="C122" s="22" t="s">
        <v>3</v>
      </c>
      <c r="E122" s="24"/>
      <c r="K122" s="24"/>
      <c r="M122" s="15" t="s">
        <v>71</v>
      </c>
      <c r="N122" s="45">
        <f>SUM(N93:N103,N105:N106,N108:N111,N113:N116)</f>
        <v>0.97500000000000009</v>
      </c>
      <c r="O122" s="46">
        <f>SUM(O93:O103,O105:O106,O108:O111,O113:O116)</f>
        <v>0.97500000000000009</v>
      </c>
    </row>
    <row r="123" spans="1:16" x14ac:dyDescent="0.25">
      <c r="A123" s="15" t="s">
        <v>6</v>
      </c>
      <c r="B123" s="45">
        <f>B93+B97</f>
        <v>0.63200000000000001</v>
      </c>
      <c r="C123" s="46">
        <f>C93+C97</f>
        <v>0.63300000000000001</v>
      </c>
      <c r="E123" s="24"/>
      <c r="K123" s="24"/>
      <c r="M123" s="6" t="s">
        <v>74</v>
      </c>
      <c r="N123" s="47">
        <f>SUM(N104,N107)</f>
        <v>2.0999999999999998E-2</v>
      </c>
      <c r="O123" s="48">
        <f>SUM(O104,O107)</f>
        <v>2.1999999999999999E-2</v>
      </c>
    </row>
    <row r="124" spans="1:16" x14ac:dyDescent="0.25">
      <c r="A124" s="6" t="s">
        <v>10</v>
      </c>
      <c r="B124" s="47">
        <f>SUM(B95:B96,B98:B99,B103:B107,B109:B111,B113:B114,B116)</f>
        <v>0.21500000000000005</v>
      </c>
      <c r="C124" s="48">
        <f>SUM(C95:C96,C98:C99,C103:C107,C109:C111,C113:C114,C116)</f>
        <v>0.21400000000000005</v>
      </c>
      <c r="E124" s="24"/>
      <c r="K124" s="24"/>
      <c r="M124" s="6" t="s">
        <v>73</v>
      </c>
      <c r="N124" s="47">
        <f>N112</f>
        <v>3.0000000000000001E-3</v>
      </c>
      <c r="O124" s="48">
        <f>O112</f>
        <v>3.0000000000000001E-3</v>
      </c>
    </row>
    <row r="125" spans="1:16" ht="13.8" thickBot="1" x14ac:dyDescent="0.3">
      <c r="A125" s="6" t="s">
        <v>8</v>
      </c>
      <c r="B125" s="47">
        <f>SUM(B94,B100:B102,B108,B115)</f>
        <v>0.15100000000000002</v>
      </c>
      <c r="C125" s="48">
        <f>SUM(C94,C100:C102,C108,C115)</f>
        <v>0.15100000000000002</v>
      </c>
      <c r="E125" s="24"/>
      <c r="K125" s="24"/>
      <c r="M125" s="9" t="s">
        <v>72</v>
      </c>
      <c r="N125" s="49">
        <f>N117</f>
        <v>1E-3</v>
      </c>
      <c r="O125" s="50">
        <f>O117</f>
        <v>0</v>
      </c>
    </row>
    <row r="126" spans="1:16" ht="13.8" thickBot="1" x14ac:dyDescent="0.3">
      <c r="A126" s="9" t="s">
        <v>28</v>
      </c>
      <c r="B126" s="49">
        <f>B112</f>
        <v>2E-3</v>
      </c>
      <c r="C126" s="50">
        <f>C112</f>
        <v>2E-3</v>
      </c>
      <c r="E126" s="24"/>
      <c r="K126" s="24"/>
    </row>
    <row r="127" spans="1:16" x14ac:dyDescent="0.25">
      <c r="B127" s="5"/>
      <c r="C127" s="5"/>
      <c r="E127" s="24"/>
      <c r="K127" s="24"/>
      <c r="N127" s="4">
        <f>SUM(N122:N125)</f>
        <v>1</v>
      </c>
      <c r="O127" s="4">
        <f>SUM(O122:O125)</f>
        <v>1</v>
      </c>
    </row>
    <row r="128" spans="1:16" x14ac:dyDescent="0.25">
      <c r="B128" s="4">
        <f>SUM(B123:B126)</f>
        <v>1</v>
      </c>
      <c r="C128" s="4">
        <f>SUM(C123:C126)</f>
        <v>1</v>
      </c>
      <c r="E128" s="24"/>
      <c r="K128" s="24"/>
    </row>
    <row r="129" spans="1:16" ht="13.8" thickBot="1" x14ac:dyDescent="0.3">
      <c r="E129" s="24"/>
      <c r="K129" s="24"/>
    </row>
    <row r="130" spans="1:16" ht="13.8" thickBot="1" x14ac:dyDescent="0.3">
      <c r="A130" s="18" t="s">
        <v>36</v>
      </c>
      <c r="B130" s="21" t="s">
        <v>2</v>
      </c>
      <c r="C130" s="22" t="s">
        <v>3</v>
      </c>
      <c r="D130" s="1"/>
      <c r="E130" s="25"/>
      <c r="G130" s="18" t="s">
        <v>36</v>
      </c>
      <c r="H130" s="21" t="s">
        <v>2</v>
      </c>
      <c r="I130" s="22" t="s">
        <v>3</v>
      </c>
      <c r="J130" s="1"/>
      <c r="K130" s="25"/>
      <c r="M130" s="18" t="s">
        <v>36</v>
      </c>
      <c r="N130" s="21" t="s">
        <v>2</v>
      </c>
      <c r="O130" s="22" t="s">
        <v>3</v>
      </c>
      <c r="P130" s="1"/>
    </row>
    <row r="131" spans="1:16" x14ac:dyDescent="0.25">
      <c r="A131" s="15" t="s">
        <v>37</v>
      </c>
      <c r="B131" s="42">
        <v>0.20300000000000001</v>
      </c>
      <c r="C131" s="51">
        <v>0.20200000000000001</v>
      </c>
      <c r="E131" s="24"/>
      <c r="G131" s="15" t="s">
        <v>37</v>
      </c>
      <c r="H131" s="42">
        <v>0.20499999999999999</v>
      </c>
      <c r="I131" s="51">
        <v>0.20499999999999999</v>
      </c>
      <c r="K131" s="24"/>
      <c r="M131" s="15" t="s">
        <v>37</v>
      </c>
      <c r="N131" s="42">
        <v>0.29899999999999999</v>
      </c>
      <c r="O131" s="51">
        <v>0.29899999999999999</v>
      </c>
    </row>
    <row r="132" spans="1:16" x14ac:dyDescent="0.25">
      <c r="A132" s="6" t="s">
        <v>44</v>
      </c>
      <c r="B132" s="43">
        <v>0.156</v>
      </c>
      <c r="C132" s="52">
        <v>0.156</v>
      </c>
      <c r="E132" s="24"/>
      <c r="G132" s="6" t="s">
        <v>38</v>
      </c>
      <c r="H132" s="43">
        <v>0.19</v>
      </c>
      <c r="I132" s="52">
        <v>0.19</v>
      </c>
      <c r="K132" s="24"/>
      <c r="M132" s="6" t="s">
        <v>44</v>
      </c>
      <c r="N132" s="43">
        <v>0.18</v>
      </c>
      <c r="O132" s="52">
        <v>0.18</v>
      </c>
    </row>
    <row r="133" spans="1:16" x14ac:dyDescent="0.25">
      <c r="A133" s="6" t="s">
        <v>40</v>
      </c>
      <c r="B133" s="43">
        <v>0.13400000000000001</v>
      </c>
      <c r="C133" s="52">
        <v>0.13400000000000001</v>
      </c>
      <c r="E133" s="24"/>
      <c r="G133" s="6" t="s">
        <v>39</v>
      </c>
      <c r="H133" s="43">
        <v>0.13600000000000001</v>
      </c>
      <c r="I133" s="52">
        <v>0.13600000000000001</v>
      </c>
      <c r="K133" s="24"/>
      <c r="M133" s="6" t="s">
        <v>43</v>
      </c>
      <c r="N133" s="43">
        <v>0.11</v>
      </c>
      <c r="O133" s="52">
        <v>0.11</v>
      </c>
    </row>
    <row r="134" spans="1:16" x14ac:dyDescent="0.25">
      <c r="A134" s="6" t="s">
        <v>39</v>
      </c>
      <c r="B134" s="43">
        <v>0.12</v>
      </c>
      <c r="C134" s="52">
        <v>0.12</v>
      </c>
      <c r="E134" s="24"/>
      <c r="G134" s="6" t="s">
        <v>40</v>
      </c>
      <c r="H134" s="43">
        <v>0.13600000000000001</v>
      </c>
      <c r="I134" s="52">
        <v>0.13600000000000001</v>
      </c>
      <c r="K134" s="24"/>
      <c r="M134" s="6" t="s">
        <v>41</v>
      </c>
      <c r="N134" s="43">
        <v>0.09</v>
      </c>
      <c r="O134" s="52">
        <v>0.09</v>
      </c>
    </row>
    <row r="135" spans="1:16" x14ac:dyDescent="0.25">
      <c r="A135" s="6" t="s">
        <v>38</v>
      </c>
      <c r="B135" s="43">
        <v>0.11600000000000001</v>
      </c>
      <c r="C135" s="52">
        <v>0.11600000000000001</v>
      </c>
      <c r="E135" s="24"/>
      <c r="G135" s="6" t="s">
        <v>41</v>
      </c>
      <c r="H135" s="43">
        <v>8.3000000000000004E-2</v>
      </c>
      <c r="I135" s="52">
        <v>8.3000000000000004E-2</v>
      </c>
      <c r="K135" s="24"/>
      <c r="M135" s="6" t="s">
        <v>40</v>
      </c>
      <c r="N135" s="43">
        <v>7.8E-2</v>
      </c>
      <c r="O135" s="52">
        <v>7.8E-2</v>
      </c>
    </row>
    <row r="136" spans="1:16" ht="26.4" x14ac:dyDescent="0.25">
      <c r="A136" s="6" t="s">
        <v>43</v>
      </c>
      <c r="B136" s="43">
        <v>0.113</v>
      </c>
      <c r="C136" s="52">
        <v>0.113</v>
      </c>
      <c r="E136" s="24"/>
      <c r="G136" s="13" t="s">
        <v>42</v>
      </c>
      <c r="H136" s="43">
        <v>6.4000000000000001E-2</v>
      </c>
      <c r="I136" s="52">
        <v>6.4000000000000001E-2</v>
      </c>
      <c r="K136" s="24"/>
      <c r="M136" s="6" t="s">
        <v>38</v>
      </c>
      <c r="N136" s="43">
        <v>7.5999999999999998E-2</v>
      </c>
      <c r="O136" s="52">
        <v>7.5999999999999998E-2</v>
      </c>
    </row>
    <row r="137" spans="1:16" ht="26.4" x14ac:dyDescent="0.25">
      <c r="A137" s="6" t="s">
        <v>41</v>
      </c>
      <c r="B137" s="43">
        <v>5.8999999999999997E-2</v>
      </c>
      <c r="C137" s="52">
        <v>5.8999999999999997E-2</v>
      </c>
      <c r="E137" s="24"/>
      <c r="G137" s="6" t="s">
        <v>43</v>
      </c>
      <c r="H137" s="43">
        <v>6.3E-2</v>
      </c>
      <c r="I137" s="52">
        <v>6.3E-2</v>
      </c>
      <c r="K137" s="24"/>
      <c r="M137" s="13" t="s">
        <v>42</v>
      </c>
      <c r="N137" s="43">
        <v>6.9000000000000006E-2</v>
      </c>
      <c r="O137" s="52">
        <v>6.9000000000000006E-2</v>
      </c>
    </row>
    <row r="138" spans="1:16" ht="26.4" x14ac:dyDescent="0.25">
      <c r="A138" s="13" t="s">
        <v>42</v>
      </c>
      <c r="B138" s="43">
        <v>0.04</v>
      </c>
      <c r="C138" s="52">
        <v>4.1000000000000002E-2</v>
      </c>
      <c r="E138" s="24"/>
      <c r="G138" s="6" t="s">
        <v>44</v>
      </c>
      <c r="H138" s="43">
        <v>4.9000000000000002E-2</v>
      </c>
      <c r="I138" s="52">
        <v>4.9000000000000002E-2</v>
      </c>
      <c r="K138" s="24"/>
      <c r="M138" s="6" t="s">
        <v>46</v>
      </c>
      <c r="N138" s="43">
        <v>4.5999999999999999E-2</v>
      </c>
      <c r="O138" s="52">
        <v>4.5999999999999999E-2</v>
      </c>
    </row>
    <row r="139" spans="1:16" x14ac:dyDescent="0.25">
      <c r="A139" s="6" t="s">
        <v>45</v>
      </c>
      <c r="B139" s="43">
        <v>3.3000000000000002E-2</v>
      </c>
      <c r="C139" s="52">
        <v>3.3000000000000002E-2</v>
      </c>
      <c r="E139" s="24"/>
      <c r="G139" s="6" t="s">
        <v>45</v>
      </c>
      <c r="H139" s="43">
        <v>4.2000000000000003E-2</v>
      </c>
      <c r="I139" s="52">
        <v>4.2000000000000003E-2</v>
      </c>
      <c r="K139" s="24"/>
      <c r="M139" s="6" t="s">
        <v>45</v>
      </c>
      <c r="N139" s="43">
        <v>2.8000000000000001E-2</v>
      </c>
      <c r="O139" s="52">
        <v>2.8000000000000001E-2</v>
      </c>
    </row>
    <row r="140" spans="1:16" ht="13.8" thickBot="1" x14ac:dyDescent="0.3">
      <c r="A140" s="9" t="s">
        <v>46</v>
      </c>
      <c r="B140" s="44">
        <v>2.5999999999999999E-2</v>
      </c>
      <c r="C140" s="53">
        <v>2.5999999999999999E-2</v>
      </c>
      <c r="E140" s="24"/>
      <c r="G140" s="9" t="s">
        <v>46</v>
      </c>
      <c r="H140" s="44">
        <v>3.2000000000000001E-2</v>
      </c>
      <c r="I140" s="53">
        <v>3.2000000000000001E-2</v>
      </c>
      <c r="K140" s="24"/>
      <c r="M140" s="9" t="s">
        <v>39</v>
      </c>
      <c r="N140" s="44">
        <v>2.4E-2</v>
      </c>
      <c r="O140" s="53">
        <v>2.4E-2</v>
      </c>
    </row>
    <row r="141" spans="1:16" x14ac:dyDescent="0.25">
      <c r="E141" s="24"/>
      <c r="K141" s="24"/>
    </row>
    <row r="142" spans="1:16" x14ac:dyDescent="0.25">
      <c r="B142" s="4">
        <f>SUM(B131:B140)</f>
        <v>1</v>
      </c>
      <c r="C142" s="4">
        <f>SUM(C131:C140)</f>
        <v>1</v>
      </c>
      <c r="E142" s="24"/>
      <c r="H142" s="4">
        <f>SUM(H131:H140)</f>
        <v>1</v>
      </c>
      <c r="I142" s="4">
        <f>SUM(I131:I140)</f>
        <v>1</v>
      </c>
      <c r="K142" s="24"/>
      <c r="N142" s="4">
        <f>SUM(N131:N140)</f>
        <v>1</v>
      </c>
      <c r="O142" s="4">
        <f>SUM(O131:O140)</f>
        <v>1</v>
      </c>
    </row>
  </sheetData>
  <sheetProtection sheet="1" objects="1" scenarios="1" formatCells="0" formatColumns="0" formatRows="0" insertHyperlinks="0" sort="0" autoFilter="0" pivotTables="0"/>
  <autoFilter ref="A11:D76" xr:uid="{00000000-0009-0000-0000-000001000000}"/>
  <mergeCells count="4">
    <mergeCell ref="A90:D90"/>
    <mergeCell ref="G90:J90"/>
    <mergeCell ref="M90:P90"/>
    <mergeCell ref="A1:B1"/>
  </mergeCells>
  <conditionalFormatting sqref="B9">
    <cfRule type="cellIs" dxfId="29" priority="25" operator="notEqual">
      <formula>1</formula>
    </cfRule>
  </conditionalFormatting>
  <conditionalFormatting sqref="O142">
    <cfRule type="cellIs" dxfId="28" priority="4" operator="notEqual">
      <formula>1</formula>
    </cfRule>
  </conditionalFormatting>
  <conditionalFormatting sqref="G18">
    <cfRule type="cellIs" dxfId="27" priority="23" operator="notEqual">
      <formula>1</formula>
    </cfRule>
  </conditionalFormatting>
  <conditionalFormatting sqref="I18">
    <cfRule type="cellIs" dxfId="26" priority="22" operator="notEqual">
      <formula>1</formula>
    </cfRule>
  </conditionalFormatting>
  <conditionalFormatting sqref="G33">
    <cfRule type="cellIs" dxfId="25" priority="21" operator="notEqual">
      <formula>1</formula>
    </cfRule>
  </conditionalFormatting>
  <conditionalFormatting sqref="B78">
    <cfRule type="cellIs" dxfId="24" priority="20" operator="notEqual">
      <formula>1</formula>
    </cfRule>
  </conditionalFormatting>
  <conditionalFormatting sqref="B118">
    <cfRule type="cellIs" dxfId="23" priority="19" operator="notEqual">
      <formula>1</formula>
    </cfRule>
  </conditionalFormatting>
  <conditionalFormatting sqref="C118">
    <cfRule type="cellIs" dxfId="22" priority="18" operator="notEqual">
      <formula>1</formula>
    </cfRule>
  </conditionalFormatting>
  <conditionalFormatting sqref="B128">
    <cfRule type="cellIs" dxfId="21" priority="17" operator="notEqual">
      <formula>1</formula>
    </cfRule>
  </conditionalFormatting>
  <conditionalFormatting sqref="C128">
    <cfRule type="cellIs" dxfId="20" priority="16" operator="notEqual">
      <formula>1</formula>
    </cfRule>
  </conditionalFormatting>
  <conditionalFormatting sqref="B142">
    <cfRule type="cellIs" dxfId="19" priority="15" operator="notEqual">
      <formula>1</formula>
    </cfRule>
  </conditionalFormatting>
  <conditionalFormatting sqref="C142">
    <cfRule type="cellIs" dxfId="18" priority="14" operator="notEqual">
      <formula>1</formula>
    </cfRule>
  </conditionalFormatting>
  <conditionalFormatting sqref="H142">
    <cfRule type="cellIs" dxfId="17" priority="13" operator="notEqual">
      <formula>1</formula>
    </cfRule>
  </conditionalFormatting>
  <conditionalFormatting sqref="I142">
    <cfRule type="cellIs" dxfId="16" priority="12" operator="notEqual">
      <formula>1</formula>
    </cfRule>
  </conditionalFormatting>
  <conditionalFormatting sqref="H110">
    <cfRule type="cellIs" dxfId="15" priority="11" operator="notEqual">
      <formula>1</formula>
    </cfRule>
  </conditionalFormatting>
  <conditionalFormatting sqref="I110">
    <cfRule type="cellIs" dxfId="14" priority="10" operator="notEqual">
      <formula>1</formula>
    </cfRule>
  </conditionalFormatting>
  <conditionalFormatting sqref="N119">
    <cfRule type="cellIs" dxfId="13" priority="9" operator="notEqual">
      <formula>1</formula>
    </cfRule>
  </conditionalFormatting>
  <conditionalFormatting sqref="O119">
    <cfRule type="cellIs" dxfId="12" priority="8" operator="notEqual">
      <formula>1</formula>
    </cfRule>
  </conditionalFormatting>
  <conditionalFormatting sqref="N127">
    <cfRule type="cellIs" dxfId="11" priority="7" operator="notEqual">
      <formula>1</formula>
    </cfRule>
  </conditionalFormatting>
  <conditionalFormatting sqref="O127">
    <cfRule type="cellIs" dxfId="10" priority="6" operator="notEqual">
      <formula>1</formula>
    </cfRule>
  </conditionalFormatting>
  <conditionalFormatting sqref="N142">
    <cfRule type="cellIs" dxfId="9" priority="5" operator="notEqual">
      <formula>1</formula>
    </cfRule>
  </conditionalFormatting>
  <conditionalFormatting sqref="K12:K15">
    <cfRule type="containsText" dxfId="8" priority="3" operator="containsText" text="nein">
      <formula>NOT(ISERROR(SEARCH("nein",K12)))</formula>
    </cfRule>
  </conditionalFormatting>
  <conditionalFormatting sqref="K12:K15">
    <cfRule type="containsText" dxfId="7" priority="1" operator="containsText" text="nein">
      <formula>NOT(ISERROR(SEARCH("nein",K12)))</formula>
    </cfRule>
    <cfRule type="containsText" dxfId="6" priority="2" operator="containsText" text="ja">
      <formula>NOT(ISERROR(SEARCH("ja",K12)))</formula>
    </cfRule>
  </conditionalFormatting>
  <hyperlinks>
    <hyperlink ref="H10" r:id="rId1" xr:uid="{00000000-0004-0000-0100-000000000000}"/>
  </hyperlinks>
  <pageMargins left="0.23622047244094491" right="0.23622047244094491" top="0.98425196850393704" bottom="0.31496062992125984" header="0.15748031496062992" footer="0.15748031496062992"/>
  <pageSetup paperSize="9" orientation="landscape" horizontalDpi="4294967292" verticalDpi="4294967292" r:id="rId2"/>
  <headerFooter>
    <oddHeader>&amp;L
&amp;G&amp;R&amp;G</oddHeader>
    <oddFooter>&amp;L&amp;G
&amp;K003B5C  &amp;F - gedruckt &amp;D&amp;R
&amp;K003B5C&amp;P/&amp;N</oddFooter>
  </headerFooter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>
      <selection sqref="A1:B1"/>
    </sheetView>
  </sheetViews>
  <sheetFormatPr baseColWidth="10" defaultColWidth="11.44140625" defaultRowHeight="13.2" x14ac:dyDescent="0.25"/>
  <cols>
    <col min="1" max="3" width="25.6640625" style="3" customWidth="1"/>
    <col min="4" max="4" width="13.44140625" style="3" customWidth="1"/>
    <col min="5" max="16384" width="11.44140625" style="3"/>
  </cols>
  <sheetData>
    <row r="1" spans="1:3" ht="21" x14ac:dyDescent="0.25">
      <c r="A1" s="101" t="s">
        <v>85</v>
      </c>
      <c r="B1" s="101"/>
    </row>
    <row r="3" spans="1:3" x14ac:dyDescent="0.25">
      <c r="A3" s="80"/>
      <c r="B3" s="105" t="s">
        <v>104</v>
      </c>
      <c r="C3" s="105"/>
    </row>
    <row r="4" spans="1:3" ht="13.8" thickBot="1" x14ac:dyDescent="0.3">
      <c r="A4" s="80"/>
    </row>
    <row r="5" spans="1:3" ht="13.8" thickBot="1" x14ac:dyDescent="0.3">
      <c r="A5" s="80"/>
      <c r="B5" s="103" t="s">
        <v>93</v>
      </c>
      <c r="C5" s="104"/>
    </row>
    <row r="6" spans="1:3" x14ac:dyDescent="0.25">
      <c r="A6" s="88" t="s">
        <v>25</v>
      </c>
      <c r="B6" s="93">
        <v>450505.7</v>
      </c>
      <c r="C6" s="57">
        <f t="shared" ref="C6:C15" si="0">B6/$B$23</f>
        <v>2.8723035093666291E-2</v>
      </c>
    </row>
    <row r="7" spans="1:3" x14ac:dyDescent="0.25">
      <c r="A7" s="89" t="s">
        <v>22</v>
      </c>
      <c r="B7" s="94">
        <v>297633.59999999998</v>
      </c>
      <c r="C7" s="12">
        <f t="shared" si="0"/>
        <v>1.8976320028479626E-2</v>
      </c>
    </row>
    <row r="8" spans="1:3" x14ac:dyDescent="0.25">
      <c r="A8" s="89" t="s">
        <v>14</v>
      </c>
      <c r="B8" s="94">
        <v>3386000</v>
      </c>
      <c r="C8" s="12">
        <f t="shared" si="0"/>
        <v>0.21588227813134009</v>
      </c>
    </row>
    <row r="9" spans="1:3" x14ac:dyDescent="0.25">
      <c r="A9" s="89" t="s">
        <v>30</v>
      </c>
      <c r="B9" s="94">
        <v>318459.59999999998</v>
      </c>
      <c r="C9" s="12">
        <f t="shared" si="0"/>
        <v>2.0304129929354788E-2</v>
      </c>
    </row>
    <row r="10" spans="1:3" x14ac:dyDescent="0.25">
      <c r="A10" s="89" t="s">
        <v>19</v>
      </c>
      <c r="B10" s="94">
        <v>1208248</v>
      </c>
      <c r="C10" s="12">
        <f t="shared" si="0"/>
        <v>7.7034651738817309E-2</v>
      </c>
    </row>
    <row r="11" spans="1:3" x14ac:dyDescent="0.25">
      <c r="A11" s="89" t="s">
        <v>11</v>
      </c>
      <c r="B11" s="94">
        <v>2348991</v>
      </c>
      <c r="C11" s="12">
        <f t="shared" si="0"/>
        <v>0.14976536573833865</v>
      </c>
    </row>
    <row r="12" spans="1:3" x14ac:dyDescent="0.25">
      <c r="A12" s="89" t="s">
        <v>20</v>
      </c>
      <c r="B12" s="94">
        <v>1756981.5</v>
      </c>
      <c r="C12" s="12">
        <f t="shared" si="0"/>
        <v>0.11202042789563471</v>
      </c>
    </row>
    <row r="13" spans="1:3" x14ac:dyDescent="0.25">
      <c r="A13" s="89" t="s">
        <v>18</v>
      </c>
      <c r="B13" s="94">
        <v>773373</v>
      </c>
      <c r="C13" s="12">
        <f t="shared" si="0"/>
        <v>4.9308188152766948E-2</v>
      </c>
    </row>
    <row r="14" spans="1:3" x14ac:dyDescent="0.25">
      <c r="A14" s="89" t="s">
        <v>29</v>
      </c>
      <c r="B14" s="94">
        <v>386093.8</v>
      </c>
      <c r="C14" s="12">
        <f t="shared" si="0"/>
        <v>2.4616305114112814E-2</v>
      </c>
    </row>
    <row r="15" spans="1:3" x14ac:dyDescent="0.25">
      <c r="A15" s="89" t="s">
        <v>32</v>
      </c>
      <c r="B15" s="94">
        <v>496461.8</v>
      </c>
      <c r="C15" s="12">
        <f t="shared" si="0"/>
        <v>3.1653072767036543E-2</v>
      </c>
    </row>
    <row r="16" spans="1:3" x14ac:dyDescent="0.25">
      <c r="A16" s="89" t="s">
        <v>34</v>
      </c>
      <c r="B16" s="94">
        <v>201605.7</v>
      </c>
      <c r="C16" s="12">
        <f t="shared" ref="C16:C21" si="1">B16/$B$23</f>
        <v>1.2853838688796077E-2</v>
      </c>
    </row>
    <row r="17" spans="1:3" x14ac:dyDescent="0.25">
      <c r="A17" s="89" t="s">
        <v>24</v>
      </c>
      <c r="B17" s="94">
        <v>233555</v>
      </c>
      <c r="C17" s="12">
        <f>B17/$B$23</f>
        <v>1.4890840362954854E-2</v>
      </c>
    </row>
    <row r="18" spans="1:3" x14ac:dyDescent="0.25">
      <c r="A18" s="89" t="s">
        <v>21</v>
      </c>
      <c r="B18" s="94">
        <v>467011.9</v>
      </c>
      <c r="C18" s="12">
        <f>B18/$B$23</f>
        <v>2.9775426133031774E-2</v>
      </c>
    </row>
    <row r="19" spans="1:3" x14ac:dyDescent="0.25">
      <c r="A19" s="90" t="s">
        <v>9</v>
      </c>
      <c r="B19" s="94">
        <v>2393692.7999999998</v>
      </c>
      <c r="C19" s="12">
        <f>B19/$B$23</f>
        <v>0.15261543260796992</v>
      </c>
    </row>
    <row r="20" spans="1:3" x14ac:dyDescent="0.25">
      <c r="A20" s="89" t="s">
        <v>26</v>
      </c>
      <c r="B20" s="94">
        <v>368546.4</v>
      </c>
      <c r="C20" s="12">
        <f t="shared" si="1"/>
        <v>2.3497529955435359E-2</v>
      </c>
    </row>
    <row r="21" spans="1:3" ht="13.8" thickBot="1" x14ac:dyDescent="0.3">
      <c r="A21" s="91" t="s">
        <v>13</v>
      </c>
      <c r="B21" s="95">
        <v>597314.30000000005</v>
      </c>
      <c r="C21" s="14">
        <f t="shared" si="1"/>
        <v>3.8083157662264243E-2</v>
      </c>
    </row>
    <row r="22" spans="1:3" x14ac:dyDescent="0.25">
      <c r="B22" s="81"/>
    </row>
    <row r="23" spans="1:3" x14ac:dyDescent="0.25">
      <c r="B23" s="81">
        <f>SUM(B6:B21)</f>
        <v>15684474.1</v>
      </c>
      <c r="C23" s="92">
        <f>SUM(C6:C21)</f>
        <v>1</v>
      </c>
    </row>
  </sheetData>
  <sheetProtection sheet="1" objects="1" scenarios="1" formatCells="0" formatColumns="0" formatRows="0" insertHyperlinks="0" sort="0" autoFilter="0" pivotTables="0"/>
  <mergeCells count="3">
    <mergeCell ref="A1:B1"/>
    <mergeCell ref="B5:C5"/>
    <mergeCell ref="B3:C3"/>
  </mergeCells>
  <conditionalFormatting sqref="C23">
    <cfRule type="cellIs" dxfId="5" priority="1" operator="notEqual">
      <formula>1</formula>
    </cfRule>
  </conditionalFormatting>
  <hyperlinks>
    <hyperlink ref="B3" r:id="rId1" xr:uid="{00000000-0004-0000-0200-000000000000}"/>
  </hyperlinks>
  <pageMargins left="0.7" right="0.7" top="0.78740157499999996" bottom="0.78740157499999996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7"/>
  <sheetViews>
    <sheetView workbookViewId="0">
      <selection sqref="A1:B1"/>
    </sheetView>
  </sheetViews>
  <sheetFormatPr baseColWidth="10" defaultColWidth="11.44140625" defaultRowHeight="13.2" x14ac:dyDescent="0.25"/>
  <cols>
    <col min="1" max="1" width="5.109375" style="3" customWidth="1"/>
    <col min="2" max="2" width="18.44140625" style="3" bestFit="1" customWidth="1"/>
    <col min="3" max="7" width="25.6640625" style="3" customWidth="1"/>
    <col min="8" max="16384" width="11.44140625" style="3"/>
  </cols>
  <sheetData>
    <row r="1" spans="1:7" ht="21" x14ac:dyDescent="0.25">
      <c r="A1" s="101" t="s">
        <v>85</v>
      </c>
      <c r="B1" s="101"/>
    </row>
    <row r="3" spans="1:7" ht="13.8" thickBot="1" x14ac:dyDescent="0.3"/>
    <row r="4" spans="1:7" ht="13.8" thickBot="1" x14ac:dyDescent="0.3">
      <c r="C4" s="18" t="s">
        <v>98</v>
      </c>
      <c r="D4" s="36" t="s">
        <v>99</v>
      </c>
      <c r="E4" s="75" t="s">
        <v>95</v>
      </c>
      <c r="F4" s="79" t="s">
        <v>102</v>
      </c>
      <c r="G4" s="78" t="s">
        <v>103</v>
      </c>
    </row>
    <row r="5" spans="1:7" x14ac:dyDescent="0.25">
      <c r="B5" s="66" t="s">
        <v>9</v>
      </c>
      <c r="C5" s="63">
        <f>'Vanguard-Kombi mit DE ex UK'!B14</f>
        <v>2.9279999999999997E-2</v>
      </c>
      <c r="D5" s="31">
        <f>'Vanguard-Kombi DE'!B14+'Vanguard-Kombi DE'!B36</f>
        <v>7.1429999999999993E-2</v>
      </c>
      <c r="E5" s="76">
        <f>C22*'BIP (Europa)'!C19</f>
        <v>3.8642227536337989E-2</v>
      </c>
      <c r="F5" s="16">
        <f>E5*0.8</f>
        <v>3.0913782029070393E-2</v>
      </c>
      <c r="G5" s="73">
        <f>E5*1.2</f>
        <v>4.6370673043605586E-2</v>
      </c>
    </row>
    <row r="6" spans="1:7" x14ac:dyDescent="0.25">
      <c r="B6" s="67" t="s">
        <v>11</v>
      </c>
      <c r="C6" s="64">
        <f>'Vanguard-Kombi mit DE ex UK'!B15+'Vanguard-Kombi mit DE ex UK'!B36</f>
        <v>5.2229999999999999E-2</v>
      </c>
      <c r="D6" s="7">
        <f>'Vanguard-Kombi DE'!B15+'Vanguard-Kombi DE'!B37</f>
        <v>4.2329999999999993E-2</v>
      </c>
      <c r="E6" s="77">
        <f>C22*'BIP (Europa)'!C11</f>
        <v>3.7920590604947353E-2</v>
      </c>
      <c r="F6" s="7">
        <f t="shared" ref="F6:F20" si="0">E6*0.8</f>
        <v>3.0336472483957884E-2</v>
      </c>
      <c r="G6" s="12">
        <f t="shared" ref="G6:G20" si="1">E6*1.2</f>
        <v>4.5504708725936822E-2</v>
      </c>
    </row>
    <row r="7" spans="1:7" ht="12.75" customHeight="1" x14ac:dyDescent="0.25">
      <c r="B7" s="67" t="s">
        <v>13</v>
      </c>
      <c r="C7" s="64">
        <f>'Vanguard-Kombi mit DE ex UK'!B17+'Vanguard-Kombi mit DE ex UK'!B37</f>
        <v>4.335E-2</v>
      </c>
      <c r="D7" s="7">
        <f>'Vanguard-Kombi DE'!B17+'Vanguard-Kombi DE'!B38</f>
        <v>3.5250000000000004E-2</v>
      </c>
      <c r="E7" s="77">
        <f>C22*'BIP (Europa)'!C21</f>
        <v>9.6426555200853081E-3</v>
      </c>
      <c r="F7" s="7">
        <f t="shared" si="0"/>
        <v>7.7141244160682469E-3</v>
      </c>
      <c r="G7" s="12">
        <f t="shared" si="1"/>
        <v>1.1571186624102369E-2</v>
      </c>
    </row>
    <row r="8" spans="1:7" x14ac:dyDescent="0.25">
      <c r="B8" s="67" t="s">
        <v>14</v>
      </c>
      <c r="C8" s="64">
        <f>'Vanguard-Kombi mit DE ex UK'!B18+'Vanguard-Kombi mit DE ex UK'!B38</f>
        <v>4.2270000000000002E-2</v>
      </c>
      <c r="D8" s="7">
        <f>'Vanguard-Kombi DE'!B18+'Vanguard-Kombi DE'!B39</f>
        <v>3.4320000000000003E-2</v>
      </c>
      <c r="E8" s="77">
        <f>C22*'BIP (Europa)'!C8</f>
        <v>5.4661392822855315E-2</v>
      </c>
      <c r="F8" s="7">
        <f t="shared" si="0"/>
        <v>4.3729114258284255E-2</v>
      </c>
      <c r="G8" s="12">
        <f t="shared" si="1"/>
        <v>6.5593671387426375E-2</v>
      </c>
    </row>
    <row r="9" spans="1:7" x14ac:dyDescent="0.25">
      <c r="B9" s="67" t="s">
        <v>18</v>
      </c>
      <c r="C9" s="64">
        <f>'Vanguard-Kombi mit DE ex UK'!B22+'Vanguard-Kombi mit DE ex UK'!B39</f>
        <v>1.7309999999999999E-2</v>
      </c>
      <c r="D9" s="7">
        <f>'Vanguard-Kombi DE'!B22+'Vanguard-Kombi DE'!B40</f>
        <v>1.401E-2</v>
      </c>
      <c r="E9" s="77">
        <f>C22*'BIP (Europa)'!C13</f>
        <v>1.2484833240280593E-2</v>
      </c>
      <c r="F9" s="7">
        <f t="shared" si="0"/>
        <v>9.9878665922244758E-3</v>
      </c>
      <c r="G9" s="12">
        <f t="shared" si="1"/>
        <v>1.498179988833671E-2</v>
      </c>
    </row>
    <row r="10" spans="1:7" x14ac:dyDescent="0.25">
      <c r="B10" s="67" t="s">
        <v>19</v>
      </c>
      <c r="C10" s="64">
        <f>'Vanguard-Kombi mit DE ex UK'!B23+'Vanguard-Kombi mit DE ex UK'!B40</f>
        <v>1.4849999999999999E-2</v>
      </c>
      <c r="D10" s="7">
        <f>'Vanguard-Kombi DE'!B23+'Vanguard-Kombi DE'!B41</f>
        <v>1.2E-2</v>
      </c>
      <c r="E10" s="77">
        <f>C22*'BIP (Europa)'!C10</f>
        <v>1.9505173820268545E-2</v>
      </c>
      <c r="F10" s="7">
        <f t="shared" si="0"/>
        <v>1.5604139056214836E-2</v>
      </c>
      <c r="G10" s="12">
        <f t="shared" si="1"/>
        <v>2.3406208584322252E-2</v>
      </c>
    </row>
    <row r="11" spans="1:7" x14ac:dyDescent="0.25">
      <c r="B11" s="67" t="s">
        <v>20</v>
      </c>
      <c r="C11" s="64">
        <f>'Vanguard-Kombi mit DE ex UK'!B24+'Vanguard-Kombi mit DE ex UK'!B42</f>
        <v>1.2719999999999999E-2</v>
      </c>
      <c r="D11" s="7">
        <f>'Vanguard-Kombi DE'!B24+'Vanguard-Kombi DE'!B43</f>
        <v>1.0319999999999999E-2</v>
      </c>
      <c r="E11" s="77">
        <f>C22*'BIP (Europa)'!C12</f>
        <v>2.8363572343174714E-2</v>
      </c>
      <c r="F11" s="7">
        <f t="shared" si="0"/>
        <v>2.2690857874539772E-2</v>
      </c>
      <c r="G11" s="12">
        <f t="shared" si="1"/>
        <v>3.4036286811809653E-2</v>
      </c>
    </row>
    <row r="12" spans="1:7" x14ac:dyDescent="0.25">
      <c r="B12" s="67" t="s">
        <v>21</v>
      </c>
      <c r="C12" s="64">
        <f>'Vanguard-Kombi mit DE ex UK'!B25+'Vanguard-Kombi mit DE ex UK'!B41</f>
        <v>1.3019999999999999E-2</v>
      </c>
      <c r="D12" s="7">
        <f>'Vanguard-Kombi DE'!B25+'Vanguard-Kombi DE'!B42</f>
        <v>1.0619999999999999E-2</v>
      </c>
      <c r="E12" s="77">
        <f>C22*'BIP (Europa)'!C18</f>
        <v>7.5391378968836459E-3</v>
      </c>
      <c r="F12" s="7">
        <f t="shared" si="0"/>
        <v>6.0313103175069173E-3</v>
      </c>
      <c r="G12" s="12">
        <f t="shared" si="1"/>
        <v>9.0469654762603754E-3</v>
      </c>
    </row>
    <row r="13" spans="1:7" x14ac:dyDescent="0.25">
      <c r="B13" s="67" t="s">
        <v>22</v>
      </c>
      <c r="C13" s="64">
        <f>'Vanguard-Kombi mit DE ex UK'!B26+'Vanguard-Kombi mit DE ex UK'!B43</f>
        <v>8.7299999999999999E-3</v>
      </c>
      <c r="D13" s="7">
        <f>'Vanguard-Kombi DE'!B26+'Vanguard-Kombi DE'!B44</f>
        <v>7.0799999999999995E-3</v>
      </c>
      <c r="E13" s="77">
        <f>C22*'BIP (Europa)'!C7</f>
        <v>4.8048042312110418E-3</v>
      </c>
      <c r="F13" s="7">
        <f t="shared" si="0"/>
        <v>3.8438433849688337E-3</v>
      </c>
      <c r="G13" s="12">
        <f t="shared" si="1"/>
        <v>5.7657650774532504E-3</v>
      </c>
    </row>
    <row r="14" spans="1:7" x14ac:dyDescent="0.25">
      <c r="B14" s="67" t="s">
        <v>24</v>
      </c>
      <c r="C14" s="64">
        <f>'Vanguard-Kombi mit DE ex UK'!B28+'Vanguard-Kombi mit DE ex UK'!B44</f>
        <v>6.1199999999999996E-3</v>
      </c>
      <c r="D14" s="7">
        <f>'Vanguard-Kombi DE'!B28+'Vanguard-Kombi DE'!B45</f>
        <v>4.9199999999999999E-3</v>
      </c>
      <c r="E14" s="77">
        <f>C22*'BIP (Europa)'!C17</f>
        <v>3.7703607799001696E-3</v>
      </c>
      <c r="F14" s="7">
        <f t="shared" si="0"/>
        <v>3.0162886239201358E-3</v>
      </c>
      <c r="G14" s="12">
        <f t="shared" si="1"/>
        <v>4.5244329358802033E-3</v>
      </c>
    </row>
    <row r="15" spans="1:7" x14ac:dyDescent="0.25">
      <c r="B15" s="67" t="s">
        <v>25</v>
      </c>
      <c r="C15" s="64">
        <f>'Vanguard-Kombi mit DE ex UK'!B29+'Vanguard-Kombi mit DE ex UK'!B45</f>
        <v>4.7399999999999994E-3</v>
      </c>
      <c r="D15" s="7">
        <f>'Vanguard-Kombi DE'!B29+'Vanguard-Kombi DE'!B46</f>
        <v>3.8399999999999997E-3</v>
      </c>
      <c r="E15" s="77">
        <f>C22*'BIP (Europa)'!C6</f>
        <v>7.2726724857163057E-3</v>
      </c>
      <c r="F15" s="7">
        <f t="shared" si="0"/>
        <v>5.8181379885730447E-3</v>
      </c>
      <c r="G15" s="12">
        <f t="shared" si="1"/>
        <v>8.7272069828595658E-3</v>
      </c>
    </row>
    <row r="16" spans="1:7" x14ac:dyDescent="0.25">
      <c r="B16" s="67" t="s">
        <v>26</v>
      </c>
      <c r="C16" s="64">
        <f>'Vanguard-Kombi mit DE ex UK'!B30+'Vanguard-Kombi mit DE ex UK'!B46</f>
        <v>3.8399999999999997E-3</v>
      </c>
      <c r="D16" s="7">
        <f>'Vanguard-Kombi DE'!B30+'Vanguard-Kombi DE'!B47</f>
        <v>3.2399999999999998E-3</v>
      </c>
      <c r="E16" s="77">
        <f>C22*'BIP (Europa)'!C20</f>
        <v>5.9495745847162338E-3</v>
      </c>
      <c r="F16" s="7">
        <f t="shared" si="0"/>
        <v>4.7596596677729874E-3</v>
      </c>
      <c r="G16" s="12">
        <f t="shared" si="1"/>
        <v>7.1394895016594802E-3</v>
      </c>
    </row>
    <row r="17" spans="2:7" x14ac:dyDescent="0.25">
      <c r="B17" s="67" t="s">
        <v>29</v>
      </c>
      <c r="C17" s="64">
        <f>'Vanguard-Kombi mit DE ex UK'!B32+'Vanguard-Kombi mit DE ex UK'!B49</f>
        <v>1.23E-3</v>
      </c>
      <c r="D17" s="7">
        <f>'Vanguard-Kombi DE'!B32+'Vanguard-Kombi DE'!B49</f>
        <v>1.08E-3</v>
      </c>
      <c r="E17" s="77">
        <f>C22*'BIP (Europa)'!C14</f>
        <v>6.2328484548933652E-3</v>
      </c>
      <c r="F17" s="7">
        <f t="shared" si="0"/>
        <v>4.9862787639146922E-3</v>
      </c>
      <c r="G17" s="12">
        <f t="shared" si="1"/>
        <v>7.4794181458720382E-3</v>
      </c>
    </row>
    <row r="18" spans="2:7" x14ac:dyDescent="0.25">
      <c r="B18" s="67" t="s">
        <v>30</v>
      </c>
      <c r="C18" s="64">
        <f>'Vanguard-Kombi mit DE ex UK'!B33+'Vanguard-Kombi mit DE ex UK'!B48</f>
        <v>1.3799999999999999E-3</v>
      </c>
      <c r="D18" s="7">
        <f>'Vanguard-Kombi DE'!B33+'Vanguard-Kombi DE'!B50</f>
        <v>1.08E-3</v>
      </c>
      <c r="E18" s="77">
        <f>C22*'BIP (Europa)'!C9</f>
        <v>5.1410056981126334E-3</v>
      </c>
      <c r="F18" s="7">
        <f t="shared" si="0"/>
        <v>4.1128045584901069E-3</v>
      </c>
      <c r="G18" s="12">
        <f t="shared" si="1"/>
        <v>6.1692068377351599E-3</v>
      </c>
    </row>
    <row r="19" spans="2:7" x14ac:dyDescent="0.25">
      <c r="B19" s="67" t="s">
        <v>32</v>
      </c>
      <c r="C19" s="64">
        <f>'Vanguard-Kombi mit DE ex UK'!B35+'Vanguard-Kombi mit DE ex UK'!B47</f>
        <v>1.6799999999999999E-3</v>
      </c>
      <c r="D19" s="7">
        <f>'Vanguard-Kombi DE'!B35+'Vanguard-Kombi DE'!B48</f>
        <v>1.3799999999999999E-3</v>
      </c>
      <c r="E19" s="77">
        <f>C22*'BIP (Europa)'!C15</f>
        <v>8.0145580246136546E-3</v>
      </c>
      <c r="F19" s="7">
        <f t="shared" si="0"/>
        <v>6.4116464196909244E-3</v>
      </c>
      <c r="G19" s="12">
        <f t="shared" si="1"/>
        <v>9.6174696295363848E-3</v>
      </c>
    </row>
    <row r="20" spans="2:7" ht="13.8" thickBot="1" x14ac:dyDescent="0.3">
      <c r="B20" s="68" t="s">
        <v>34</v>
      </c>
      <c r="C20" s="65">
        <f>'Vanguard-Kombi mit DE ex UK'!B50</f>
        <v>4.4999999999999999E-4</v>
      </c>
      <c r="D20" s="10">
        <f>'Vanguard-Kombi DE'!B51</f>
        <v>2.9999999999999997E-4</v>
      </c>
      <c r="E20" s="39">
        <f>C22*'BIP (Europa)'!C16</f>
        <v>3.2545919560031671E-3</v>
      </c>
      <c r="F20" s="10">
        <f t="shared" si="0"/>
        <v>2.6036735648025337E-3</v>
      </c>
      <c r="G20" s="14">
        <f t="shared" si="1"/>
        <v>3.9055103472038005E-3</v>
      </c>
    </row>
    <row r="21" spans="2:7" x14ac:dyDescent="0.25">
      <c r="B21" s="1"/>
    </row>
    <row r="22" spans="2:7" ht="26.4" x14ac:dyDescent="0.25">
      <c r="B22" s="69" t="s">
        <v>97</v>
      </c>
      <c r="C22" s="4">
        <f>SUM(C5:C20)</f>
        <v>0.25320000000000004</v>
      </c>
      <c r="D22" s="4">
        <f>SUM(D5:D20)</f>
        <v>0.25320000000000004</v>
      </c>
      <c r="E22" s="4">
        <f>SUM(E5:E20)</f>
        <v>0.25320000000000004</v>
      </c>
      <c r="F22" s="4"/>
      <c r="G22" s="4"/>
    </row>
    <row r="24" spans="2:7" ht="13.8" thickBot="1" x14ac:dyDescent="0.3"/>
    <row r="25" spans="2:7" ht="13.8" thickBot="1" x14ac:dyDescent="0.3">
      <c r="B25" s="70" t="s">
        <v>36</v>
      </c>
      <c r="C25" s="74" t="s">
        <v>100</v>
      </c>
      <c r="D25" s="36" t="s">
        <v>101</v>
      </c>
      <c r="E25" s="36" t="s">
        <v>96</v>
      </c>
      <c r="F25" s="20" t="s">
        <v>81</v>
      </c>
    </row>
    <row r="26" spans="2:7" x14ac:dyDescent="0.25">
      <c r="B26" s="60" t="s">
        <v>37</v>
      </c>
      <c r="C26" s="72">
        <f>'Vanguard-Kombi mit DE ex UK'!G22</f>
        <v>0.23866999999999999</v>
      </c>
      <c r="D26" s="16">
        <f>'Vanguard-Kombi DE'!G22</f>
        <v>0.23881999999999998</v>
      </c>
      <c r="E26" s="16">
        <f>'Vanguard-Kombi mit DE ex UK'!H131</f>
        <v>0.20399999999999999</v>
      </c>
      <c r="F26" s="73">
        <f>'Vanguard-Kombi DE'!H131</f>
        <v>0.20499999999999999</v>
      </c>
    </row>
    <row r="27" spans="2:7" x14ac:dyDescent="0.25">
      <c r="B27" s="61" t="s">
        <v>44</v>
      </c>
      <c r="C27" s="64">
        <f>'Vanguard-Kombi mit DE ex UK'!G23</f>
        <v>0.15107999999999999</v>
      </c>
      <c r="D27" s="7">
        <f>'Vanguard-Kombi DE'!G23</f>
        <v>0.14882999999999999</v>
      </c>
      <c r="E27" s="7">
        <f>'Vanguard-Kombi mit DE ex UK'!H135</f>
        <v>6.4000000000000001E-2</v>
      </c>
      <c r="F27" s="12">
        <f>'Vanguard-Kombi DE'!H138</f>
        <v>4.9000000000000002E-2</v>
      </c>
    </row>
    <row r="28" spans="2:7" x14ac:dyDescent="0.25">
      <c r="B28" s="61" t="s">
        <v>40</v>
      </c>
      <c r="C28" s="64">
        <f>'Vanguard-Kombi mit DE ex UK'!G24</f>
        <v>0.11598</v>
      </c>
      <c r="D28" s="7">
        <f>'Vanguard-Kombi DE'!G24</f>
        <v>0.11358</v>
      </c>
      <c r="E28" s="7">
        <f>'Vanguard-Kombi mit DE ex UK'!H134</f>
        <v>0.152</v>
      </c>
      <c r="F28" s="12">
        <f>'Vanguard-Kombi DE'!H134</f>
        <v>0.13600000000000001</v>
      </c>
    </row>
    <row r="29" spans="2:7" x14ac:dyDescent="0.25">
      <c r="B29" s="61" t="s">
        <v>38</v>
      </c>
      <c r="C29" s="64">
        <f>'Vanguard-Kombi mit DE ex UK'!G25</f>
        <v>0.11365</v>
      </c>
      <c r="D29" s="7">
        <f>'Vanguard-Kombi DE'!G25</f>
        <v>0.11230000000000001</v>
      </c>
      <c r="E29" s="7">
        <f>'Vanguard-Kombi mit DE ex UK'!H132</f>
        <v>0.19900000000000001</v>
      </c>
      <c r="F29" s="12">
        <f>'Vanguard-Kombi DE'!H132</f>
        <v>0.19</v>
      </c>
    </row>
    <row r="30" spans="2:7" x14ac:dyDescent="0.25">
      <c r="B30" s="61" t="s">
        <v>43</v>
      </c>
      <c r="C30" s="64">
        <f>'Vanguard-Kombi mit DE ex UK'!G26</f>
        <v>0.10153999999999999</v>
      </c>
      <c r="D30" s="7">
        <f>'Vanguard-Kombi DE'!G26</f>
        <v>0.10439</v>
      </c>
      <c r="E30" s="7">
        <f>'Vanguard-Kombi mit DE ex UK'!H139</f>
        <v>4.3999999999999997E-2</v>
      </c>
      <c r="F30" s="12">
        <f>'Vanguard-Kombi DE'!H137</f>
        <v>6.3E-2</v>
      </c>
    </row>
    <row r="31" spans="2:7" x14ac:dyDescent="0.25">
      <c r="B31" s="61" t="s">
        <v>39</v>
      </c>
      <c r="C31" s="64">
        <f>'Vanguard-Kombi mit DE ex UK'!G27</f>
        <v>8.9279999999999998E-2</v>
      </c>
      <c r="D31" s="7">
        <f>'Vanguard-Kombi DE'!G27</f>
        <v>8.6879999999999999E-2</v>
      </c>
      <c r="E31" s="7">
        <f>'Vanguard-Kombi mit DE ex UK'!H133</f>
        <v>0.152</v>
      </c>
      <c r="F31" s="12">
        <f>'Vanguard-Kombi DE'!H133</f>
        <v>0.13600000000000001</v>
      </c>
    </row>
    <row r="32" spans="2:7" x14ac:dyDescent="0.25">
      <c r="B32" s="61" t="s">
        <v>41</v>
      </c>
      <c r="C32" s="64">
        <f>'Vanguard-Kombi mit DE ex UK'!G28</f>
        <v>6.9419999999999996E-2</v>
      </c>
      <c r="D32" s="7">
        <f>'Vanguard-Kombi DE'!G28</f>
        <v>7.4069999999999997E-2</v>
      </c>
      <c r="E32" s="7">
        <f>'Vanguard-Kombi mit DE ex UK'!H137</f>
        <v>5.1999999999999998E-2</v>
      </c>
      <c r="F32" s="12">
        <f>'Vanguard-Kombi DE'!H135</f>
        <v>8.3000000000000004E-2</v>
      </c>
    </row>
    <row r="33" spans="2:6" ht="26.4" x14ac:dyDescent="0.25">
      <c r="B33" s="71" t="s">
        <v>42</v>
      </c>
      <c r="C33" s="64">
        <f>'Vanguard-Kombi mit DE ex UK'!G29</f>
        <v>5.2830000000000002E-2</v>
      </c>
      <c r="D33" s="7">
        <f>'Vanguard-Kombi DE'!G29</f>
        <v>5.4330000000000003E-2</v>
      </c>
      <c r="E33" s="7">
        <f>'Vanguard-Kombi mit DE ex UK'!H136</f>
        <v>5.3999999999999999E-2</v>
      </c>
      <c r="F33" s="12">
        <f>'Vanguard-Kombi DE'!H136</f>
        <v>6.4000000000000001E-2</v>
      </c>
    </row>
    <row r="34" spans="2:6" x14ac:dyDescent="0.25">
      <c r="B34" s="61" t="s">
        <v>46</v>
      </c>
      <c r="C34" s="64">
        <f>'Vanguard-Kombi mit DE ex UK'!G30</f>
        <v>3.4450000000000001E-2</v>
      </c>
      <c r="D34" s="7">
        <f>'Vanguard-Kombi DE'!G30</f>
        <v>3.4299999999999997E-2</v>
      </c>
      <c r="E34" s="7">
        <f>'Vanguard-Kombi mit DE ex UK'!H140</f>
        <v>3.3000000000000002E-2</v>
      </c>
      <c r="F34" s="12">
        <f>'Vanguard-Kombi DE'!H140</f>
        <v>3.2000000000000001E-2</v>
      </c>
    </row>
    <row r="35" spans="2:6" ht="13.8" thickBot="1" x14ac:dyDescent="0.3">
      <c r="B35" s="62" t="s">
        <v>45</v>
      </c>
      <c r="C35" s="65">
        <f>'Vanguard-Kombi mit DE ex UK'!G31</f>
        <v>3.3099999999999997E-2</v>
      </c>
      <c r="D35" s="10">
        <f>'Vanguard-Kombi DE'!G31</f>
        <v>3.2500000000000001E-2</v>
      </c>
      <c r="E35" s="10">
        <f>'Vanguard-Kombi mit DE ex UK'!H138</f>
        <v>4.5999999999999999E-2</v>
      </c>
      <c r="F35" s="14">
        <f>'Vanguard-Kombi DE'!H139</f>
        <v>4.2000000000000003E-2</v>
      </c>
    </row>
    <row r="37" spans="2:6" x14ac:dyDescent="0.25">
      <c r="C37" s="4">
        <f>SUM(C26:C35)</f>
        <v>1</v>
      </c>
      <c r="D37" s="4">
        <f>SUM(D26:D35)</f>
        <v>0.99999999999999978</v>
      </c>
      <c r="E37" s="4">
        <f>SUM(E26:E35)</f>
        <v>1.0000000000000002</v>
      </c>
      <c r="F37" s="4">
        <f>SUM(F26:F35)</f>
        <v>1</v>
      </c>
    </row>
  </sheetData>
  <sheetProtection sheet="1" objects="1" scenarios="1" formatCells="0" formatColumns="0" formatRows="0" insertHyperlinks="0" deleteColumns="0" deleteRows="0" sort="0" autoFilter="0" pivotTables="0"/>
  <mergeCells count="1">
    <mergeCell ref="A1:B1"/>
  </mergeCells>
  <conditionalFormatting sqref="C37:F37">
    <cfRule type="cellIs" dxfId="4" priority="1" operator="notEqual">
      <formula>1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Vanguard 4er AW+ DE ex UK</vt:lpstr>
      <vt:lpstr>Vanguard-Kombi mit DE ex UK</vt:lpstr>
      <vt:lpstr>Vanguard-Kombi DE</vt:lpstr>
      <vt:lpstr>BIP (Europa)</vt:lpstr>
      <vt:lpstr>Vergleich Europa</vt:lpstr>
    </vt:vector>
  </TitlesOfParts>
  <Company>Klubert + Schmidt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Eckert Kevin</dc:creator>
  <cp:lastModifiedBy>Hendrik Hartramph</cp:lastModifiedBy>
  <cp:lastPrinted>2016-05-10T06:42:24Z</cp:lastPrinted>
  <dcterms:created xsi:type="dcterms:W3CDTF">2016-03-21T14:01:06Z</dcterms:created>
  <dcterms:modified xsi:type="dcterms:W3CDTF">2019-05-07T11:58:42Z</dcterms:modified>
</cp:coreProperties>
</file>