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30" windowWidth="22110" windowHeight="9555" activeTab="1"/>
  </bookViews>
  <sheets>
    <sheet name="Tabelle1" sheetId="1" r:id="rId1"/>
    <sheet name="Umbuchung" sheetId="2" r:id="rId2"/>
    <sheet name="Tabelle3" sheetId="3" r:id="rId3"/>
  </sheets>
  <calcPr calcId="145621"/>
</workbook>
</file>

<file path=xl/calcChain.xml><?xml version="1.0" encoding="utf-8"?>
<calcChain xmlns="http://schemas.openxmlformats.org/spreadsheetml/2006/main">
  <c r="H11" i="2" l="1"/>
  <c r="G11" i="2"/>
  <c r="H6" i="2"/>
  <c r="G6" i="2"/>
  <c r="C18" i="2"/>
  <c r="C13" i="2"/>
  <c r="E10" i="2"/>
  <c r="F19" i="2" l="1"/>
  <c r="Q19" i="2" s="1"/>
  <c r="F14" i="2"/>
  <c r="F20" i="2"/>
  <c r="G15" i="2"/>
  <c r="J15" i="2" s="1"/>
  <c r="K15" i="2" s="1"/>
  <c r="P15" i="2" s="1"/>
  <c r="G10" i="2"/>
  <c r="G5" i="2"/>
  <c r="G4" i="2"/>
  <c r="H4" i="2" s="1"/>
  <c r="R15" i="2" l="1"/>
  <c r="E20" i="2"/>
  <c r="L14" i="2"/>
  <c r="P14" i="2" s="1"/>
  <c r="E19" i="2" s="1"/>
  <c r="G19" i="2" s="1"/>
  <c r="H19" i="2" s="1"/>
  <c r="G14" i="2"/>
  <c r="H14" i="2" s="1"/>
  <c r="Q14" i="2"/>
  <c r="G20" i="2"/>
  <c r="J20" i="2" s="1"/>
  <c r="K20" i="2" s="1"/>
  <c r="P20" i="2" s="1"/>
  <c r="R20" i="2" s="1"/>
  <c r="H5" i="2"/>
  <c r="M7" i="1"/>
  <c r="L19" i="2" l="1"/>
  <c r="P19" i="2" s="1"/>
  <c r="R14" i="2"/>
  <c r="R16" i="2" s="1"/>
  <c r="H15" i="2"/>
  <c r="H16" i="2" s="1"/>
  <c r="G16" i="2"/>
  <c r="G21" i="2"/>
  <c r="H20" i="2"/>
  <c r="H21" i="2" s="1"/>
  <c r="S14" i="2"/>
  <c r="D12" i="1"/>
  <c r="E12" i="1"/>
  <c r="F12" i="1"/>
  <c r="G12" i="1"/>
  <c r="H12" i="1"/>
  <c r="I12" i="1"/>
  <c r="J12" i="1"/>
  <c r="C12" i="1"/>
  <c r="E11" i="1"/>
  <c r="D11" i="1"/>
  <c r="D13" i="1" s="1"/>
  <c r="C11" i="1"/>
  <c r="B10" i="1"/>
  <c r="C6" i="1" s="1"/>
  <c r="C10" i="1"/>
  <c r="D6" i="1" s="1"/>
  <c r="D10" i="1"/>
  <c r="E6" i="1" s="1"/>
  <c r="E10" i="1"/>
  <c r="F6" i="1" s="1"/>
  <c r="F10" i="1"/>
  <c r="G6" i="1" s="1"/>
  <c r="G10" i="1"/>
  <c r="H6" i="1" s="1"/>
  <c r="H10" i="1"/>
  <c r="I6" i="1" s="1"/>
  <c r="I10" i="1"/>
  <c r="J6" i="1" s="1"/>
  <c r="B6" i="1"/>
  <c r="B11" i="1"/>
  <c r="B13" i="1" s="1"/>
  <c r="C13" i="1"/>
  <c r="F11" i="1"/>
  <c r="F13" i="1" s="1"/>
  <c r="G11" i="1"/>
  <c r="G13" i="1" s="1"/>
  <c r="H11" i="1"/>
  <c r="H13" i="1" s="1"/>
  <c r="I11" i="1"/>
  <c r="I13" i="1" s="1"/>
  <c r="E13" i="1"/>
  <c r="J10" i="1"/>
  <c r="M10" i="1" s="1"/>
  <c r="J11" i="1"/>
  <c r="J13" i="1" s="1"/>
  <c r="R19" i="2" l="1"/>
  <c r="R21" i="2" s="1"/>
  <c r="E9" i="2"/>
  <c r="G9" i="2" s="1"/>
  <c r="S19" i="2"/>
  <c r="K12" i="1"/>
  <c r="K11" i="1"/>
  <c r="S15" i="2"/>
  <c r="S16" i="2" s="1"/>
  <c r="S20" i="2"/>
  <c r="S21" i="2" s="1"/>
  <c r="K6" i="1"/>
  <c r="H10" i="2" l="1"/>
  <c r="H9" i="2"/>
</calcChain>
</file>

<file path=xl/sharedStrings.xml><?xml version="1.0" encoding="utf-8"?>
<sst xmlns="http://schemas.openxmlformats.org/spreadsheetml/2006/main" count="64" uniqueCount="36">
  <si>
    <t>Jahr</t>
  </si>
  <si>
    <t>Eingezahlte Beiträge</t>
  </si>
  <si>
    <t>erhaltene Zulagen</t>
  </si>
  <si>
    <t>Wertentwicklung i.V.z. Vorjahr [%]</t>
  </si>
  <si>
    <t>Wertentwicklung im Jahr X [€]</t>
  </si>
  <si>
    <t>Wertentwicklung seit Vertragsbeginn [€]</t>
  </si>
  <si>
    <t>Gesamt Eingezahlt</t>
  </si>
  <si>
    <t>Gesamt Zulagen</t>
  </si>
  <si>
    <t>Entspricht durchtschnittlicher Wertentwicklung iHv.</t>
  </si>
  <si>
    <t>Gesamtwert [€]</t>
  </si>
  <si>
    <t>Durchschnitt</t>
  </si>
  <si>
    <t>Wertentwicklung Gesamt [%] (ohne Berücksichtung Zulagen)</t>
  </si>
  <si>
    <t>Wertentwicklung Gesamt [%] (mit Berücksichtung Zulagen)</t>
  </si>
  <si>
    <t>lfd. Jahr</t>
  </si>
  <si>
    <t>Uni Euro Renta</t>
  </si>
  <si>
    <t>Anteile</t>
  </si>
  <si>
    <t>Preis</t>
  </si>
  <si>
    <t>Wert</t>
  </si>
  <si>
    <t>Fonds</t>
  </si>
  <si>
    <t>Art</t>
  </si>
  <si>
    <t>Aktienfonds</t>
  </si>
  <si>
    <t>Rentenfonds</t>
  </si>
  <si>
    <t>Prozent</t>
  </si>
  <si>
    <t xml:space="preserve">Uni Global Vorsorge </t>
  </si>
  <si>
    <t>A1C81G</t>
  </si>
  <si>
    <t>WKN</t>
  </si>
  <si>
    <t>Geld-abgang</t>
  </si>
  <si>
    <t>Anteils-abgang</t>
  </si>
  <si>
    <t>Anteils-zugang</t>
  </si>
  <si>
    <t>Kontrolle</t>
  </si>
  <si>
    <t>aktueller Stand (Ausgangslage)</t>
  </si>
  <si>
    <t>Höchstkurs  des Aktienfonds</t>
  </si>
  <si>
    <t>1. Kursverlust angeben ===&gt;</t>
  </si>
  <si>
    <t>2. Kursverlust angeben ===&gt;</t>
  </si>
  <si>
    <t>Ist Anteilsbestand nach Umbuchung/Fondstausch</t>
  </si>
  <si>
    <t>Summe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</si>
</sst>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* #,##0.00\ &quot;€&quot;_-;\-* #,##0.00\ &quot;€&quot;_-;_-* &quot;-&quot;??\ &quot;€&quot;_-;_-@_-"/>
    <numFmt numFmtId="164" formatCode="_-* #,##0.00\ [$€-407]_-;\-* #,##0.00\ [$€-407]_-;_-* &quot;-&quot;??\ [$€-407]_-;_-@_-"/>
    <numFmt numFmtId="165" formatCode="_-* #,##0\ &quot;€&quot;_-;\-* #,##0\ &quot;€&quot;_-;_-* &quot;-&quot;??\ &quot;€&quot;_-;_-@_-"/>
    <numFmt numFmtId="166" formatCode="0.000"/>
    <numFmt numFmtId="167" formatCode="0.0000"/>
  </numFmts>
  <fonts count="4" x14ac:knownFonts="1">
    <font>
      <sz val="11"/>
      <color theme="1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44">
    <xf numFmtId="0" fontId="0" fillId="0" borderId="0" xfId="0"/>
    <xf numFmtId="10" fontId="0" fillId="0" borderId="0" xfId="0" applyNumberFormat="1"/>
    <xf numFmtId="0" fontId="1" fillId="0" borderId="0" xfId="0" applyFont="1"/>
    <xf numFmtId="10" fontId="1" fillId="0" borderId="0" xfId="0" applyNumberFormat="1" applyFont="1"/>
    <xf numFmtId="44" fontId="0" fillId="0" borderId="0" xfId="1" applyFont="1"/>
    <xf numFmtId="164" fontId="0" fillId="0" borderId="0" xfId="0" applyNumberFormat="1"/>
    <xf numFmtId="165" fontId="0" fillId="0" borderId="0" xfId="1" applyNumberFormat="1" applyFont="1"/>
    <xf numFmtId="44" fontId="3" fillId="2" borderId="0" xfId="1" applyFont="1" applyFill="1"/>
    <xf numFmtId="44" fontId="3" fillId="0" borderId="0" xfId="1" applyFont="1"/>
    <xf numFmtId="164" fontId="3" fillId="2" borderId="0" xfId="0" applyNumberFormat="1" applyFont="1" applyFill="1"/>
    <xf numFmtId="44" fontId="0" fillId="0" borderId="0" xfId="0" applyNumberFormat="1"/>
    <xf numFmtId="0" fontId="0" fillId="0" borderId="0" xfId="0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/>
    </xf>
    <xf numFmtId="9" fontId="0" fillId="0" borderId="0" xfId="2" applyFont="1" applyFill="1" applyAlignment="1">
      <alignment horizontal="center" vertical="center"/>
    </xf>
    <xf numFmtId="0" fontId="0" fillId="0" borderId="0" xfId="0" applyFill="1"/>
    <xf numFmtId="0" fontId="0" fillId="0" borderId="1" xfId="0" applyBorder="1"/>
    <xf numFmtId="0" fontId="0" fillId="0" borderId="1" xfId="0" applyNumberFormat="1" applyBorder="1" applyAlignment="1">
      <alignment horizontal="center" vertical="center"/>
    </xf>
    <xf numFmtId="167" fontId="0" fillId="0" borderId="1" xfId="0" applyNumberFormat="1" applyBorder="1"/>
    <xf numFmtId="44" fontId="0" fillId="0" borderId="1" xfId="1" applyFont="1" applyBorder="1"/>
    <xf numFmtId="164" fontId="0" fillId="0" borderId="1" xfId="0" applyNumberFormat="1" applyBorder="1"/>
    <xf numFmtId="9" fontId="0" fillId="0" borderId="1" xfId="2" applyFont="1" applyBorder="1" applyAlignment="1">
      <alignment horizontal="center" vertical="center"/>
    </xf>
    <xf numFmtId="166" fontId="0" fillId="0" borderId="1" xfId="0" applyNumberFormat="1" applyBorder="1"/>
    <xf numFmtId="9" fontId="0" fillId="0" borderId="1" xfId="0" applyNumberFormat="1" applyBorder="1" applyAlignment="1">
      <alignment horizontal="center" vertical="center"/>
    </xf>
    <xf numFmtId="0" fontId="3" fillId="3" borderId="1" xfId="0" applyFont="1" applyFill="1" applyBorder="1"/>
    <xf numFmtId="0" fontId="3" fillId="3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9" fontId="0" fillId="0" borderId="1" xfId="2" applyFont="1" applyFill="1" applyBorder="1" applyAlignment="1">
      <alignment horizontal="center" vertical="center"/>
    </xf>
    <xf numFmtId="167" fontId="0" fillId="0" borderId="1" xfId="2" applyNumberFormat="1" applyFont="1" applyFill="1" applyBorder="1" applyAlignment="1">
      <alignment horizontal="center" vertical="center"/>
    </xf>
    <xf numFmtId="164" fontId="0" fillId="0" borderId="1" xfId="2" applyNumberFormat="1" applyFont="1" applyFill="1" applyBorder="1" applyAlignment="1">
      <alignment horizontal="center" vertical="center"/>
    </xf>
    <xf numFmtId="166" fontId="0" fillId="0" borderId="1" xfId="2" applyNumberFormat="1" applyFont="1" applyFill="1" applyBorder="1" applyAlignment="1">
      <alignment horizontal="center" vertical="center"/>
    </xf>
    <xf numFmtId="164" fontId="3" fillId="6" borderId="1" xfId="0" applyNumberFormat="1" applyFont="1" applyFill="1" applyBorder="1"/>
    <xf numFmtId="44" fontId="3" fillId="4" borderId="1" xfId="1" applyFont="1" applyFill="1" applyBorder="1"/>
    <xf numFmtId="0" fontId="0" fillId="0" borderId="1" xfId="0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9" fontId="3" fillId="2" borderId="1" xfId="0" quotePrefix="1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164" fontId="3" fillId="3" borderId="1" xfId="0" applyNumberFormat="1" applyFont="1" applyFill="1" applyBorder="1"/>
    <xf numFmtId="9" fontId="3" fillId="3" borderId="1" xfId="2" applyFont="1" applyFill="1" applyBorder="1" applyAlignment="1">
      <alignment horizontal="center" vertical="center"/>
    </xf>
    <xf numFmtId="0" fontId="3" fillId="7" borderId="3" xfId="0" applyFont="1" applyFill="1" applyBorder="1" applyAlignment="1">
      <alignment horizontal="center" vertical="center" wrapText="1"/>
    </xf>
    <xf numFmtId="9" fontId="3" fillId="2" borderId="4" xfId="0" applyNumberFormat="1" applyFont="1" applyFill="1" applyBorder="1" applyAlignment="1">
      <alignment horizontal="center" vertical="center"/>
    </xf>
    <xf numFmtId="0" fontId="0" fillId="0" borderId="5" xfId="0" applyBorder="1"/>
    <xf numFmtId="1" fontId="3" fillId="5" borderId="2" xfId="2" quotePrefix="1" applyNumberFormat="1" applyFont="1" applyFill="1" applyBorder="1" applyAlignment="1">
      <alignment horizontal="center" vertical="center"/>
    </xf>
  </cellXfs>
  <cellStyles count="3">
    <cellStyle name="Prozent" xfId="2" builtinId="5"/>
    <cellStyle name="Standard" xfId="0" builtinId="0"/>
    <cellStyle name="Währung" xfId="1" builtinId="4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7514493278573726E-2"/>
          <c:y val="5.1400554097404488E-2"/>
          <c:w val="0.66336307218497892"/>
          <c:h val="0.89719889180519097"/>
        </c:manualLayout>
      </c:layout>
      <c:lineChart>
        <c:grouping val="standard"/>
        <c:varyColors val="0"/>
        <c:ser>
          <c:idx val="0"/>
          <c:order val="0"/>
          <c:tx>
            <c:strRef>
              <c:f>Tabelle1!$A$6</c:f>
              <c:strCache>
                <c:ptCount val="1"/>
                <c:pt idx="0">
                  <c:v>Wertentwicklung i.V.z. Vorjahr [%]</c:v>
                </c:pt>
              </c:strCache>
            </c:strRef>
          </c:tx>
          <c:cat>
            <c:numRef>
              <c:f>Tabelle1!$B$2:$K$2</c:f>
              <c:numCache>
                <c:formatCode>General</c:formatCode>
                <c:ptCount val="10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</c:numCache>
            </c:numRef>
          </c:cat>
          <c:val>
            <c:numRef>
              <c:f>Tabelle1!$B$6:$J$6</c:f>
              <c:numCache>
                <c:formatCode>0.00%</c:formatCode>
                <c:ptCount val="9"/>
                <c:pt idx="0">
                  <c:v>0</c:v>
                </c:pt>
                <c:pt idx="1">
                  <c:v>-0.10048</c:v>
                </c:pt>
                <c:pt idx="2">
                  <c:v>0.32799862330063673</c:v>
                </c:pt>
                <c:pt idx="3">
                  <c:v>0.19293841111491222</c:v>
                </c:pt>
                <c:pt idx="4">
                  <c:v>5.6261402225660069E-2</c:v>
                </c:pt>
                <c:pt idx="5">
                  <c:v>-6.4567785499104233E-2</c:v>
                </c:pt>
                <c:pt idx="6">
                  <c:v>2.5837473081916491E-2</c:v>
                </c:pt>
                <c:pt idx="7">
                  <c:v>-8.6449252887376121E-2</c:v>
                </c:pt>
                <c:pt idx="8">
                  <c:v>0.16076508240154316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Tabelle1!$A$11</c:f>
              <c:strCache>
                <c:ptCount val="1"/>
                <c:pt idx="0">
                  <c:v>Wertentwicklung Gesamt [%] (ohne Berücksichtung Zulagen)</c:v>
                </c:pt>
              </c:strCache>
            </c:strRef>
          </c:tx>
          <c:cat>
            <c:numRef>
              <c:f>Tabelle1!$B$2:$K$2</c:f>
              <c:numCache>
                <c:formatCode>General</c:formatCode>
                <c:ptCount val="10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</c:numCache>
            </c:numRef>
          </c:cat>
          <c:val>
            <c:numRef>
              <c:f>Tabelle1!$B$11:$J$11</c:f>
              <c:numCache>
                <c:formatCode>0.00%</c:formatCode>
                <c:ptCount val="9"/>
                <c:pt idx="0">
                  <c:v>4.1666666666666664E-2</c:v>
                </c:pt>
                <c:pt idx="1">
                  <c:v>-3.15E-2</c:v>
                </c:pt>
                <c:pt idx="2">
                  <c:v>1.9313835770528687E-2</c:v>
                </c:pt>
                <c:pt idx="3">
                  <c:v>0.11657862780813601</c:v>
                </c:pt>
                <c:pt idx="4">
                  <c:v>0.10935233160621763</c:v>
                </c:pt>
                <c:pt idx="5">
                  <c:v>2.7130689379824331E-2</c:v>
                </c:pt>
                <c:pt idx="6">
                  <c:v>4.19025353283458E-2</c:v>
                </c:pt>
                <c:pt idx="7">
                  <c:v>-3.9507414351457305E-2</c:v>
                </c:pt>
                <c:pt idx="8">
                  <c:v>9.7223223945185719E-2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0295040"/>
        <c:axId val="210501632"/>
      </c:lineChart>
      <c:catAx>
        <c:axId val="2102950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10501632"/>
        <c:crosses val="autoZero"/>
        <c:auto val="1"/>
        <c:lblAlgn val="ctr"/>
        <c:lblOffset val="100"/>
        <c:noMultiLvlLbl val="0"/>
      </c:catAx>
      <c:valAx>
        <c:axId val="210501632"/>
        <c:scaling>
          <c:orientation val="minMax"/>
        </c:scaling>
        <c:delete val="0"/>
        <c:axPos val="l"/>
        <c:majorGridlines/>
        <c:numFmt formatCode="0.00%" sourceLinked="1"/>
        <c:majorTickMark val="out"/>
        <c:minorTickMark val="none"/>
        <c:tickLblPos val="nextTo"/>
        <c:crossAx val="21029504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3149327671620668"/>
          <c:y val="0.28183143773694957"/>
          <c:w val="0.26850671207026816"/>
          <c:h val="0.41318861184018663"/>
        </c:manualLayout>
      </c:layout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131445</xdr:colOff>
      <xdr:row>14</xdr:row>
      <xdr:rowOff>70485</xdr:rowOff>
    </xdr:from>
    <xdr:to>
      <xdr:col>11</xdr:col>
      <xdr:colOff>596265</xdr:colOff>
      <xdr:row>29</xdr:row>
      <xdr:rowOff>70485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3"/>
  <sheetViews>
    <sheetView workbookViewId="0">
      <selection activeCell="M7" sqref="M7"/>
    </sheetView>
  </sheetViews>
  <sheetFormatPr baseColWidth="10" defaultRowHeight="15" x14ac:dyDescent="0.25"/>
  <cols>
    <col min="1" max="1" width="55.7109375" customWidth="1"/>
    <col min="2" max="3" width="11.5703125" bestFit="1" customWidth="1"/>
    <col min="4" max="4" width="12" bestFit="1" customWidth="1"/>
    <col min="5" max="7" width="11.5703125" bestFit="1" customWidth="1"/>
    <col min="8" max="9" width="12" bestFit="1" customWidth="1"/>
    <col min="10" max="10" width="12.140625" bestFit="1" customWidth="1"/>
    <col min="13" max="13" width="12" bestFit="1" customWidth="1"/>
  </cols>
  <sheetData>
    <row r="1" spans="1:13" x14ac:dyDescent="0.25">
      <c r="A1" t="s">
        <v>13</v>
      </c>
      <c r="B1">
        <v>1</v>
      </c>
      <c r="C1">
        <v>2</v>
      </c>
      <c r="D1">
        <v>3</v>
      </c>
      <c r="E1">
        <v>4</v>
      </c>
      <c r="F1">
        <v>5</v>
      </c>
      <c r="G1">
        <v>6</v>
      </c>
      <c r="H1">
        <v>7</v>
      </c>
      <c r="I1">
        <v>8</v>
      </c>
      <c r="J1">
        <v>9</v>
      </c>
      <c r="K1" t="s">
        <v>10</v>
      </c>
    </row>
    <row r="2" spans="1:13" x14ac:dyDescent="0.25">
      <c r="A2" t="s">
        <v>0</v>
      </c>
      <c r="B2">
        <v>2011</v>
      </c>
      <c r="C2">
        <v>2012</v>
      </c>
      <c r="D2">
        <v>2013</v>
      </c>
      <c r="E2">
        <v>2014</v>
      </c>
      <c r="F2">
        <v>2015</v>
      </c>
      <c r="G2">
        <v>2016</v>
      </c>
      <c r="H2">
        <v>2017</v>
      </c>
      <c r="I2">
        <v>2018</v>
      </c>
      <c r="J2">
        <v>2019</v>
      </c>
    </row>
    <row r="3" spans="1:13" x14ac:dyDescent="0.25">
      <c r="A3" t="s">
        <v>1</v>
      </c>
      <c r="B3" s="6">
        <v>60</v>
      </c>
      <c r="C3" s="6">
        <v>60</v>
      </c>
      <c r="D3" s="6">
        <v>1150</v>
      </c>
      <c r="E3" s="6">
        <v>1716</v>
      </c>
      <c r="F3" s="6">
        <v>1956</v>
      </c>
      <c r="G3" s="6">
        <v>1956</v>
      </c>
      <c r="H3" s="6">
        <v>1956</v>
      </c>
      <c r="I3" s="6">
        <v>1956</v>
      </c>
      <c r="J3" s="6">
        <v>1956</v>
      </c>
    </row>
    <row r="4" spans="1:13" x14ac:dyDescent="0.25">
      <c r="A4" t="s">
        <v>2</v>
      </c>
      <c r="B4" s="6">
        <v>0</v>
      </c>
      <c r="C4" s="6">
        <v>0</v>
      </c>
      <c r="D4" s="6">
        <v>508</v>
      </c>
      <c r="E4" s="6">
        <v>154</v>
      </c>
      <c r="F4" s="6">
        <v>154</v>
      </c>
      <c r="G4" s="6">
        <v>154</v>
      </c>
      <c r="H4" s="6">
        <v>154</v>
      </c>
      <c r="I4" s="6">
        <v>154</v>
      </c>
      <c r="J4" s="6">
        <v>175</v>
      </c>
    </row>
    <row r="5" spans="1:13" x14ac:dyDescent="0.25">
      <c r="A5" t="s">
        <v>4</v>
      </c>
      <c r="B5" s="4">
        <v>2.5</v>
      </c>
      <c r="C5" s="4">
        <v>-6.28</v>
      </c>
      <c r="D5" s="4">
        <v>38.119999999999997</v>
      </c>
      <c r="E5" s="4">
        <v>349.67</v>
      </c>
      <c r="F5" s="4">
        <v>206.93</v>
      </c>
      <c r="G5" s="4">
        <v>-387.08</v>
      </c>
      <c r="H5" s="4">
        <v>199.41</v>
      </c>
      <c r="I5" s="4">
        <v>-866.85</v>
      </c>
      <c r="J5" s="4">
        <v>1811.89</v>
      </c>
    </row>
    <row r="6" spans="1:13" x14ac:dyDescent="0.25">
      <c r="A6" t="s">
        <v>3</v>
      </c>
      <c r="B6" s="1" t="e">
        <f t="shared" ref="B6:I6" si="0">B5/A10</f>
        <v>#VALUE!</v>
      </c>
      <c r="C6" s="1">
        <f>C5/B10</f>
        <v>-0.10048</v>
      </c>
      <c r="D6" s="1">
        <f>D5/C10</f>
        <v>0.32799862330063673</v>
      </c>
      <c r="E6" s="1">
        <f t="shared" si="0"/>
        <v>0.19293841111491222</v>
      </c>
      <c r="F6" s="1">
        <f t="shared" si="0"/>
        <v>5.6261402225660069E-2</v>
      </c>
      <c r="G6" s="1">
        <f t="shared" si="0"/>
        <v>-6.4567785499104233E-2</v>
      </c>
      <c r="H6" s="1">
        <f t="shared" si="0"/>
        <v>2.5837473081916491E-2</v>
      </c>
      <c r="I6" s="1">
        <f t="shared" si="0"/>
        <v>-8.6449252887376121E-2</v>
      </c>
      <c r="J6" s="1">
        <f>J5/I10</f>
        <v>0.16076508240154316</v>
      </c>
      <c r="K6" s="1">
        <f>AVERAGE(C6:J6)</f>
        <v>6.4037994217273533E-2</v>
      </c>
    </row>
    <row r="7" spans="1:13" x14ac:dyDescent="0.25">
      <c r="A7" t="s">
        <v>6</v>
      </c>
      <c r="B7" s="4">
        <v>60</v>
      </c>
      <c r="C7" s="4">
        <v>120</v>
      </c>
      <c r="D7" s="4">
        <v>1270</v>
      </c>
      <c r="E7" s="4">
        <v>2986</v>
      </c>
      <c r="F7" s="4">
        <v>4942</v>
      </c>
      <c r="G7" s="4">
        <v>6898</v>
      </c>
      <c r="H7" s="4">
        <v>8854</v>
      </c>
      <c r="I7" s="4">
        <v>10810</v>
      </c>
      <c r="J7" s="7">
        <v>12766</v>
      </c>
      <c r="M7" s="10">
        <f>J7</f>
        <v>12766</v>
      </c>
    </row>
    <row r="8" spans="1:13" x14ac:dyDescent="0.25">
      <c r="A8" t="s">
        <v>7</v>
      </c>
      <c r="B8">
        <v>0</v>
      </c>
      <c r="C8">
        <v>0</v>
      </c>
      <c r="D8">
        <v>508</v>
      </c>
      <c r="E8">
        <v>308</v>
      </c>
      <c r="F8">
        <v>462</v>
      </c>
      <c r="G8">
        <v>616</v>
      </c>
      <c r="H8">
        <v>770</v>
      </c>
      <c r="I8">
        <v>924</v>
      </c>
      <c r="J8">
        <v>1099</v>
      </c>
    </row>
    <row r="9" spans="1:13" x14ac:dyDescent="0.25">
      <c r="A9" t="s">
        <v>5</v>
      </c>
      <c r="B9" s="8">
        <v>2.5</v>
      </c>
      <c r="C9" s="8">
        <v>-3.78</v>
      </c>
      <c r="D9" s="8">
        <v>34.340000000000003</v>
      </c>
      <c r="E9" s="8">
        <v>384.01</v>
      </c>
      <c r="F9" s="8">
        <v>590.94000000000005</v>
      </c>
      <c r="G9" s="8">
        <v>203.86</v>
      </c>
      <c r="H9" s="8">
        <v>403.27</v>
      </c>
      <c r="I9" s="8">
        <v>-463.58</v>
      </c>
      <c r="J9" s="8">
        <v>1348</v>
      </c>
    </row>
    <row r="10" spans="1:13" x14ac:dyDescent="0.25">
      <c r="A10" t="s">
        <v>9</v>
      </c>
      <c r="B10" s="5">
        <f t="shared" ref="B10:I10" si="1">B7+B8+B9</f>
        <v>62.5</v>
      </c>
      <c r="C10" s="5">
        <f t="shared" si="1"/>
        <v>116.22</v>
      </c>
      <c r="D10" s="5">
        <f t="shared" si="1"/>
        <v>1812.34</v>
      </c>
      <c r="E10" s="5">
        <f t="shared" si="1"/>
        <v>3678.01</v>
      </c>
      <c r="F10" s="5">
        <f t="shared" si="1"/>
        <v>5994.9400000000005</v>
      </c>
      <c r="G10" s="5">
        <f t="shared" si="1"/>
        <v>7717.86</v>
      </c>
      <c r="H10" s="5">
        <f t="shared" si="1"/>
        <v>10027.27</v>
      </c>
      <c r="I10" s="5">
        <f t="shared" si="1"/>
        <v>11270.42</v>
      </c>
      <c r="J10" s="9">
        <f>J7+J8+J9</f>
        <v>15213</v>
      </c>
      <c r="M10" s="5">
        <f>J10</f>
        <v>15213</v>
      </c>
    </row>
    <row r="11" spans="1:13" x14ac:dyDescent="0.25">
      <c r="A11" t="s">
        <v>11</v>
      </c>
      <c r="B11" s="1">
        <f t="shared" ref="B11:I11" si="2">B9/(B8+B7)</f>
        <v>4.1666666666666664E-2</v>
      </c>
      <c r="C11" s="1">
        <f>C9/(C8+C7)</f>
        <v>-3.15E-2</v>
      </c>
      <c r="D11" s="1">
        <f>D9/(D8+D7)</f>
        <v>1.9313835770528687E-2</v>
      </c>
      <c r="E11" s="1">
        <f>E9/(E8+E7)</f>
        <v>0.11657862780813601</v>
      </c>
      <c r="F11" s="1">
        <f t="shared" si="2"/>
        <v>0.10935233160621763</v>
      </c>
      <c r="G11" s="1">
        <f t="shared" si="2"/>
        <v>2.7130689379824331E-2</v>
      </c>
      <c r="H11" s="1">
        <f t="shared" si="2"/>
        <v>4.19025353283458E-2</v>
      </c>
      <c r="I11" s="1">
        <f t="shared" si="2"/>
        <v>-3.9507414351457305E-2</v>
      </c>
      <c r="J11" s="1">
        <f>J9/(J8+J7)</f>
        <v>9.7223223945185719E-2</v>
      </c>
      <c r="K11" s="1">
        <f>AVERAGE(C11:J11)</f>
        <v>4.2561728685847608E-2</v>
      </c>
    </row>
    <row r="12" spans="1:13" x14ac:dyDescent="0.25">
      <c r="A12" t="s">
        <v>12</v>
      </c>
      <c r="B12" s="1"/>
      <c r="C12" s="1">
        <f>C5/(C7+C8)</f>
        <v>-5.2333333333333336E-2</v>
      </c>
      <c r="D12" s="1">
        <f t="shared" ref="D12:J12" si="3">D5/(D7+D8)</f>
        <v>2.1439820022497186E-2</v>
      </c>
      <c r="E12" s="1">
        <f t="shared" si="3"/>
        <v>0.10615361262902247</v>
      </c>
      <c r="F12" s="1">
        <f t="shared" si="3"/>
        <v>3.8292005921539599E-2</v>
      </c>
      <c r="G12" s="1">
        <f t="shared" si="3"/>
        <v>-5.1514506254990683E-2</v>
      </c>
      <c r="H12" s="1">
        <f t="shared" si="3"/>
        <v>2.072007481296758E-2</v>
      </c>
      <c r="I12" s="1">
        <f t="shared" si="3"/>
        <v>-7.3875063916822914E-2</v>
      </c>
      <c r="J12" s="1">
        <f t="shared" si="3"/>
        <v>0.13068085106382979</v>
      </c>
      <c r="K12" s="1">
        <f>AVERAGE(C12:J12)</f>
        <v>1.7445432618088712E-2</v>
      </c>
    </row>
    <row r="13" spans="1:13" x14ac:dyDescent="0.25">
      <c r="A13" s="2" t="s">
        <v>8</v>
      </c>
      <c r="B13" s="3">
        <f t="shared" ref="B13:I13" si="4">(1+B11)^(1/B1)-1</f>
        <v>4.1666666666666741E-2</v>
      </c>
      <c r="C13" s="3">
        <f t="shared" si="4"/>
        <v>-1.5876024070137773E-2</v>
      </c>
      <c r="D13" s="3">
        <f t="shared" si="4"/>
        <v>6.3969371954197829E-3</v>
      </c>
      <c r="E13" s="3">
        <f t="shared" si="4"/>
        <v>2.7950797283652351E-2</v>
      </c>
      <c r="F13" s="3">
        <f t="shared" si="4"/>
        <v>2.0972160584385779E-2</v>
      </c>
      <c r="G13" s="3">
        <f t="shared" si="4"/>
        <v>4.4714968375738628E-3</v>
      </c>
      <c r="H13" s="3">
        <f t="shared" si="4"/>
        <v>5.8812847861324791E-3</v>
      </c>
      <c r="I13" s="3">
        <f t="shared" si="4"/>
        <v>-5.0259544202228001E-3</v>
      </c>
      <c r="J13" s="3">
        <f>(1+J11)^(1/J1)-1</f>
        <v>1.0362505641515751E-2</v>
      </c>
    </row>
  </sheetData>
  <pageMargins left="0.7" right="0.7" top="0.78740157499999996" bottom="0.78740157499999996" header="0.3" footer="0.3"/>
  <pageSetup paperSize="9" orientation="portrait" horizont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25"/>
  <sheetViews>
    <sheetView tabSelected="1" workbookViewId="0">
      <selection activeCell="O6" sqref="O6"/>
    </sheetView>
  </sheetViews>
  <sheetFormatPr baseColWidth="10" defaultRowHeight="15" x14ac:dyDescent="0.25"/>
  <cols>
    <col min="1" max="1" width="13.28515625" customWidth="1"/>
    <col min="2" max="2" width="19.140625" bestFit="1" customWidth="1"/>
    <col min="3" max="3" width="12.42578125" bestFit="1" customWidth="1"/>
    <col min="4" max="4" width="7.7109375" bestFit="1" customWidth="1"/>
    <col min="5" max="5" width="8" bestFit="1" customWidth="1"/>
    <col min="6" max="7" width="12" bestFit="1" customWidth="1"/>
    <col min="9" max="9" width="1.5703125" style="15" customWidth="1"/>
    <col min="10" max="12" width="11.42578125" style="15"/>
    <col min="13" max="13" width="1.7109375" customWidth="1"/>
    <col min="14" max="14" width="19.140625" bestFit="1" customWidth="1"/>
    <col min="18" max="18" width="12" bestFit="1" customWidth="1"/>
  </cols>
  <sheetData>
    <row r="2" spans="1:19" x14ac:dyDescent="0.25">
      <c r="B2" s="34" t="s">
        <v>30</v>
      </c>
      <c r="C2" s="34"/>
      <c r="D2" s="34"/>
      <c r="E2" s="34"/>
      <c r="F2" s="34"/>
      <c r="G2" s="34"/>
      <c r="H2" s="34"/>
      <c r="I2" s="13"/>
      <c r="J2" s="13"/>
      <c r="K2" s="13"/>
      <c r="L2" s="13"/>
    </row>
    <row r="3" spans="1:19" x14ac:dyDescent="0.25">
      <c r="B3" s="24" t="s">
        <v>18</v>
      </c>
      <c r="C3" s="24" t="s">
        <v>19</v>
      </c>
      <c r="D3" s="24" t="s">
        <v>25</v>
      </c>
      <c r="E3" s="24" t="s">
        <v>15</v>
      </c>
      <c r="F3" s="24" t="s">
        <v>16</v>
      </c>
      <c r="G3" s="24" t="s">
        <v>17</v>
      </c>
      <c r="H3" s="25" t="s">
        <v>22</v>
      </c>
      <c r="I3" s="12"/>
      <c r="J3" s="12"/>
      <c r="K3" s="12"/>
      <c r="L3" s="12"/>
    </row>
    <row r="4" spans="1:19" x14ac:dyDescent="0.25">
      <c r="B4" s="16" t="s">
        <v>23</v>
      </c>
      <c r="C4" s="16" t="s">
        <v>20</v>
      </c>
      <c r="D4" s="17" t="s">
        <v>24</v>
      </c>
      <c r="E4" s="16">
        <v>16.478999999999999</v>
      </c>
      <c r="F4" s="19">
        <v>230.35</v>
      </c>
      <c r="G4" s="20">
        <f>E4*F4</f>
        <v>3795.9376499999998</v>
      </c>
      <c r="H4" s="21">
        <f>G4/(G4+G5)</f>
        <v>0.2495143613869468</v>
      </c>
      <c r="I4" s="14"/>
      <c r="J4" s="14"/>
      <c r="K4" s="14"/>
      <c r="L4" s="14"/>
    </row>
    <row r="5" spans="1:19" x14ac:dyDescent="0.25">
      <c r="B5" s="16" t="s">
        <v>14</v>
      </c>
      <c r="C5" s="16" t="s">
        <v>21</v>
      </c>
      <c r="D5" s="17">
        <v>849106</v>
      </c>
      <c r="E5" s="16">
        <v>172.02600000000001</v>
      </c>
      <c r="F5" s="19">
        <v>66.37</v>
      </c>
      <c r="G5" s="20">
        <f>E5*F5</f>
        <v>11417.365620000002</v>
      </c>
      <c r="H5" s="21">
        <f>G5/(G4+G5)</f>
        <v>0.75048563861305317</v>
      </c>
      <c r="I5" s="14"/>
      <c r="J5" s="14"/>
      <c r="K5" s="14"/>
      <c r="L5" s="14"/>
    </row>
    <row r="6" spans="1:19" x14ac:dyDescent="0.25">
      <c r="B6" s="37" t="s">
        <v>35</v>
      </c>
      <c r="C6" s="37"/>
      <c r="D6" s="37"/>
      <c r="E6" s="37"/>
      <c r="F6" s="37"/>
      <c r="G6" s="38">
        <f>SUM(G4:G5)</f>
        <v>15213.303270000002</v>
      </c>
      <c r="H6" s="39">
        <f>SUM(H4:H5)</f>
        <v>1</v>
      </c>
      <c r="I6" s="14"/>
      <c r="J6" s="14"/>
      <c r="K6" s="14"/>
      <c r="L6" s="14"/>
    </row>
    <row r="7" spans="1:19" x14ac:dyDescent="0.25">
      <c r="M7" s="10"/>
    </row>
    <row r="8" spans="1:19" x14ac:dyDescent="0.25">
      <c r="B8" s="34" t="s">
        <v>31</v>
      </c>
      <c r="C8" s="34"/>
      <c r="D8" s="34"/>
      <c r="E8" s="34"/>
      <c r="F8" s="34"/>
      <c r="G8" s="34"/>
      <c r="H8" s="34"/>
      <c r="I8" s="13"/>
      <c r="J8" s="13"/>
      <c r="K8" s="13"/>
      <c r="L8" s="13"/>
    </row>
    <row r="9" spans="1:19" x14ac:dyDescent="0.25">
      <c r="B9" s="16" t="s">
        <v>23</v>
      </c>
      <c r="C9" s="16" t="s">
        <v>20</v>
      </c>
      <c r="D9" s="17" t="s">
        <v>24</v>
      </c>
      <c r="E9" s="18">
        <f>P19</f>
        <v>44.56517118313851</v>
      </c>
      <c r="F9" s="32">
        <v>254.07</v>
      </c>
      <c r="G9" s="20">
        <f>E9*F9</f>
        <v>11322.673042500001</v>
      </c>
      <c r="H9" s="21">
        <f>G9/(G9+G10)</f>
        <v>0.63807892697368895</v>
      </c>
      <c r="I9" s="14"/>
      <c r="J9" s="14"/>
      <c r="K9" s="14"/>
      <c r="L9" s="14"/>
      <c r="N9" s="10"/>
    </row>
    <row r="10" spans="1:19" x14ac:dyDescent="0.25">
      <c r="B10" s="16" t="s">
        <v>14</v>
      </c>
      <c r="C10" s="16" t="s">
        <v>21</v>
      </c>
      <c r="D10" s="17">
        <v>849106</v>
      </c>
      <c r="E10" s="22">
        <f>P20</f>
        <v>96.764624999999995</v>
      </c>
      <c r="F10" s="19">
        <v>66.37</v>
      </c>
      <c r="G10" s="20">
        <f>E10*F10</f>
        <v>6422.26816125</v>
      </c>
      <c r="H10" s="21">
        <f>G10/(G9+G10)</f>
        <v>0.36192107302631105</v>
      </c>
      <c r="I10" s="14"/>
      <c r="J10" s="14"/>
      <c r="K10" s="14"/>
      <c r="L10" s="14"/>
      <c r="N10" s="5"/>
      <c r="P10" s="5"/>
    </row>
    <row r="11" spans="1:19" x14ac:dyDescent="0.25">
      <c r="B11" s="37" t="s">
        <v>35</v>
      </c>
      <c r="C11" s="37"/>
      <c r="D11" s="37"/>
      <c r="E11" s="37"/>
      <c r="F11" s="37"/>
      <c r="G11" s="38">
        <f>SUM(G9:G10)</f>
        <v>17744.941203750001</v>
      </c>
      <c r="H11" s="39">
        <f>SUM(H9:H10)</f>
        <v>1</v>
      </c>
      <c r="I11" s="14"/>
      <c r="J11" s="14"/>
      <c r="K11" s="14"/>
      <c r="L11" s="14"/>
    </row>
    <row r="12" spans="1:19" ht="15.75" thickBot="1" x14ac:dyDescent="0.3"/>
    <row r="13" spans="1:19" s="11" customFormat="1" ht="30.75" thickBot="1" x14ac:dyDescent="0.3">
      <c r="A13" s="40" t="s">
        <v>32</v>
      </c>
      <c r="B13" s="43">
        <v>20</v>
      </c>
      <c r="C13" s="41" t="str">
        <f>CONCATENATE("IST Anteils- &amp; Kontobestand nach"," ",B13,"%"," ","Kursverfall")</f>
        <v>IST Anteils- &amp; Kontobestand nach 20% Kursverfall</v>
      </c>
      <c r="D13" s="36"/>
      <c r="E13" s="36"/>
      <c r="F13" s="36"/>
      <c r="G13" s="36"/>
      <c r="H13" s="36"/>
      <c r="I13" s="12"/>
      <c r="J13" s="26" t="s">
        <v>26</v>
      </c>
      <c r="K13" s="26" t="s">
        <v>27</v>
      </c>
      <c r="L13" s="26" t="s">
        <v>28</v>
      </c>
      <c r="N13" s="35" t="s">
        <v>34</v>
      </c>
      <c r="O13" s="36"/>
      <c r="P13" s="36"/>
      <c r="Q13" s="36"/>
      <c r="R13" s="36"/>
      <c r="S13" s="36"/>
    </row>
    <row r="14" spans="1:19" x14ac:dyDescent="0.25">
      <c r="A14" s="33"/>
      <c r="B14" s="42" t="s">
        <v>23</v>
      </c>
      <c r="C14" s="16" t="s">
        <v>20</v>
      </c>
      <c r="D14" s="17" t="s">
        <v>24</v>
      </c>
      <c r="E14" s="16">
        <v>16.478999999999999</v>
      </c>
      <c r="F14" s="19">
        <f>$F$9*(1-B13/100)</f>
        <v>203.256</v>
      </c>
      <c r="G14" s="20">
        <f>E14*F14</f>
        <v>3349.4556239999997</v>
      </c>
      <c r="H14" s="21">
        <f>G14/(G14+G15)</f>
        <v>0.22682306290942186</v>
      </c>
      <c r="I14" s="14"/>
      <c r="J14" s="27">
        <v>0</v>
      </c>
      <c r="K14" s="27">
        <v>0</v>
      </c>
      <c r="L14" s="28">
        <f>J15/F14</f>
        <v>14.043085591569255</v>
      </c>
      <c r="N14" s="16" t="s">
        <v>23</v>
      </c>
      <c r="O14" s="17" t="s">
        <v>24</v>
      </c>
      <c r="P14" s="18">
        <f>E14+L14</f>
        <v>30.522085591569255</v>
      </c>
      <c r="Q14" s="19">
        <f>F14</f>
        <v>203.256</v>
      </c>
      <c r="R14" s="20">
        <f>P14*Q14</f>
        <v>6203.7970290000003</v>
      </c>
      <c r="S14" s="21">
        <f>R14/(R14+R15)</f>
        <v>0.42011729718206647</v>
      </c>
    </row>
    <row r="15" spans="1:19" x14ac:dyDescent="0.25">
      <c r="A15" s="33"/>
      <c r="B15" s="16" t="s">
        <v>14</v>
      </c>
      <c r="C15" s="16" t="s">
        <v>21</v>
      </c>
      <c r="D15" s="17">
        <v>849106</v>
      </c>
      <c r="E15" s="16">
        <v>172.02600000000001</v>
      </c>
      <c r="F15" s="19">
        <v>66.37</v>
      </c>
      <c r="G15" s="20">
        <f>E15*F15</f>
        <v>11417.365620000002</v>
      </c>
      <c r="H15" s="21">
        <f>G15/(G14+G15)</f>
        <v>0.77317693709057811</v>
      </c>
      <c r="I15" s="14"/>
      <c r="J15" s="29">
        <f>G15*0.25</f>
        <v>2854.3414050000006</v>
      </c>
      <c r="K15" s="30">
        <f>J15/F15*-1</f>
        <v>-43.006500000000003</v>
      </c>
      <c r="L15" s="27">
        <v>0</v>
      </c>
      <c r="N15" s="16" t="s">
        <v>14</v>
      </c>
      <c r="O15" s="17">
        <v>849102</v>
      </c>
      <c r="P15" s="22">
        <f>E15+K15</f>
        <v>129.01949999999999</v>
      </c>
      <c r="Q15" s="19">
        <v>66.37</v>
      </c>
      <c r="R15" s="20">
        <f>P15*Q15</f>
        <v>8563.0242149999995</v>
      </c>
      <c r="S15" s="21">
        <f>R15/(R14+R15)</f>
        <v>0.57988270281793353</v>
      </c>
    </row>
    <row r="16" spans="1:19" x14ac:dyDescent="0.25">
      <c r="A16" s="33"/>
      <c r="B16" s="33" t="s">
        <v>29</v>
      </c>
      <c r="C16" s="33"/>
      <c r="D16" s="33"/>
      <c r="E16" s="33"/>
      <c r="F16" s="33"/>
      <c r="G16" s="20">
        <f>SUM(G14:G15)</f>
        <v>14766.821244000002</v>
      </c>
      <c r="H16" s="23">
        <f>SUM(H14:H15)</f>
        <v>1</v>
      </c>
      <c r="N16" s="33" t="s">
        <v>29</v>
      </c>
      <c r="O16" s="33"/>
      <c r="P16" s="33"/>
      <c r="Q16" s="33"/>
      <c r="R16" s="31">
        <f>SUM(R14:R15)</f>
        <v>14766.821243999999</v>
      </c>
      <c r="S16" s="23">
        <f>SUM(S14:S15)</f>
        <v>1</v>
      </c>
    </row>
    <row r="17" spans="1:19" ht="15.75" thickBot="1" x14ac:dyDescent="0.3"/>
    <row r="18" spans="1:19" ht="30.75" thickBot="1" x14ac:dyDescent="0.3">
      <c r="A18" s="40" t="s">
        <v>33</v>
      </c>
      <c r="B18" s="43">
        <v>40</v>
      </c>
      <c r="C18" s="41" t="str">
        <f>CONCATENATE("IST Anteils- &amp; Kontobestand nach"," ",B18,"%"," ","Kursverfall")</f>
        <v>IST Anteils- &amp; Kontobestand nach 40% Kursverfall</v>
      </c>
      <c r="D18" s="36"/>
      <c r="E18" s="36"/>
      <c r="F18" s="36"/>
      <c r="G18" s="36"/>
      <c r="H18" s="36"/>
      <c r="J18" s="26" t="s">
        <v>26</v>
      </c>
      <c r="K18" s="26" t="s">
        <v>27</v>
      </c>
      <c r="L18" s="26" t="s">
        <v>28</v>
      </c>
      <c r="M18" s="11"/>
      <c r="N18" s="35" t="s">
        <v>34</v>
      </c>
      <c r="O18" s="36"/>
      <c r="P18" s="36"/>
      <c r="Q18" s="36"/>
      <c r="R18" s="36"/>
      <c r="S18" s="36"/>
    </row>
    <row r="19" spans="1:19" x14ac:dyDescent="0.25">
      <c r="A19" s="33"/>
      <c r="B19" s="42" t="s">
        <v>23</v>
      </c>
      <c r="C19" s="16" t="s">
        <v>20</v>
      </c>
      <c r="D19" s="17" t="s">
        <v>24</v>
      </c>
      <c r="E19" s="18">
        <f>P14</f>
        <v>30.522085591569255</v>
      </c>
      <c r="F19" s="19">
        <f>$F$9*(1-B18/100)</f>
        <v>152.44199999999998</v>
      </c>
      <c r="G19" s="20">
        <f>E19*F19</f>
        <v>4652.84777175</v>
      </c>
      <c r="H19" s="21">
        <f>G19/(G19+G20)</f>
        <v>0.35206513625547092</v>
      </c>
      <c r="J19" s="27">
        <v>0</v>
      </c>
      <c r="K19" s="27">
        <v>0</v>
      </c>
      <c r="L19" s="28">
        <f>J20/F19</f>
        <v>14.043085591569254</v>
      </c>
      <c r="N19" s="16" t="s">
        <v>23</v>
      </c>
      <c r="O19" s="17" t="s">
        <v>24</v>
      </c>
      <c r="P19" s="18">
        <f>E19+L19</f>
        <v>44.56517118313851</v>
      </c>
      <c r="Q19" s="19">
        <f>F19</f>
        <v>152.44199999999998</v>
      </c>
      <c r="R19" s="20">
        <f>P19*Q19</f>
        <v>6793.6038254999994</v>
      </c>
      <c r="S19" s="21">
        <f>R19/(R19+R20)</f>
        <v>0.51404885219160312</v>
      </c>
    </row>
    <row r="20" spans="1:19" x14ac:dyDescent="0.25">
      <c r="A20" s="33"/>
      <c r="B20" s="16" t="s">
        <v>14</v>
      </c>
      <c r="C20" s="16" t="s">
        <v>21</v>
      </c>
      <c r="D20" s="17">
        <v>849106</v>
      </c>
      <c r="E20" s="22">
        <f>P15</f>
        <v>129.01949999999999</v>
      </c>
      <c r="F20" s="19">
        <f>Q15</f>
        <v>66.37</v>
      </c>
      <c r="G20" s="20">
        <f>E20*F20</f>
        <v>8563.0242149999995</v>
      </c>
      <c r="H20" s="21">
        <f>G20/(G19+G20)</f>
        <v>0.64793486374452902</v>
      </c>
      <c r="J20" s="29">
        <f>G20*0.25</f>
        <v>2140.7560537499999</v>
      </c>
      <c r="K20" s="30">
        <f>J20/F20*-1</f>
        <v>-32.254874999999998</v>
      </c>
      <c r="L20" s="27">
        <v>0</v>
      </c>
      <c r="N20" s="16" t="s">
        <v>14</v>
      </c>
      <c r="O20" s="17">
        <v>849102</v>
      </c>
      <c r="P20" s="22">
        <f>E20+K20</f>
        <v>96.764624999999995</v>
      </c>
      <c r="Q20" s="19">
        <v>66.37</v>
      </c>
      <c r="R20" s="20">
        <f>P20*Q20</f>
        <v>6422.26816125</v>
      </c>
      <c r="S20" s="21">
        <f>R20/(R19+R20)</f>
        <v>0.48595114780839682</v>
      </c>
    </row>
    <row r="21" spans="1:19" x14ac:dyDescent="0.25">
      <c r="A21" s="33"/>
      <c r="B21" s="16"/>
      <c r="C21" s="16"/>
      <c r="D21" s="16"/>
      <c r="E21" s="16"/>
      <c r="F21" s="16"/>
      <c r="G21" s="20">
        <f>SUM(G19:G20)</f>
        <v>13215.87198675</v>
      </c>
      <c r="H21" s="23">
        <f>SUM(H19:H20)</f>
        <v>1</v>
      </c>
      <c r="N21" s="33" t="s">
        <v>29</v>
      </c>
      <c r="O21" s="33"/>
      <c r="P21" s="33"/>
      <c r="Q21" s="33"/>
      <c r="R21" s="31">
        <f>SUM(R19:R20)</f>
        <v>13215.87198675</v>
      </c>
      <c r="S21" s="23">
        <f>SUM(S19:S20)</f>
        <v>1</v>
      </c>
    </row>
    <row r="25" spans="1:19" x14ac:dyDescent="0.25">
      <c r="F25" s="5"/>
    </row>
  </sheetData>
  <mergeCells count="13">
    <mergeCell ref="N21:Q21"/>
    <mergeCell ref="A14:A16"/>
    <mergeCell ref="A19:A21"/>
    <mergeCell ref="B8:H8"/>
    <mergeCell ref="B2:H2"/>
    <mergeCell ref="N13:S13"/>
    <mergeCell ref="N18:S18"/>
    <mergeCell ref="C13:H13"/>
    <mergeCell ref="C18:H18"/>
    <mergeCell ref="B16:F16"/>
    <mergeCell ref="N16:Q16"/>
    <mergeCell ref="B6:F6"/>
    <mergeCell ref="B11:F11"/>
  </mergeCells>
  <pageMargins left="0.7" right="0.7" top="0.78740157499999996" bottom="0.78740157499999996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Umbuchung</vt:lpstr>
      <vt:lpstr>Tabelle3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Thilo Waßmuth</dc:creator>
  <cp:lastModifiedBy>Schmidt Frank</cp:lastModifiedBy>
  <dcterms:created xsi:type="dcterms:W3CDTF">2020-03-09T19:50:09Z</dcterms:created>
  <dcterms:modified xsi:type="dcterms:W3CDTF">2020-03-11T09:01:39Z</dcterms:modified>
</cp:coreProperties>
</file>