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olfendm\Downloads\"/>
    </mc:Choice>
  </mc:AlternateContent>
  <bookViews>
    <workbookView xWindow="0" yWindow="0" windowWidth="28800" windowHeight="12435"/>
  </bookViews>
  <sheets>
    <sheet name="Übersicht" sheetId="3" r:id="rId1"/>
    <sheet name="Ausschütter" sheetId="1" r:id="rId2"/>
    <sheet name="Thesaurierer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1" i="2" l="1"/>
  <c r="Q11" i="1"/>
  <c r="P10" i="2"/>
  <c r="P9" i="2"/>
  <c r="P8" i="2"/>
  <c r="P7" i="2"/>
  <c r="P6" i="2"/>
  <c r="P5" i="2"/>
  <c r="P4" i="2"/>
  <c r="P3" i="2"/>
  <c r="M5" i="1" l="1"/>
  <c r="M4" i="1"/>
  <c r="B5" i="2" l="1"/>
  <c r="B6" i="2"/>
  <c r="B7" i="2"/>
  <c r="B8" i="2"/>
  <c r="B9" i="2"/>
  <c r="B10" i="2"/>
  <c r="B11" i="2"/>
  <c r="B12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5" i="2"/>
  <c r="B36" i="2"/>
  <c r="B37" i="2"/>
  <c r="B38" i="2"/>
  <c r="B39" i="2"/>
  <c r="B41" i="2"/>
  <c r="B42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9" i="2"/>
  <c r="B70" i="2"/>
  <c r="B71" i="2"/>
  <c r="B72" i="2"/>
  <c r="B75" i="2"/>
  <c r="B76" i="2"/>
  <c r="B77" i="2"/>
  <c r="B78" i="2"/>
  <c r="B79" i="2"/>
  <c r="B80" i="2"/>
  <c r="B81" i="2"/>
  <c r="B82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4" i="2"/>
  <c r="B3" i="2"/>
  <c r="B5" i="1"/>
  <c r="B6" i="1"/>
  <c r="B7" i="1"/>
  <c r="B8" i="1"/>
  <c r="B9" i="1"/>
  <c r="B10" i="1"/>
  <c r="B11" i="1"/>
  <c r="B12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5" i="1"/>
  <c r="B36" i="1"/>
  <c r="B37" i="1"/>
  <c r="B38" i="1"/>
  <c r="B39" i="1"/>
  <c r="B41" i="1"/>
  <c r="B42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9" i="1"/>
  <c r="B70" i="1"/>
  <c r="B71" i="1"/>
  <c r="B72" i="1"/>
  <c r="B75" i="1"/>
  <c r="B76" i="1"/>
  <c r="B77" i="1"/>
  <c r="B78" i="1"/>
  <c r="B79" i="1"/>
  <c r="B80" i="1"/>
  <c r="B81" i="1"/>
  <c r="B82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4" i="1"/>
  <c r="B3" i="1"/>
  <c r="Q10" i="1" l="1"/>
  <c r="Q9" i="1"/>
  <c r="Q8" i="1"/>
  <c r="Q7" i="1"/>
  <c r="Q6" i="1"/>
  <c r="Q5" i="1"/>
  <c r="Q4" i="1"/>
  <c r="Q3" i="1"/>
  <c r="D3" i="2" l="1"/>
  <c r="D3" i="1"/>
  <c r="E3" i="2" l="1"/>
  <c r="F3" i="2" l="1"/>
  <c r="C3" i="2"/>
  <c r="E3" i="1"/>
  <c r="F3" i="1" l="1"/>
  <c r="G3" i="1" s="1"/>
  <c r="C3" i="1"/>
  <c r="H3" i="1" l="1"/>
  <c r="I3" i="1"/>
  <c r="M3" i="1" s="1"/>
  <c r="J3" i="1" l="1"/>
  <c r="D4" i="1"/>
  <c r="L3" i="1" l="1"/>
  <c r="N3" i="1" s="1"/>
  <c r="E4" i="1" s="1"/>
  <c r="K3" i="1"/>
  <c r="F4" i="1" l="1"/>
  <c r="I4" i="1" s="1"/>
  <c r="D5" i="1" l="1"/>
  <c r="G4" i="1"/>
  <c r="H4" i="1" l="1"/>
  <c r="J4" i="1" s="1"/>
  <c r="C4" i="1"/>
  <c r="L4" i="1" l="1"/>
  <c r="N4" i="1" s="1"/>
  <c r="E5" i="1" s="1"/>
  <c r="K4" i="1"/>
  <c r="F5" i="1" l="1"/>
  <c r="I5" i="1" s="1"/>
  <c r="C5" i="1"/>
  <c r="D6" i="1" l="1"/>
  <c r="G5" i="1"/>
  <c r="H5" i="1" s="1"/>
  <c r="J5" i="1" s="1"/>
  <c r="L5" i="1" s="1"/>
  <c r="K5" i="1" l="1"/>
  <c r="N5" i="1"/>
  <c r="E6" i="1" s="1"/>
  <c r="F6" i="1" l="1"/>
  <c r="I6" i="1" s="1"/>
  <c r="M6" i="1" s="1"/>
  <c r="G6" i="1" l="1"/>
  <c r="H6" i="1" s="1"/>
  <c r="J6" i="1" s="1"/>
  <c r="D7" i="1"/>
  <c r="C6" i="1"/>
  <c r="L6" i="1" l="1"/>
  <c r="N6" i="1" s="1"/>
  <c r="E7" i="1" s="1"/>
  <c r="K6" i="1"/>
  <c r="F7" i="1" l="1"/>
  <c r="G7" i="1" s="1"/>
  <c r="C7" i="1"/>
  <c r="H7" i="1" l="1"/>
  <c r="I7" i="1"/>
  <c r="M7" i="1" s="1"/>
  <c r="J7" i="1" l="1"/>
  <c r="D8" i="1"/>
  <c r="L7" i="1" l="1"/>
  <c r="N7" i="1" s="1"/>
  <c r="E8" i="1" s="1"/>
  <c r="F8" i="1"/>
  <c r="G8" i="1" s="1"/>
  <c r="H8" i="1" s="1"/>
  <c r="K7" i="1"/>
  <c r="C8" i="1"/>
  <c r="I8" i="1" l="1"/>
  <c r="M8" i="1" s="1"/>
  <c r="J8" i="1"/>
  <c r="D9" i="1" l="1"/>
  <c r="L8" i="1"/>
  <c r="N8" i="1" s="1"/>
  <c r="E9" i="1" s="1"/>
  <c r="F9" i="1" s="1"/>
  <c r="K8" i="1"/>
  <c r="C9" i="1" l="1"/>
  <c r="G9" i="1" l="1"/>
  <c r="H9" i="1" l="1"/>
  <c r="I9" i="1"/>
  <c r="M9" i="1" s="1"/>
  <c r="J9" i="1" l="1"/>
  <c r="D10" i="1"/>
  <c r="L9" i="1" l="1"/>
  <c r="N9" i="1" s="1"/>
  <c r="E10" i="1" s="1"/>
  <c r="F10" i="1" s="1"/>
  <c r="K9" i="1"/>
  <c r="C10" i="1" l="1"/>
  <c r="I10" i="1"/>
  <c r="M10" i="1" s="1"/>
  <c r="G10" i="1"/>
  <c r="H10" i="1" l="1"/>
  <c r="J10" i="1" s="1"/>
  <c r="D11" i="1"/>
  <c r="L10" i="1" l="1"/>
  <c r="N10" i="1" s="1"/>
  <c r="E11" i="1" s="1"/>
  <c r="F11" i="1" s="1"/>
  <c r="K10" i="1"/>
  <c r="C11" i="1" l="1"/>
  <c r="I11" i="1" l="1"/>
  <c r="M11" i="1" s="1"/>
  <c r="G11" i="1"/>
  <c r="H11" i="1" l="1"/>
  <c r="J11" i="1" s="1"/>
  <c r="D12" i="1"/>
  <c r="L11" i="1" l="1"/>
  <c r="N11" i="1" s="1"/>
  <c r="E12" i="1" s="1"/>
  <c r="C12" i="1" s="1"/>
  <c r="K11" i="1"/>
  <c r="F12" i="1" l="1"/>
  <c r="G12" i="1" s="1"/>
  <c r="H12" i="1" l="1"/>
  <c r="I12" i="1"/>
  <c r="M12" i="1" s="1"/>
  <c r="J12" i="1" l="1"/>
  <c r="D13" i="1"/>
  <c r="L12" i="1" l="1"/>
  <c r="N12" i="1" s="1"/>
  <c r="E13" i="1" s="1"/>
  <c r="C13" i="1" s="1"/>
  <c r="K12" i="1"/>
  <c r="F13" i="1" l="1"/>
  <c r="G13" i="1" s="1"/>
  <c r="H13" i="1" l="1"/>
  <c r="I13" i="1"/>
  <c r="M13" i="1" s="1"/>
  <c r="J13" i="1" l="1"/>
  <c r="D14" i="1"/>
  <c r="L13" i="1" l="1"/>
  <c r="N13" i="1" s="1"/>
  <c r="E14" i="1" s="1"/>
  <c r="F14" i="1" s="1"/>
  <c r="G14" i="1" s="1"/>
  <c r="K13" i="1"/>
  <c r="H14" i="1" l="1"/>
  <c r="I14" i="1"/>
  <c r="M14" i="1" s="1"/>
  <c r="J14" i="1" l="1"/>
  <c r="D15" i="1"/>
  <c r="L14" i="1" l="1"/>
  <c r="N14" i="1" s="1"/>
  <c r="K14" i="1"/>
  <c r="C14" i="1" l="1"/>
  <c r="E15" i="1"/>
  <c r="F15" i="1" l="1"/>
  <c r="I15" i="1" s="1"/>
  <c r="M15" i="1" s="1"/>
  <c r="C15" i="1"/>
  <c r="D16" i="1" l="1"/>
  <c r="G15" i="1"/>
  <c r="H15" i="1" l="1"/>
  <c r="J15" i="1" s="1"/>
  <c r="L15" i="1" l="1"/>
  <c r="N15" i="1" s="1"/>
  <c r="E16" i="1" s="1"/>
  <c r="C16" i="1" s="1"/>
  <c r="K15" i="1"/>
  <c r="F16" i="1" l="1"/>
  <c r="I16" i="1" s="1"/>
  <c r="M16" i="1" s="1"/>
  <c r="G16" i="1" l="1"/>
  <c r="H16" i="1" s="1"/>
  <c r="D17" i="1"/>
  <c r="J16" i="1" l="1"/>
  <c r="L16" i="1" l="1"/>
  <c r="N16" i="1" s="1"/>
  <c r="E17" i="1" s="1"/>
  <c r="F17" i="1" s="1"/>
  <c r="G17" i="1" s="1"/>
  <c r="K16" i="1"/>
  <c r="I17" i="1" l="1"/>
  <c r="M17" i="1" s="1"/>
  <c r="C17" i="1"/>
  <c r="H17" i="1"/>
  <c r="J17" i="1" s="1"/>
  <c r="D18" i="1"/>
  <c r="L17" i="1" l="1"/>
  <c r="N17" i="1" s="1"/>
  <c r="E18" i="1" s="1"/>
  <c r="K17" i="1"/>
  <c r="F18" i="1" l="1"/>
  <c r="C18" i="1"/>
  <c r="I18" i="1" l="1"/>
  <c r="M18" i="1" s="1"/>
  <c r="G18" i="1"/>
  <c r="H18" i="1" l="1"/>
  <c r="J18" i="1" s="1"/>
  <c r="D19" i="1"/>
  <c r="L18" i="1" l="1"/>
  <c r="N18" i="1" s="1"/>
  <c r="E19" i="1" s="1"/>
  <c r="F19" i="1" s="1"/>
  <c r="G19" i="1" s="1"/>
  <c r="K18" i="1"/>
  <c r="C19" i="1" l="1"/>
  <c r="H19" i="1"/>
  <c r="I19" i="1"/>
  <c r="M19" i="1" s="1"/>
  <c r="J19" i="1" l="1"/>
  <c r="D20" i="1"/>
  <c r="L19" i="1" l="1"/>
  <c r="N19" i="1" s="1"/>
  <c r="E20" i="1" s="1"/>
  <c r="K19" i="1"/>
  <c r="F20" i="1"/>
  <c r="C20" i="1"/>
  <c r="I20" i="1" l="1"/>
  <c r="M20" i="1" s="1"/>
  <c r="G20" i="1"/>
  <c r="H20" i="1" l="1"/>
  <c r="J20" i="1" s="1"/>
  <c r="D21" i="1"/>
  <c r="L20" i="1" l="1"/>
  <c r="N20" i="1" s="1"/>
  <c r="E21" i="1" s="1"/>
  <c r="K20" i="1"/>
  <c r="F21" i="1" l="1"/>
  <c r="C21" i="1"/>
  <c r="I21" i="1" l="1"/>
  <c r="M21" i="1" s="1"/>
  <c r="G21" i="1"/>
  <c r="H21" i="1" l="1"/>
  <c r="J21" i="1" s="1"/>
  <c r="D22" i="1"/>
  <c r="K21" i="1" l="1"/>
  <c r="L21" i="1"/>
  <c r="N21" i="1" s="1"/>
  <c r="E22" i="1" l="1"/>
  <c r="F22" i="1" s="1"/>
  <c r="C22" i="1" l="1"/>
  <c r="I22" i="1"/>
  <c r="M22" i="1" s="1"/>
  <c r="G22" i="1"/>
  <c r="H22" i="1" s="1"/>
  <c r="J22" i="1" s="1"/>
  <c r="K22" i="1" l="1"/>
  <c r="D23" i="1"/>
  <c r="L22" i="1"/>
  <c r="N22" i="1" s="1"/>
  <c r="E23" i="1" s="1"/>
  <c r="F23" i="1" l="1"/>
  <c r="G23" i="1" s="1"/>
  <c r="H23" i="1" s="1"/>
  <c r="C23" i="1"/>
  <c r="I23" i="1" l="1"/>
  <c r="M23" i="1" s="1"/>
  <c r="D24" i="1"/>
  <c r="J23" i="1" l="1"/>
  <c r="K23" i="1"/>
  <c r="L23" i="1" l="1"/>
  <c r="N23" i="1" s="1"/>
  <c r="E24" i="1" s="1"/>
  <c r="C24" i="1" l="1"/>
  <c r="F24" i="1"/>
  <c r="G24" i="1" s="1"/>
  <c r="H24" i="1" s="1"/>
  <c r="I24" i="1" l="1"/>
  <c r="M24" i="1" s="1"/>
  <c r="J24" i="1"/>
  <c r="D25" i="1" l="1"/>
  <c r="L24" i="1"/>
  <c r="N24" i="1" s="1"/>
  <c r="E25" i="1" s="1"/>
  <c r="K24" i="1"/>
  <c r="C25" i="1" l="1"/>
  <c r="F25" i="1"/>
  <c r="I25" i="1" s="1"/>
  <c r="M25" i="1" s="1"/>
  <c r="G25" i="1" l="1"/>
  <c r="D26" i="1"/>
  <c r="H25" i="1" l="1"/>
  <c r="J25" i="1" s="1"/>
  <c r="L25" i="1" l="1"/>
  <c r="N25" i="1" s="1"/>
  <c r="E26" i="1" s="1"/>
  <c r="F26" i="1" s="1"/>
  <c r="G26" i="1" s="1"/>
  <c r="K25" i="1"/>
  <c r="C26" i="1" l="1"/>
  <c r="I26" i="1"/>
  <c r="M26" i="1" s="1"/>
  <c r="H26" i="1"/>
  <c r="J26" i="1" s="1"/>
  <c r="D27" i="1" l="1"/>
  <c r="L26" i="1"/>
  <c r="N26" i="1" s="1"/>
  <c r="E27" i="1" s="1"/>
  <c r="F27" i="1" s="1"/>
  <c r="K26" i="1"/>
  <c r="I27" i="1" l="1"/>
  <c r="M27" i="1" s="1"/>
  <c r="G27" i="1"/>
  <c r="H27" i="1" l="1"/>
  <c r="J27" i="1" s="1"/>
  <c r="D28" i="1"/>
  <c r="L27" i="1" l="1"/>
  <c r="N27" i="1" s="1"/>
  <c r="K27" i="1"/>
  <c r="C27" i="1"/>
  <c r="E28" i="1" l="1"/>
  <c r="F28" i="1" l="1"/>
  <c r="I28" i="1" s="1"/>
  <c r="M28" i="1" s="1"/>
  <c r="C28" i="1"/>
  <c r="D29" i="1" l="1"/>
  <c r="G28" i="1"/>
  <c r="H28" i="1" l="1"/>
  <c r="J28" i="1" s="1"/>
  <c r="L28" i="1" l="1"/>
  <c r="N28" i="1" s="1"/>
  <c r="E29" i="1" s="1"/>
  <c r="K28" i="1"/>
  <c r="F29" i="1"/>
  <c r="C29" i="1"/>
  <c r="I29" i="1" l="1"/>
  <c r="M29" i="1" s="1"/>
  <c r="G29" i="1"/>
  <c r="H29" i="1" l="1"/>
  <c r="J29" i="1" s="1"/>
  <c r="D30" i="1"/>
  <c r="L29" i="1" l="1"/>
  <c r="N29" i="1" s="1"/>
  <c r="E30" i="1" s="1"/>
  <c r="K29" i="1"/>
  <c r="F30" i="1" l="1"/>
  <c r="C30" i="1"/>
  <c r="G3" i="2"/>
  <c r="H3" i="2" s="1"/>
  <c r="G30" i="1" l="1"/>
  <c r="I30" i="1"/>
  <c r="M30" i="1" s="1"/>
  <c r="D4" i="2"/>
  <c r="H30" i="1" l="1"/>
  <c r="J30" i="1" s="1"/>
  <c r="D31" i="1"/>
  <c r="I3" i="2"/>
  <c r="J3" i="2" s="1"/>
  <c r="L30" i="1" l="1"/>
  <c r="N30" i="1" s="1"/>
  <c r="E31" i="1" s="1"/>
  <c r="K30" i="1"/>
  <c r="K3" i="2"/>
  <c r="E4" i="2"/>
  <c r="F4" i="2" l="1"/>
  <c r="F31" i="1"/>
  <c r="C31" i="1"/>
  <c r="G31" i="1" l="1"/>
  <c r="I31" i="1"/>
  <c r="M31" i="1" s="1"/>
  <c r="H31" i="1" l="1"/>
  <c r="J31" i="1" s="1"/>
  <c r="D32" i="1"/>
  <c r="L31" i="1" l="1"/>
  <c r="N31" i="1" s="1"/>
  <c r="E32" i="1" s="1"/>
  <c r="K31" i="1"/>
  <c r="C4" i="2"/>
  <c r="D5" i="2"/>
  <c r="F32" i="1" l="1"/>
  <c r="C32" i="1"/>
  <c r="G4" i="2"/>
  <c r="H4" i="2" s="1"/>
  <c r="I32" i="1" l="1"/>
  <c r="M32" i="1" s="1"/>
  <c r="G32" i="1"/>
  <c r="I4" i="2"/>
  <c r="J4" i="2" s="1"/>
  <c r="H32" i="1" l="1"/>
  <c r="J32" i="1" s="1"/>
  <c r="D33" i="1"/>
  <c r="E5" i="2"/>
  <c r="K4" i="2"/>
  <c r="F5" i="2" l="1"/>
  <c r="G5" i="2" s="1"/>
  <c r="H5" i="2" s="1"/>
  <c r="L32" i="1"/>
  <c r="N32" i="1" s="1"/>
  <c r="E33" i="1" s="1"/>
  <c r="C33" i="1" s="1"/>
  <c r="K32" i="1"/>
  <c r="C5" i="2"/>
  <c r="D6" i="2" l="1"/>
  <c r="F33" i="1"/>
  <c r="I33" i="1" s="1"/>
  <c r="M33" i="1" s="1"/>
  <c r="I5" i="2"/>
  <c r="J5" i="2" s="1"/>
  <c r="G33" i="1" l="1"/>
  <c r="H33" i="1" s="1"/>
  <c r="D34" i="1"/>
  <c r="E6" i="2"/>
  <c r="K5" i="2"/>
  <c r="F6" i="2" l="1"/>
  <c r="D7" i="2" s="1"/>
  <c r="J33" i="1"/>
  <c r="C6" i="2"/>
  <c r="K33" i="1" l="1"/>
  <c r="L33" i="1"/>
  <c r="N33" i="1" s="1"/>
  <c r="E34" i="1" s="1"/>
  <c r="C34" i="1" s="1"/>
  <c r="G6" i="2"/>
  <c r="H6" i="2" s="1"/>
  <c r="F34" i="1" l="1"/>
  <c r="I34" i="1" s="1"/>
  <c r="M34" i="1" s="1"/>
  <c r="I6" i="2"/>
  <c r="J6" i="2" s="1"/>
  <c r="D35" i="1" l="1"/>
  <c r="G34" i="1"/>
  <c r="H34" i="1" s="1"/>
  <c r="J34" i="1" s="1"/>
  <c r="E7" i="2"/>
  <c r="K6" i="2"/>
  <c r="K34" i="1" l="1"/>
  <c r="L34" i="1"/>
  <c r="N34" i="1" s="1"/>
  <c r="E35" i="1" s="1"/>
  <c r="F35" i="1" s="1"/>
  <c r="I35" i="1" s="1"/>
  <c r="M35" i="1" s="1"/>
  <c r="F7" i="2"/>
  <c r="C7" i="2"/>
  <c r="C35" i="1" l="1"/>
  <c r="G35" i="1"/>
  <c r="D36" i="1"/>
  <c r="D8" i="2"/>
  <c r="G7" i="2"/>
  <c r="H7" i="2" s="1"/>
  <c r="H35" i="1" l="1"/>
  <c r="J35" i="1" s="1"/>
  <c r="I7" i="2"/>
  <c r="J7" i="2" s="1"/>
  <c r="L35" i="1" l="1"/>
  <c r="N35" i="1" s="1"/>
  <c r="E36" i="1" s="1"/>
  <c r="F36" i="1" s="1"/>
  <c r="I36" i="1" s="1"/>
  <c r="M36" i="1" s="1"/>
  <c r="K35" i="1"/>
  <c r="K7" i="2"/>
  <c r="E8" i="2"/>
  <c r="D37" i="1" l="1"/>
  <c r="G36" i="1"/>
  <c r="H36" i="1" s="1"/>
  <c r="J36" i="1" s="1"/>
  <c r="C36" i="1"/>
  <c r="F8" i="2"/>
  <c r="C8" i="2"/>
  <c r="L36" i="1" l="1"/>
  <c r="N36" i="1" s="1"/>
  <c r="E37" i="1" s="1"/>
  <c r="C37" i="1" s="1"/>
  <c r="K36" i="1"/>
  <c r="G8" i="2"/>
  <c r="H8" i="2" s="1"/>
  <c r="D9" i="2"/>
  <c r="F37" i="1" l="1"/>
  <c r="I37" i="1" s="1"/>
  <c r="M37" i="1" s="1"/>
  <c r="I8" i="2"/>
  <c r="J8" i="2" s="1"/>
  <c r="G37" i="1" l="1"/>
  <c r="H37" i="1" s="1"/>
  <c r="J37" i="1" s="1"/>
  <c r="D38" i="1"/>
  <c r="E9" i="2"/>
  <c r="K8" i="2"/>
  <c r="L37" i="1" l="1"/>
  <c r="N37" i="1" s="1"/>
  <c r="E38" i="1" s="1"/>
  <c r="C38" i="1" s="1"/>
  <c r="K37" i="1"/>
  <c r="F9" i="2"/>
  <c r="C9" i="2"/>
  <c r="F38" i="1" l="1"/>
  <c r="G38" i="1" s="1"/>
  <c r="D10" i="2"/>
  <c r="G9" i="2"/>
  <c r="H9" i="2" s="1"/>
  <c r="I38" i="1" l="1"/>
  <c r="M38" i="1" s="1"/>
  <c r="H38" i="1"/>
  <c r="J38" i="1" s="1"/>
  <c r="D39" i="1"/>
  <c r="I9" i="2"/>
  <c r="J9" i="2" s="1"/>
  <c r="L38" i="1" l="1"/>
  <c r="N38" i="1" s="1"/>
  <c r="E39" i="1" s="1"/>
  <c r="K38" i="1"/>
  <c r="E10" i="2"/>
  <c r="K9" i="2"/>
  <c r="C39" i="1" l="1"/>
  <c r="F39" i="1"/>
  <c r="F10" i="2"/>
  <c r="C10" i="2"/>
  <c r="I39" i="1" l="1"/>
  <c r="M39" i="1" s="1"/>
  <c r="G39" i="1"/>
  <c r="G10" i="2"/>
  <c r="H10" i="2" s="1"/>
  <c r="D11" i="2"/>
  <c r="H39" i="1" l="1"/>
  <c r="J39" i="1" s="1"/>
  <c r="D40" i="1"/>
  <c r="I10" i="2"/>
  <c r="J10" i="2" s="1"/>
  <c r="L39" i="1" l="1"/>
  <c r="N39" i="1" s="1"/>
  <c r="E40" i="1" s="1"/>
  <c r="K39" i="1"/>
  <c r="E11" i="2"/>
  <c r="K10" i="2"/>
  <c r="C40" i="1" l="1"/>
  <c r="F40" i="1"/>
  <c r="F11" i="2"/>
  <c r="C11" i="2"/>
  <c r="G40" i="1" l="1"/>
  <c r="I40" i="1"/>
  <c r="M40" i="1" s="1"/>
  <c r="G11" i="2"/>
  <c r="H11" i="2" s="1"/>
  <c r="D12" i="2"/>
  <c r="H40" i="1" l="1"/>
  <c r="J40" i="1" s="1"/>
  <c r="D41" i="1"/>
  <c r="I11" i="2"/>
  <c r="J11" i="2" s="1"/>
  <c r="E12" i="2" l="1"/>
  <c r="K11" i="2"/>
  <c r="K40" i="1" l="1"/>
  <c r="L40" i="1"/>
  <c r="N40" i="1" s="1"/>
  <c r="E41" i="1" s="1"/>
  <c r="F12" i="2"/>
  <c r="C12" i="2"/>
  <c r="F41" i="1" l="1"/>
  <c r="C41" i="1"/>
  <c r="G12" i="2"/>
  <c r="H12" i="2" s="1"/>
  <c r="D13" i="2"/>
  <c r="G41" i="1" l="1"/>
  <c r="I41" i="1"/>
  <c r="M41" i="1" s="1"/>
  <c r="I12" i="2"/>
  <c r="J12" i="2" s="1"/>
  <c r="H41" i="1" l="1"/>
  <c r="J41" i="1" s="1"/>
  <c r="D42" i="1"/>
  <c r="E13" i="2"/>
  <c r="K12" i="2"/>
  <c r="L41" i="1" l="1"/>
  <c r="N41" i="1" s="1"/>
  <c r="E42" i="1" s="1"/>
  <c r="K41" i="1"/>
  <c r="F13" i="2"/>
  <c r="C13" i="2"/>
  <c r="C42" i="1" l="1"/>
  <c r="F42" i="1"/>
  <c r="G13" i="2"/>
  <c r="H13" i="2" s="1"/>
  <c r="D14" i="2"/>
  <c r="I42" i="1" l="1"/>
  <c r="M42" i="1" s="1"/>
  <c r="G42" i="1"/>
  <c r="I13" i="2"/>
  <c r="J13" i="2" s="1"/>
  <c r="H42" i="1" l="1"/>
  <c r="J42" i="1" s="1"/>
  <c r="D43" i="1"/>
  <c r="E14" i="2"/>
  <c r="K13" i="2"/>
  <c r="L42" i="1" l="1"/>
  <c r="N42" i="1" s="1"/>
  <c r="E43" i="1" s="1"/>
  <c r="K42" i="1"/>
  <c r="F14" i="2"/>
  <c r="C14" i="2"/>
  <c r="C43" i="1" l="1"/>
  <c r="F43" i="1"/>
  <c r="D15" i="2"/>
  <c r="G14" i="2"/>
  <c r="H14" i="2" s="1"/>
  <c r="I43" i="1" l="1"/>
  <c r="M43" i="1" s="1"/>
  <c r="G43" i="1"/>
  <c r="I14" i="2"/>
  <c r="J14" i="2" s="1"/>
  <c r="H43" i="1" l="1"/>
  <c r="J43" i="1" s="1"/>
  <c r="D44" i="1"/>
  <c r="E15" i="2"/>
  <c r="K14" i="2"/>
  <c r="F15" i="2" l="1"/>
  <c r="C15" i="2"/>
  <c r="K43" i="1" l="1"/>
  <c r="L43" i="1"/>
  <c r="N43" i="1" s="1"/>
  <c r="E44" i="1" s="1"/>
  <c r="G15" i="2"/>
  <c r="H15" i="2" s="1"/>
  <c r="D16" i="2"/>
  <c r="C44" i="1" l="1"/>
  <c r="F44" i="1"/>
  <c r="I15" i="2"/>
  <c r="J15" i="2" s="1"/>
  <c r="I44" i="1" l="1"/>
  <c r="M44" i="1" s="1"/>
  <c r="G44" i="1"/>
  <c r="E16" i="2"/>
  <c r="K15" i="2"/>
  <c r="H44" i="1" l="1"/>
  <c r="J44" i="1" s="1"/>
  <c r="D45" i="1"/>
  <c r="F16" i="2"/>
  <c r="C16" i="2"/>
  <c r="D17" i="2" l="1"/>
  <c r="G16" i="2"/>
  <c r="H16" i="2" s="1"/>
  <c r="L44" i="1" l="1"/>
  <c r="N44" i="1" s="1"/>
  <c r="E45" i="1" s="1"/>
  <c r="K44" i="1"/>
  <c r="I16" i="2"/>
  <c r="J16" i="2" s="1"/>
  <c r="C45" i="1" l="1"/>
  <c r="F45" i="1"/>
  <c r="I45" i="1" s="1"/>
  <c r="M45" i="1" s="1"/>
  <c r="E17" i="2"/>
  <c r="K16" i="2"/>
  <c r="D46" i="1" l="1"/>
  <c r="G45" i="1"/>
  <c r="F17" i="2"/>
  <c r="C17" i="2"/>
  <c r="H45" i="1" l="1"/>
  <c r="J45" i="1" s="1"/>
  <c r="G17" i="2"/>
  <c r="H17" i="2" s="1"/>
  <c r="D18" i="2"/>
  <c r="L45" i="1" l="1"/>
  <c r="N45" i="1" s="1"/>
  <c r="E46" i="1" s="1"/>
  <c r="K45" i="1"/>
  <c r="I17" i="2"/>
  <c r="J17" i="2" s="1"/>
  <c r="C46" i="1" l="1"/>
  <c r="F46" i="1"/>
  <c r="E18" i="2"/>
  <c r="K17" i="2"/>
  <c r="G46" i="1" l="1"/>
  <c r="I46" i="1"/>
  <c r="M46" i="1" s="1"/>
  <c r="F18" i="2"/>
  <c r="C18" i="2"/>
  <c r="D47" i="1" l="1"/>
  <c r="H46" i="1"/>
  <c r="J46" i="1" s="1"/>
  <c r="G18" i="2"/>
  <c r="H18" i="2" s="1"/>
  <c r="D19" i="2"/>
  <c r="L46" i="1" l="1"/>
  <c r="N46" i="1" s="1"/>
  <c r="E47" i="1" s="1"/>
  <c r="K46" i="1"/>
  <c r="I18" i="2"/>
  <c r="J18" i="2" s="1"/>
  <c r="C47" i="1" l="1"/>
  <c r="F47" i="1"/>
  <c r="E19" i="2"/>
  <c r="K18" i="2"/>
  <c r="I47" i="1" l="1"/>
  <c r="M47" i="1" s="1"/>
  <c r="G47" i="1"/>
  <c r="F19" i="2"/>
  <c r="C19" i="2"/>
  <c r="H47" i="1" l="1"/>
  <c r="J47" i="1" s="1"/>
  <c r="D48" i="1"/>
  <c r="G19" i="2"/>
  <c r="H19" i="2" s="1"/>
  <c r="D20" i="2"/>
  <c r="L47" i="1" l="1"/>
  <c r="N47" i="1" s="1"/>
  <c r="E48" i="1" s="1"/>
  <c r="K47" i="1"/>
  <c r="I19" i="2"/>
  <c r="J19" i="2" s="1"/>
  <c r="C48" i="1" l="1"/>
  <c r="F48" i="1"/>
  <c r="E20" i="2"/>
  <c r="K19" i="2"/>
  <c r="G48" i="1" l="1"/>
  <c r="I48" i="1"/>
  <c r="M48" i="1" s="1"/>
  <c r="F20" i="2"/>
  <c r="C20" i="2"/>
  <c r="D49" i="1" l="1"/>
  <c r="H48" i="1"/>
  <c r="J48" i="1" s="1"/>
  <c r="G20" i="2"/>
  <c r="H20" i="2" s="1"/>
  <c r="D21" i="2"/>
  <c r="L48" i="1" l="1"/>
  <c r="N48" i="1" s="1"/>
  <c r="E49" i="1" s="1"/>
  <c r="K48" i="1"/>
  <c r="I20" i="2"/>
  <c r="J20" i="2" s="1"/>
  <c r="C49" i="1" l="1"/>
  <c r="F49" i="1"/>
  <c r="E21" i="2"/>
  <c r="K20" i="2"/>
  <c r="G49" i="1" l="1"/>
  <c r="I49" i="1"/>
  <c r="M49" i="1" s="1"/>
  <c r="F21" i="2"/>
  <c r="C21" i="2"/>
  <c r="D50" i="1" l="1"/>
  <c r="H49" i="1"/>
  <c r="J49" i="1" s="1"/>
  <c r="D22" i="2"/>
  <c r="G21" i="2"/>
  <c r="H21" i="2" s="1"/>
  <c r="L49" i="1" l="1"/>
  <c r="N49" i="1" s="1"/>
  <c r="E50" i="1" s="1"/>
  <c r="K49" i="1"/>
  <c r="I21" i="2"/>
  <c r="J21" i="2" s="1"/>
  <c r="C50" i="1" l="1"/>
  <c r="F50" i="1"/>
  <c r="E22" i="2"/>
  <c r="K21" i="2"/>
  <c r="G50" i="1" l="1"/>
  <c r="I50" i="1"/>
  <c r="M50" i="1" s="1"/>
  <c r="F22" i="2"/>
  <c r="C22" i="2"/>
  <c r="D51" i="1" l="1"/>
  <c r="H50" i="1"/>
  <c r="J50" i="1" s="1"/>
  <c r="G22" i="2"/>
  <c r="H22" i="2" s="1"/>
  <c r="D23" i="2"/>
  <c r="L50" i="1" l="1"/>
  <c r="N50" i="1" s="1"/>
  <c r="E51" i="1" s="1"/>
  <c r="K50" i="1"/>
  <c r="I22" i="2"/>
  <c r="J22" i="2" s="1"/>
  <c r="C51" i="1" l="1"/>
  <c r="F51" i="1"/>
  <c r="E23" i="2"/>
  <c r="K22" i="2"/>
  <c r="G51" i="1" l="1"/>
  <c r="I51" i="1"/>
  <c r="M51" i="1" s="1"/>
  <c r="F23" i="2"/>
  <c r="C23" i="2"/>
  <c r="D52" i="1" l="1"/>
  <c r="H51" i="1"/>
  <c r="J51" i="1" s="1"/>
  <c r="D24" i="2"/>
  <c r="G23" i="2"/>
  <c r="H23" i="2" s="1"/>
  <c r="L51" i="1" l="1"/>
  <c r="N51" i="1" s="1"/>
  <c r="E52" i="1" s="1"/>
  <c r="K51" i="1"/>
  <c r="I23" i="2"/>
  <c r="J23" i="2" s="1"/>
  <c r="C52" i="1" l="1"/>
  <c r="F52" i="1"/>
  <c r="E24" i="2"/>
  <c r="K23" i="2"/>
  <c r="I52" i="1" l="1"/>
  <c r="M52" i="1" s="1"/>
  <c r="G52" i="1"/>
  <c r="F24" i="2"/>
  <c r="C24" i="2"/>
  <c r="H52" i="1" l="1"/>
  <c r="J52" i="1" s="1"/>
  <c r="D53" i="1"/>
  <c r="G24" i="2"/>
  <c r="H24" i="2" s="1"/>
  <c r="D25" i="2"/>
  <c r="L52" i="1" l="1"/>
  <c r="N52" i="1" s="1"/>
  <c r="E53" i="1" s="1"/>
  <c r="K52" i="1"/>
  <c r="I24" i="2"/>
  <c r="J24" i="2" s="1"/>
  <c r="C53" i="1" l="1"/>
  <c r="F53" i="1"/>
  <c r="E25" i="2"/>
  <c r="K24" i="2"/>
  <c r="I53" i="1" l="1"/>
  <c r="M53" i="1" s="1"/>
  <c r="G53" i="1"/>
  <c r="F25" i="2"/>
  <c r="C25" i="2"/>
  <c r="D54" i="1" l="1"/>
  <c r="H53" i="1"/>
  <c r="J53" i="1" s="1"/>
  <c r="G25" i="2"/>
  <c r="H25" i="2" s="1"/>
  <c r="D26" i="2"/>
  <c r="L53" i="1" l="1"/>
  <c r="N53" i="1" s="1"/>
  <c r="E54" i="1" s="1"/>
  <c r="K53" i="1"/>
  <c r="I25" i="2"/>
  <c r="J25" i="2" s="1"/>
  <c r="C54" i="1" l="1"/>
  <c r="F54" i="1"/>
  <c r="E26" i="2"/>
  <c r="K25" i="2"/>
  <c r="G54" i="1" l="1"/>
  <c r="I54" i="1"/>
  <c r="M54" i="1" s="1"/>
  <c r="F26" i="2"/>
  <c r="C26" i="2"/>
  <c r="D55" i="1" l="1"/>
  <c r="H54" i="1"/>
  <c r="J54" i="1" s="1"/>
  <c r="D27" i="2"/>
  <c r="G26" i="2"/>
  <c r="H26" i="2" s="1"/>
  <c r="K54" i="1" l="1"/>
  <c r="L54" i="1"/>
  <c r="N54" i="1" s="1"/>
  <c r="E55" i="1" s="1"/>
  <c r="I26" i="2"/>
  <c r="J26" i="2" s="1"/>
  <c r="C55" i="1" l="1"/>
  <c r="F55" i="1"/>
  <c r="E27" i="2"/>
  <c r="K26" i="2"/>
  <c r="G55" i="1" l="1"/>
  <c r="I55" i="1"/>
  <c r="M55" i="1" s="1"/>
  <c r="F27" i="2"/>
  <c r="C27" i="2"/>
  <c r="D56" i="1" l="1"/>
  <c r="H55" i="1"/>
  <c r="J55" i="1" s="1"/>
  <c r="D28" i="2"/>
  <c r="G27" i="2"/>
  <c r="H27" i="2" s="1"/>
  <c r="K55" i="1" l="1"/>
  <c r="L55" i="1"/>
  <c r="N55" i="1" s="1"/>
  <c r="E56" i="1" s="1"/>
  <c r="I27" i="2"/>
  <c r="J27" i="2" s="1"/>
  <c r="C56" i="1" l="1"/>
  <c r="F56" i="1"/>
  <c r="E28" i="2"/>
  <c r="K27" i="2"/>
  <c r="I56" i="1" l="1"/>
  <c r="M56" i="1" s="1"/>
  <c r="G56" i="1"/>
  <c r="F28" i="2"/>
  <c r="C28" i="2"/>
  <c r="D57" i="1" l="1"/>
  <c r="H56" i="1"/>
  <c r="J56" i="1" s="1"/>
  <c r="G28" i="2"/>
  <c r="H28" i="2" s="1"/>
  <c r="D29" i="2"/>
  <c r="L56" i="1" l="1"/>
  <c r="N56" i="1" s="1"/>
  <c r="E57" i="1" s="1"/>
  <c r="K56" i="1"/>
  <c r="I28" i="2"/>
  <c r="J28" i="2" s="1"/>
  <c r="C57" i="1" l="1"/>
  <c r="F57" i="1"/>
  <c r="E29" i="2"/>
  <c r="K28" i="2"/>
  <c r="I57" i="1" l="1"/>
  <c r="M57" i="1" s="1"/>
  <c r="G57" i="1"/>
  <c r="F29" i="2"/>
  <c r="C29" i="2"/>
  <c r="D58" i="1" l="1"/>
  <c r="H57" i="1"/>
  <c r="J57" i="1" s="1"/>
  <c r="D30" i="2"/>
  <c r="G29" i="2"/>
  <c r="H29" i="2" s="1"/>
  <c r="L57" i="1" l="1"/>
  <c r="N57" i="1" s="1"/>
  <c r="E58" i="1" s="1"/>
  <c r="K57" i="1"/>
  <c r="I29" i="2"/>
  <c r="J29" i="2" s="1"/>
  <c r="C58" i="1" l="1"/>
  <c r="F58" i="1"/>
  <c r="E30" i="2"/>
  <c r="K29" i="2"/>
  <c r="G58" i="1" l="1"/>
  <c r="I58" i="1"/>
  <c r="M58" i="1" s="1"/>
  <c r="F30" i="2"/>
  <c r="C30" i="2"/>
  <c r="D59" i="1" l="1"/>
  <c r="H58" i="1"/>
  <c r="J58" i="1" s="1"/>
  <c r="D31" i="2"/>
  <c r="G30" i="2"/>
  <c r="H30" i="2" s="1"/>
  <c r="L58" i="1" l="1"/>
  <c r="N58" i="1" s="1"/>
  <c r="E59" i="1" s="1"/>
  <c r="K58" i="1"/>
  <c r="I30" i="2"/>
  <c r="J30" i="2" s="1"/>
  <c r="C59" i="1" l="1"/>
  <c r="F59" i="1"/>
  <c r="E31" i="2"/>
  <c r="K30" i="2"/>
  <c r="I59" i="1" l="1"/>
  <c r="M59" i="1" s="1"/>
  <c r="G59" i="1"/>
  <c r="F31" i="2"/>
  <c r="C31" i="2"/>
  <c r="D60" i="1" l="1"/>
  <c r="H59" i="1"/>
  <c r="J59" i="1" s="1"/>
  <c r="G31" i="2"/>
  <c r="H31" i="2" s="1"/>
  <c r="D32" i="2"/>
  <c r="L59" i="1" l="1"/>
  <c r="N59" i="1" s="1"/>
  <c r="E60" i="1" s="1"/>
  <c r="K59" i="1"/>
  <c r="I31" i="2"/>
  <c r="J31" i="2" s="1"/>
  <c r="C60" i="1" l="1"/>
  <c r="F60" i="1"/>
  <c r="E32" i="2"/>
  <c r="K31" i="2"/>
  <c r="G60" i="1" l="1"/>
  <c r="I60" i="1"/>
  <c r="M60" i="1" s="1"/>
  <c r="F32" i="2"/>
  <c r="C32" i="2"/>
  <c r="D61" i="1" l="1"/>
  <c r="H60" i="1"/>
  <c r="J60" i="1" s="1"/>
  <c r="G32" i="2"/>
  <c r="H32" i="2" s="1"/>
  <c r="D33" i="2"/>
  <c r="L60" i="1" l="1"/>
  <c r="N60" i="1" s="1"/>
  <c r="E61" i="1" s="1"/>
  <c r="K60" i="1"/>
  <c r="I32" i="2"/>
  <c r="J32" i="2" s="1"/>
  <c r="C61" i="1" l="1"/>
  <c r="F61" i="1"/>
  <c r="E33" i="2"/>
  <c r="K32" i="2"/>
  <c r="G61" i="1" l="1"/>
  <c r="I61" i="1"/>
  <c r="M61" i="1" s="1"/>
  <c r="C33" i="2"/>
  <c r="F33" i="2"/>
  <c r="D62" i="1" l="1"/>
  <c r="H61" i="1"/>
  <c r="J61" i="1" s="1"/>
  <c r="G33" i="2"/>
  <c r="H33" i="2" s="1"/>
  <c r="D34" i="2"/>
  <c r="L61" i="1" l="1"/>
  <c r="N61" i="1" s="1"/>
  <c r="E62" i="1" s="1"/>
  <c r="K61" i="1"/>
  <c r="I33" i="2"/>
  <c r="J33" i="2" s="1"/>
  <c r="C62" i="1" l="1"/>
  <c r="F62" i="1"/>
  <c r="E34" i="2"/>
  <c r="K33" i="2"/>
  <c r="G62" i="1" l="1"/>
  <c r="I62" i="1"/>
  <c r="M62" i="1" s="1"/>
  <c r="F34" i="2"/>
  <c r="C34" i="2"/>
  <c r="D63" i="1" l="1"/>
  <c r="H62" i="1"/>
  <c r="J62" i="1" s="1"/>
  <c r="G34" i="2"/>
  <c r="H34" i="2" s="1"/>
  <c r="D35" i="2"/>
  <c r="L62" i="1" l="1"/>
  <c r="N62" i="1" s="1"/>
  <c r="E63" i="1" s="1"/>
  <c r="K62" i="1"/>
  <c r="I34" i="2"/>
  <c r="J34" i="2" s="1"/>
  <c r="C63" i="1" l="1"/>
  <c r="F63" i="1"/>
  <c r="E35" i="2"/>
  <c r="K34" i="2"/>
  <c r="I63" i="1" l="1"/>
  <c r="M63" i="1" s="1"/>
  <c r="G63" i="1"/>
  <c r="F35" i="2"/>
  <c r="C35" i="2"/>
  <c r="D64" i="1" l="1"/>
  <c r="H63" i="1"/>
  <c r="J63" i="1" s="1"/>
  <c r="G35" i="2"/>
  <c r="H35" i="2" s="1"/>
  <c r="D36" i="2"/>
  <c r="K63" i="1" l="1"/>
  <c r="L63" i="1"/>
  <c r="N63" i="1" s="1"/>
  <c r="E64" i="1" s="1"/>
  <c r="I35" i="2"/>
  <c r="J35" i="2" s="1"/>
  <c r="C64" i="1" l="1"/>
  <c r="F64" i="1"/>
  <c r="E36" i="2"/>
  <c r="K35" i="2"/>
  <c r="G64" i="1" l="1"/>
  <c r="I64" i="1"/>
  <c r="M64" i="1" s="1"/>
  <c r="F36" i="2"/>
  <c r="C36" i="2"/>
  <c r="D65" i="1" l="1"/>
  <c r="H64" i="1"/>
  <c r="J64" i="1" s="1"/>
  <c r="G36" i="2"/>
  <c r="H36" i="2" s="1"/>
  <c r="D37" i="2"/>
  <c r="L64" i="1" l="1"/>
  <c r="N64" i="1" s="1"/>
  <c r="E65" i="1" s="1"/>
  <c r="K64" i="1"/>
  <c r="I36" i="2"/>
  <c r="J36" i="2" s="1"/>
  <c r="C65" i="1" l="1"/>
  <c r="F65" i="1"/>
  <c r="E37" i="2"/>
  <c r="K36" i="2"/>
  <c r="G65" i="1" l="1"/>
  <c r="I65" i="1"/>
  <c r="M65" i="1" s="1"/>
  <c r="F37" i="2"/>
  <c r="C37" i="2"/>
  <c r="D66" i="1" l="1"/>
  <c r="H65" i="1"/>
  <c r="J65" i="1" s="1"/>
  <c r="D38" i="2"/>
  <c r="G37" i="2"/>
  <c r="H37" i="2" s="1"/>
  <c r="L65" i="1" l="1"/>
  <c r="N65" i="1" s="1"/>
  <c r="E66" i="1" s="1"/>
  <c r="K65" i="1"/>
  <c r="I37" i="2"/>
  <c r="J37" i="2" s="1"/>
  <c r="C66" i="1" l="1"/>
  <c r="F66" i="1"/>
  <c r="E38" i="2"/>
  <c r="K37" i="2"/>
  <c r="G66" i="1" l="1"/>
  <c r="I66" i="1"/>
  <c r="M66" i="1" s="1"/>
  <c r="F38" i="2"/>
  <c r="C38" i="2"/>
  <c r="D67" i="1" l="1"/>
  <c r="H66" i="1"/>
  <c r="J66" i="1" s="1"/>
  <c r="G38" i="2"/>
  <c r="H38" i="2" s="1"/>
  <c r="D39" i="2"/>
  <c r="L66" i="1" l="1"/>
  <c r="N66" i="1" s="1"/>
  <c r="E67" i="1" s="1"/>
  <c r="K66" i="1"/>
  <c r="I38" i="2"/>
  <c r="J38" i="2" s="1"/>
  <c r="F67" i="1" l="1"/>
  <c r="C67" i="1"/>
  <c r="E39" i="2"/>
  <c r="K38" i="2"/>
  <c r="G67" i="1" l="1"/>
  <c r="I67" i="1"/>
  <c r="M67" i="1" s="1"/>
  <c r="F39" i="2"/>
  <c r="C39" i="2"/>
  <c r="D68" i="1" l="1"/>
  <c r="H67" i="1"/>
  <c r="J67" i="1" s="1"/>
  <c r="D40" i="2"/>
  <c r="G39" i="2"/>
  <c r="H39" i="2" s="1"/>
  <c r="L67" i="1" l="1"/>
  <c r="N67" i="1" s="1"/>
  <c r="E68" i="1" s="1"/>
  <c r="K67" i="1"/>
  <c r="I39" i="2"/>
  <c r="J39" i="2" s="1"/>
  <c r="C68" i="1" l="1"/>
  <c r="F68" i="1"/>
  <c r="E40" i="2"/>
  <c r="K39" i="2"/>
  <c r="G68" i="1" l="1"/>
  <c r="I68" i="1"/>
  <c r="M68" i="1" s="1"/>
  <c r="F40" i="2"/>
  <c r="C40" i="2"/>
  <c r="D69" i="1" l="1"/>
  <c r="H68" i="1"/>
  <c r="J68" i="1" s="1"/>
  <c r="G40" i="2"/>
  <c r="H40" i="2" s="1"/>
  <c r="D41" i="2"/>
  <c r="K68" i="1" l="1"/>
  <c r="L68" i="1"/>
  <c r="N68" i="1" s="1"/>
  <c r="E69" i="1" s="1"/>
  <c r="I40" i="2"/>
  <c r="J40" i="2" s="1"/>
  <c r="F69" i="1" l="1"/>
  <c r="C69" i="1"/>
  <c r="E41" i="2"/>
  <c r="K40" i="2"/>
  <c r="G69" i="1" l="1"/>
  <c r="I69" i="1"/>
  <c r="M69" i="1" s="1"/>
  <c r="F41" i="2"/>
  <c r="C41" i="2"/>
  <c r="D70" i="1" l="1"/>
  <c r="H69" i="1"/>
  <c r="J69" i="1" s="1"/>
  <c r="D42" i="2"/>
  <c r="G41" i="2"/>
  <c r="H41" i="2" s="1"/>
  <c r="L69" i="1" l="1"/>
  <c r="N69" i="1" s="1"/>
  <c r="E70" i="1" s="1"/>
  <c r="K69" i="1"/>
  <c r="I41" i="2"/>
  <c r="J41" i="2" s="1"/>
  <c r="F70" i="1" l="1"/>
  <c r="C70" i="1"/>
  <c r="E42" i="2"/>
  <c r="K41" i="2"/>
  <c r="G70" i="1" l="1"/>
  <c r="I70" i="1"/>
  <c r="M70" i="1" s="1"/>
  <c r="F42" i="2"/>
  <c r="C42" i="2"/>
  <c r="D71" i="1" l="1"/>
  <c r="H70" i="1"/>
  <c r="J70" i="1" s="1"/>
  <c r="D43" i="2"/>
  <c r="G42" i="2"/>
  <c r="H42" i="2" s="1"/>
  <c r="L70" i="1" l="1"/>
  <c r="N70" i="1" s="1"/>
  <c r="E71" i="1" s="1"/>
  <c r="K70" i="1"/>
  <c r="I42" i="2"/>
  <c r="J42" i="2" s="1"/>
  <c r="F71" i="1" l="1"/>
  <c r="C71" i="1"/>
  <c r="E43" i="2"/>
  <c r="K42" i="2"/>
  <c r="I71" i="1" l="1"/>
  <c r="M71" i="1" s="1"/>
  <c r="G71" i="1"/>
  <c r="F43" i="2"/>
  <c r="C43" i="2"/>
  <c r="D72" i="1" l="1"/>
  <c r="H71" i="1"/>
  <c r="J71" i="1" s="1"/>
  <c r="D44" i="2"/>
  <c r="G43" i="2"/>
  <c r="H43" i="2" s="1"/>
  <c r="L71" i="1" l="1"/>
  <c r="N71" i="1" s="1"/>
  <c r="E72" i="1" s="1"/>
  <c r="F72" i="1" s="1"/>
  <c r="K71" i="1"/>
  <c r="I43" i="2"/>
  <c r="J43" i="2" s="1"/>
  <c r="C72" i="1" l="1"/>
  <c r="G72" i="1"/>
  <c r="I72" i="1"/>
  <c r="M72" i="1" s="1"/>
  <c r="E44" i="2"/>
  <c r="K43" i="2"/>
  <c r="D73" i="1" l="1"/>
  <c r="H72" i="1"/>
  <c r="J72" i="1" s="1"/>
  <c r="F44" i="2"/>
  <c r="C44" i="2"/>
  <c r="L72" i="1" l="1"/>
  <c r="N72" i="1" s="1"/>
  <c r="E73" i="1" s="1"/>
  <c r="K72" i="1"/>
  <c r="D45" i="2"/>
  <c r="G44" i="2"/>
  <c r="H44" i="2" s="1"/>
  <c r="C73" i="1" l="1"/>
  <c r="F73" i="1"/>
  <c r="I44" i="2"/>
  <c r="J44" i="2" s="1"/>
  <c r="G73" i="1" l="1"/>
  <c r="I73" i="1"/>
  <c r="E45" i="2"/>
  <c r="K44" i="2"/>
  <c r="F6" i="3" l="1"/>
  <c r="M73" i="1"/>
  <c r="D74" i="1"/>
  <c r="H73" i="1"/>
  <c r="J73" i="1" s="1"/>
  <c r="F45" i="2"/>
  <c r="C45" i="2"/>
  <c r="L73" i="1" l="1"/>
  <c r="N73" i="1" s="1"/>
  <c r="E74" i="1" s="1"/>
  <c r="K73" i="1"/>
  <c r="F7" i="3" s="1"/>
  <c r="F8" i="3" s="1"/>
  <c r="F9" i="3" s="1"/>
  <c r="B34" i="1" s="1"/>
  <c r="G45" i="2"/>
  <c r="H45" i="2" s="1"/>
  <c r="D46" i="2"/>
  <c r="B40" i="1" l="1"/>
  <c r="B102" i="1"/>
  <c r="B68" i="1"/>
  <c r="B43" i="1"/>
  <c r="B83" i="1"/>
  <c r="B73" i="1"/>
  <c r="B13" i="1"/>
  <c r="B74" i="1"/>
  <c r="B33" i="1"/>
  <c r="C74" i="1"/>
  <c r="F74" i="1"/>
  <c r="I45" i="2"/>
  <c r="J45" i="2" s="1"/>
  <c r="Q12" i="1"/>
  <c r="F10" i="3" l="1"/>
  <c r="I74" i="1"/>
  <c r="M74" i="1" s="1"/>
  <c r="G74" i="1"/>
  <c r="E46" i="2"/>
  <c r="K45" i="2"/>
  <c r="H74" i="1" l="1"/>
  <c r="J74" i="1" s="1"/>
  <c r="D75" i="1"/>
  <c r="F46" i="2"/>
  <c r="C46" i="2"/>
  <c r="L74" i="1" l="1"/>
  <c r="N74" i="1" s="1"/>
  <c r="E75" i="1" s="1"/>
  <c r="K74" i="1"/>
  <c r="G46" i="2"/>
  <c r="H46" i="2" s="1"/>
  <c r="D47" i="2"/>
  <c r="C75" i="1" l="1"/>
  <c r="F75" i="1"/>
  <c r="I46" i="2"/>
  <c r="J46" i="2" s="1"/>
  <c r="G75" i="1" l="1"/>
  <c r="I75" i="1"/>
  <c r="M75" i="1" s="1"/>
  <c r="E47" i="2"/>
  <c r="K46" i="2"/>
  <c r="D76" i="1" l="1"/>
  <c r="H75" i="1"/>
  <c r="J75" i="1" s="1"/>
  <c r="F47" i="2"/>
  <c r="C47" i="2"/>
  <c r="L75" i="1" l="1"/>
  <c r="N75" i="1" s="1"/>
  <c r="E76" i="1" s="1"/>
  <c r="K75" i="1"/>
  <c r="G47" i="2"/>
  <c r="H47" i="2" s="1"/>
  <c r="D48" i="2"/>
  <c r="C76" i="1" l="1"/>
  <c r="F76" i="1"/>
  <c r="I47" i="2"/>
  <c r="J47" i="2" s="1"/>
  <c r="I76" i="1" l="1"/>
  <c r="M76" i="1" s="1"/>
  <c r="G76" i="1"/>
  <c r="E48" i="2"/>
  <c r="K47" i="2"/>
  <c r="H76" i="1" l="1"/>
  <c r="J76" i="1" s="1"/>
  <c r="D77" i="1"/>
  <c r="F48" i="2"/>
  <c r="C48" i="2"/>
  <c r="L76" i="1" l="1"/>
  <c r="N76" i="1" s="1"/>
  <c r="E77" i="1" s="1"/>
  <c r="K76" i="1"/>
  <c r="G48" i="2"/>
  <c r="H48" i="2" s="1"/>
  <c r="D49" i="2"/>
  <c r="C77" i="1" l="1"/>
  <c r="F77" i="1"/>
  <c r="I48" i="2"/>
  <c r="J48" i="2" s="1"/>
  <c r="I77" i="1" l="1"/>
  <c r="M77" i="1" s="1"/>
  <c r="G77" i="1"/>
  <c r="E49" i="2"/>
  <c r="K48" i="2"/>
  <c r="H77" i="1" l="1"/>
  <c r="J77" i="1" s="1"/>
  <c r="D78" i="1"/>
  <c r="F49" i="2"/>
  <c r="C49" i="2"/>
  <c r="L77" i="1" l="1"/>
  <c r="N77" i="1" s="1"/>
  <c r="E78" i="1" s="1"/>
  <c r="K77" i="1"/>
  <c r="G49" i="2"/>
  <c r="H49" i="2" s="1"/>
  <c r="D50" i="2"/>
  <c r="C78" i="1" l="1"/>
  <c r="F78" i="1"/>
  <c r="I49" i="2"/>
  <c r="J49" i="2" s="1"/>
  <c r="G78" i="1" l="1"/>
  <c r="I78" i="1"/>
  <c r="M78" i="1" s="1"/>
  <c r="E50" i="2"/>
  <c r="K49" i="2"/>
  <c r="D79" i="1" l="1"/>
  <c r="H78" i="1"/>
  <c r="J78" i="1" s="1"/>
  <c r="F50" i="2"/>
  <c r="C50" i="2"/>
  <c r="L78" i="1" l="1"/>
  <c r="N78" i="1" s="1"/>
  <c r="E79" i="1" s="1"/>
  <c r="K78" i="1"/>
  <c r="G50" i="2"/>
  <c r="H50" i="2" s="1"/>
  <c r="D51" i="2"/>
  <c r="C79" i="1" l="1"/>
  <c r="F79" i="1"/>
  <c r="I50" i="2"/>
  <c r="J50" i="2" s="1"/>
  <c r="I79" i="1" l="1"/>
  <c r="M79" i="1" s="1"/>
  <c r="G79" i="1"/>
  <c r="E51" i="2"/>
  <c r="K50" i="2"/>
  <c r="H79" i="1" l="1"/>
  <c r="J79" i="1" s="1"/>
  <c r="D80" i="1"/>
  <c r="F51" i="2"/>
  <c r="C51" i="2"/>
  <c r="L79" i="1" l="1"/>
  <c r="N79" i="1" s="1"/>
  <c r="E80" i="1" s="1"/>
  <c r="K79" i="1"/>
  <c r="D52" i="2"/>
  <c r="G51" i="2"/>
  <c r="H51" i="2" s="1"/>
  <c r="C80" i="1" l="1"/>
  <c r="F80" i="1"/>
  <c r="I51" i="2"/>
  <c r="J51" i="2" s="1"/>
  <c r="G80" i="1" l="1"/>
  <c r="I80" i="1"/>
  <c r="M80" i="1" s="1"/>
  <c r="E52" i="2"/>
  <c r="K51" i="2"/>
  <c r="D81" i="1" l="1"/>
  <c r="H80" i="1"/>
  <c r="J80" i="1" s="1"/>
  <c r="F52" i="2"/>
  <c r="C52" i="2"/>
  <c r="L80" i="1" l="1"/>
  <c r="N80" i="1" s="1"/>
  <c r="E81" i="1" s="1"/>
  <c r="K80" i="1"/>
  <c r="G52" i="2"/>
  <c r="H52" i="2" s="1"/>
  <c r="D53" i="2"/>
  <c r="C81" i="1" l="1"/>
  <c r="F81" i="1"/>
  <c r="I52" i="2"/>
  <c r="J52" i="2" s="1"/>
  <c r="I81" i="1" l="1"/>
  <c r="M81" i="1" s="1"/>
  <c r="G81" i="1"/>
  <c r="E53" i="2"/>
  <c r="K52" i="2"/>
  <c r="H81" i="1" l="1"/>
  <c r="J81" i="1" s="1"/>
  <c r="D82" i="1"/>
  <c r="F53" i="2"/>
  <c r="C53" i="2"/>
  <c r="L81" i="1" l="1"/>
  <c r="N81" i="1" s="1"/>
  <c r="E82" i="1" s="1"/>
  <c r="K81" i="1"/>
  <c r="G53" i="2"/>
  <c r="H53" i="2" s="1"/>
  <c r="D54" i="2"/>
  <c r="C82" i="1" l="1"/>
  <c r="F82" i="1"/>
  <c r="I53" i="2"/>
  <c r="J53" i="2" s="1"/>
  <c r="G82" i="1" l="1"/>
  <c r="I82" i="1"/>
  <c r="M82" i="1" s="1"/>
  <c r="E54" i="2"/>
  <c r="K53" i="2"/>
  <c r="H82" i="1" l="1"/>
  <c r="J82" i="1" s="1"/>
  <c r="D83" i="1"/>
  <c r="F54" i="2"/>
  <c r="C54" i="2"/>
  <c r="K82" i="1" l="1"/>
  <c r="L82" i="1"/>
  <c r="N82" i="1" s="1"/>
  <c r="E83" i="1" s="1"/>
  <c r="G54" i="2"/>
  <c r="H54" i="2" s="1"/>
  <c r="D55" i="2"/>
  <c r="C83" i="1" l="1"/>
  <c r="F83" i="1"/>
  <c r="I83" i="1" s="1"/>
  <c r="M83" i="1" s="1"/>
  <c r="I54" i="2"/>
  <c r="J54" i="2" s="1"/>
  <c r="G83" i="1" l="1"/>
  <c r="D84" i="1"/>
  <c r="E55" i="2"/>
  <c r="K54" i="2"/>
  <c r="H83" i="1" l="1"/>
  <c r="J83" i="1" s="1"/>
  <c r="F55" i="2"/>
  <c r="C55" i="2"/>
  <c r="L83" i="1" l="1"/>
  <c r="N83" i="1" s="1"/>
  <c r="E84" i="1" s="1"/>
  <c r="C84" i="1" s="1"/>
  <c r="K83" i="1"/>
  <c r="F84" i="1"/>
  <c r="G55" i="2"/>
  <c r="H55" i="2" s="1"/>
  <c r="D56" i="2"/>
  <c r="G84" i="1" l="1"/>
  <c r="I84" i="1"/>
  <c r="M84" i="1" s="1"/>
  <c r="I55" i="2"/>
  <c r="J55" i="2" s="1"/>
  <c r="H84" i="1" l="1"/>
  <c r="J84" i="1" s="1"/>
  <c r="D85" i="1"/>
  <c r="E56" i="2"/>
  <c r="K55" i="2"/>
  <c r="L84" i="1" l="1"/>
  <c r="N84" i="1" s="1"/>
  <c r="E85" i="1" s="1"/>
  <c r="K84" i="1"/>
  <c r="F56" i="2"/>
  <c r="C56" i="2"/>
  <c r="C85" i="1" l="1"/>
  <c r="F85" i="1"/>
  <c r="I85" i="1" s="1"/>
  <c r="M85" i="1" s="1"/>
  <c r="G56" i="2"/>
  <c r="H56" i="2" s="1"/>
  <c r="D57" i="2"/>
  <c r="G85" i="1" l="1"/>
  <c r="D86" i="1"/>
  <c r="I56" i="2"/>
  <c r="J56" i="2" s="1"/>
  <c r="H85" i="1" l="1"/>
  <c r="J85" i="1" s="1"/>
  <c r="E57" i="2"/>
  <c r="K56" i="2"/>
  <c r="L85" i="1" l="1"/>
  <c r="N85" i="1" s="1"/>
  <c r="E86" i="1" s="1"/>
  <c r="K85" i="1"/>
  <c r="F57" i="2"/>
  <c r="C57" i="2"/>
  <c r="C86" i="1" l="1"/>
  <c r="F86" i="1"/>
  <c r="I86" i="1" s="1"/>
  <c r="M86" i="1" s="1"/>
  <c r="D58" i="2"/>
  <c r="G57" i="2"/>
  <c r="H57" i="2" s="1"/>
  <c r="G86" i="1" l="1"/>
  <c r="D87" i="1"/>
  <c r="I57" i="2"/>
  <c r="J57" i="2" s="1"/>
  <c r="H86" i="1" l="1"/>
  <c r="J86" i="1" s="1"/>
  <c r="E58" i="2"/>
  <c r="K57" i="2"/>
  <c r="L86" i="1" l="1"/>
  <c r="N86" i="1" s="1"/>
  <c r="E87" i="1" s="1"/>
  <c r="C87" i="1" s="1"/>
  <c r="K86" i="1"/>
  <c r="F87" i="1"/>
  <c r="G87" i="1" s="1"/>
  <c r="F58" i="2"/>
  <c r="C58" i="2"/>
  <c r="H87" i="1" l="1"/>
  <c r="I87" i="1"/>
  <c r="M87" i="1" s="1"/>
  <c r="D59" i="2"/>
  <c r="G58" i="2"/>
  <c r="H58" i="2" s="1"/>
  <c r="J87" i="1" l="1"/>
  <c r="D88" i="1"/>
  <c r="I58" i="2"/>
  <c r="J58" i="2" s="1"/>
  <c r="L87" i="1" l="1"/>
  <c r="N87" i="1" s="1"/>
  <c r="E88" i="1" s="1"/>
  <c r="C88" i="1" s="1"/>
  <c r="K87" i="1"/>
  <c r="F88" i="1"/>
  <c r="I88" i="1" s="1"/>
  <c r="M88" i="1" s="1"/>
  <c r="E59" i="2"/>
  <c r="K58" i="2"/>
  <c r="G88" i="1" l="1"/>
  <c r="D89" i="1"/>
  <c r="F59" i="2"/>
  <c r="C59" i="2"/>
  <c r="H88" i="1" l="1"/>
  <c r="J88" i="1" s="1"/>
  <c r="D60" i="2"/>
  <c r="G59" i="2"/>
  <c r="H59" i="2" s="1"/>
  <c r="K88" i="1" l="1"/>
  <c r="L88" i="1"/>
  <c r="N88" i="1" s="1"/>
  <c r="E89" i="1" s="1"/>
  <c r="I59" i="2"/>
  <c r="J59" i="2" s="1"/>
  <c r="C89" i="1" l="1"/>
  <c r="F89" i="1"/>
  <c r="E60" i="2"/>
  <c r="K59" i="2"/>
  <c r="G89" i="1" l="1"/>
  <c r="I89" i="1"/>
  <c r="M89" i="1" s="1"/>
  <c r="F60" i="2"/>
  <c r="C60" i="2"/>
  <c r="H89" i="1" l="1"/>
  <c r="J89" i="1" s="1"/>
  <c r="D90" i="1"/>
  <c r="G60" i="2"/>
  <c r="H60" i="2" s="1"/>
  <c r="D61" i="2"/>
  <c r="L89" i="1" l="1"/>
  <c r="N89" i="1" s="1"/>
  <c r="E90" i="1" s="1"/>
  <c r="K89" i="1"/>
  <c r="I60" i="2"/>
  <c r="J60" i="2" s="1"/>
  <c r="C90" i="1" l="1"/>
  <c r="F90" i="1"/>
  <c r="E61" i="2"/>
  <c r="K60" i="2"/>
  <c r="G90" i="1" l="1"/>
  <c r="I90" i="1"/>
  <c r="M90" i="1" s="1"/>
  <c r="F61" i="2"/>
  <c r="C61" i="2"/>
  <c r="H90" i="1" l="1"/>
  <c r="J90" i="1" s="1"/>
  <c r="D91" i="1"/>
  <c r="G61" i="2"/>
  <c r="H61" i="2" s="1"/>
  <c r="D62" i="2"/>
  <c r="L90" i="1" l="1"/>
  <c r="N90" i="1" s="1"/>
  <c r="E91" i="1" s="1"/>
  <c r="K90" i="1"/>
  <c r="I61" i="2"/>
  <c r="J61" i="2" s="1"/>
  <c r="C91" i="1" l="1"/>
  <c r="F91" i="1"/>
  <c r="E62" i="2"/>
  <c r="K61" i="2"/>
  <c r="I91" i="1" l="1"/>
  <c r="M91" i="1" s="1"/>
  <c r="G91" i="1"/>
  <c r="F62" i="2"/>
  <c r="C62" i="2"/>
  <c r="H91" i="1" l="1"/>
  <c r="J91" i="1" s="1"/>
  <c r="D92" i="1"/>
  <c r="G62" i="2"/>
  <c r="H62" i="2" s="1"/>
  <c r="D63" i="2"/>
  <c r="K91" i="1" l="1"/>
  <c r="L91" i="1"/>
  <c r="N91" i="1" s="1"/>
  <c r="E92" i="1" s="1"/>
  <c r="I62" i="2"/>
  <c r="J62" i="2" s="1"/>
  <c r="C92" i="1" l="1"/>
  <c r="F92" i="1"/>
  <c r="E63" i="2"/>
  <c r="K62" i="2"/>
  <c r="I92" i="1" l="1"/>
  <c r="M92" i="1" s="1"/>
  <c r="G92" i="1"/>
  <c r="F63" i="2"/>
  <c r="C63" i="2"/>
  <c r="H92" i="1" l="1"/>
  <c r="J92" i="1" s="1"/>
  <c r="D93" i="1"/>
  <c r="D64" i="2"/>
  <c r="G63" i="2"/>
  <c r="H63" i="2" s="1"/>
  <c r="L92" i="1" l="1"/>
  <c r="N92" i="1" s="1"/>
  <c r="E93" i="1" s="1"/>
  <c r="K92" i="1"/>
  <c r="I63" i="2"/>
  <c r="J63" i="2" s="1"/>
  <c r="C93" i="1" l="1"/>
  <c r="F93" i="1"/>
  <c r="G93" i="1" s="1"/>
  <c r="E64" i="2"/>
  <c r="K63" i="2"/>
  <c r="H93" i="1" l="1"/>
  <c r="I93" i="1"/>
  <c r="M93" i="1" s="1"/>
  <c r="F64" i="2"/>
  <c r="C64" i="2"/>
  <c r="J93" i="1" l="1"/>
  <c r="D94" i="1"/>
  <c r="G64" i="2"/>
  <c r="H64" i="2" s="1"/>
  <c r="D65" i="2"/>
  <c r="L93" i="1" l="1"/>
  <c r="N93" i="1" s="1"/>
  <c r="E94" i="1" s="1"/>
  <c r="K93" i="1"/>
  <c r="C94" i="1"/>
  <c r="F94" i="1"/>
  <c r="I64" i="2"/>
  <c r="J64" i="2" s="1"/>
  <c r="G94" i="1" l="1"/>
  <c r="I94" i="1"/>
  <c r="M94" i="1" s="1"/>
  <c r="E65" i="2"/>
  <c r="K64" i="2"/>
  <c r="H94" i="1" l="1"/>
  <c r="J94" i="1" s="1"/>
  <c r="D95" i="1"/>
  <c r="F65" i="2"/>
  <c r="C65" i="2"/>
  <c r="L94" i="1" l="1"/>
  <c r="N94" i="1" s="1"/>
  <c r="E95" i="1" s="1"/>
  <c r="K94" i="1"/>
  <c r="D66" i="2"/>
  <c r="G65" i="2"/>
  <c r="H65" i="2" s="1"/>
  <c r="C95" i="1" l="1"/>
  <c r="F95" i="1"/>
  <c r="I65" i="2"/>
  <c r="J65" i="2" s="1"/>
  <c r="G95" i="1" l="1"/>
  <c r="I95" i="1"/>
  <c r="M95" i="1" s="1"/>
  <c r="E66" i="2"/>
  <c r="K65" i="2"/>
  <c r="H95" i="1" l="1"/>
  <c r="J95" i="1" s="1"/>
  <c r="D96" i="1"/>
  <c r="F66" i="2"/>
  <c r="C66" i="2"/>
  <c r="L95" i="1" l="1"/>
  <c r="N95" i="1" s="1"/>
  <c r="E96" i="1" s="1"/>
  <c r="K95" i="1"/>
  <c r="D67" i="2"/>
  <c r="G66" i="2"/>
  <c r="H66" i="2" s="1"/>
  <c r="C96" i="1" l="1"/>
  <c r="F96" i="1"/>
  <c r="I66" i="2"/>
  <c r="J66" i="2" s="1"/>
  <c r="I96" i="1" l="1"/>
  <c r="M96" i="1" s="1"/>
  <c r="G96" i="1"/>
  <c r="E67" i="2"/>
  <c r="K66" i="2"/>
  <c r="H96" i="1" l="1"/>
  <c r="J96" i="1" s="1"/>
  <c r="D97" i="1"/>
  <c r="F67" i="2"/>
  <c r="C67" i="2"/>
  <c r="L96" i="1" l="1"/>
  <c r="N96" i="1" s="1"/>
  <c r="E97" i="1" s="1"/>
  <c r="K96" i="1"/>
  <c r="D68" i="2"/>
  <c r="G67" i="2"/>
  <c r="H67" i="2" s="1"/>
  <c r="C97" i="1" l="1"/>
  <c r="F97" i="1"/>
  <c r="I67" i="2"/>
  <c r="J67" i="2" s="1"/>
  <c r="I97" i="1" l="1"/>
  <c r="M97" i="1" s="1"/>
  <c r="G97" i="1"/>
  <c r="E68" i="2"/>
  <c r="K67" i="2"/>
  <c r="H97" i="1" l="1"/>
  <c r="J97" i="1" s="1"/>
  <c r="D98" i="1"/>
  <c r="F68" i="2"/>
  <c r="C68" i="2"/>
  <c r="L97" i="1" l="1"/>
  <c r="N97" i="1" s="1"/>
  <c r="E98" i="1" s="1"/>
  <c r="K97" i="1"/>
  <c r="G68" i="2"/>
  <c r="H68" i="2" s="1"/>
  <c r="D69" i="2"/>
  <c r="C98" i="1" l="1"/>
  <c r="F98" i="1"/>
  <c r="I98" i="1" s="1"/>
  <c r="M98" i="1" s="1"/>
  <c r="I68" i="2"/>
  <c r="J68" i="2" s="1"/>
  <c r="G98" i="1" l="1"/>
  <c r="D99" i="1"/>
  <c r="E69" i="2"/>
  <c r="K68" i="2"/>
  <c r="H98" i="1" l="1"/>
  <c r="J98" i="1" s="1"/>
  <c r="F69" i="2"/>
  <c r="C69" i="2"/>
  <c r="L98" i="1" l="1"/>
  <c r="N98" i="1" s="1"/>
  <c r="E99" i="1" s="1"/>
  <c r="K98" i="1"/>
  <c r="G69" i="2"/>
  <c r="H69" i="2" s="1"/>
  <c r="D70" i="2"/>
  <c r="C99" i="1" l="1"/>
  <c r="F99" i="1"/>
  <c r="G99" i="1" s="1"/>
  <c r="I69" i="2"/>
  <c r="J69" i="2" s="1"/>
  <c r="H99" i="1" l="1"/>
  <c r="I99" i="1"/>
  <c r="M99" i="1" s="1"/>
  <c r="E70" i="2"/>
  <c r="K69" i="2"/>
  <c r="D100" i="1" l="1"/>
  <c r="J99" i="1"/>
  <c r="F70" i="2"/>
  <c r="C70" i="2"/>
  <c r="K99" i="1" l="1"/>
  <c r="L99" i="1"/>
  <c r="N99" i="1" s="1"/>
  <c r="E100" i="1" s="1"/>
  <c r="G70" i="2"/>
  <c r="H70" i="2" s="1"/>
  <c r="D71" i="2"/>
  <c r="C100" i="1" l="1"/>
  <c r="F100" i="1"/>
  <c r="G100" i="1" s="1"/>
  <c r="H100" i="1" s="1"/>
  <c r="I70" i="2"/>
  <c r="J70" i="2" s="1"/>
  <c r="I100" i="1" l="1"/>
  <c r="M100" i="1" s="1"/>
  <c r="E71" i="2"/>
  <c r="K70" i="2"/>
  <c r="D101" i="1" l="1"/>
  <c r="J100" i="1"/>
  <c r="F71" i="2"/>
  <c r="C71" i="2"/>
  <c r="L100" i="1" l="1"/>
  <c r="N100" i="1" s="1"/>
  <c r="E101" i="1" s="1"/>
  <c r="C101" i="1"/>
  <c r="F101" i="1"/>
  <c r="I101" i="1" s="1"/>
  <c r="M101" i="1" s="1"/>
  <c r="K100" i="1"/>
  <c r="D72" i="2"/>
  <c r="G71" i="2"/>
  <c r="H71" i="2" s="1"/>
  <c r="G101" i="1" l="1"/>
  <c r="H101" i="1" s="1"/>
  <c r="J101" i="1" s="1"/>
  <c r="D102" i="1"/>
  <c r="I71" i="2"/>
  <c r="J71" i="2" s="1"/>
  <c r="L101" i="1" l="1"/>
  <c r="N101" i="1" s="1"/>
  <c r="E102" i="1" s="1"/>
  <c r="K101" i="1"/>
  <c r="E72" i="2"/>
  <c r="K71" i="2"/>
  <c r="E2" i="3" l="1"/>
  <c r="C102" i="1"/>
  <c r="F102" i="1"/>
  <c r="F72" i="2"/>
  <c r="C72" i="2"/>
  <c r="I102" i="1" l="1"/>
  <c r="M102" i="1" s="1"/>
  <c r="G102" i="1"/>
  <c r="G72" i="2"/>
  <c r="H72" i="2" s="1"/>
  <c r="D73" i="2"/>
  <c r="H102" i="1" l="1"/>
  <c r="J102" i="1" s="1"/>
  <c r="I72" i="2"/>
  <c r="J72" i="2" s="1"/>
  <c r="E73" i="2" l="1"/>
  <c r="K72" i="2"/>
  <c r="K102" i="1" l="1"/>
  <c r="L102" i="1"/>
  <c r="N102" i="1" s="1"/>
  <c r="F73" i="2"/>
  <c r="G6" i="3" s="1"/>
  <c r="C73" i="2"/>
  <c r="H6" i="3" l="1"/>
  <c r="I6" i="3" s="1"/>
  <c r="G73" i="2"/>
  <c r="H73" i="2" s="1"/>
  <c r="D74" i="2"/>
  <c r="I73" i="2" l="1"/>
  <c r="J73" i="2" s="1"/>
  <c r="E74" i="2" l="1"/>
  <c r="K73" i="2"/>
  <c r="G7" i="3" s="1"/>
  <c r="H7" i="3" l="1"/>
  <c r="I7" i="3" s="1"/>
  <c r="G8" i="3"/>
  <c r="F74" i="2"/>
  <c r="C74" i="2"/>
  <c r="H8" i="3" l="1"/>
  <c r="I8" i="3" s="1"/>
  <c r="G9" i="3"/>
  <c r="B34" i="2" s="1"/>
  <c r="D75" i="2"/>
  <c r="G74" i="2"/>
  <c r="H74" i="2" s="1"/>
  <c r="B40" i="2" l="1"/>
  <c r="B102" i="2"/>
  <c r="B68" i="2"/>
  <c r="B43" i="2"/>
  <c r="B83" i="2"/>
  <c r="B73" i="2"/>
  <c r="B13" i="2"/>
  <c r="B74" i="2"/>
  <c r="B33" i="2"/>
  <c r="H9" i="3"/>
  <c r="I9" i="3" s="1"/>
  <c r="I74" i="2"/>
  <c r="J74" i="2" s="1"/>
  <c r="P12" i="2"/>
  <c r="G10" i="3" l="1"/>
  <c r="E75" i="2"/>
  <c r="K74" i="2"/>
  <c r="F75" i="2" l="1"/>
  <c r="C75" i="2"/>
  <c r="G75" i="2" l="1"/>
  <c r="H75" i="2" s="1"/>
  <c r="D76" i="2"/>
  <c r="I75" i="2" l="1"/>
  <c r="J75" i="2" s="1"/>
  <c r="E76" i="2" l="1"/>
  <c r="K75" i="2"/>
  <c r="F76" i="2" l="1"/>
  <c r="C76" i="2"/>
  <c r="D77" i="2" l="1"/>
  <c r="G76" i="2"/>
  <c r="H76" i="2" s="1"/>
  <c r="I76" i="2" l="1"/>
  <c r="J76" i="2" s="1"/>
  <c r="E77" i="2" l="1"/>
  <c r="K76" i="2"/>
  <c r="F77" i="2" l="1"/>
  <c r="C77" i="2"/>
  <c r="G77" i="2" l="1"/>
  <c r="H77" i="2" s="1"/>
  <c r="D78" i="2"/>
  <c r="I77" i="2" l="1"/>
  <c r="J77" i="2" s="1"/>
  <c r="E78" i="2" l="1"/>
  <c r="K77" i="2"/>
  <c r="F78" i="2" l="1"/>
  <c r="C78" i="2"/>
  <c r="D79" i="2" l="1"/>
  <c r="G78" i="2"/>
  <c r="H78" i="2" s="1"/>
  <c r="I78" i="2" l="1"/>
  <c r="J78" i="2" s="1"/>
  <c r="E79" i="2" l="1"/>
  <c r="K78" i="2"/>
  <c r="F79" i="2" l="1"/>
  <c r="C79" i="2"/>
  <c r="D80" i="2" l="1"/>
  <c r="G79" i="2"/>
  <c r="H79" i="2" s="1"/>
  <c r="I79" i="2" l="1"/>
  <c r="J79" i="2" s="1"/>
  <c r="E80" i="2" l="1"/>
  <c r="K79" i="2"/>
  <c r="F80" i="2" l="1"/>
  <c r="C80" i="2"/>
  <c r="D81" i="2" l="1"/>
  <c r="G80" i="2"/>
  <c r="H80" i="2" s="1"/>
  <c r="I80" i="2" l="1"/>
  <c r="J80" i="2" s="1"/>
  <c r="E81" i="2" l="1"/>
  <c r="K80" i="2"/>
  <c r="F81" i="2" l="1"/>
  <c r="C81" i="2"/>
  <c r="G81" i="2" l="1"/>
  <c r="H81" i="2" s="1"/>
  <c r="D82" i="2"/>
  <c r="I81" i="2" l="1"/>
  <c r="J81" i="2" s="1"/>
  <c r="E82" i="2" l="1"/>
  <c r="K81" i="2"/>
  <c r="F82" i="2" l="1"/>
  <c r="C82" i="2"/>
  <c r="D83" i="2" l="1"/>
  <c r="G82" i="2"/>
  <c r="H82" i="2" s="1"/>
  <c r="I82" i="2" l="1"/>
  <c r="J82" i="2" s="1"/>
  <c r="E83" i="2" l="1"/>
  <c r="K82" i="2"/>
  <c r="F83" i="2" l="1"/>
  <c r="C83" i="2"/>
  <c r="D84" i="2" l="1"/>
  <c r="G83" i="2"/>
  <c r="H83" i="2" s="1"/>
  <c r="I83" i="2" l="1"/>
  <c r="J83" i="2" s="1"/>
  <c r="E84" i="2" l="1"/>
  <c r="K83" i="2"/>
  <c r="F84" i="2" l="1"/>
  <c r="C84" i="2"/>
  <c r="G84" i="2" l="1"/>
  <c r="H84" i="2" s="1"/>
  <c r="D85" i="2"/>
  <c r="I84" i="2" l="1"/>
  <c r="J84" i="2" s="1"/>
  <c r="E85" i="2" l="1"/>
  <c r="K84" i="2"/>
  <c r="F85" i="2" l="1"/>
  <c r="C85" i="2"/>
  <c r="G85" i="2" l="1"/>
  <c r="H85" i="2" s="1"/>
  <c r="D86" i="2"/>
  <c r="I85" i="2" l="1"/>
  <c r="J85" i="2" s="1"/>
  <c r="E86" i="2" l="1"/>
  <c r="K85" i="2"/>
  <c r="F86" i="2" l="1"/>
  <c r="C86" i="2"/>
  <c r="G86" i="2" l="1"/>
  <c r="H86" i="2" s="1"/>
  <c r="D87" i="2"/>
  <c r="I86" i="2" l="1"/>
  <c r="J86" i="2" s="1"/>
  <c r="E87" i="2" l="1"/>
  <c r="K86" i="2"/>
  <c r="F87" i="2" l="1"/>
  <c r="C87" i="2"/>
  <c r="D88" i="2" l="1"/>
  <c r="G87" i="2"/>
  <c r="H87" i="2" s="1"/>
  <c r="I87" i="2" l="1"/>
  <c r="J87" i="2" s="1"/>
  <c r="E88" i="2" l="1"/>
  <c r="K87" i="2"/>
  <c r="F88" i="2" l="1"/>
  <c r="C88" i="2"/>
  <c r="G88" i="2" l="1"/>
  <c r="H88" i="2" s="1"/>
  <c r="D89" i="2"/>
  <c r="I88" i="2" l="1"/>
  <c r="J88" i="2" s="1"/>
  <c r="E89" i="2" l="1"/>
  <c r="K88" i="2"/>
  <c r="F89" i="2" l="1"/>
  <c r="C89" i="2"/>
  <c r="G89" i="2" l="1"/>
  <c r="H89" i="2" s="1"/>
  <c r="D90" i="2"/>
  <c r="I89" i="2" l="1"/>
  <c r="J89" i="2" s="1"/>
  <c r="E90" i="2" l="1"/>
  <c r="K89" i="2"/>
  <c r="F90" i="2" l="1"/>
  <c r="C90" i="2"/>
  <c r="G90" i="2" l="1"/>
  <c r="H90" i="2" s="1"/>
  <c r="D91" i="2"/>
  <c r="I90" i="2" l="1"/>
  <c r="J90" i="2" s="1"/>
  <c r="E91" i="2" l="1"/>
  <c r="K90" i="2"/>
  <c r="F91" i="2" l="1"/>
  <c r="C91" i="2"/>
  <c r="D92" i="2" l="1"/>
  <c r="G91" i="2"/>
  <c r="H91" i="2" s="1"/>
  <c r="I91" i="2" l="1"/>
  <c r="J91" i="2" s="1"/>
  <c r="E92" i="2" l="1"/>
  <c r="K91" i="2"/>
  <c r="F92" i="2" l="1"/>
  <c r="C92" i="2"/>
  <c r="G92" i="2" l="1"/>
  <c r="H92" i="2" s="1"/>
  <c r="D93" i="2"/>
  <c r="I92" i="2" l="1"/>
  <c r="J92" i="2" s="1"/>
  <c r="E93" i="2" l="1"/>
  <c r="K92" i="2"/>
  <c r="C93" i="2" l="1"/>
  <c r="F93" i="2"/>
  <c r="G93" i="2" l="1"/>
  <c r="H93" i="2" s="1"/>
  <c r="D94" i="2"/>
  <c r="I93" i="2" l="1"/>
  <c r="J93" i="2" s="1"/>
  <c r="E94" i="2" l="1"/>
  <c r="K93" i="2"/>
  <c r="C94" i="2" l="1"/>
  <c r="F94" i="2"/>
  <c r="G94" i="2" l="1"/>
  <c r="H94" i="2" s="1"/>
  <c r="D95" i="2"/>
  <c r="I94" i="2" l="1"/>
  <c r="J94" i="2" s="1"/>
  <c r="E95" i="2" l="1"/>
  <c r="K94" i="2"/>
  <c r="F95" i="2" l="1"/>
  <c r="C95" i="2"/>
  <c r="D96" i="2" l="1"/>
  <c r="G95" i="2"/>
  <c r="H95" i="2" s="1"/>
  <c r="I95" i="2" l="1"/>
  <c r="J95" i="2" s="1"/>
  <c r="E96" i="2" l="1"/>
  <c r="K95" i="2"/>
  <c r="F96" i="2" l="1"/>
  <c r="C96" i="2"/>
  <c r="D97" i="2" l="1"/>
  <c r="G96" i="2"/>
  <c r="H96" i="2" s="1"/>
  <c r="I96" i="2" l="1"/>
  <c r="J96" i="2" s="1"/>
  <c r="E97" i="2" l="1"/>
  <c r="K96" i="2"/>
  <c r="F97" i="2" l="1"/>
  <c r="C97" i="2"/>
  <c r="D98" i="2" l="1"/>
  <c r="G97" i="2"/>
  <c r="H97" i="2" s="1"/>
  <c r="I97" i="2" l="1"/>
  <c r="J97" i="2" s="1"/>
  <c r="E98" i="2" l="1"/>
  <c r="K97" i="2"/>
  <c r="F98" i="2" l="1"/>
  <c r="C98" i="2"/>
  <c r="D99" i="2" l="1"/>
  <c r="G98" i="2"/>
  <c r="H98" i="2" s="1"/>
  <c r="I98" i="2" l="1"/>
  <c r="J98" i="2" s="1"/>
  <c r="E99" i="2" l="1"/>
  <c r="K98" i="2"/>
  <c r="F99" i="2" l="1"/>
  <c r="C99" i="2"/>
  <c r="D100" i="2" l="1"/>
  <c r="G99" i="2"/>
  <c r="H99" i="2" s="1"/>
  <c r="I99" i="2" l="1"/>
  <c r="J99" i="2" s="1"/>
  <c r="E100" i="2" l="1"/>
  <c r="K99" i="2"/>
  <c r="F100" i="2" l="1"/>
  <c r="C100" i="2"/>
  <c r="G100" i="2" l="1"/>
  <c r="H100" i="2" s="1"/>
  <c r="D101" i="2"/>
  <c r="I100" i="2" l="1"/>
  <c r="J100" i="2" s="1"/>
  <c r="E101" i="2" l="1"/>
  <c r="K100" i="2"/>
  <c r="F101" i="2" l="1"/>
  <c r="C101" i="2"/>
  <c r="G101" i="2" l="1"/>
  <c r="H101" i="2" s="1"/>
  <c r="D102" i="2"/>
  <c r="I101" i="2" l="1"/>
  <c r="J101" i="2" s="1"/>
  <c r="E102" i="2" l="1"/>
  <c r="K101" i="2"/>
  <c r="B2" i="3" l="1"/>
  <c r="F102" i="2"/>
  <c r="G102" i="2" s="1"/>
  <c r="H102" i="2" s="1"/>
  <c r="C102" i="2"/>
  <c r="I102" i="2" l="1"/>
  <c r="J102" i="2" s="1"/>
  <c r="K102" i="2" l="1"/>
</calcChain>
</file>

<file path=xl/sharedStrings.xml><?xml version="1.0" encoding="utf-8"?>
<sst xmlns="http://schemas.openxmlformats.org/spreadsheetml/2006/main" count="74" uniqueCount="40">
  <si>
    <t>Jahr</t>
  </si>
  <si>
    <t>Einlage</t>
  </si>
  <si>
    <t>Depot inkl. Steigerung</t>
  </si>
  <si>
    <t>Ausschüttung</t>
  </si>
  <si>
    <t>Wiederanlegbar</t>
  </si>
  <si>
    <t>Steuer</t>
  </si>
  <si>
    <t>Investiert</t>
  </si>
  <si>
    <t>Investiert
inkl. Ausschüttungen</t>
  </si>
  <si>
    <t>Zu verrechnende
Vorabpauschale</t>
  </si>
  <si>
    <t>Basisertrag</t>
  </si>
  <si>
    <t>Depotwert</t>
  </si>
  <si>
    <t>Ausschütter</t>
  </si>
  <si>
    <t>Thesaurierer</t>
  </si>
  <si>
    <t>Absolute Differenz</t>
  </si>
  <si>
    <t>Depot inkl. Rendite</t>
  </si>
  <si>
    <t>Vorabpauschale</t>
  </si>
  <si>
    <t>Steuern
Vorabpauschale</t>
  </si>
  <si>
    <t>Steuern
Ausschüttungen</t>
  </si>
  <si>
    <t>Zu verrechnende Vorabpauschale</t>
  </si>
  <si>
    <t>Wertentwicklung</t>
  </si>
  <si>
    <t>Rendite [%]</t>
  </si>
  <si>
    <t>Prozentual</t>
  </si>
  <si>
    <t>Startwert Depot [€]</t>
  </si>
  <si>
    <t>Sparrate p.a. [€]</t>
  </si>
  <si>
    <t>Rendite p.a. [%]</t>
  </si>
  <si>
    <t>Ausschüttungsrendite p.a. [%]</t>
  </si>
  <si>
    <t>Steuer [%]</t>
  </si>
  <si>
    <t>Basiszins [%]</t>
  </si>
  <si>
    <t>Teilfreistellung [%]</t>
  </si>
  <si>
    <t>Freibetrag [€]</t>
  </si>
  <si>
    <t>Anlagehorizont [Jahre]</t>
  </si>
  <si>
    <t>Für einzelne Jahre kann eine abweichende Rendite angegeben werden als in den Grundeinstellungen!</t>
  </si>
  <si>
    <t>Ergebnis</t>
  </si>
  <si>
    <t>Grundeinstellungen</t>
  </si>
  <si>
    <t>Rendite p.a. [%] nach Steuern</t>
  </si>
  <si>
    <t>Depotwert [€]</t>
  </si>
  <si>
    <t>zu vst. Gewinn [€]</t>
  </si>
  <si>
    <t>Steuer [€]</t>
  </si>
  <si>
    <t>Verrechnungskonto [€]</t>
  </si>
  <si>
    <t>Obergrenze
Vorabpauschale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</si>
</sst>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%"/>
    <numFmt numFmtId="165" formatCode="#,##0.000"/>
    <numFmt numFmtId="166" formatCode="0.0%"/>
  </numFmts>
  <fonts count="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/>
      <name val="Verdana"/>
      <family val="2"/>
    </font>
    <font>
      <b/>
      <sz val="14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4">
    <xf numFmtId="0" fontId="0" fillId="0" borderId="0" xfId="0"/>
    <xf numFmtId="165" fontId="0" fillId="0" borderId="0" xfId="0" applyNumberFormat="1"/>
    <xf numFmtId="0" fontId="0" fillId="0" borderId="7" xfId="0" applyBorder="1"/>
    <xf numFmtId="0" fontId="0" fillId="0" borderId="8" xfId="0" applyBorder="1"/>
    <xf numFmtId="0" fontId="0" fillId="0" borderId="19" xfId="0" applyBorder="1"/>
    <xf numFmtId="0" fontId="0" fillId="4" borderId="1" xfId="0" applyFill="1" applyBorder="1"/>
    <xf numFmtId="0" fontId="0" fillId="4" borderId="1" xfId="0" applyFill="1" applyBorder="1" applyAlignment="1">
      <alignment wrapText="1"/>
    </xf>
    <xf numFmtId="164" fontId="0" fillId="0" borderId="21" xfId="0" applyNumberFormat="1" applyBorder="1"/>
    <xf numFmtId="3" fontId="0" fillId="0" borderId="11" xfId="0" applyNumberFormat="1" applyBorder="1"/>
    <xf numFmtId="3" fontId="0" fillId="0" borderId="12" xfId="0" applyNumberFormat="1" applyBorder="1"/>
    <xf numFmtId="3" fontId="0" fillId="0" borderId="13" xfId="0" applyNumberFormat="1" applyBorder="1"/>
    <xf numFmtId="9" fontId="0" fillId="0" borderId="2" xfId="0" applyNumberFormat="1" applyBorder="1"/>
    <xf numFmtId="0" fontId="0" fillId="0" borderId="32" xfId="0" applyFill="1" applyBorder="1"/>
    <xf numFmtId="0" fontId="0" fillId="0" borderId="9" xfId="0" applyFill="1" applyBorder="1"/>
    <xf numFmtId="0" fontId="0" fillId="0" borderId="19" xfId="0" applyFill="1" applyBorder="1"/>
    <xf numFmtId="0" fontId="2" fillId="0" borderId="0" xfId="0" applyFont="1" applyFill="1"/>
    <xf numFmtId="0" fontId="0" fillId="5" borderId="6" xfId="0" applyFill="1" applyBorder="1" applyAlignment="1">
      <alignment horizontal="right"/>
    </xf>
    <xf numFmtId="0" fontId="0" fillId="5" borderId="36" xfId="0" applyFill="1" applyBorder="1"/>
    <xf numFmtId="0" fontId="0" fillId="6" borderId="6" xfId="0" applyFill="1" applyBorder="1" applyAlignment="1">
      <alignment horizontal="right"/>
    </xf>
    <xf numFmtId="0" fontId="0" fillId="6" borderId="36" xfId="0" applyFill="1" applyBorder="1"/>
    <xf numFmtId="0" fontId="0" fillId="7" borderId="6" xfId="0" applyFill="1" applyBorder="1" applyAlignment="1">
      <alignment horizontal="right"/>
    </xf>
    <xf numFmtId="0" fontId="0" fillId="7" borderId="36" xfId="0" applyFill="1" applyBorder="1"/>
    <xf numFmtId="0" fontId="0" fillId="8" borderId="6" xfId="0" applyFill="1" applyBorder="1" applyAlignment="1">
      <alignment horizontal="right"/>
    </xf>
    <xf numFmtId="0" fontId="0" fillId="8" borderId="36" xfId="0" applyFill="1" applyBorder="1"/>
    <xf numFmtId="0" fontId="0" fillId="9" borderId="6" xfId="0" applyFill="1" applyBorder="1" applyAlignment="1">
      <alignment horizontal="right"/>
    </xf>
    <xf numFmtId="0" fontId="0" fillId="9" borderId="36" xfId="0" applyFill="1" applyBorder="1"/>
    <xf numFmtId="0" fontId="0" fillId="5" borderId="19" xfId="0" applyFill="1" applyBorder="1"/>
    <xf numFmtId="0" fontId="0" fillId="5" borderId="32" xfId="0" applyFill="1" applyBorder="1"/>
    <xf numFmtId="0" fontId="0" fillId="6" borderId="40" xfId="0" applyFill="1" applyBorder="1"/>
    <xf numFmtId="0" fontId="0" fillId="6" borderId="23" xfId="0" applyFill="1" applyBorder="1"/>
    <xf numFmtId="0" fontId="0" fillId="6" borderId="41" xfId="0" applyFill="1" applyBorder="1"/>
    <xf numFmtId="0" fontId="0" fillId="5" borderId="15" xfId="0" applyFill="1" applyBorder="1"/>
    <xf numFmtId="0" fontId="0" fillId="7" borderId="15" xfId="0" applyFill="1" applyBorder="1"/>
    <xf numFmtId="0" fontId="0" fillId="7" borderId="19" xfId="0" applyFill="1" applyBorder="1"/>
    <xf numFmtId="0" fontId="0" fillId="7" borderId="32" xfId="0" applyFill="1" applyBorder="1"/>
    <xf numFmtId="0" fontId="0" fillId="9" borderId="40" xfId="0" applyFill="1" applyBorder="1"/>
    <xf numFmtId="0" fontId="0" fillId="9" borderId="23" xfId="0" applyFill="1" applyBorder="1"/>
    <xf numFmtId="0" fontId="0" fillId="9" borderId="41" xfId="0" applyFill="1" applyBorder="1"/>
    <xf numFmtId="0" fontId="0" fillId="8" borderId="15" xfId="0" applyFill="1" applyBorder="1"/>
    <xf numFmtId="0" fontId="0" fillId="8" borderId="19" xfId="0" applyFill="1" applyBorder="1"/>
    <xf numFmtId="0" fontId="0" fillId="8" borderId="32" xfId="0" applyFill="1" applyBorder="1"/>
    <xf numFmtId="3" fontId="0" fillId="0" borderId="26" xfId="0" applyNumberFormat="1" applyBorder="1"/>
    <xf numFmtId="3" fontId="0" fillId="0" borderId="27" xfId="0" applyNumberFormat="1" applyBorder="1"/>
    <xf numFmtId="3" fontId="0" fillId="0" borderId="28" xfId="0" applyNumberFormat="1" applyBorder="1"/>
    <xf numFmtId="9" fontId="0" fillId="0" borderId="0" xfId="0" applyNumberFormat="1"/>
    <xf numFmtId="10" fontId="0" fillId="0" borderId="37" xfId="0" applyNumberFormat="1" applyFill="1" applyBorder="1"/>
    <xf numFmtId="0" fontId="0" fillId="0" borderId="46" xfId="0" applyFill="1" applyBorder="1"/>
    <xf numFmtId="1" fontId="0" fillId="0" borderId="21" xfId="0" applyNumberFormat="1" applyBorder="1"/>
    <xf numFmtId="3" fontId="0" fillId="0" borderId="5" xfId="0" applyNumberFormat="1" applyBorder="1"/>
    <xf numFmtId="3" fontId="0" fillId="0" borderId="21" xfId="0" applyNumberFormat="1" applyBorder="1"/>
    <xf numFmtId="166" fontId="0" fillId="0" borderId="21" xfId="0" applyNumberFormat="1" applyBorder="1"/>
    <xf numFmtId="4" fontId="0" fillId="0" borderId="11" xfId="0" applyNumberFormat="1" applyBorder="1"/>
    <xf numFmtId="4" fontId="0" fillId="0" borderId="2" xfId="0" applyNumberFormat="1" applyBorder="1"/>
    <xf numFmtId="4" fontId="0" fillId="0" borderId="12" xfId="0" applyNumberFormat="1" applyBorder="1"/>
    <xf numFmtId="4" fontId="0" fillId="0" borderId="13" xfId="0" applyNumberFormat="1" applyBorder="1"/>
    <xf numFmtId="4" fontId="0" fillId="0" borderId="31" xfId="0" applyNumberFormat="1" applyBorder="1"/>
    <xf numFmtId="9" fontId="0" fillId="0" borderId="21" xfId="0" applyNumberFormat="1" applyBorder="1"/>
    <xf numFmtId="3" fontId="0" fillId="0" borderId="47" xfId="0" applyNumberFormat="1" applyBorder="1"/>
    <xf numFmtId="4" fontId="0" fillId="0" borderId="29" xfId="0" applyNumberFormat="1" applyBorder="1"/>
    <xf numFmtId="4" fontId="0" fillId="0" borderId="30" xfId="0" applyNumberFormat="1" applyBorder="1"/>
    <xf numFmtId="3" fontId="0" fillId="0" borderId="17" xfId="0" applyNumberFormat="1" applyBorder="1"/>
    <xf numFmtId="3" fontId="0" fillId="0" borderId="2" xfId="0" applyNumberFormat="1" applyBorder="1"/>
    <xf numFmtId="0" fontId="1" fillId="0" borderId="0" xfId="0" applyFont="1"/>
    <xf numFmtId="0" fontId="0" fillId="0" borderId="1" xfId="0" applyBorder="1" applyProtection="1"/>
    <xf numFmtId="0" fontId="0" fillId="2" borderId="6" xfId="0" applyFill="1" applyBorder="1" applyAlignment="1" applyProtection="1">
      <alignment horizontal="center"/>
    </xf>
    <xf numFmtId="0" fontId="0" fillId="3" borderId="10" xfId="0" applyFill="1" applyBorder="1" applyAlignment="1" applyProtection="1">
      <alignment horizontal="center"/>
    </xf>
    <xf numFmtId="0" fontId="0" fillId="0" borderId="35" xfId="0" applyBorder="1" applyAlignment="1" applyProtection="1">
      <alignment horizontal="center"/>
    </xf>
    <xf numFmtId="0" fontId="0" fillId="0" borderId="36" xfId="0" applyBorder="1" applyAlignment="1" applyProtection="1">
      <alignment horizontal="center"/>
    </xf>
    <xf numFmtId="0" fontId="0" fillId="0" borderId="14" xfId="0" applyBorder="1" applyProtection="1"/>
    <xf numFmtId="3" fontId="0" fillId="0" borderId="22" xfId="0" applyNumberFormat="1" applyBorder="1" applyProtection="1"/>
    <xf numFmtId="3" fontId="0" fillId="0" borderId="16" xfId="0" applyNumberFormat="1" applyBorder="1" applyProtection="1"/>
    <xf numFmtId="3" fontId="0" fillId="0" borderId="11" xfId="0" applyNumberFormat="1" applyBorder="1" applyProtection="1"/>
    <xf numFmtId="10" fontId="0" fillId="0" borderId="5" xfId="0" applyNumberFormat="1" applyBorder="1" applyProtection="1"/>
    <xf numFmtId="0" fontId="0" fillId="0" borderId="18" xfId="0" applyBorder="1" applyProtection="1"/>
    <xf numFmtId="3" fontId="0" fillId="0" borderId="23" xfId="0" applyNumberFormat="1" applyBorder="1" applyProtection="1"/>
    <xf numFmtId="3" fontId="0" fillId="0" borderId="20" xfId="0" applyNumberFormat="1" applyBorder="1" applyProtection="1"/>
    <xf numFmtId="10" fontId="0" fillId="0" borderId="21" xfId="0" applyNumberFormat="1" applyBorder="1" applyProtection="1"/>
    <xf numFmtId="3" fontId="0" fillId="0" borderId="38" xfId="0" applyNumberFormat="1" applyBorder="1" applyProtection="1"/>
    <xf numFmtId="10" fontId="0" fillId="0" borderId="25" xfId="0" applyNumberFormat="1" applyBorder="1" applyProtection="1"/>
    <xf numFmtId="0" fontId="0" fillId="0" borderId="44" xfId="0" applyBorder="1" applyProtection="1"/>
    <xf numFmtId="3" fontId="0" fillId="0" borderId="45" xfId="0" applyNumberFormat="1" applyBorder="1" applyProtection="1"/>
    <xf numFmtId="3" fontId="0" fillId="0" borderId="13" xfId="0" applyNumberFormat="1" applyBorder="1" applyProtection="1"/>
    <xf numFmtId="10" fontId="0" fillId="0" borderId="3" xfId="0" applyNumberFormat="1" applyBorder="1" applyProtection="1"/>
    <xf numFmtId="0" fontId="0" fillId="0" borderId="43" xfId="0" applyFill="1" applyBorder="1" applyProtection="1"/>
    <xf numFmtId="10" fontId="0" fillId="0" borderId="32" xfId="0" applyNumberFormat="1" applyBorder="1" applyProtection="1"/>
    <xf numFmtId="10" fontId="0" fillId="0" borderId="33" xfId="0" applyNumberFormat="1" applyBorder="1" applyProtection="1"/>
    <xf numFmtId="0" fontId="0" fillId="0" borderId="0" xfId="0" applyProtection="1"/>
    <xf numFmtId="3" fontId="0" fillId="0" borderId="5" xfId="0" applyNumberFormat="1" applyBorder="1" applyProtection="1">
      <protection locked="0"/>
    </xf>
    <xf numFmtId="3" fontId="0" fillId="0" borderId="21" xfId="0" applyNumberFormat="1" applyBorder="1" applyProtection="1">
      <protection locked="0"/>
    </xf>
    <xf numFmtId="166" fontId="0" fillId="0" borderId="21" xfId="0" applyNumberFormat="1" applyBorder="1" applyProtection="1">
      <protection locked="0"/>
    </xf>
    <xf numFmtId="164" fontId="0" fillId="0" borderId="21" xfId="0" applyNumberFormat="1" applyBorder="1" applyProtection="1">
      <protection locked="0"/>
    </xf>
    <xf numFmtId="9" fontId="0" fillId="0" borderId="2" xfId="0" applyNumberFormat="1" applyBorder="1" applyProtection="1">
      <protection locked="0"/>
    </xf>
    <xf numFmtId="3" fontId="0" fillId="0" borderId="21" xfId="0" applyNumberFormat="1" applyFill="1" applyBorder="1" applyProtection="1">
      <protection locked="0"/>
    </xf>
    <xf numFmtId="1" fontId="0" fillId="0" borderId="3" xfId="0" applyNumberFormat="1" applyBorder="1" applyProtection="1">
      <protection locked="0"/>
    </xf>
    <xf numFmtId="166" fontId="0" fillId="5" borderId="42" xfId="0" applyNumberFormat="1" applyFill="1" applyBorder="1" applyAlignment="1" applyProtection="1">
      <alignment horizontal="left"/>
      <protection locked="0"/>
    </xf>
    <xf numFmtId="166" fontId="0" fillId="5" borderId="24" xfId="0" applyNumberFormat="1" applyFill="1" applyBorder="1" applyAlignment="1" applyProtection="1">
      <alignment horizontal="left"/>
      <protection locked="0"/>
    </xf>
    <xf numFmtId="166" fontId="0" fillId="5" borderId="37" xfId="0" applyNumberFormat="1" applyFill="1" applyBorder="1" applyAlignment="1" applyProtection="1">
      <alignment horizontal="left"/>
      <protection locked="0"/>
    </xf>
    <xf numFmtId="166" fontId="0" fillId="6" borderId="42" xfId="0" applyNumberFormat="1" applyFill="1" applyBorder="1" applyAlignment="1" applyProtection="1">
      <alignment horizontal="left"/>
      <protection locked="0"/>
    </xf>
    <xf numFmtId="166" fontId="0" fillId="6" borderId="24" xfId="0" applyNumberFormat="1" applyFill="1" applyBorder="1" applyAlignment="1" applyProtection="1">
      <alignment horizontal="left"/>
      <protection locked="0"/>
    </xf>
    <xf numFmtId="166" fontId="0" fillId="6" borderId="37" xfId="0" applyNumberFormat="1" applyFill="1" applyBorder="1" applyAlignment="1" applyProtection="1">
      <alignment horizontal="left"/>
      <protection locked="0"/>
    </xf>
    <xf numFmtId="166" fontId="0" fillId="7" borderId="42" xfId="0" applyNumberFormat="1" applyFill="1" applyBorder="1" applyAlignment="1" applyProtection="1">
      <alignment horizontal="left"/>
      <protection locked="0"/>
    </xf>
    <xf numFmtId="166" fontId="0" fillId="7" borderId="24" xfId="0" applyNumberFormat="1" applyFill="1" applyBorder="1" applyAlignment="1" applyProtection="1">
      <alignment horizontal="left"/>
      <protection locked="0"/>
    </xf>
    <xf numFmtId="166" fontId="0" fillId="7" borderId="37" xfId="0" applyNumberFormat="1" applyFill="1" applyBorder="1" applyAlignment="1" applyProtection="1">
      <alignment horizontal="left"/>
      <protection locked="0"/>
    </xf>
    <xf numFmtId="166" fontId="0" fillId="8" borderId="42" xfId="0" applyNumberFormat="1" applyFill="1" applyBorder="1" applyAlignment="1" applyProtection="1">
      <alignment horizontal="left"/>
      <protection locked="0"/>
    </xf>
    <xf numFmtId="166" fontId="0" fillId="8" borderId="24" xfId="0" applyNumberFormat="1" applyFill="1" applyBorder="1" applyAlignment="1" applyProtection="1">
      <alignment horizontal="left"/>
      <protection locked="0"/>
    </xf>
    <xf numFmtId="166" fontId="0" fillId="8" borderId="37" xfId="0" applyNumberFormat="1" applyFill="1" applyBorder="1" applyAlignment="1" applyProtection="1">
      <alignment horizontal="left"/>
      <protection locked="0"/>
    </xf>
    <xf numFmtId="166" fontId="0" fillId="9" borderId="39" xfId="0" applyNumberFormat="1" applyFill="1" applyBorder="1" applyAlignment="1" applyProtection="1">
      <alignment horizontal="left"/>
      <protection locked="0"/>
    </xf>
    <xf numFmtId="166" fontId="0" fillId="9" borderId="24" xfId="0" applyNumberFormat="1" applyFill="1" applyBorder="1" applyAlignment="1" applyProtection="1">
      <alignment horizontal="left"/>
      <protection locked="0"/>
    </xf>
    <xf numFmtId="166" fontId="0" fillId="9" borderId="37" xfId="0" applyNumberFormat="1" applyFill="1" applyBorder="1" applyAlignment="1" applyProtection="1">
      <alignment horizontal="left"/>
      <protection locked="0"/>
    </xf>
    <xf numFmtId="4" fontId="0" fillId="0" borderId="26" xfId="0" applyNumberFormat="1" applyBorder="1"/>
    <xf numFmtId="4" fontId="0" fillId="0" borderId="27" xfId="0" applyNumberFormat="1" applyBorder="1"/>
    <xf numFmtId="0" fontId="1" fillId="0" borderId="0" xfId="0" applyFont="1" applyBorder="1" applyAlignment="1">
      <alignment vertical="center" wrapText="1"/>
    </xf>
    <xf numFmtId="3" fontId="0" fillId="0" borderId="12" xfId="0" applyNumberFormat="1" applyFill="1" applyBorder="1"/>
    <xf numFmtId="164" fontId="0" fillId="0" borderId="0" xfId="0" applyNumberFormat="1"/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4" xfId="0" applyFont="1" applyBorder="1" applyAlignment="1" applyProtection="1">
      <alignment horizontal="center"/>
    </xf>
    <xf numFmtId="0" fontId="3" fillId="0" borderId="35" xfId="0" applyFont="1" applyBorder="1" applyAlignment="1" applyProtection="1">
      <alignment horizontal="center"/>
    </xf>
    <xf numFmtId="0" fontId="3" fillId="0" borderId="4" xfId="0" applyFont="1" applyBorder="1" applyAlignment="1" applyProtection="1">
      <alignment horizont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Standard" xfId="0" builtinId="0"/>
  </cellStyles>
  <dxfs count="22">
    <dxf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strike val="0"/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auto="1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0070C0"/>
        </patternFill>
      </fill>
    </dxf>
    <dxf>
      <fill>
        <patternFill>
          <bgColor rgb="FFFFC000"/>
        </patternFill>
      </fill>
    </dxf>
    <dxf>
      <fill>
        <patternFill>
          <bgColor rgb="FF0070C0"/>
        </patternFill>
      </fill>
    </dxf>
    <dxf>
      <fill>
        <patternFill>
          <bgColor rgb="FFFFC000"/>
        </patternFill>
      </fill>
    </dxf>
    <dxf>
      <fill>
        <patternFill>
          <bgColor rgb="FF0070C0"/>
        </patternFill>
      </fill>
    </dxf>
    <dxf>
      <fill>
        <patternFill>
          <bgColor rgb="FFFFC000"/>
        </patternFill>
      </fill>
    </dxf>
    <dxf>
      <fill>
        <patternFill>
          <bgColor rgb="FF0070C0"/>
        </patternFill>
      </fill>
    </dxf>
    <dxf>
      <fill>
        <patternFill>
          <bgColor rgb="FFFFC000"/>
        </patternFill>
      </fill>
    </dxf>
    <dxf>
      <fill>
        <patternFill>
          <bgColor rgb="FF0070C0"/>
        </patternFill>
      </fill>
    </dxf>
    <dxf>
      <fill>
        <patternFill>
          <bgColor rgb="FFFFC000"/>
        </patternFill>
      </fill>
    </dxf>
    <dxf>
      <fill>
        <patternFill>
          <bgColor rgb="FF0070C0"/>
        </patternFill>
      </fill>
    </dxf>
    <dxf>
      <fill>
        <patternFill>
          <bgColor rgb="FFFFC000"/>
        </patternFill>
      </fill>
    </dxf>
    <dxf>
      <fill>
        <patternFill>
          <bgColor rgb="FF0070C0"/>
        </patternFill>
      </fill>
    </dxf>
    <dxf>
      <fill>
        <patternFill>
          <bgColor rgb="FFFFC000"/>
        </patternFill>
      </fill>
    </dxf>
    <dxf>
      <fill>
        <patternFill>
          <bgColor rgb="FF0070C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colors>
    <mruColors>
      <color rgb="FFF9B1B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7"/>
  <sheetViews>
    <sheetView showGridLines="0" showRowColHeaders="0" tabSelected="1" zoomScale="85" zoomScaleNormal="85" workbookViewId="0">
      <selection activeCell="C14" sqref="C14"/>
    </sheetView>
  </sheetViews>
  <sheetFormatPr baseColWidth="10" defaultRowHeight="15" x14ac:dyDescent="0.25"/>
  <cols>
    <col min="2" max="2" width="28.85546875" bestFit="1" customWidth="1"/>
    <col min="3" max="3" width="17" customWidth="1"/>
    <col min="4" max="4" width="9" customWidth="1"/>
    <col min="5" max="5" width="28.5703125" bestFit="1" customWidth="1"/>
    <col min="6" max="6" width="11.85546875" bestFit="1" customWidth="1"/>
    <col min="7" max="7" width="12.85546875" bestFit="1" customWidth="1"/>
    <col min="8" max="8" width="19.7109375" customWidth="1"/>
    <col min="9" max="9" width="11.7109375" bestFit="1" customWidth="1"/>
    <col min="10" max="10" width="18.42578125" bestFit="1" customWidth="1"/>
    <col min="11" max="11" width="17.7109375" customWidth="1"/>
  </cols>
  <sheetData>
    <row r="1" spans="2:11" x14ac:dyDescent="0.25">
      <c r="B1" s="15"/>
      <c r="C1" s="62"/>
    </row>
    <row r="2" spans="2:11" ht="78.75" customHeight="1" x14ac:dyDescent="0.25">
      <c r="B2" s="122" t="str">
        <f xml:space="preserve"> "ACHTUNG THESAURIERER! EINLAGEN REICHEN NICHT AUS UM STEUERN ZU DECKEN!"&amp;CHAR(10)&amp;"NEGATIVE EINLAGEN AB JAHR "&amp;IFERROR(MATCH(1,INDEX((Thesaurierer!$E$3:$E$102&lt;0)*1,0),0),0)&amp;"!"&amp;CHAR(10)&amp;"ERGEBNISSE SIND SOMIT NICHT VERGLEICHBAR!"</f>
        <v>ACHTUNG THESAURIERER! EINLAGEN REICHEN NICHT AUS UM STEUERN ZU DECKEN!
NEGATIVE EINLAGEN AB JAHR 71!
ERGEBNISSE SIND SOMIT NICHT VERGLEICHBAR!</v>
      </c>
      <c r="C2" s="122"/>
      <c r="D2" s="111"/>
      <c r="E2" s="123" t="str">
        <f xml:space="preserve"> "ACHTUNG AUSSCHÜTTER! EINLAGEN REICHEN NICHT AUS UM STEUERN ZU DECKEN!"&amp;CHAR(10)&amp;"NEGATIVE EINLAGEN AB JAHR "&amp;IFERROR(MATCH(1,INDEX((Ausschütter!$E$3:$E$102&lt;0)*1,0),0),0)&amp;"!"&amp;CHAR(10)&amp;"ERGEBNISSE SIND SOMIT NICHT VERGLEICHBAR!"</f>
        <v>ACHTUNG AUSSCHÜTTER! EINLAGEN REICHEN NICHT AUS UM STEUERN ZU DECKEN!
NEGATIVE EINLAGEN AB JAHR 0!
ERGEBNISSE SIND SOMIT NICHT VERGLEICHBAR!</v>
      </c>
      <c r="F2" s="123"/>
    </row>
    <row r="3" spans="2:11" ht="15.75" thickBot="1" x14ac:dyDescent="0.3"/>
    <row r="4" spans="2:11" ht="19.5" thickBot="1" x14ac:dyDescent="0.35">
      <c r="B4" s="117" t="s">
        <v>33</v>
      </c>
      <c r="C4" s="118"/>
      <c r="E4" s="119" t="s">
        <v>32</v>
      </c>
      <c r="F4" s="120"/>
      <c r="G4" s="120"/>
      <c r="H4" s="120"/>
      <c r="I4" s="121"/>
    </row>
    <row r="5" spans="2:11" ht="15.75" thickBot="1" x14ac:dyDescent="0.3">
      <c r="B5" s="2" t="s">
        <v>22</v>
      </c>
      <c r="C5" s="87">
        <v>0</v>
      </c>
      <c r="E5" s="63"/>
      <c r="F5" s="64" t="s">
        <v>11</v>
      </c>
      <c r="G5" s="65" t="s">
        <v>12</v>
      </c>
      <c r="H5" s="66" t="s">
        <v>13</v>
      </c>
      <c r="I5" s="67" t="s">
        <v>21</v>
      </c>
    </row>
    <row r="6" spans="2:11" x14ac:dyDescent="0.25">
      <c r="B6" s="4" t="s">
        <v>23</v>
      </c>
      <c r="C6" s="88">
        <v>12000</v>
      </c>
      <c r="E6" s="68" t="s">
        <v>35</v>
      </c>
      <c r="F6" s="69">
        <f ca="1">OFFSET(Ausschütter!F2,C13,0)-OFFSET(Ausschütter!I2,C13,0)</f>
        <v>941819.09262385627</v>
      </c>
      <c r="G6" s="70">
        <f ca="1">OFFSET(Thesaurierer!F2,C13,0)</f>
        <v>996717.12970839371</v>
      </c>
      <c r="H6" s="71">
        <f ca="1">ABS(F6-G6)</f>
        <v>54898.037084537442</v>
      </c>
      <c r="I6" s="72">
        <f ca="1">IF(F6&gt;G6,(H6/G6),(H6/F6))</f>
        <v>5.8289365244863028E-2</v>
      </c>
    </row>
    <row r="7" spans="2:11" x14ac:dyDescent="0.25">
      <c r="B7" s="4" t="s">
        <v>24</v>
      </c>
      <c r="C7" s="89">
        <v>0.06</v>
      </c>
      <c r="E7" s="73" t="s">
        <v>36</v>
      </c>
      <c r="F7" s="74">
        <f ca="1">F6-OFFSET(Ausschütter!C2,C13,0)-OFFSET(Ausschütter!K2,C13,0)</f>
        <v>427596.9761783717</v>
      </c>
      <c r="G7" s="75">
        <f ca="1">G6-OFFSET(Thesaurierer!C2,C13,0)-OFFSET(Thesaurierer!K2,C13,0)</f>
        <v>577562.88030277879</v>
      </c>
      <c r="H7" s="75">
        <f t="shared" ref="H7:H9" ca="1" si="0">ABS(F7-G7)</f>
        <v>149965.9041244071</v>
      </c>
      <c r="I7" s="76">
        <f t="shared" ref="I7:I9" ca="1" si="1">IF(F7&gt;G7,(H7/G7),(H7/F7))</f>
        <v>0.35071787799979426</v>
      </c>
    </row>
    <row r="8" spans="2:11" x14ac:dyDescent="0.25">
      <c r="B8" s="4" t="s">
        <v>25</v>
      </c>
      <c r="C8" s="89">
        <v>1.7999999999999999E-2</v>
      </c>
      <c r="E8" s="73" t="s">
        <v>37</v>
      </c>
      <c r="F8" s="74">
        <f ca="1">F7*$C$11*$C$9</f>
        <v>78945.091726931874</v>
      </c>
      <c r="G8" s="74">
        <f ca="1">G7*$C$11*$C$9</f>
        <v>106632.54677590053</v>
      </c>
      <c r="H8" s="77">
        <f t="shared" ca="1" si="0"/>
        <v>27687.455048968652</v>
      </c>
      <c r="I8" s="78">
        <f t="shared" ca="1" si="1"/>
        <v>0.35071787799979415</v>
      </c>
    </row>
    <row r="9" spans="2:11" ht="15.75" thickBot="1" x14ac:dyDescent="0.3">
      <c r="B9" s="4" t="s">
        <v>26</v>
      </c>
      <c r="C9" s="90">
        <v>0.26374999999999998</v>
      </c>
      <c r="E9" s="79" t="s">
        <v>38</v>
      </c>
      <c r="F9" s="80">
        <f ca="1">F6-F8+OFFSET(Ausschütter!N2,C13,0)</f>
        <v>877161.47988894803</v>
      </c>
      <c r="G9" s="80">
        <f ca="1">G6-G8-OFFSET(Thesaurierer!J2,C13,0)</f>
        <v>889238.60602075642</v>
      </c>
      <c r="H9" s="81">
        <f t="shared" ca="1" si="0"/>
        <v>12077.126131808385</v>
      </c>
      <c r="I9" s="82">
        <f t="shared" ca="1" si="1"/>
        <v>1.376841825445572E-2</v>
      </c>
    </row>
    <row r="10" spans="2:11" ht="15.75" thickBot="1" x14ac:dyDescent="0.3">
      <c r="B10" s="4" t="s">
        <v>27</v>
      </c>
      <c r="C10" s="90">
        <v>8.6999999999999994E-3</v>
      </c>
      <c r="E10" s="83" t="s">
        <v>34</v>
      </c>
      <c r="F10" s="84">
        <f ca="1">Ausschütter!Q12</f>
        <v>5.2569336532021449E-2</v>
      </c>
      <c r="G10" s="85">
        <f ca="1">Thesaurierer!P12</f>
        <v>5.3318524324176941E-2</v>
      </c>
      <c r="H10" s="86"/>
      <c r="I10" s="86"/>
    </row>
    <row r="11" spans="2:11" x14ac:dyDescent="0.25">
      <c r="B11" s="3" t="s">
        <v>28</v>
      </c>
      <c r="C11" s="91">
        <v>0.7</v>
      </c>
    </row>
    <row r="12" spans="2:11" x14ac:dyDescent="0.25">
      <c r="B12" s="14" t="s">
        <v>29</v>
      </c>
      <c r="C12" s="92">
        <v>801</v>
      </c>
    </row>
    <row r="13" spans="2:11" ht="15.75" thickBot="1" x14ac:dyDescent="0.3">
      <c r="B13" s="13" t="s">
        <v>30</v>
      </c>
      <c r="C13" s="93">
        <v>30</v>
      </c>
    </row>
    <row r="15" spans="2:11" ht="15.75" thickBot="1" x14ac:dyDescent="0.3">
      <c r="B15" s="113"/>
    </row>
    <row r="16" spans="2:11" ht="15.75" thickBot="1" x14ac:dyDescent="0.3">
      <c r="B16" s="114" t="s">
        <v>31</v>
      </c>
      <c r="C16" s="115"/>
      <c r="D16" s="115"/>
      <c r="E16" s="115"/>
      <c r="F16" s="115"/>
      <c r="G16" s="115"/>
      <c r="H16" s="115"/>
      <c r="I16" s="115"/>
      <c r="J16" s="115"/>
      <c r="K16" s="116"/>
    </row>
    <row r="17" spans="2:11" ht="15.75" thickBot="1" x14ac:dyDescent="0.3">
      <c r="B17" s="16" t="s">
        <v>0</v>
      </c>
      <c r="C17" s="17" t="s">
        <v>20</v>
      </c>
      <c r="D17" s="18" t="s">
        <v>0</v>
      </c>
      <c r="E17" s="19" t="s">
        <v>20</v>
      </c>
      <c r="F17" s="20" t="s">
        <v>0</v>
      </c>
      <c r="G17" s="21" t="s">
        <v>20</v>
      </c>
      <c r="H17" s="22" t="s">
        <v>0</v>
      </c>
      <c r="I17" s="23" t="s">
        <v>20</v>
      </c>
      <c r="J17" s="24" t="s">
        <v>0</v>
      </c>
      <c r="K17" s="25" t="s">
        <v>20</v>
      </c>
    </row>
    <row r="18" spans="2:11" x14ac:dyDescent="0.25">
      <c r="B18" s="31">
        <v>1</v>
      </c>
      <c r="C18" s="94"/>
      <c r="D18" s="28">
        <v>21</v>
      </c>
      <c r="E18" s="97"/>
      <c r="F18" s="32">
        <v>41</v>
      </c>
      <c r="G18" s="100"/>
      <c r="H18" s="38">
        <v>61</v>
      </c>
      <c r="I18" s="103"/>
      <c r="J18" s="35">
        <v>81</v>
      </c>
      <c r="K18" s="106"/>
    </row>
    <row r="19" spans="2:11" x14ac:dyDescent="0.25">
      <c r="B19" s="26">
        <v>2</v>
      </c>
      <c r="C19" s="95"/>
      <c r="D19" s="29">
        <v>22</v>
      </c>
      <c r="E19" s="98"/>
      <c r="F19" s="33">
        <v>42</v>
      </c>
      <c r="G19" s="101"/>
      <c r="H19" s="39">
        <v>62</v>
      </c>
      <c r="I19" s="104"/>
      <c r="J19" s="36">
        <v>82</v>
      </c>
      <c r="K19" s="107"/>
    </row>
    <row r="20" spans="2:11" x14ac:dyDescent="0.25">
      <c r="B20" s="26">
        <v>3</v>
      </c>
      <c r="C20" s="95"/>
      <c r="D20" s="29">
        <v>23</v>
      </c>
      <c r="E20" s="98"/>
      <c r="F20" s="33">
        <v>43</v>
      </c>
      <c r="G20" s="101"/>
      <c r="H20" s="39">
        <v>63</v>
      </c>
      <c r="I20" s="104"/>
      <c r="J20" s="36">
        <v>83</v>
      </c>
      <c r="K20" s="107"/>
    </row>
    <row r="21" spans="2:11" x14ac:dyDescent="0.25">
      <c r="B21" s="26">
        <v>4</v>
      </c>
      <c r="C21" s="95"/>
      <c r="D21" s="29">
        <v>24</v>
      </c>
      <c r="E21" s="98"/>
      <c r="F21" s="33">
        <v>44</v>
      </c>
      <c r="G21" s="101"/>
      <c r="H21" s="39">
        <v>64</v>
      </c>
      <c r="I21" s="104"/>
      <c r="J21" s="36">
        <v>84</v>
      </c>
      <c r="K21" s="107"/>
    </row>
    <row r="22" spans="2:11" x14ac:dyDescent="0.25">
      <c r="B22" s="26">
        <v>5</v>
      </c>
      <c r="C22" s="95"/>
      <c r="D22" s="29">
        <v>25</v>
      </c>
      <c r="E22" s="98"/>
      <c r="F22" s="33">
        <v>45</v>
      </c>
      <c r="G22" s="101"/>
      <c r="H22" s="39">
        <v>65</v>
      </c>
      <c r="I22" s="104"/>
      <c r="J22" s="36">
        <v>85</v>
      </c>
      <c r="K22" s="107"/>
    </row>
    <row r="23" spans="2:11" x14ac:dyDescent="0.25">
      <c r="B23" s="26">
        <v>6</v>
      </c>
      <c r="C23" s="95"/>
      <c r="D23" s="29">
        <v>26</v>
      </c>
      <c r="E23" s="98"/>
      <c r="F23" s="33">
        <v>46</v>
      </c>
      <c r="G23" s="101"/>
      <c r="H23" s="39">
        <v>66</v>
      </c>
      <c r="I23" s="104"/>
      <c r="J23" s="36">
        <v>86</v>
      </c>
      <c r="K23" s="107"/>
    </row>
    <row r="24" spans="2:11" x14ac:dyDescent="0.25">
      <c r="B24" s="26">
        <v>7</v>
      </c>
      <c r="C24" s="95"/>
      <c r="D24" s="29">
        <v>27</v>
      </c>
      <c r="E24" s="98"/>
      <c r="F24" s="33">
        <v>47</v>
      </c>
      <c r="G24" s="101"/>
      <c r="H24" s="39">
        <v>67</v>
      </c>
      <c r="I24" s="104"/>
      <c r="J24" s="36">
        <v>87</v>
      </c>
      <c r="K24" s="107"/>
    </row>
    <row r="25" spans="2:11" x14ac:dyDescent="0.25">
      <c r="B25" s="26">
        <v>8</v>
      </c>
      <c r="C25" s="95"/>
      <c r="D25" s="29">
        <v>28</v>
      </c>
      <c r="E25" s="98"/>
      <c r="F25" s="33">
        <v>48</v>
      </c>
      <c r="G25" s="101"/>
      <c r="H25" s="39">
        <v>68</v>
      </c>
      <c r="I25" s="104"/>
      <c r="J25" s="36">
        <v>88</v>
      </c>
      <c r="K25" s="107"/>
    </row>
    <row r="26" spans="2:11" x14ac:dyDescent="0.25">
      <c r="B26" s="26">
        <v>9</v>
      </c>
      <c r="C26" s="95"/>
      <c r="D26" s="29">
        <v>29</v>
      </c>
      <c r="E26" s="98"/>
      <c r="F26" s="33">
        <v>49</v>
      </c>
      <c r="G26" s="101"/>
      <c r="H26" s="39">
        <v>69</v>
      </c>
      <c r="I26" s="104"/>
      <c r="J26" s="36">
        <v>89</v>
      </c>
      <c r="K26" s="107"/>
    </row>
    <row r="27" spans="2:11" x14ac:dyDescent="0.25">
      <c r="B27" s="26">
        <v>10</v>
      </c>
      <c r="C27" s="95"/>
      <c r="D27" s="29">
        <v>30</v>
      </c>
      <c r="E27" s="98"/>
      <c r="F27" s="33">
        <v>50</v>
      </c>
      <c r="G27" s="101"/>
      <c r="H27" s="39">
        <v>70</v>
      </c>
      <c r="I27" s="104"/>
      <c r="J27" s="36">
        <v>90</v>
      </c>
      <c r="K27" s="107"/>
    </row>
    <row r="28" spans="2:11" x14ac:dyDescent="0.25">
      <c r="B28" s="26">
        <v>11</v>
      </c>
      <c r="C28" s="95"/>
      <c r="D28" s="29">
        <v>31</v>
      </c>
      <c r="E28" s="98"/>
      <c r="F28" s="33">
        <v>51</v>
      </c>
      <c r="G28" s="101"/>
      <c r="H28" s="39">
        <v>71</v>
      </c>
      <c r="I28" s="104"/>
      <c r="J28" s="36">
        <v>91</v>
      </c>
      <c r="K28" s="107"/>
    </row>
    <row r="29" spans="2:11" x14ac:dyDescent="0.25">
      <c r="B29" s="26">
        <v>12</v>
      </c>
      <c r="C29" s="95"/>
      <c r="D29" s="29">
        <v>32</v>
      </c>
      <c r="E29" s="98"/>
      <c r="F29" s="33">
        <v>52</v>
      </c>
      <c r="G29" s="101"/>
      <c r="H29" s="39">
        <v>72</v>
      </c>
      <c r="I29" s="104"/>
      <c r="J29" s="36">
        <v>92</v>
      </c>
      <c r="K29" s="107"/>
    </row>
    <row r="30" spans="2:11" x14ac:dyDescent="0.25">
      <c r="B30" s="26">
        <v>13</v>
      </c>
      <c r="C30" s="95"/>
      <c r="D30" s="29">
        <v>33</v>
      </c>
      <c r="E30" s="98"/>
      <c r="F30" s="33">
        <v>53</v>
      </c>
      <c r="G30" s="101"/>
      <c r="H30" s="39">
        <v>73</v>
      </c>
      <c r="I30" s="104"/>
      <c r="J30" s="36">
        <v>93</v>
      </c>
      <c r="K30" s="107"/>
    </row>
    <row r="31" spans="2:11" x14ac:dyDescent="0.25">
      <c r="B31" s="26">
        <v>14</v>
      </c>
      <c r="C31" s="95"/>
      <c r="D31" s="29">
        <v>34</v>
      </c>
      <c r="E31" s="98"/>
      <c r="F31" s="33">
        <v>54</v>
      </c>
      <c r="G31" s="101"/>
      <c r="H31" s="39">
        <v>74</v>
      </c>
      <c r="I31" s="104"/>
      <c r="J31" s="36">
        <v>94</v>
      </c>
      <c r="K31" s="107"/>
    </row>
    <row r="32" spans="2:11" x14ac:dyDescent="0.25">
      <c r="B32" s="26">
        <v>15</v>
      </c>
      <c r="C32" s="95"/>
      <c r="D32" s="29">
        <v>35</v>
      </c>
      <c r="E32" s="98"/>
      <c r="F32" s="33">
        <v>55</v>
      </c>
      <c r="G32" s="101"/>
      <c r="H32" s="39">
        <v>75</v>
      </c>
      <c r="I32" s="104"/>
      <c r="J32" s="36">
        <v>95</v>
      </c>
      <c r="K32" s="107"/>
    </row>
    <row r="33" spans="2:11" x14ac:dyDescent="0.25">
      <c r="B33" s="26">
        <v>16</v>
      </c>
      <c r="C33" s="95"/>
      <c r="D33" s="29">
        <v>36</v>
      </c>
      <c r="E33" s="98"/>
      <c r="F33" s="33">
        <v>56</v>
      </c>
      <c r="G33" s="101"/>
      <c r="H33" s="39">
        <v>76</v>
      </c>
      <c r="I33" s="104"/>
      <c r="J33" s="36">
        <v>96</v>
      </c>
      <c r="K33" s="107"/>
    </row>
    <row r="34" spans="2:11" x14ac:dyDescent="0.25">
      <c r="B34" s="26">
        <v>17</v>
      </c>
      <c r="C34" s="95"/>
      <c r="D34" s="29">
        <v>37</v>
      </c>
      <c r="E34" s="98"/>
      <c r="F34" s="33">
        <v>57</v>
      </c>
      <c r="G34" s="101"/>
      <c r="H34" s="39">
        <v>77</v>
      </c>
      <c r="I34" s="104"/>
      <c r="J34" s="36">
        <v>97</v>
      </c>
      <c r="K34" s="107"/>
    </row>
    <row r="35" spans="2:11" x14ac:dyDescent="0.25">
      <c r="B35" s="26">
        <v>18</v>
      </c>
      <c r="C35" s="95"/>
      <c r="D35" s="29">
        <v>38</v>
      </c>
      <c r="E35" s="98"/>
      <c r="F35" s="33">
        <v>58</v>
      </c>
      <c r="G35" s="101"/>
      <c r="H35" s="39">
        <v>78</v>
      </c>
      <c r="I35" s="104"/>
      <c r="J35" s="36">
        <v>98</v>
      </c>
      <c r="K35" s="107"/>
    </row>
    <row r="36" spans="2:11" x14ac:dyDescent="0.25">
      <c r="B36" s="26">
        <v>19</v>
      </c>
      <c r="C36" s="95"/>
      <c r="D36" s="29">
        <v>39</v>
      </c>
      <c r="E36" s="98"/>
      <c r="F36" s="33">
        <v>59</v>
      </c>
      <c r="G36" s="101"/>
      <c r="H36" s="39">
        <v>79</v>
      </c>
      <c r="I36" s="104"/>
      <c r="J36" s="36">
        <v>99</v>
      </c>
      <c r="K36" s="107"/>
    </row>
    <row r="37" spans="2:11" ht="15.75" thickBot="1" x14ac:dyDescent="0.3">
      <c r="B37" s="27">
        <v>20</v>
      </c>
      <c r="C37" s="96"/>
      <c r="D37" s="30">
        <v>40</v>
      </c>
      <c r="E37" s="99"/>
      <c r="F37" s="34">
        <v>60</v>
      </c>
      <c r="G37" s="102"/>
      <c r="H37" s="40">
        <v>80</v>
      </c>
      <c r="I37" s="105"/>
      <c r="J37" s="37">
        <v>100</v>
      </c>
      <c r="K37" s="108"/>
    </row>
  </sheetData>
  <sheetProtection sheet="1" objects="1" scenarios="1"/>
  <mergeCells count="5">
    <mergeCell ref="B16:K16"/>
    <mergeCell ref="B4:C4"/>
    <mergeCell ref="E4:I4"/>
    <mergeCell ref="B2:C2"/>
    <mergeCell ref="E2:F2"/>
  </mergeCells>
  <conditionalFormatting sqref="H9">
    <cfRule type="expression" dxfId="21" priority="23">
      <formula>$G$9&gt;$F$9</formula>
    </cfRule>
    <cfRule type="expression" dxfId="20" priority="24">
      <formula>$F$9&gt;$G$9</formula>
    </cfRule>
  </conditionalFormatting>
  <conditionalFormatting sqref="H6">
    <cfRule type="expression" dxfId="19" priority="21">
      <formula>$G$6&gt;$F$6</formula>
    </cfRule>
    <cfRule type="expression" dxfId="18" priority="22">
      <formula>$F$6&gt;$G$6</formula>
    </cfRule>
  </conditionalFormatting>
  <conditionalFormatting sqref="H8">
    <cfRule type="expression" dxfId="17" priority="19">
      <formula>$G$8&gt;$F$8</formula>
    </cfRule>
    <cfRule type="expression" dxfId="16" priority="20">
      <formula>$F$8&gt;$G$8</formula>
    </cfRule>
  </conditionalFormatting>
  <conditionalFormatting sqref="H7">
    <cfRule type="expression" dxfId="15" priority="17">
      <formula>$G$7&gt;$F$7</formula>
    </cfRule>
    <cfRule type="expression" dxfId="14" priority="18">
      <formula>$F$7&gt;$G$7</formula>
    </cfRule>
  </conditionalFormatting>
  <conditionalFormatting sqref="I9">
    <cfRule type="expression" dxfId="13" priority="13">
      <formula>$G$9&gt;$F$9</formula>
    </cfRule>
    <cfRule type="expression" dxfId="12" priority="14">
      <formula>$F$9&gt;$G$9</formula>
    </cfRule>
  </conditionalFormatting>
  <conditionalFormatting sqref="I6">
    <cfRule type="expression" dxfId="11" priority="11">
      <formula>$G$6&gt;$F$6</formula>
    </cfRule>
    <cfRule type="expression" dxfId="10" priority="12">
      <formula>$F$6&gt;$G$6</formula>
    </cfRule>
  </conditionalFormatting>
  <conditionalFormatting sqref="I8">
    <cfRule type="expression" dxfId="9" priority="9">
      <formula>$G$8&gt;$F$8</formula>
    </cfRule>
    <cfRule type="expression" dxfId="8" priority="10">
      <formula>$F$8&gt;$G$8</formula>
    </cfRule>
  </conditionalFormatting>
  <conditionalFormatting sqref="I7">
    <cfRule type="expression" dxfId="7" priority="7">
      <formula>$G$7&gt;$F$7</formula>
    </cfRule>
    <cfRule type="expression" dxfId="6" priority="8">
      <formula>$F$7&gt;$G$7</formula>
    </cfRule>
  </conditionalFormatting>
  <dataValidations count="2">
    <dataValidation allowBlank="1" showInputMessage="1" showErrorMessage="1" promptTitle="WARNUNG!" prompt="Diese Warnung dient als Information! _x000a_Berechnungen bleiben bis zum angegebenen Jahr (exklusive) korrekt!_x000a_" sqref="B2 D2"/>
    <dataValidation allowBlank="1" showInputMessage="1" showErrorMessage="1" promptTitle="Information!" prompt="Die Prozentangaben beziehen sich jeweils auf den kleineren_x000a_der beiden Werte!" sqref="I5:I9"/>
  </dataValidations>
  <pageMargins left="0.7" right="0.7" top="0.78740157499999996" bottom="0.78740157499999996" header="0.3" footer="0.3"/>
  <pageSetup paperSize="9" orientation="portrait" horizontalDpi="0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6" id="{3163F09D-81AE-4C5B-B519-2DFE7564CAA4}">
            <xm:f>AND(IFERROR(MATCH(1,INDEX((Thesaurierer!$E$3:$E$102&lt;0)*1,0),0),0) &lt;= $C$13,IFERROR(MATCH(1,INDEX((Thesaurierer!$E$3:$E$102&lt;0)*1,0),0),0) &gt;0)</xm:f>
            <x14:dxf>
              <font>
                <color theme="1"/>
              </font>
              <fill>
                <patternFill>
                  <bgColor rgb="FFFF0000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</border>
            </x14:dxf>
          </x14:cfRule>
          <xm:sqref>B2 D2</xm:sqref>
        </x14:conditionalFormatting>
        <x14:conditionalFormatting xmlns:xm="http://schemas.microsoft.com/office/excel/2006/main">
          <x14:cfRule type="expression" priority="2" id="{8C8B0D33-39C8-4AEF-A0B8-B472220BEEE2}">
            <xm:f>AND(IFERROR(MATCH(1,INDEX((Ausschütter!$E$3:$E$102&lt;0)*1,0),0),0) &lt;= $C$13,IFERROR(MATCH(1,INDEX((Ausschütter!$E$3:$E$102&lt;0)*1,0),0),0) &gt;0)</xm:f>
            <x14:dxf>
              <font>
                <color auto="1"/>
              </font>
              <fill>
                <patternFill>
                  <bgColor rgb="FFFF0000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E2</xm:sqref>
        </x14:conditionalFormatting>
        <x14:conditionalFormatting xmlns:xm="http://schemas.microsoft.com/office/excel/2006/main">
          <x14:cfRule type="expression" priority="15" id="{EFE895CE-D8D6-4365-A484-322757DF09C8}">
            <xm:f>0 = COUNTIF(Thesaurierer!E:E,"&lt;0")</xm:f>
            <x14:dxf>
              <font>
                <color theme="0"/>
              </font>
              <fill>
                <patternFill>
                  <bgColor theme="0"/>
                </patternFill>
              </fill>
              <border>
                <left/>
                <right/>
                <top/>
                <bottom/>
              </border>
            </x14:dxf>
          </x14:cfRule>
          <xm:sqref>B2 D2</xm:sqref>
        </x14:conditionalFormatting>
        <x14:conditionalFormatting xmlns:xm="http://schemas.microsoft.com/office/excel/2006/main">
          <x14:cfRule type="expression" priority="1" id="{A49B6884-3331-4D1C-9D7B-435ED685D460}">
            <xm:f>0 = COUNTIF(Ausschütter!E:E,"&lt;0")</xm:f>
            <x14:dxf>
              <font>
                <strike val="0"/>
                <color theme="0"/>
              </font>
              <fill>
                <patternFill>
                  <bgColor theme="0"/>
                </patternFill>
              </fill>
              <border>
                <left/>
                <right/>
                <top/>
                <bottom/>
              </border>
            </x14:dxf>
          </x14:cfRule>
          <xm:sqref>E2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4"/>
  <sheetViews>
    <sheetView zoomScale="85" zoomScaleNormal="85" workbookViewId="0">
      <selection activeCell="Q12" sqref="Q12"/>
    </sheetView>
  </sheetViews>
  <sheetFormatPr baseColWidth="10" defaultRowHeight="15" x14ac:dyDescent="0.25"/>
  <cols>
    <col min="1" max="1" width="7.7109375" customWidth="1"/>
    <col min="2" max="2" width="10.28515625" hidden="1" customWidth="1"/>
    <col min="3" max="3" width="16.140625" customWidth="1"/>
    <col min="4" max="4" width="13.7109375" bestFit="1" customWidth="1"/>
    <col min="5" max="5" width="11.28515625" bestFit="1" customWidth="1"/>
    <col min="6" max="6" width="19.140625" bestFit="1" customWidth="1"/>
    <col min="7" max="7" width="16.7109375" bestFit="1" customWidth="1"/>
    <col min="8" max="8" width="16.28515625" customWidth="1"/>
    <col min="9" max="9" width="13.42578125" bestFit="1" customWidth="1"/>
    <col min="10" max="10" width="16.140625" bestFit="1" customWidth="1"/>
    <col min="11" max="11" width="16.42578125" bestFit="1" customWidth="1"/>
    <col min="12" max="12" width="16.42578125" customWidth="1"/>
    <col min="13" max="13" width="17.42578125" bestFit="1" customWidth="1"/>
    <col min="14" max="14" width="16.140625" bestFit="1" customWidth="1"/>
    <col min="16" max="16" width="28.85546875" bestFit="1" customWidth="1"/>
    <col min="17" max="17" width="18.5703125" bestFit="1" customWidth="1"/>
    <col min="18" max="18" width="13" customWidth="1"/>
    <col min="19" max="19" width="18.5703125" bestFit="1" customWidth="1"/>
    <col min="20" max="20" width="17.85546875" bestFit="1" customWidth="1"/>
    <col min="22" max="22" width="17.85546875" bestFit="1" customWidth="1"/>
  </cols>
  <sheetData>
    <row r="1" spans="1:17" ht="15.75" thickBot="1" x14ac:dyDescent="0.3"/>
    <row r="2" spans="1:17" ht="45.75" thickBot="1" x14ac:dyDescent="0.3">
      <c r="A2" s="5" t="s">
        <v>0</v>
      </c>
      <c r="B2" s="5"/>
      <c r="C2" s="6" t="s">
        <v>7</v>
      </c>
      <c r="D2" s="5" t="s">
        <v>10</v>
      </c>
      <c r="E2" s="5" t="s">
        <v>1</v>
      </c>
      <c r="F2" s="5" t="s">
        <v>14</v>
      </c>
      <c r="G2" s="5" t="s">
        <v>19</v>
      </c>
      <c r="H2" s="6" t="s">
        <v>39</v>
      </c>
      <c r="I2" s="5" t="s">
        <v>3</v>
      </c>
      <c r="J2" s="5" t="s">
        <v>15</v>
      </c>
      <c r="K2" s="6" t="s">
        <v>18</v>
      </c>
      <c r="L2" s="6" t="s">
        <v>16</v>
      </c>
      <c r="M2" s="6" t="s">
        <v>17</v>
      </c>
      <c r="N2" s="5" t="s">
        <v>4</v>
      </c>
    </row>
    <row r="3" spans="1:17" x14ac:dyDescent="0.25">
      <c r="A3" s="8">
        <v>1</v>
      </c>
      <c r="B3" s="51">
        <f>IF(Übersicht!$C$13&gt;=A3,-Übersicht!$C$5-Übersicht!$C$6,IF(A3=Übersicht!$C$13+1,Übersicht!$F$9,0))</f>
        <v>-12000</v>
      </c>
      <c r="C3" s="51">
        <f>E3+D3</f>
        <v>12000</v>
      </c>
      <c r="D3" s="51">
        <f>Q3</f>
        <v>0</v>
      </c>
      <c r="E3" s="51">
        <f>$Q$4</f>
        <v>12000</v>
      </c>
      <c r="F3" s="51">
        <f>IF(ISNUMBER(Übersicht!C18),(D3+E3)*(1+Übersicht!C18),(D3+E3)*(1+$Q$5))</f>
        <v>12720</v>
      </c>
      <c r="G3" s="51">
        <f>F3-(E3+D3)</f>
        <v>720</v>
      </c>
      <c r="H3" s="51">
        <f>IF(G3&gt;0,MIN((D3+E3)*$Q$8*0.7,G3),0)</f>
        <v>73.079999999999984</v>
      </c>
      <c r="I3" s="51">
        <f t="shared" ref="I3:I32" si="0">F3*$Q$6</f>
        <v>228.95999999999998</v>
      </c>
      <c r="J3" s="51">
        <f>IF(G3&gt;0,MAX(H3-I3,0),0)</f>
        <v>0</v>
      </c>
      <c r="K3" s="51">
        <f>J3</f>
        <v>0</v>
      </c>
      <c r="L3" s="51">
        <f>IF(J3*$Q$9&gt;$Q$10,(J3*$Q$9-$Q$10)*$Q$7,0)</f>
        <v>0</v>
      </c>
      <c r="M3" s="51">
        <f>IF(I3*$Q$9&gt;$Q$10,(I3*$Q$9-$Q$10)*$Q$7,0)</f>
        <v>0</v>
      </c>
      <c r="N3" s="52">
        <f>I3-M3-L3</f>
        <v>228.95999999999998</v>
      </c>
      <c r="P3" s="2" t="s">
        <v>22</v>
      </c>
      <c r="Q3" s="48">
        <f>Übersicht!C5</f>
        <v>0</v>
      </c>
    </row>
    <row r="4" spans="1:17" x14ac:dyDescent="0.25">
      <c r="A4" s="9">
        <v>2</v>
      </c>
      <c r="B4" s="53">
        <f>IF(Übersicht!$C$13&gt;=A4,-Übersicht!$C$6,IF(A4=Übersicht!$C$13+1,Übersicht!$F$9,0))</f>
        <v>-12000</v>
      </c>
      <c r="C4" s="53">
        <f>C3+E4</f>
        <v>24228.959999999999</v>
      </c>
      <c r="D4" s="53">
        <f>F3-I3</f>
        <v>12491.04</v>
      </c>
      <c r="E4" s="53">
        <f>$Q$4+N3</f>
        <v>12228.96</v>
      </c>
      <c r="F4" s="53">
        <f>IF(ISNUMBER(Übersicht!C19),(D4+E4)*(1+Übersicht!C19),(D4+E4)*(1+$Q$5))</f>
        <v>26203.200000000001</v>
      </c>
      <c r="G4" s="53">
        <f t="shared" ref="G4:G32" si="1">F4-(E4+D4)</f>
        <v>1483.2000000000007</v>
      </c>
      <c r="H4" s="53">
        <f t="shared" ref="H4:H67" si="2">IF(G4&gt;0,MIN((D4+E4)*$Q$8*0.7,G4),0)</f>
        <v>150.54479999999998</v>
      </c>
      <c r="I4" s="53">
        <f t="shared" si="0"/>
        <v>471.6576</v>
      </c>
      <c r="J4" s="53">
        <f t="shared" ref="J4:J67" si="3">IF(G4&gt;0,MAX(H4-I4,0),0)</f>
        <v>0</v>
      </c>
      <c r="K4" s="53">
        <f t="shared" ref="K4:K32" si="4">K3+J4</f>
        <v>0</v>
      </c>
      <c r="L4" s="53">
        <f t="shared" ref="L4:L67" si="5">IF(J4*$Q$9&gt;$Q$10,(J4*$Q$9-$Q$10)*$Q$7,0)</f>
        <v>0</v>
      </c>
      <c r="M4" s="53">
        <f>IF(J3*$Q$9&gt;$Q$10,(I4)*$Q$9*$Q$7,IF((J3+I4)*$Q$9&gt;$Q$10,((J3+I4)*$Q$9-$Q$10)*$Q$7,0))</f>
        <v>0</v>
      </c>
      <c r="N4" s="52">
        <f>I4-M4-L4</f>
        <v>471.6576</v>
      </c>
      <c r="P4" s="4" t="s">
        <v>23</v>
      </c>
      <c r="Q4" s="49">
        <f>Übersicht!C6</f>
        <v>12000</v>
      </c>
    </row>
    <row r="5" spans="1:17" x14ac:dyDescent="0.25">
      <c r="A5" s="9">
        <v>3</v>
      </c>
      <c r="B5" s="53">
        <f>IF(Übersicht!$C$13&gt;=A5,-Übersicht!$C$6,IF(A5=Übersicht!$C$13+1,Übersicht!$F$9,0))</f>
        <v>-12000</v>
      </c>
      <c r="C5" s="53">
        <f t="shared" ref="C5:C32" si="6">C4+E5</f>
        <v>36700.617599999998</v>
      </c>
      <c r="D5" s="53">
        <f t="shared" ref="D5:D32" si="7">F4-I4</f>
        <v>25731.542400000002</v>
      </c>
      <c r="E5" s="53">
        <f t="shared" ref="E5:E32" si="8">$Q$4+N4</f>
        <v>12471.6576</v>
      </c>
      <c r="F5" s="53">
        <f>IF(ISNUMBER(Übersicht!C20),(D5+E5)*(1+Übersicht!C20),(D5+E5)*(1+$Q$5))</f>
        <v>40495.392000000007</v>
      </c>
      <c r="G5" s="53">
        <f t="shared" si="1"/>
        <v>2292.1920000000027</v>
      </c>
      <c r="H5" s="53">
        <f t="shared" si="2"/>
        <v>232.65748799999997</v>
      </c>
      <c r="I5" s="53">
        <f t="shared" si="0"/>
        <v>728.91705600000012</v>
      </c>
      <c r="J5" s="53">
        <f t="shared" si="3"/>
        <v>0</v>
      </c>
      <c r="K5" s="53">
        <f t="shared" si="4"/>
        <v>0</v>
      </c>
      <c r="L5" s="53">
        <f t="shared" si="5"/>
        <v>0</v>
      </c>
      <c r="M5" s="53">
        <f t="shared" ref="M5:M68" si="9">IF(J4*$Q$9&gt;$Q$10,(I5)*$Q$9*$Q$7,IF((J4+I5)*$Q$9&gt;$Q$10,((J4+I5)*$Q$9-$Q$10)*$Q$7,0))</f>
        <v>0</v>
      </c>
      <c r="N5" s="52">
        <f t="shared" ref="N5:N68" si="10">I5-M5-L5</f>
        <v>728.91705600000012</v>
      </c>
      <c r="P5" s="4" t="s">
        <v>24</v>
      </c>
      <c r="Q5" s="50">
        <f>Übersicht!C7</f>
        <v>0.06</v>
      </c>
    </row>
    <row r="6" spans="1:17" x14ac:dyDescent="0.25">
      <c r="A6" s="9">
        <v>4</v>
      </c>
      <c r="B6" s="53">
        <f>IF(Übersicht!$C$13&gt;=A6,-Übersicht!$C$6,IF(A6=Übersicht!$C$13+1,Übersicht!$F$9,0))</f>
        <v>-12000</v>
      </c>
      <c r="C6" s="53">
        <f t="shared" si="6"/>
        <v>49429.534655999996</v>
      </c>
      <c r="D6" s="53">
        <f t="shared" si="7"/>
        <v>39766.474944000009</v>
      </c>
      <c r="E6" s="53">
        <f t="shared" si="8"/>
        <v>12728.917056</v>
      </c>
      <c r="F6" s="53">
        <f>IF(ISNUMBER(Übersicht!C21),(D6+E6)*(1+Übersicht!C21),(D6+E6)*(1+$Q$5))</f>
        <v>55645.115520000014</v>
      </c>
      <c r="G6" s="53">
        <f t="shared" si="1"/>
        <v>3149.7235200000068</v>
      </c>
      <c r="H6" s="53">
        <f t="shared" si="2"/>
        <v>319.69693727999999</v>
      </c>
      <c r="I6" s="53">
        <f t="shared" si="0"/>
        <v>1001.6120793600002</v>
      </c>
      <c r="J6" s="53">
        <f t="shared" si="3"/>
        <v>0</v>
      </c>
      <c r="K6" s="53">
        <f t="shared" si="4"/>
        <v>0</v>
      </c>
      <c r="L6" s="53">
        <f t="shared" si="5"/>
        <v>0</v>
      </c>
      <c r="M6" s="53">
        <f t="shared" si="9"/>
        <v>0</v>
      </c>
      <c r="N6" s="52">
        <f t="shared" si="10"/>
        <v>1001.6120793600002</v>
      </c>
      <c r="P6" s="4" t="s">
        <v>25</v>
      </c>
      <c r="Q6" s="50">
        <f>Übersicht!C8</f>
        <v>1.7999999999999999E-2</v>
      </c>
    </row>
    <row r="7" spans="1:17" x14ac:dyDescent="0.25">
      <c r="A7" s="9">
        <v>5</v>
      </c>
      <c r="B7" s="53">
        <f>IF(Übersicht!$C$13&gt;=A7,-Übersicht!$C$6,IF(A7=Übersicht!$C$13+1,Übersicht!$F$9,0))</f>
        <v>-12000</v>
      </c>
      <c r="C7" s="53">
        <f t="shared" si="6"/>
        <v>62431.146735359995</v>
      </c>
      <c r="D7" s="53">
        <f>F6-I6</f>
        <v>54643.503440640015</v>
      </c>
      <c r="E7" s="53">
        <f t="shared" si="8"/>
        <v>13001.61207936</v>
      </c>
      <c r="F7" s="53">
        <f>IF(ISNUMBER(Übersicht!C22),(D7+E7)*(1+Übersicht!C22),(D7+E7)*(1+$Q$5))</f>
        <v>71703.822451200031</v>
      </c>
      <c r="G7" s="53">
        <f t="shared" si="1"/>
        <v>4058.7069312000094</v>
      </c>
      <c r="H7" s="53">
        <f t="shared" si="2"/>
        <v>411.95875351680007</v>
      </c>
      <c r="I7" s="53">
        <f t="shared" si="0"/>
        <v>1290.6688041216005</v>
      </c>
      <c r="J7" s="53">
        <f t="shared" si="3"/>
        <v>0</v>
      </c>
      <c r="K7" s="53">
        <f t="shared" si="4"/>
        <v>0</v>
      </c>
      <c r="L7" s="53">
        <f t="shared" si="5"/>
        <v>0</v>
      </c>
      <c r="M7" s="53">
        <f t="shared" si="9"/>
        <v>27.025977960950463</v>
      </c>
      <c r="N7" s="52">
        <f t="shared" si="10"/>
        <v>1263.64282616065</v>
      </c>
      <c r="P7" s="4" t="s">
        <v>26</v>
      </c>
      <c r="Q7" s="7">
        <f>Übersicht!C9</f>
        <v>0.26374999999999998</v>
      </c>
    </row>
    <row r="8" spans="1:17" x14ac:dyDescent="0.25">
      <c r="A8" s="9">
        <v>6</v>
      </c>
      <c r="B8" s="53">
        <f>IF(Übersicht!$C$13&gt;=A8,-Übersicht!$C$6,IF(A8=Übersicht!$C$13+1,Übersicht!$F$9,0))</f>
        <v>-12000</v>
      </c>
      <c r="C8" s="53">
        <f t="shared" si="6"/>
        <v>75694.789561520651</v>
      </c>
      <c r="D8" s="53">
        <f t="shared" si="7"/>
        <v>70413.153647078434</v>
      </c>
      <c r="E8" s="53">
        <f t="shared" si="8"/>
        <v>13263.642826160651</v>
      </c>
      <c r="F8" s="53">
        <f>IF(ISNUMBER(Übersicht!C23),(D8+E8)*(1+Übersicht!C23),(D8+E8)*(1+$Q$5))</f>
        <v>88697.404261633434</v>
      </c>
      <c r="G8" s="53">
        <f t="shared" si="1"/>
        <v>5020.6077883943508</v>
      </c>
      <c r="H8" s="53">
        <f t="shared" si="2"/>
        <v>509.59169052202594</v>
      </c>
      <c r="I8" s="53">
        <f t="shared" si="0"/>
        <v>1596.5532767094016</v>
      </c>
      <c r="J8" s="53">
        <f t="shared" si="3"/>
        <v>0</v>
      </c>
      <c r="K8" s="53">
        <f t="shared" si="4"/>
        <v>0</v>
      </c>
      <c r="L8" s="53">
        <f t="shared" si="5"/>
        <v>0</v>
      </c>
      <c r="M8" s="53">
        <f t="shared" si="9"/>
        <v>83.499898712473268</v>
      </c>
      <c r="N8" s="52">
        <f t="shared" si="10"/>
        <v>1513.0533779969285</v>
      </c>
      <c r="P8" s="4" t="s">
        <v>27</v>
      </c>
      <c r="Q8" s="7">
        <f>Übersicht!C10</f>
        <v>8.6999999999999994E-3</v>
      </c>
    </row>
    <row r="9" spans="1:17" x14ac:dyDescent="0.25">
      <c r="A9" s="9">
        <v>7</v>
      </c>
      <c r="B9" s="53">
        <f>IF(Übersicht!$C$13&gt;=A9,-Übersicht!$C$6,IF(A9=Übersicht!$C$13+1,Übersicht!$F$9,0))</f>
        <v>-12000</v>
      </c>
      <c r="C9" s="53">
        <f t="shared" si="6"/>
        <v>89207.842939517577</v>
      </c>
      <c r="D9" s="53">
        <f t="shared" si="7"/>
        <v>87100.850984924036</v>
      </c>
      <c r="E9" s="53">
        <f t="shared" si="8"/>
        <v>13513.053377996928</v>
      </c>
      <c r="F9" s="53">
        <f>IF(ISNUMBER(Übersicht!C24),(D9+E9)*(1+Übersicht!C24),(D9+E9)*(1+$Q$5))</f>
        <v>106650.73862469623</v>
      </c>
      <c r="G9" s="53">
        <f t="shared" si="1"/>
        <v>6036.8342617752642</v>
      </c>
      <c r="H9" s="53">
        <f t="shared" si="2"/>
        <v>612.73867757018854</v>
      </c>
      <c r="I9" s="53">
        <f t="shared" si="0"/>
        <v>1919.713295244532</v>
      </c>
      <c r="J9" s="53">
        <f t="shared" si="3"/>
        <v>0</v>
      </c>
      <c r="K9" s="53">
        <f t="shared" si="4"/>
        <v>0</v>
      </c>
      <c r="L9" s="53">
        <f t="shared" si="5"/>
        <v>0</v>
      </c>
      <c r="M9" s="53">
        <f t="shared" si="9"/>
        <v>143.16331713452172</v>
      </c>
      <c r="N9" s="52">
        <f t="shared" si="10"/>
        <v>1776.5499781100102</v>
      </c>
      <c r="P9" s="3" t="s">
        <v>28</v>
      </c>
      <c r="Q9" s="56">
        <f>Übersicht!C11</f>
        <v>0.7</v>
      </c>
    </row>
    <row r="10" spans="1:17" x14ac:dyDescent="0.25">
      <c r="A10" s="9">
        <v>8</v>
      </c>
      <c r="B10" s="53">
        <f>IF(Übersicht!$C$13&gt;=A10,-Übersicht!$C$6,IF(A10=Übersicht!$C$13+1,Übersicht!$F$9,0))</f>
        <v>-12000</v>
      </c>
      <c r="C10" s="53">
        <f t="shared" si="6"/>
        <v>102984.39291762759</v>
      </c>
      <c r="D10" s="53">
        <f t="shared" si="7"/>
        <v>104731.02532945169</v>
      </c>
      <c r="E10" s="53">
        <f t="shared" si="8"/>
        <v>13776.54997811001</v>
      </c>
      <c r="F10" s="53">
        <f>IF(ISNUMBER(Übersicht!C25),(D10+E10)*(1+Übersicht!C25),(D10+E10)*(1+$Q$5))</f>
        <v>125618.02982601541</v>
      </c>
      <c r="G10" s="53">
        <f t="shared" si="1"/>
        <v>7110.4545184537128</v>
      </c>
      <c r="H10" s="53">
        <f t="shared" si="2"/>
        <v>721.71113362305061</v>
      </c>
      <c r="I10" s="53">
        <f t="shared" si="0"/>
        <v>2261.1245368682771</v>
      </c>
      <c r="J10" s="53">
        <f t="shared" si="3"/>
        <v>0</v>
      </c>
      <c r="K10" s="53">
        <f t="shared" si="4"/>
        <v>0</v>
      </c>
      <c r="L10" s="53">
        <f t="shared" si="5"/>
        <v>0</v>
      </c>
      <c r="M10" s="53">
        <f t="shared" si="9"/>
        <v>206.19636761930559</v>
      </c>
      <c r="N10" s="52">
        <f t="shared" si="10"/>
        <v>2054.9281692489717</v>
      </c>
      <c r="P10" s="4" t="s">
        <v>29</v>
      </c>
      <c r="Q10" s="47">
        <f>Übersicht!C12</f>
        <v>801</v>
      </c>
    </row>
    <row r="11" spans="1:17" x14ac:dyDescent="0.25">
      <c r="A11" s="9">
        <v>9</v>
      </c>
      <c r="B11" s="53">
        <f>IF(Übersicht!$C$13&gt;=A11,-Übersicht!$C$6,IF(A11=Übersicht!$C$13+1,Übersicht!$F$9,0))</f>
        <v>-12000</v>
      </c>
      <c r="C11" s="53">
        <f t="shared" si="6"/>
        <v>117039.32108687656</v>
      </c>
      <c r="D11" s="53">
        <f t="shared" si="7"/>
        <v>123356.90528914714</v>
      </c>
      <c r="E11" s="53">
        <f t="shared" si="8"/>
        <v>14054.928169248971</v>
      </c>
      <c r="F11" s="53">
        <f>IF(ISNUMBER(Übersicht!C26),(D11+E11)*(1+Übersicht!C26),(D11+E11)*(1+$Q$5))</f>
        <v>145656.54346589989</v>
      </c>
      <c r="G11" s="53">
        <f t="shared" si="1"/>
        <v>8244.7100075037742</v>
      </c>
      <c r="H11" s="53">
        <f t="shared" si="2"/>
        <v>836.83806576163227</v>
      </c>
      <c r="I11" s="53">
        <f t="shared" si="0"/>
        <v>2621.8177823861979</v>
      </c>
      <c r="J11" s="53">
        <f t="shared" si="3"/>
        <v>0</v>
      </c>
      <c r="K11" s="53">
        <f t="shared" si="4"/>
        <v>0</v>
      </c>
      <c r="L11" s="53">
        <f t="shared" si="5"/>
        <v>0</v>
      </c>
      <c r="M11" s="53">
        <f t="shared" si="9"/>
        <v>272.78935807305174</v>
      </c>
      <c r="N11" s="52">
        <f t="shared" si="10"/>
        <v>2349.0284243131464</v>
      </c>
      <c r="P11" s="4" t="s">
        <v>30</v>
      </c>
      <c r="Q11" s="47">
        <f>Übersicht!C13</f>
        <v>30</v>
      </c>
    </row>
    <row r="12" spans="1:17" ht="15.75" thickBot="1" x14ac:dyDescent="0.3">
      <c r="A12" s="9">
        <v>10</v>
      </c>
      <c r="B12" s="53">
        <f>IF(Übersicht!$C$13&gt;=A12,-Übersicht!$C$6,IF(A12=Übersicht!$C$13+1,Übersicht!$F$9,0))</f>
        <v>-12000</v>
      </c>
      <c r="C12" s="53">
        <f t="shared" si="6"/>
        <v>131388.34951118971</v>
      </c>
      <c r="D12" s="53">
        <f t="shared" si="7"/>
        <v>143034.72568351368</v>
      </c>
      <c r="E12" s="53">
        <f t="shared" si="8"/>
        <v>14349.028424313146</v>
      </c>
      <c r="F12" s="53">
        <f>IF(ISNUMBER(Übersicht!C27),(D12+E12)*(1+Übersicht!C27),(D12+E12)*(1+$Q$5))</f>
        <v>166826.77935429645</v>
      </c>
      <c r="G12" s="53">
        <f t="shared" si="1"/>
        <v>9443.0252464696241</v>
      </c>
      <c r="H12" s="53">
        <f t="shared" si="2"/>
        <v>958.46706251666524</v>
      </c>
      <c r="I12" s="53">
        <f t="shared" si="0"/>
        <v>3002.8820283773357</v>
      </c>
      <c r="J12" s="53">
        <f t="shared" si="3"/>
        <v>0</v>
      </c>
      <c r="K12" s="53">
        <f t="shared" si="4"/>
        <v>0</v>
      </c>
      <c r="L12" s="53">
        <f t="shared" si="5"/>
        <v>0</v>
      </c>
      <c r="M12" s="53">
        <f t="shared" si="9"/>
        <v>343.14334448916554</v>
      </c>
      <c r="N12" s="52">
        <f t="shared" si="10"/>
        <v>2659.7386838881703</v>
      </c>
      <c r="P12" s="12" t="s">
        <v>34</v>
      </c>
      <c r="Q12" s="45">
        <f ca="1">IRR(B3:INDIRECT("B"&amp;Q11+3),Übersicht!C7*(1-Übersicht!C9))</f>
        <v>5.2569336532021449E-2</v>
      </c>
    </row>
    <row r="13" spans="1:17" x14ac:dyDescent="0.25">
      <c r="A13" s="9">
        <v>11</v>
      </c>
      <c r="B13" s="53">
        <f>IF(Übersicht!$C$13&gt;=A13,-Übersicht!$C$6,IF(A13=Übersicht!$C$13+1,Übersicht!$F$9,0))</f>
        <v>-12000</v>
      </c>
      <c r="C13" s="53">
        <f t="shared" si="6"/>
        <v>146048.08819507787</v>
      </c>
      <c r="D13" s="53">
        <f t="shared" si="7"/>
        <v>163823.89732591913</v>
      </c>
      <c r="E13" s="53">
        <f t="shared" si="8"/>
        <v>14659.73868388817</v>
      </c>
      <c r="F13" s="53">
        <f>IF(ISNUMBER(Übersicht!C28),(D13+E13)*(1+Übersicht!C28),(D13+E13)*(1+$Q$5))</f>
        <v>189192.65417039575</v>
      </c>
      <c r="G13" s="53">
        <f t="shared" si="1"/>
        <v>10709.018160588457</v>
      </c>
      <c r="H13" s="53">
        <f t="shared" si="2"/>
        <v>1086.9653432997263</v>
      </c>
      <c r="I13" s="53">
        <f t="shared" si="0"/>
        <v>3405.4677750671231</v>
      </c>
      <c r="J13" s="53">
        <f t="shared" si="3"/>
        <v>0</v>
      </c>
      <c r="K13" s="53">
        <f t="shared" si="4"/>
        <v>0</v>
      </c>
      <c r="L13" s="53">
        <f t="shared" si="5"/>
        <v>0</v>
      </c>
      <c r="M13" s="53">
        <f t="shared" si="9"/>
        <v>417.47073797176751</v>
      </c>
      <c r="N13" s="52">
        <f t="shared" si="10"/>
        <v>2987.9970370953556</v>
      </c>
    </row>
    <row r="14" spans="1:17" x14ac:dyDescent="0.25">
      <c r="A14" s="9">
        <v>12</v>
      </c>
      <c r="B14" s="53">
        <f>IF(Übersicht!$C$13&gt;=A14,-Übersicht!$C$6,IF(A14=Übersicht!$C$13+1,Übersicht!$F$9,0))</f>
        <v>-12000</v>
      </c>
      <c r="C14" s="53">
        <f t="shared" si="6"/>
        <v>161036.08523217324</v>
      </c>
      <c r="D14" s="53">
        <f t="shared" si="7"/>
        <v>185787.18639532864</v>
      </c>
      <c r="E14" s="53">
        <f t="shared" si="8"/>
        <v>14987.997037095356</v>
      </c>
      <c r="F14" s="53">
        <f>IF(ISNUMBER(Übersicht!C29),(D14+E14)*(1+Übersicht!C29),(D14+E14)*(1+$Q$5))</f>
        <v>212821.69443836945</v>
      </c>
      <c r="G14" s="53">
        <f t="shared" si="1"/>
        <v>12046.511005945446</v>
      </c>
      <c r="H14" s="53">
        <f t="shared" si="2"/>
        <v>1222.7208671034621</v>
      </c>
      <c r="I14" s="53">
        <f t="shared" si="0"/>
        <v>3830.7904998906497</v>
      </c>
      <c r="J14" s="53">
        <f t="shared" si="3"/>
        <v>0</v>
      </c>
      <c r="K14" s="53">
        <f t="shared" si="4"/>
        <v>0</v>
      </c>
      <c r="L14" s="53">
        <f t="shared" si="5"/>
        <v>0</v>
      </c>
      <c r="M14" s="53">
        <f t="shared" si="9"/>
        <v>495.99594604231118</v>
      </c>
      <c r="N14" s="52">
        <f t="shared" si="10"/>
        <v>3334.7945538483386</v>
      </c>
    </row>
    <row r="15" spans="1:17" x14ac:dyDescent="0.25">
      <c r="A15" s="9">
        <v>13</v>
      </c>
      <c r="B15" s="53">
        <f>IF(Übersicht!$C$13&gt;=A15,-Übersicht!$C$6,IF(A15=Übersicht!$C$13+1,Übersicht!$F$9,0))</f>
        <v>-12000</v>
      </c>
      <c r="C15" s="53">
        <f t="shared" si="6"/>
        <v>176370.87978602157</v>
      </c>
      <c r="D15" s="53">
        <f t="shared" si="7"/>
        <v>208990.90393847879</v>
      </c>
      <c r="E15" s="53">
        <f t="shared" si="8"/>
        <v>15334.794553848338</v>
      </c>
      <c r="F15" s="53">
        <f>IF(ISNUMBER(Übersicht!C30),(D15+E15)*(1+Übersicht!C30),(D15+E15)*(1+$Q$5))</f>
        <v>237785.24040186676</v>
      </c>
      <c r="G15" s="53">
        <f t="shared" si="1"/>
        <v>13459.541909539636</v>
      </c>
      <c r="H15" s="53">
        <f t="shared" si="2"/>
        <v>1366.1435038182719</v>
      </c>
      <c r="I15" s="53">
        <f t="shared" si="0"/>
        <v>4280.1343272336017</v>
      </c>
      <c r="J15" s="53">
        <f t="shared" si="3"/>
        <v>0</v>
      </c>
      <c r="K15" s="53">
        <f t="shared" si="4"/>
        <v>0</v>
      </c>
      <c r="L15" s="53">
        <f t="shared" si="5"/>
        <v>0</v>
      </c>
      <c r="M15" s="53">
        <f t="shared" si="9"/>
        <v>578.9560501655036</v>
      </c>
      <c r="N15" s="52">
        <f t="shared" si="10"/>
        <v>3701.1782770680979</v>
      </c>
    </row>
    <row r="16" spans="1:17" x14ac:dyDescent="0.25">
      <c r="A16" s="9">
        <v>14</v>
      </c>
      <c r="B16" s="53">
        <f>IF(Übersicht!$C$13&gt;=A16,-Übersicht!$C$6,IF(A16=Übersicht!$C$13+1,Übersicht!$F$9,0))</f>
        <v>-12000</v>
      </c>
      <c r="C16" s="53">
        <f t="shared" si="6"/>
        <v>192072.05806308967</v>
      </c>
      <c r="D16" s="53">
        <f t="shared" si="7"/>
        <v>233505.10607463316</v>
      </c>
      <c r="E16" s="53">
        <f t="shared" si="8"/>
        <v>15701.178277068098</v>
      </c>
      <c r="F16" s="53">
        <f>IF(ISNUMBER(Übersicht!C31),(D16+E16)*(1+Übersicht!C31),(D16+E16)*(1+$Q$5))</f>
        <v>264158.66141280334</v>
      </c>
      <c r="G16" s="53">
        <f t="shared" si="1"/>
        <v>14952.377061102074</v>
      </c>
      <c r="H16" s="53">
        <f t="shared" si="2"/>
        <v>1517.6662717018605</v>
      </c>
      <c r="I16" s="53">
        <f t="shared" si="0"/>
        <v>4754.8559054304596</v>
      </c>
      <c r="J16" s="53">
        <f t="shared" si="3"/>
        <v>0</v>
      </c>
      <c r="K16" s="53">
        <f t="shared" si="4"/>
        <v>0</v>
      </c>
      <c r="L16" s="53">
        <f t="shared" si="5"/>
        <v>0</v>
      </c>
      <c r="M16" s="53">
        <f t="shared" si="9"/>
        <v>666.60152154009847</v>
      </c>
      <c r="N16" s="52">
        <f t="shared" si="10"/>
        <v>4088.2543838903612</v>
      </c>
    </row>
    <row r="17" spans="1:18" x14ac:dyDescent="0.25">
      <c r="A17" s="9">
        <v>15</v>
      </c>
      <c r="B17" s="53">
        <f>IF(Übersicht!$C$13&gt;=A17,-Übersicht!$C$6,IF(A17=Übersicht!$C$13+1,Übersicht!$F$9,0))</f>
        <v>-12000</v>
      </c>
      <c r="C17" s="53">
        <f t="shared" si="6"/>
        <v>208160.31244698004</v>
      </c>
      <c r="D17" s="53">
        <f t="shared" si="7"/>
        <v>259403.80550737289</v>
      </c>
      <c r="E17" s="53">
        <f t="shared" si="8"/>
        <v>16088.254383890362</v>
      </c>
      <c r="F17" s="53">
        <f>IF(ISNUMBER(Übersicht!C32),(D17+E17)*(1+Übersicht!C32),(D17+E17)*(1+$Q$5))</f>
        <v>292021.58348473907</v>
      </c>
      <c r="G17" s="53">
        <f t="shared" si="1"/>
        <v>16529.523593475809</v>
      </c>
      <c r="H17" s="53">
        <f t="shared" si="2"/>
        <v>1677.7466447377931</v>
      </c>
      <c r="I17" s="53">
        <f t="shared" si="0"/>
        <v>5256.3885027253027</v>
      </c>
      <c r="J17" s="53">
        <f t="shared" si="3"/>
        <v>0</v>
      </c>
      <c r="K17" s="53">
        <f t="shared" si="4"/>
        <v>0</v>
      </c>
      <c r="L17" s="53">
        <f t="shared" si="5"/>
        <v>0</v>
      </c>
      <c r="M17" s="53">
        <f t="shared" si="9"/>
        <v>759.19697731565884</v>
      </c>
      <c r="N17" s="52">
        <f t="shared" si="10"/>
        <v>4497.1915254096439</v>
      </c>
    </row>
    <row r="18" spans="1:18" x14ac:dyDescent="0.25">
      <c r="A18" s="9">
        <v>16</v>
      </c>
      <c r="B18" s="53">
        <f>IF(Übersicht!$C$13&gt;=A18,-Übersicht!$C$6,IF(A18=Übersicht!$C$13+1,Übersicht!$F$9,0))</f>
        <v>-12000</v>
      </c>
      <c r="C18" s="53">
        <f t="shared" si="6"/>
        <v>224657.50397238968</v>
      </c>
      <c r="D18" s="53">
        <f t="shared" si="7"/>
        <v>286765.19498201378</v>
      </c>
      <c r="E18" s="53">
        <f t="shared" si="8"/>
        <v>16497.191525409646</v>
      </c>
      <c r="F18" s="53">
        <f>IF(ISNUMBER(Übersicht!C33),(D18+E18)*(1+Übersicht!C33),(D18+E18)*(1+$Q$5))</f>
        <v>321458.12969786883</v>
      </c>
      <c r="G18" s="53">
        <f t="shared" si="1"/>
        <v>18195.743190445413</v>
      </c>
      <c r="H18" s="53">
        <f t="shared" si="2"/>
        <v>1846.8679338302084</v>
      </c>
      <c r="I18" s="53">
        <f t="shared" si="0"/>
        <v>5786.2463345616388</v>
      </c>
      <c r="J18" s="53">
        <f t="shared" si="3"/>
        <v>0</v>
      </c>
      <c r="K18" s="53">
        <f t="shared" si="4"/>
        <v>0</v>
      </c>
      <c r="L18" s="53">
        <f t="shared" si="5"/>
        <v>0</v>
      </c>
      <c r="M18" s="53">
        <f t="shared" si="9"/>
        <v>857.02197951844244</v>
      </c>
      <c r="N18" s="52">
        <f t="shared" si="10"/>
        <v>4929.2243550431967</v>
      </c>
    </row>
    <row r="19" spans="1:18" x14ac:dyDescent="0.25">
      <c r="A19" s="9">
        <v>17</v>
      </c>
      <c r="B19" s="53">
        <f>IF(Übersicht!$C$13&gt;=A19,-Übersicht!$C$6,IF(A19=Übersicht!$C$13+1,Übersicht!$F$9,0))</f>
        <v>-12000</v>
      </c>
      <c r="C19" s="53">
        <f t="shared" si="6"/>
        <v>241586.72832743288</v>
      </c>
      <c r="D19" s="53">
        <f t="shared" si="7"/>
        <v>315671.88336330722</v>
      </c>
      <c r="E19" s="53">
        <f t="shared" si="8"/>
        <v>16929.224355043196</v>
      </c>
      <c r="F19" s="53">
        <f>IF(ISNUMBER(Übersicht!C34),(D19+E19)*(1+Übersicht!C34),(D19+E19)*(1+$Q$5))</f>
        <v>352557.17418145144</v>
      </c>
      <c r="G19" s="53">
        <f t="shared" si="1"/>
        <v>19956.066463101015</v>
      </c>
      <c r="H19" s="53">
        <f t="shared" si="2"/>
        <v>2025.5407460047541</v>
      </c>
      <c r="I19" s="53">
        <f t="shared" si="0"/>
        <v>6346.0291352661252</v>
      </c>
      <c r="J19" s="53">
        <f t="shared" si="3"/>
        <v>0</v>
      </c>
      <c r="K19" s="53">
        <f t="shared" si="4"/>
        <v>0</v>
      </c>
      <c r="L19" s="53">
        <f t="shared" si="5"/>
        <v>0</v>
      </c>
      <c r="M19" s="53">
        <f t="shared" si="9"/>
        <v>960.3718790985082</v>
      </c>
      <c r="N19" s="52">
        <f t="shared" si="10"/>
        <v>5385.6572561676167</v>
      </c>
      <c r="R19" s="1"/>
    </row>
    <row r="20" spans="1:18" x14ac:dyDescent="0.25">
      <c r="A20" s="9">
        <v>18</v>
      </c>
      <c r="B20" s="53">
        <f>IF(Übersicht!$C$13&gt;=A20,-Übersicht!$C$6,IF(A20=Übersicht!$C$13+1,Übersicht!$F$9,0))</f>
        <v>-12000</v>
      </c>
      <c r="C20" s="53">
        <f t="shared" si="6"/>
        <v>258972.3855836005</v>
      </c>
      <c r="D20" s="53">
        <f t="shared" si="7"/>
        <v>346211.14504618529</v>
      </c>
      <c r="E20" s="53">
        <f t="shared" si="8"/>
        <v>17385.657256167615</v>
      </c>
      <c r="F20" s="53">
        <f>IF(ISNUMBER(Übersicht!C35),(D20+E20)*(1+Übersicht!C35),(D20+E20)*(1+$Q$5))</f>
        <v>385412.61044049409</v>
      </c>
      <c r="G20" s="53">
        <f t="shared" si="1"/>
        <v>21815.808138141176</v>
      </c>
      <c r="H20" s="53">
        <f t="shared" si="2"/>
        <v>2214.3045260213289</v>
      </c>
      <c r="I20" s="53">
        <f t="shared" si="0"/>
        <v>6937.4269879288931</v>
      </c>
      <c r="J20" s="53">
        <f t="shared" si="3"/>
        <v>0</v>
      </c>
      <c r="K20" s="53">
        <f t="shared" si="4"/>
        <v>0</v>
      </c>
      <c r="L20" s="53">
        <f t="shared" si="5"/>
        <v>0</v>
      </c>
      <c r="M20" s="53">
        <f t="shared" si="9"/>
        <v>1069.5587076463719</v>
      </c>
      <c r="N20" s="52">
        <f t="shared" si="10"/>
        <v>5867.8682802825215</v>
      </c>
    </row>
    <row r="21" spans="1:18" x14ac:dyDescent="0.25">
      <c r="A21" s="9">
        <v>19</v>
      </c>
      <c r="B21" s="53">
        <f>IF(Übersicht!$C$13&gt;=A21,-Übersicht!$C$6,IF(A21=Übersicht!$C$13+1,Übersicht!$F$9,0))</f>
        <v>-12000</v>
      </c>
      <c r="C21" s="53">
        <f t="shared" si="6"/>
        <v>276840.25386388303</v>
      </c>
      <c r="D21" s="53">
        <f t="shared" si="7"/>
        <v>378475.18345256516</v>
      </c>
      <c r="E21" s="53">
        <f t="shared" si="8"/>
        <v>17867.868280282521</v>
      </c>
      <c r="F21" s="53">
        <f>IF(ISNUMBER(Übersicht!C36),(D21+E21)*(1+Übersicht!C36),(D21+E21)*(1+$Q$5))</f>
        <v>420123.63483681856</v>
      </c>
      <c r="G21" s="53">
        <f t="shared" si="1"/>
        <v>23780.583103970857</v>
      </c>
      <c r="H21" s="53">
        <f t="shared" si="2"/>
        <v>2413.7291850530423</v>
      </c>
      <c r="I21" s="53">
        <f t="shared" si="0"/>
        <v>7562.2254270627336</v>
      </c>
      <c r="J21" s="53">
        <f t="shared" si="3"/>
        <v>0</v>
      </c>
      <c r="K21" s="53">
        <f t="shared" si="4"/>
        <v>0</v>
      </c>
      <c r="L21" s="53">
        <f t="shared" si="5"/>
        <v>0</v>
      </c>
      <c r="M21" s="53">
        <f t="shared" si="9"/>
        <v>1184.9121194714571</v>
      </c>
      <c r="N21" s="52">
        <f t="shared" si="10"/>
        <v>6377.3133075912765</v>
      </c>
    </row>
    <row r="22" spans="1:18" x14ac:dyDescent="0.25">
      <c r="A22" s="9">
        <v>20</v>
      </c>
      <c r="B22" s="53">
        <f>IF(Übersicht!$C$13&gt;=A22,-Übersicht!$C$6,IF(A22=Übersicht!$C$13+1,Übersicht!$F$9,0))</f>
        <v>-12000</v>
      </c>
      <c r="C22" s="53">
        <f t="shared" si="6"/>
        <v>295217.56717147434</v>
      </c>
      <c r="D22" s="53">
        <f t="shared" si="7"/>
        <v>412561.40940975584</v>
      </c>
      <c r="E22" s="53">
        <f t="shared" si="8"/>
        <v>18377.313307591277</v>
      </c>
      <c r="F22" s="53">
        <f>IF(ISNUMBER(Übersicht!C37),(D22+E22)*(1+Übersicht!C37),(D22+E22)*(1+$Q$5))</f>
        <v>456795.04608038795</v>
      </c>
      <c r="G22" s="53">
        <f t="shared" si="1"/>
        <v>25856.323363040865</v>
      </c>
      <c r="H22" s="53">
        <f t="shared" si="2"/>
        <v>2624.4168213486432</v>
      </c>
      <c r="I22" s="53">
        <f t="shared" si="0"/>
        <v>8222.3108294469821</v>
      </c>
      <c r="J22" s="53">
        <f t="shared" si="3"/>
        <v>0</v>
      </c>
      <c r="K22" s="53">
        <f t="shared" si="4"/>
        <v>0</v>
      </c>
      <c r="L22" s="53">
        <f t="shared" si="5"/>
        <v>0</v>
      </c>
      <c r="M22" s="53">
        <f t="shared" si="9"/>
        <v>1306.7803868866488</v>
      </c>
      <c r="N22" s="52">
        <f t="shared" si="10"/>
        <v>6915.5304425603335</v>
      </c>
    </row>
    <row r="23" spans="1:18" x14ac:dyDescent="0.25">
      <c r="A23" s="9">
        <v>21</v>
      </c>
      <c r="B23" s="53">
        <f>IF(Übersicht!$C$13&gt;=A23,-Übersicht!$C$6,IF(A23=Übersicht!$C$13+1,Übersicht!$F$9,0))</f>
        <v>-12000</v>
      </c>
      <c r="C23" s="53">
        <f t="shared" si="6"/>
        <v>314133.09761403466</v>
      </c>
      <c r="D23" s="53">
        <f t="shared" si="7"/>
        <v>448572.73525094095</v>
      </c>
      <c r="E23" s="53">
        <f t="shared" si="8"/>
        <v>18915.530442560332</v>
      </c>
      <c r="F23" s="53">
        <f>IF(ISNUMBER(Übersicht!E18),(D23+E23)*(1+Übersicht!E18),(D23+E23)*(1+$Q$5))</f>
        <v>495537.5616351114</v>
      </c>
      <c r="G23" s="53">
        <f t="shared" si="1"/>
        <v>28049.295941610122</v>
      </c>
      <c r="H23" s="53">
        <f t="shared" si="2"/>
        <v>2847.0035380734225</v>
      </c>
      <c r="I23" s="53">
        <f t="shared" si="0"/>
        <v>8919.6761094320045</v>
      </c>
      <c r="J23" s="53">
        <f t="shared" si="3"/>
        <v>0</v>
      </c>
      <c r="K23" s="53">
        <f t="shared" si="4"/>
        <v>0</v>
      </c>
      <c r="L23" s="53">
        <f t="shared" si="5"/>
        <v>0</v>
      </c>
      <c r="M23" s="53">
        <f t="shared" si="9"/>
        <v>1435.5314517038837</v>
      </c>
      <c r="N23" s="52">
        <f t="shared" si="10"/>
        <v>7484.1446577281204</v>
      </c>
    </row>
    <row r="24" spans="1:18" x14ac:dyDescent="0.25">
      <c r="A24" s="9">
        <v>22</v>
      </c>
      <c r="B24" s="53">
        <f>IF(Übersicht!$C$13&gt;=A24,-Übersicht!$C$6,IF(A24=Übersicht!$C$13+1,Übersicht!$F$9,0))</f>
        <v>-12000</v>
      </c>
      <c r="C24" s="53">
        <f t="shared" si="6"/>
        <v>333617.24227176281</v>
      </c>
      <c r="D24" s="53">
        <f t="shared" si="7"/>
        <v>486617.88552567939</v>
      </c>
      <c r="E24" s="53">
        <f t="shared" si="8"/>
        <v>19484.14465772812</v>
      </c>
      <c r="F24" s="53">
        <f>IF(ISNUMBER(Übersicht!E19),(D24+E24)*(1+Übersicht!E19),(D24+E24)*(1+$Q$5))</f>
        <v>536468.15199441207</v>
      </c>
      <c r="G24" s="53">
        <f t="shared" si="1"/>
        <v>30366.12181100453</v>
      </c>
      <c r="H24" s="53">
        <f t="shared" si="2"/>
        <v>3082.1613638169515</v>
      </c>
      <c r="I24" s="53">
        <f t="shared" si="0"/>
        <v>9656.4267358994166</v>
      </c>
      <c r="J24" s="53">
        <f t="shared" si="3"/>
        <v>0</v>
      </c>
      <c r="K24" s="53">
        <f t="shared" si="4"/>
        <v>0</v>
      </c>
      <c r="L24" s="53">
        <f t="shared" si="5"/>
        <v>0</v>
      </c>
      <c r="M24" s="53">
        <f t="shared" si="9"/>
        <v>1571.5540361154294</v>
      </c>
      <c r="N24" s="52">
        <f t="shared" si="10"/>
        <v>8084.8726997839876</v>
      </c>
    </row>
    <row r="25" spans="1:18" x14ac:dyDescent="0.25">
      <c r="A25" s="9">
        <v>23</v>
      </c>
      <c r="B25" s="53">
        <f>IF(Übersicht!$C$13&gt;=A25,-Übersicht!$C$6,IF(A25=Übersicht!$C$13+1,Übersicht!$F$9,0))</f>
        <v>-12000</v>
      </c>
      <c r="C25" s="53">
        <f t="shared" si="6"/>
        <v>353702.11497154681</v>
      </c>
      <c r="D25" s="53">
        <f t="shared" si="7"/>
        <v>526811.72525851266</v>
      </c>
      <c r="E25" s="53">
        <f t="shared" si="8"/>
        <v>20084.872699783988</v>
      </c>
      <c r="F25" s="53">
        <f>IF(ISNUMBER(Übersicht!E20),(D25+E25)*(1+Übersicht!E20),(D25+E25)*(1+$Q$5))</f>
        <v>579710.39383579453</v>
      </c>
      <c r="G25" s="53">
        <f t="shared" si="1"/>
        <v>32813.795877497876</v>
      </c>
      <c r="H25" s="53">
        <f t="shared" si="2"/>
        <v>3330.6002815660263</v>
      </c>
      <c r="I25" s="53">
        <f t="shared" si="0"/>
        <v>10434.787089044301</v>
      </c>
      <c r="J25" s="53">
        <f t="shared" si="3"/>
        <v>0</v>
      </c>
      <c r="K25" s="53">
        <f t="shared" si="4"/>
        <v>0</v>
      </c>
      <c r="L25" s="53">
        <f t="shared" si="5"/>
        <v>0</v>
      </c>
      <c r="M25" s="53">
        <f t="shared" si="9"/>
        <v>1715.2588163148039</v>
      </c>
      <c r="N25" s="52">
        <f t="shared" si="10"/>
        <v>8719.528272729498</v>
      </c>
    </row>
    <row r="26" spans="1:18" x14ac:dyDescent="0.25">
      <c r="A26" s="9">
        <v>24</v>
      </c>
      <c r="B26" s="53">
        <f>IF(Übersicht!$C$13&gt;=A26,-Übersicht!$C$6,IF(A26=Übersicht!$C$13+1,Übersicht!$F$9,0))</f>
        <v>-12000</v>
      </c>
      <c r="C26" s="53">
        <f t="shared" si="6"/>
        <v>374421.64324427629</v>
      </c>
      <c r="D26" s="53">
        <f t="shared" si="7"/>
        <v>569275.60674675019</v>
      </c>
      <c r="E26" s="53">
        <f t="shared" si="8"/>
        <v>20719.528272729498</v>
      </c>
      <c r="F26" s="53">
        <f>IF(ISNUMBER(Übersicht!E21),(D26+E26)*(1+Übersicht!E21),(D26+E26)*(1+$Q$5))</f>
        <v>625394.84312064853</v>
      </c>
      <c r="G26" s="53">
        <f t="shared" si="1"/>
        <v>35399.708101168857</v>
      </c>
      <c r="H26" s="53">
        <f t="shared" si="2"/>
        <v>3593.0703722686308</v>
      </c>
      <c r="I26" s="53">
        <f t="shared" si="0"/>
        <v>11257.107176171672</v>
      </c>
      <c r="J26" s="53">
        <f t="shared" si="3"/>
        <v>0</v>
      </c>
      <c r="K26" s="53">
        <f t="shared" si="4"/>
        <v>0</v>
      </c>
      <c r="L26" s="53">
        <f t="shared" si="5"/>
        <v>0</v>
      </c>
      <c r="M26" s="53">
        <f t="shared" si="9"/>
        <v>1867.0796624006948</v>
      </c>
      <c r="N26" s="52">
        <f t="shared" si="10"/>
        <v>9390.0275137709777</v>
      </c>
    </row>
    <row r="27" spans="1:18" x14ac:dyDescent="0.25">
      <c r="A27" s="9">
        <v>25</v>
      </c>
      <c r="B27" s="53">
        <f>IF(Übersicht!$C$13&gt;=A27,-Übersicht!$C$6,IF(A27=Übersicht!$C$13+1,Übersicht!$F$9,0))</f>
        <v>-12000</v>
      </c>
      <c r="C27" s="53">
        <f t="shared" si="6"/>
        <v>395811.67075804726</v>
      </c>
      <c r="D27" s="53">
        <f t="shared" si="7"/>
        <v>614137.73594447691</v>
      </c>
      <c r="E27" s="53">
        <f t="shared" si="8"/>
        <v>21390.027513770976</v>
      </c>
      <c r="F27" s="53">
        <f>IF(ISNUMBER(Übersicht!E22),(D27+E27)*(1+Übersicht!E22),(D27+E27)*(1+$Q$5))</f>
        <v>673659.42926574277</v>
      </c>
      <c r="G27" s="53">
        <f t="shared" si="1"/>
        <v>38131.665807494894</v>
      </c>
      <c r="H27" s="53">
        <f t="shared" si="2"/>
        <v>3870.364079460729</v>
      </c>
      <c r="I27" s="53">
        <f t="shared" si="0"/>
        <v>12125.869726783369</v>
      </c>
      <c r="J27" s="53">
        <f t="shared" si="3"/>
        <v>0</v>
      </c>
      <c r="K27" s="53">
        <f t="shared" si="4"/>
        <v>0</v>
      </c>
      <c r="L27" s="53">
        <f t="shared" si="5"/>
        <v>0</v>
      </c>
      <c r="M27" s="53">
        <f t="shared" si="9"/>
        <v>2027.474948307379</v>
      </c>
      <c r="N27" s="52">
        <f t="shared" si="10"/>
        <v>10098.394778475989</v>
      </c>
    </row>
    <row r="28" spans="1:18" x14ac:dyDescent="0.25">
      <c r="A28" s="9">
        <v>26</v>
      </c>
      <c r="B28" s="53">
        <f>IF(Übersicht!$C$13&gt;=A28,-Übersicht!$C$6,IF(A28=Übersicht!$C$13+1,Übersicht!$F$9,0))</f>
        <v>-12000</v>
      </c>
      <c r="C28" s="53">
        <f t="shared" si="6"/>
        <v>417910.06553652324</v>
      </c>
      <c r="D28" s="53">
        <f t="shared" si="7"/>
        <v>661533.55953895941</v>
      </c>
      <c r="E28" s="53">
        <f t="shared" si="8"/>
        <v>22098.394778475988</v>
      </c>
      <c r="F28" s="53">
        <f>IF(ISNUMBER(Übersicht!E23),(D28+E28)*(1+Übersicht!E23),(D28+E28)*(1+$Q$5))</f>
        <v>724649.8715764815</v>
      </c>
      <c r="G28" s="53">
        <f t="shared" si="1"/>
        <v>41017.917259046109</v>
      </c>
      <c r="H28" s="53">
        <f t="shared" si="2"/>
        <v>4163.3186017931812</v>
      </c>
      <c r="I28" s="53">
        <f t="shared" si="0"/>
        <v>13043.697688376666</v>
      </c>
      <c r="J28" s="53">
        <f t="shared" si="3"/>
        <v>0</v>
      </c>
      <c r="K28" s="53">
        <f t="shared" si="4"/>
        <v>0</v>
      </c>
      <c r="L28" s="53">
        <f t="shared" si="5"/>
        <v>0</v>
      </c>
      <c r="M28" s="53">
        <f t="shared" si="9"/>
        <v>2196.9289357165417</v>
      </c>
      <c r="N28" s="52">
        <f t="shared" si="10"/>
        <v>10846.768752660124</v>
      </c>
    </row>
    <row r="29" spans="1:18" x14ac:dyDescent="0.25">
      <c r="A29" s="9">
        <v>27</v>
      </c>
      <c r="B29" s="53">
        <f>IF(Übersicht!$C$13&gt;=A29,-Übersicht!$C$6,IF(A29=Übersicht!$C$13+1,Übersicht!$F$9,0))</f>
        <v>-12000</v>
      </c>
      <c r="C29" s="53">
        <f t="shared" si="6"/>
        <v>440756.83428918337</v>
      </c>
      <c r="D29" s="53">
        <f t="shared" si="7"/>
        <v>711606.17388810485</v>
      </c>
      <c r="E29" s="53">
        <f t="shared" si="8"/>
        <v>22846.768752660122</v>
      </c>
      <c r="F29" s="53">
        <f>IF(ISNUMBER(Übersicht!E24),(D29+E29)*(1+Übersicht!E24),(D29+E29)*(1+$Q$5))</f>
        <v>778520.11919921089</v>
      </c>
      <c r="G29" s="53">
        <f t="shared" si="1"/>
        <v>44067.176558445906</v>
      </c>
      <c r="H29" s="53">
        <f t="shared" si="2"/>
        <v>4472.818420682258</v>
      </c>
      <c r="I29" s="53">
        <f t="shared" si="0"/>
        <v>14013.362145585796</v>
      </c>
      <c r="J29" s="53">
        <f t="shared" si="3"/>
        <v>0</v>
      </c>
      <c r="K29" s="53">
        <f t="shared" si="4"/>
        <v>0</v>
      </c>
      <c r="L29" s="53">
        <f t="shared" si="5"/>
        <v>0</v>
      </c>
      <c r="M29" s="53">
        <f t="shared" si="9"/>
        <v>2375.953236128777</v>
      </c>
      <c r="N29" s="52">
        <f t="shared" si="10"/>
        <v>11637.408909457019</v>
      </c>
    </row>
    <row r="30" spans="1:18" x14ac:dyDescent="0.25">
      <c r="A30" s="9">
        <v>28</v>
      </c>
      <c r="B30" s="53">
        <f>IF(Übersicht!$C$13&gt;=A30,-Übersicht!$C$6,IF(A30=Übersicht!$C$13+1,Übersicht!$F$9,0))</f>
        <v>-12000</v>
      </c>
      <c r="C30" s="53">
        <f t="shared" si="6"/>
        <v>464394.24319864041</v>
      </c>
      <c r="D30" s="53">
        <f t="shared" si="7"/>
        <v>764506.75705362507</v>
      </c>
      <c r="E30" s="53">
        <f t="shared" si="8"/>
        <v>23637.408909457019</v>
      </c>
      <c r="F30" s="53">
        <f>IF(ISNUMBER(Übersicht!E25),(D30+E30)*(1+Übersicht!E25),(D30+E30)*(1+$Q$5))</f>
        <v>835432.81592086703</v>
      </c>
      <c r="G30" s="53">
        <f t="shared" si="1"/>
        <v>47288.649957784917</v>
      </c>
      <c r="H30" s="53">
        <f t="shared" si="2"/>
        <v>4799.797970715169</v>
      </c>
      <c r="I30" s="53">
        <f t="shared" si="0"/>
        <v>15037.790686575605</v>
      </c>
      <c r="J30" s="53">
        <f t="shared" si="3"/>
        <v>0</v>
      </c>
      <c r="K30" s="53">
        <f t="shared" si="4"/>
        <v>0</v>
      </c>
      <c r="L30" s="53">
        <f t="shared" si="5"/>
        <v>0</v>
      </c>
      <c r="M30" s="53">
        <f t="shared" si="9"/>
        <v>2565.0883555090204</v>
      </c>
      <c r="N30" s="52">
        <f t="shared" si="10"/>
        <v>12472.702331066585</v>
      </c>
    </row>
    <row r="31" spans="1:18" x14ac:dyDescent="0.25">
      <c r="A31" s="9">
        <v>29</v>
      </c>
      <c r="B31" s="53">
        <f>IF(Übersicht!$C$13&gt;=A31,-Übersicht!$C$6,IF(A31=Übersicht!$C$13+1,Übersicht!$F$9,0))</f>
        <v>-12000</v>
      </c>
      <c r="C31" s="53">
        <f t="shared" si="6"/>
        <v>488866.94552970701</v>
      </c>
      <c r="D31" s="53">
        <f t="shared" si="7"/>
        <v>820395.02523429145</v>
      </c>
      <c r="E31" s="53">
        <f t="shared" si="8"/>
        <v>24472.702331066583</v>
      </c>
      <c r="F31" s="53">
        <f>IF(ISNUMBER(Übersicht!E26),(D31+E31)*(1+Übersicht!E26),(D31+E31)*(1+$Q$5))</f>
        <v>895559.79121927952</v>
      </c>
      <c r="G31" s="53">
        <f t="shared" si="1"/>
        <v>50692.063653921476</v>
      </c>
      <c r="H31" s="53">
        <f t="shared" si="2"/>
        <v>5145.2444608730302</v>
      </c>
      <c r="I31" s="53">
        <f t="shared" si="0"/>
        <v>16120.07624194703</v>
      </c>
      <c r="J31" s="53">
        <f t="shared" si="3"/>
        <v>0</v>
      </c>
      <c r="K31" s="53">
        <f t="shared" si="4"/>
        <v>0</v>
      </c>
      <c r="L31" s="53">
        <f t="shared" si="5"/>
        <v>0</v>
      </c>
      <c r="M31" s="53">
        <f t="shared" si="9"/>
        <v>2764.9053261694703</v>
      </c>
      <c r="N31" s="52">
        <f t="shared" si="10"/>
        <v>13355.17091577756</v>
      </c>
    </row>
    <row r="32" spans="1:18" x14ac:dyDescent="0.25">
      <c r="A32" s="9">
        <v>30</v>
      </c>
      <c r="B32" s="53">
        <f>IF(Übersicht!$C$13&gt;=A32,-Übersicht!$C$6,IF(A32=Übersicht!$C$13+1,Übersicht!$F$9,0))</f>
        <v>-12000</v>
      </c>
      <c r="C32" s="53">
        <f t="shared" si="6"/>
        <v>514222.11644548457</v>
      </c>
      <c r="D32" s="53">
        <f t="shared" si="7"/>
        <v>879439.71497733251</v>
      </c>
      <c r="E32" s="53">
        <f t="shared" si="8"/>
        <v>25355.170915777562</v>
      </c>
      <c r="F32" s="53">
        <f>IF(ISNUMBER(Übersicht!E27),(D32+E32)*(1+Übersicht!E27),(D32+E32)*(1+$Q$5))</f>
        <v>959082.57904669677</v>
      </c>
      <c r="G32" s="53">
        <f t="shared" si="1"/>
        <v>54287.693153586704</v>
      </c>
      <c r="H32" s="53">
        <f t="shared" si="2"/>
        <v>5510.2008550890396</v>
      </c>
      <c r="I32" s="53">
        <f t="shared" si="0"/>
        <v>17263.486422840542</v>
      </c>
      <c r="J32" s="53">
        <f t="shared" si="3"/>
        <v>0</v>
      </c>
      <c r="K32" s="53">
        <f t="shared" si="4"/>
        <v>0</v>
      </c>
      <c r="L32" s="53">
        <f t="shared" si="5"/>
        <v>0</v>
      </c>
      <c r="M32" s="53">
        <f t="shared" si="9"/>
        <v>2976.0074308169351</v>
      </c>
      <c r="N32" s="52">
        <f t="shared" si="10"/>
        <v>14287.478992023607</v>
      </c>
    </row>
    <row r="33" spans="1:14" x14ac:dyDescent="0.25">
      <c r="A33" s="9">
        <v>31</v>
      </c>
      <c r="B33" s="53">
        <f ca="1">IF(Übersicht!$C$13&gt;=A33,-Übersicht!$C$6,IF(A33=Übersicht!$C$13+1,Übersicht!$F$9,0))</f>
        <v>877161.47988894803</v>
      </c>
      <c r="C33" s="53">
        <f t="shared" ref="C33:C96" si="11">C32+E33</f>
        <v>540509.59543750819</v>
      </c>
      <c r="D33" s="53">
        <f t="shared" ref="D33:D96" si="12">F32-I32</f>
        <v>941819.09262385627</v>
      </c>
      <c r="E33" s="53">
        <f t="shared" ref="E33:E96" si="13">$Q$4+N32</f>
        <v>26287.478992023607</v>
      </c>
      <c r="F33" s="53">
        <f>IF(ISNUMBER(Übersicht!E28),(D33+E33)*(1+Übersicht!E28),(D33+E33)*(1+$Q$5))</f>
        <v>1026192.9659128328</v>
      </c>
      <c r="G33" s="53">
        <f t="shared" ref="G33:G96" si="14">F33-(E33+D33)</f>
        <v>58086.394296952873</v>
      </c>
      <c r="H33" s="53">
        <f t="shared" si="2"/>
        <v>5895.769021140708</v>
      </c>
      <c r="I33" s="53">
        <f t="shared" ref="I33:I96" si="15">F33*$Q$6</f>
        <v>18471.473386430989</v>
      </c>
      <c r="J33" s="53">
        <f t="shared" si="3"/>
        <v>0</v>
      </c>
      <c r="K33" s="53">
        <f t="shared" ref="K33:K96" si="16">K32+J33</f>
        <v>0</v>
      </c>
      <c r="L33" s="53">
        <f t="shared" si="5"/>
        <v>0</v>
      </c>
      <c r="M33" s="53">
        <f t="shared" si="9"/>
        <v>3199.0320239698212</v>
      </c>
      <c r="N33" s="52">
        <f t="shared" si="10"/>
        <v>15272.441362461168</v>
      </c>
    </row>
    <row r="34" spans="1:14" x14ac:dyDescent="0.25">
      <c r="A34" s="9">
        <v>32</v>
      </c>
      <c r="B34" s="53">
        <f>IF(Übersicht!$C$13&gt;=A34,-Übersicht!$C$6,IF(A34=Übersicht!$C$13+1,Übersicht!$F$9,0))</f>
        <v>0</v>
      </c>
      <c r="C34" s="53">
        <f t="shared" si="11"/>
        <v>567782.03679996938</v>
      </c>
      <c r="D34" s="53">
        <f t="shared" si="12"/>
        <v>1007721.4925264018</v>
      </c>
      <c r="E34" s="53">
        <f t="shared" si="13"/>
        <v>27272.44136246117</v>
      </c>
      <c r="F34" s="53">
        <f>IF(ISNUMBER(Übersicht!E29),(D34+E34)*(1+Übersicht!E29),(D34+E34)*(1+$Q$5))</f>
        <v>1097093.5699221948</v>
      </c>
      <c r="G34" s="53">
        <f t="shared" si="14"/>
        <v>62099.636033331859</v>
      </c>
      <c r="H34" s="53">
        <f t="shared" si="2"/>
        <v>6303.1130573831751</v>
      </c>
      <c r="I34" s="53">
        <f t="shared" si="15"/>
        <v>19747.684258599504</v>
      </c>
      <c r="J34" s="53">
        <f t="shared" si="3"/>
        <v>0</v>
      </c>
      <c r="K34" s="53">
        <f t="shared" si="16"/>
        <v>0</v>
      </c>
      <c r="L34" s="53">
        <f t="shared" si="5"/>
        <v>0</v>
      </c>
      <c r="M34" s="53">
        <f t="shared" si="9"/>
        <v>3434.6524562439331</v>
      </c>
      <c r="N34" s="52">
        <f t="shared" si="10"/>
        <v>16313.03180235557</v>
      </c>
    </row>
    <row r="35" spans="1:14" x14ac:dyDescent="0.25">
      <c r="A35" s="9">
        <v>33</v>
      </c>
      <c r="B35" s="53">
        <f>IF(Übersicht!$C$13&gt;=A35,-Übersicht!$C$6,IF(A35=Übersicht!$C$13+1,Übersicht!$F$9,0))</f>
        <v>0</v>
      </c>
      <c r="C35" s="53">
        <f t="shared" si="11"/>
        <v>596095.06860232493</v>
      </c>
      <c r="D35" s="53">
        <f t="shared" si="12"/>
        <v>1077345.8856635953</v>
      </c>
      <c r="E35" s="53">
        <f t="shared" si="13"/>
        <v>28313.03180235557</v>
      </c>
      <c r="F35" s="53">
        <f>IF(ISNUMBER(Übersicht!E30),(D35+E35)*(1+Übersicht!E30),(D35+E35)*(1+$Q$5))</f>
        <v>1171998.452513908</v>
      </c>
      <c r="G35" s="53">
        <f t="shared" si="14"/>
        <v>66339.535047957208</v>
      </c>
      <c r="H35" s="53">
        <f t="shared" si="2"/>
        <v>6733.4628073676395</v>
      </c>
      <c r="I35" s="53">
        <f t="shared" si="15"/>
        <v>21095.972145250344</v>
      </c>
      <c r="J35" s="53">
        <f t="shared" si="3"/>
        <v>0</v>
      </c>
      <c r="K35" s="53">
        <f t="shared" si="16"/>
        <v>0</v>
      </c>
      <c r="L35" s="53">
        <f t="shared" si="5"/>
        <v>0</v>
      </c>
      <c r="M35" s="53">
        <f t="shared" si="9"/>
        <v>3683.5801073168441</v>
      </c>
      <c r="N35" s="52">
        <f t="shared" si="10"/>
        <v>17412.3920379335</v>
      </c>
    </row>
    <row r="36" spans="1:14" x14ac:dyDescent="0.25">
      <c r="A36" s="9">
        <v>34</v>
      </c>
      <c r="B36" s="53">
        <f>IF(Übersicht!$C$13&gt;=A36,-Übersicht!$C$6,IF(A36=Übersicht!$C$13+1,Übersicht!$F$9,0))</f>
        <v>0</v>
      </c>
      <c r="C36" s="53">
        <f t="shared" si="11"/>
        <v>625507.46064025839</v>
      </c>
      <c r="D36" s="53">
        <f t="shared" si="12"/>
        <v>1150902.4803686577</v>
      </c>
      <c r="E36" s="53">
        <f t="shared" si="13"/>
        <v>29412.3920379335</v>
      </c>
      <c r="F36" s="53">
        <f>IF(ISNUMBER(Übersicht!E31),(D36+E36)*(1+Übersicht!E31),(D36+E36)*(1+$Q$5))</f>
        <v>1251133.7647509868</v>
      </c>
      <c r="G36" s="53">
        <f t="shared" si="14"/>
        <v>70818.89234439563</v>
      </c>
      <c r="H36" s="53">
        <f t="shared" si="2"/>
        <v>7188.1175729561392</v>
      </c>
      <c r="I36" s="53">
        <f t="shared" si="15"/>
        <v>22520.407765517761</v>
      </c>
      <c r="J36" s="53">
        <f t="shared" si="3"/>
        <v>0</v>
      </c>
      <c r="K36" s="53">
        <f t="shared" si="16"/>
        <v>0</v>
      </c>
      <c r="L36" s="53">
        <f t="shared" si="5"/>
        <v>0</v>
      </c>
      <c r="M36" s="53">
        <f t="shared" si="9"/>
        <v>3946.5665337087162</v>
      </c>
      <c r="N36" s="52">
        <f t="shared" si="10"/>
        <v>18573.841231809045</v>
      </c>
    </row>
    <row r="37" spans="1:14" x14ac:dyDescent="0.25">
      <c r="A37" s="9">
        <v>35</v>
      </c>
      <c r="B37" s="53">
        <f>IF(Übersicht!$C$13&gt;=A37,-Übersicht!$C$6,IF(A37=Übersicht!$C$13+1,Übersicht!$F$9,0))</f>
        <v>0</v>
      </c>
      <c r="C37" s="53">
        <f t="shared" si="11"/>
        <v>656081.30187206739</v>
      </c>
      <c r="D37" s="53">
        <f t="shared" si="12"/>
        <v>1228613.3569854691</v>
      </c>
      <c r="E37" s="53">
        <f t="shared" si="13"/>
        <v>30573.841231809045</v>
      </c>
      <c r="F37" s="53">
        <f>IF(ISNUMBER(Übersicht!E32),(D37+E37)*(1+Übersicht!E32),(D37+E37)*(1+$Q$5))</f>
        <v>1334738.4301103149</v>
      </c>
      <c r="G37" s="53">
        <f t="shared" si="14"/>
        <v>75551.231893036747</v>
      </c>
      <c r="H37" s="53">
        <f t="shared" si="2"/>
        <v>7668.4500371432232</v>
      </c>
      <c r="I37" s="53">
        <f t="shared" si="15"/>
        <v>24025.291741985664</v>
      </c>
      <c r="J37" s="53">
        <f t="shared" si="3"/>
        <v>0</v>
      </c>
      <c r="K37" s="53">
        <f t="shared" si="16"/>
        <v>0</v>
      </c>
      <c r="L37" s="53">
        <f t="shared" si="5"/>
        <v>0</v>
      </c>
      <c r="M37" s="53">
        <f t="shared" si="9"/>
        <v>4224.4057378641028</v>
      </c>
      <c r="N37" s="52">
        <f t="shared" si="10"/>
        <v>19800.886004121559</v>
      </c>
    </row>
    <row r="38" spans="1:14" x14ac:dyDescent="0.25">
      <c r="A38" s="9">
        <v>36</v>
      </c>
      <c r="B38" s="53">
        <f>IF(Übersicht!$C$13&gt;=A38,-Übersicht!$C$6,IF(A38=Übersicht!$C$13+1,Übersicht!$F$9,0))</f>
        <v>0</v>
      </c>
      <c r="C38" s="53">
        <f t="shared" si="11"/>
        <v>687882.18787618889</v>
      </c>
      <c r="D38" s="53">
        <f t="shared" si="12"/>
        <v>1310713.1383683293</v>
      </c>
      <c r="E38" s="53">
        <f t="shared" si="13"/>
        <v>31800.886004121559</v>
      </c>
      <c r="F38" s="53">
        <f>IF(ISNUMBER(Übersicht!E33),(D38+E38)*(1+Übersicht!E33),(D38+E38)*(1+$Q$5))</f>
        <v>1423064.865834798</v>
      </c>
      <c r="G38" s="53">
        <f t="shared" si="14"/>
        <v>80550.841462347191</v>
      </c>
      <c r="H38" s="53">
        <f t="shared" si="2"/>
        <v>8175.9104084282244</v>
      </c>
      <c r="I38" s="53">
        <f t="shared" si="15"/>
        <v>25615.16758502636</v>
      </c>
      <c r="J38" s="53">
        <f t="shared" si="3"/>
        <v>0</v>
      </c>
      <c r="K38" s="53">
        <f t="shared" si="16"/>
        <v>0</v>
      </c>
      <c r="L38" s="53">
        <f t="shared" si="5"/>
        <v>0</v>
      </c>
      <c r="M38" s="53">
        <f t="shared" si="9"/>
        <v>4517.9365653854911</v>
      </c>
      <c r="N38" s="52">
        <f t="shared" si="10"/>
        <v>21097.231019640869</v>
      </c>
    </row>
    <row r="39" spans="1:14" x14ac:dyDescent="0.25">
      <c r="A39" s="9">
        <v>37</v>
      </c>
      <c r="B39" s="53">
        <f>IF(Übersicht!$C$13&gt;=A39,-Übersicht!$C$6,IF(A39=Übersicht!$C$13+1,Übersicht!$F$9,0))</f>
        <v>0</v>
      </c>
      <c r="C39" s="53">
        <f t="shared" si="11"/>
        <v>720979.4188958297</v>
      </c>
      <c r="D39" s="53">
        <f t="shared" si="12"/>
        <v>1397449.6982497715</v>
      </c>
      <c r="E39" s="53">
        <f t="shared" si="13"/>
        <v>33097.231019640865</v>
      </c>
      <c r="F39" s="53">
        <f>IF(ISNUMBER(Übersicht!E34),(D39+E39)*(1+Übersicht!E34),(D39+E39)*(1+$Q$5))</f>
        <v>1516379.745025577</v>
      </c>
      <c r="G39" s="53">
        <f t="shared" si="14"/>
        <v>85832.815756164724</v>
      </c>
      <c r="H39" s="53">
        <f t="shared" si="2"/>
        <v>8712.0307992507187</v>
      </c>
      <c r="I39" s="53">
        <f t="shared" si="15"/>
        <v>27294.835410460386</v>
      </c>
      <c r="J39" s="53">
        <f t="shared" si="3"/>
        <v>0</v>
      </c>
      <c r="K39" s="53">
        <f t="shared" si="16"/>
        <v>0</v>
      </c>
      <c r="L39" s="53">
        <f t="shared" si="5"/>
        <v>0</v>
      </c>
      <c r="M39" s="53">
        <f t="shared" si="9"/>
        <v>4828.045237656248</v>
      </c>
      <c r="N39" s="52">
        <f t="shared" si="10"/>
        <v>22466.79017280414</v>
      </c>
    </row>
    <row r="40" spans="1:14" x14ac:dyDescent="0.25">
      <c r="A40" s="9">
        <v>38</v>
      </c>
      <c r="B40" s="53">
        <f>IF(Übersicht!$C$13&gt;=A40,-Übersicht!$C$6,IF(A40=Übersicht!$C$13+1,Übersicht!$F$9,0))</f>
        <v>0</v>
      </c>
      <c r="C40" s="53">
        <f t="shared" si="11"/>
        <v>755446.20906863385</v>
      </c>
      <c r="D40" s="53">
        <f t="shared" si="12"/>
        <v>1489084.9096151167</v>
      </c>
      <c r="E40" s="53">
        <f t="shared" si="13"/>
        <v>34466.79017280414</v>
      </c>
      <c r="F40" s="53">
        <f>IF(ISNUMBER(Übersicht!E35),(D40+E40)*(1+Übersicht!E35),(D40+E40)*(1+$Q$5))</f>
        <v>1614964.8017751961</v>
      </c>
      <c r="G40" s="53">
        <f t="shared" si="14"/>
        <v>91413.101987275295</v>
      </c>
      <c r="H40" s="53">
        <f t="shared" si="2"/>
        <v>9278.4298517084353</v>
      </c>
      <c r="I40" s="53">
        <f t="shared" si="15"/>
        <v>29069.366431953527</v>
      </c>
      <c r="J40" s="53">
        <f t="shared" si="3"/>
        <v>0</v>
      </c>
      <c r="K40" s="53">
        <f t="shared" si="16"/>
        <v>0</v>
      </c>
      <c r="L40" s="53">
        <f t="shared" si="5"/>
        <v>0</v>
      </c>
      <c r="M40" s="53">
        <f t="shared" si="9"/>
        <v>5155.6680274994196</v>
      </c>
      <c r="N40" s="52">
        <f t="shared" si="10"/>
        <v>23913.69840445411</v>
      </c>
    </row>
    <row r="41" spans="1:14" x14ac:dyDescent="0.25">
      <c r="A41" s="9">
        <v>39</v>
      </c>
      <c r="B41" s="53">
        <f>IF(Übersicht!$C$13&gt;=A41,-Übersicht!$C$6,IF(A41=Übersicht!$C$13+1,Übersicht!$F$9,0))</f>
        <v>0</v>
      </c>
      <c r="C41" s="53">
        <f t="shared" si="11"/>
        <v>791359.90747308801</v>
      </c>
      <c r="D41" s="53">
        <f t="shared" si="12"/>
        <v>1585895.4353432425</v>
      </c>
      <c r="E41" s="53">
        <f t="shared" si="13"/>
        <v>35913.69840445411</v>
      </c>
      <c r="F41" s="53">
        <f>IF(ISNUMBER(Übersicht!E36),(D41+E41)*(1+Übersicht!E36),(D41+E41)*(1+$Q$5))</f>
        <v>1719117.6817725585</v>
      </c>
      <c r="G41" s="53">
        <f t="shared" si="14"/>
        <v>97308.548024861841</v>
      </c>
      <c r="H41" s="53">
        <f t="shared" si="2"/>
        <v>9876.8176245234717</v>
      </c>
      <c r="I41" s="53">
        <f t="shared" si="15"/>
        <v>30944.118271906049</v>
      </c>
      <c r="J41" s="53">
        <f t="shared" si="3"/>
        <v>0</v>
      </c>
      <c r="K41" s="53">
        <f t="shared" si="16"/>
        <v>0</v>
      </c>
      <c r="L41" s="53">
        <f t="shared" si="5"/>
        <v>0</v>
      </c>
      <c r="M41" s="53">
        <f t="shared" si="9"/>
        <v>5501.7940859506534</v>
      </c>
      <c r="N41" s="52">
        <f t="shared" si="10"/>
        <v>25442.324185955396</v>
      </c>
    </row>
    <row r="42" spans="1:14" x14ac:dyDescent="0.25">
      <c r="A42" s="9">
        <v>40</v>
      </c>
      <c r="B42" s="53">
        <f>IF(Übersicht!$C$13&gt;=A42,-Übersicht!$C$6,IF(A42=Übersicht!$C$13+1,Übersicht!$F$9,0))</f>
        <v>0</v>
      </c>
      <c r="C42" s="53">
        <f t="shared" si="11"/>
        <v>828802.23165904335</v>
      </c>
      <c r="D42" s="53">
        <f t="shared" si="12"/>
        <v>1688173.5635006523</v>
      </c>
      <c r="E42" s="53">
        <f t="shared" si="13"/>
        <v>37442.324185955396</v>
      </c>
      <c r="F42" s="53">
        <f>IF(ISNUMBER(Übersicht!E37),(D42+E42)*(1+Übersicht!E37),(D42+E42)*(1+$Q$5))</f>
        <v>1829152.8409478043</v>
      </c>
      <c r="G42" s="53">
        <f t="shared" si="14"/>
        <v>103536.95326119661</v>
      </c>
      <c r="H42" s="53">
        <f t="shared" si="2"/>
        <v>10509.000756011439</v>
      </c>
      <c r="I42" s="53">
        <f t="shared" si="15"/>
        <v>32924.751137060477</v>
      </c>
      <c r="J42" s="53">
        <f t="shared" si="3"/>
        <v>0</v>
      </c>
      <c r="K42" s="53">
        <f t="shared" si="16"/>
        <v>0</v>
      </c>
      <c r="L42" s="53">
        <f t="shared" si="5"/>
        <v>0</v>
      </c>
      <c r="M42" s="53">
        <f t="shared" si="9"/>
        <v>5867.4684286797892</v>
      </c>
      <c r="N42" s="52">
        <f t="shared" si="10"/>
        <v>27057.282708380688</v>
      </c>
    </row>
    <row r="43" spans="1:14" x14ac:dyDescent="0.25">
      <c r="A43" s="9">
        <v>41</v>
      </c>
      <c r="B43" s="53">
        <f>IF(Übersicht!$C$13&gt;=A43,-Übersicht!$C$6,IF(A43=Übersicht!$C$13+1,Übersicht!$F$9,0))</f>
        <v>0</v>
      </c>
      <c r="C43" s="53">
        <f t="shared" si="11"/>
        <v>867859.51436742407</v>
      </c>
      <c r="D43" s="53">
        <f t="shared" si="12"/>
        <v>1796228.0898107437</v>
      </c>
      <c r="E43" s="53">
        <f t="shared" si="13"/>
        <v>39057.282708380691</v>
      </c>
      <c r="F43" s="53">
        <f>IF(ISNUMBER(Übersicht!G18),(D43+E43)*(1+Übersicht!G18),(D43+E43)*(1+$Q$5))</f>
        <v>1945402.4948702718</v>
      </c>
      <c r="G43" s="53">
        <f t="shared" si="14"/>
        <v>110117.12235114747</v>
      </c>
      <c r="H43" s="53">
        <f t="shared" si="2"/>
        <v>11176.887918641465</v>
      </c>
      <c r="I43" s="53">
        <f t="shared" si="15"/>
        <v>35017.244907664892</v>
      </c>
      <c r="J43" s="53">
        <f t="shared" si="3"/>
        <v>0</v>
      </c>
      <c r="K43" s="53">
        <f t="shared" si="16"/>
        <v>0</v>
      </c>
      <c r="L43" s="53">
        <f t="shared" si="5"/>
        <v>0</v>
      </c>
      <c r="M43" s="53">
        <f t="shared" si="9"/>
        <v>6253.7950910776299</v>
      </c>
      <c r="N43" s="52">
        <f t="shared" si="10"/>
        <v>28763.449816587261</v>
      </c>
    </row>
    <row r="44" spans="1:14" x14ac:dyDescent="0.25">
      <c r="A44" s="9">
        <v>42</v>
      </c>
      <c r="B44" s="53">
        <f>IF(Übersicht!$C$13&gt;=A44,-Übersicht!$C$6,IF(A44=Übersicht!$C$13+1,Übersicht!$F$9,0))</f>
        <v>0</v>
      </c>
      <c r="C44" s="53">
        <f t="shared" si="11"/>
        <v>908622.96418401133</v>
      </c>
      <c r="D44" s="53">
        <f t="shared" si="12"/>
        <v>1910385.2499626069</v>
      </c>
      <c r="E44" s="53">
        <f t="shared" si="13"/>
        <v>40763.449816587265</v>
      </c>
      <c r="F44" s="53">
        <f>IF(ISNUMBER(Übersicht!G19),(D44+E44)*(1+Übersicht!G19),(D44+E44)*(1+$Q$5))</f>
        <v>2068217.621765946</v>
      </c>
      <c r="G44" s="53">
        <f t="shared" si="14"/>
        <v>117068.92198675172</v>
      </c>
      <c r="H44" s="53">
        <f t="shared" si="2"/>
        <v>11882.495581655292</v>
      </c>
      <c r="I44" s="53">
        <f t="shared" si="15"/>
        <v>37227.917191787026</v>
      </c>
      <c r="J44" s="53">
        <f t="shared" si="3"/>
        <v>0</v>
      </c>
      <c r="K44" s="53">
        <f t="shared" si="16"/>
        <v>0</v>
      </c>
      <c r="L44" s="53">
        <f t="shared" si="5"/>
        <v>0</v>
      </c>
      <c r="M44" s="53">
        <f t="shared" si="9"/>
        <v>6661.9404615336789</v>
      </c>
      <c r="N44" s="52">
        <f t="shared" si="10"/>
        <v>30565.976730253347</v>
      </c>
    </row>
    <row r="45" spans="1:14" x14ac:dyDescent="0.25">
      <c r="A45" s="9">
        <v>43</v>
      </c>
      <c r="B45" s="53">
        <f>IF(Übersicht!$C$13&gt;=A45,-Übersicht!$C$6,IF(A45=Übersicht!$C$13+1,Übersicht!$F$9,0))</f>
        <v>0</v>
      </c>
      <c r="C45" s="53">
        <f t="shared" si="11"/>
        <v>951188.94091426465</v>
      </c>
      <c r="D45" s="53">
        <f t="shared" si="12"/>
        <v>2030989.7045741591</v>
      </c>
      <c r="E45" s="53">
        <f t="shared" si="13"/>
        <v>42565.976730253344</v>
      </c>
      <c r="F45" s="53">
        <f>IF(ISNUMBER(Übersicht!G20),(D45+E45)*(1+Übersicht!G20),(D45+E45)*(1+$Q$5))</f>
        <v>2197969.0221826774</v>
      </c>
      <c r="G45" s="53">
        <f t="shared" si="14"/>
        <v>124413.34087826498</v>
      </c>
      <c r="H45" s="53">
        <f t="shared" si="2"/>
        <v>12627.95409914387</v>
      </c>
      <c r="I45" s="53">
        <f t="shared" si="15"/>
        <v>39563.442399288193</v>
      </c>
      <c r="J45" s="53">
        <f t="shared" si="3"/>
        <v>0</v>
      </c>
      <c r="K45" s="53">
        <f t="shared" si="16"/>
        <v>0</v>
      </c>
      <c r="L45" s="53">
        <f t="shared" si="5"/>
        <v>0</v>
      </c>
      <c r="M45" s="53">
        <f t="shared" si="9"/>
        <v>7093.1368029685818</v>
      </c>
      <c r="N45" s="52">
        <f t="shared" si="10"/>
        <v>32470.305596319609</v>
      </c>
    </row>
    <row r="46" spans="1:14" x14ac:dyDescent="0.25">
      <c r="A46" s="9">
        <v>44</v>
      </c>
      <c r="B46" s="53">
        <f>IF(Übersicht!$C$13&gt;=A46,-Übersicht!$C$6,IF(A46=Übersicht!$C$13+1,Übersicht!$F$9,0))</f>
        <v>0</v>
      </c>
      <c r="C46" s="53">
        <f t="shared" si="11"/>
        <v>995659.24651058426</v>
      </c>
      <c r="D46" s="53">
        <f t="shared" si="12"/>
        <v>2158405.5797833893</v>
      </c>
      <c r="E46" s="53">
        <f t="shared" si="13"/>
        <v>44470.305596319609</v>
      </c>
      <c r="F46" s="53">
        <f>IF(ISNUMBER(Übersicht!G21),(D46+E46)*(1+Übersicht!G21),(D46+E46)*(1+$Q$5))</f>
        <v>2335048.4385024915</v>
      </c>
      <c r="G46" s="53">
        <f t="shared" si="14"/>
        <v>132172.55312278261</v>
      </c>
      <c r="H46" s="53">
        <f t="shared" si="2"/>
        <v>13415.514141962425</v>
      </c>
      <c r="I46" s="53">
        <f t="shared" si="15"/>
        <v>42030.871893044845</v>
      </c>
      <c r="J46" s="53">
        <f t="shared" si="3"/>
        <v>0</v>
      </c>
      <c r="K46" s="53">
        <f t="shared" si="16"/>
        <v>0</v>
      </c>
      <c r="L46" s="53">
        <f t="shared" si="5"/>
        <v>0</v>
      </c>
      <c r="M46" s="53">
        <f t="shared" si="9"/>
        <v>7548.685973253404</v>
      </c>
      <c r="N46" s="52">
        <f t="shared" si="10"/>
        <v>34482.185919791438</v>
      </c>
    </row>
    <row r="47" spans="1:14" x14ac:dyDescent="0.25">
      <c r="A47" s="9">
        <v>45</v>
      </c>
      <c r="B47" s="53">
        <f>IF(Übersicht!$C$13&gt;=A47,-Übersicht!$C$6,IF(A47=Übersicht!$C$13+1,Übersicht!$F$9,0))</f>
        <v>0</v>
      </c>
      <c r="C47" s="53">
        <f t="shared" si="11"/>
        <v>1042141.4324303757</v>
      </c>
      <c r="D47" s="53">
        <f t="shared" si="12"/>
        <v>2293017.5666094464</v>
      </c>
      <c r="E47" s="53">
        <f t="shared" si="13"/>
        <v>46482.185919791438</v>
      </c>
      <c r="F47" s="53">
        <f>IF(ISNUMBER(Übersicht!G22),(D47+E47)*(1+Übersicht!G22),(D47+E47)*(1+$Q$5))</f>
        <v>2479869.7376809921</v>
      </c>
      <c r="G47" s="53">
        <f t="shared" si="14"/>
        <v>140369.98515175423</v>
      </c>
      <c r="H47" s="53">
        <f t="shared" si="2"/>
        <v>14247.553492903058</v>
      </c>
      <c r="I47" s="53">
        <f t="shared" si="15"/>
        <v>44637.655278257851</v>
      </c>
      <c r="J47" s="53">
        <f t="shared" si="3"/>
        <v>0</v>
      </c>
      <c r="K47" s="53">
        <f t="shared" si="16"/>
        <v>0</v>
      </c>
      <c r="L47" s="53">
        <f t="shared" si="5"/>
        <v>0</v>
      </c>
      <c r="M47" s="53">
        <f t="shared" si="9"/>
        <v>8029.9633557483548</v>
      </c>
      <c r="N47" s="52">
        <f t="shared" si="10"/>
        <v>36607.691922509497</v>
      </c>
    </row>
    <row r="48" spans="1:14" x14ac:dyDescent="0.25">
      <c r="A48" s="9">
        <v>46</v>
      </c>
      <c r="B48" s="53">
        <f>IF(Übersicht!$C$13&gt;=A48,-Übersicht!$C$6,IF(A48=Übersicht!$C$13+1,Übersicht!$F$9,0))</f>
        <v>0</v>
      </c>
      <c r="C48" s="53">
        <f t="shared" si="11"/>
        <v>1090749.1243528852</v>
      </c>
      <c r="D48" s="53">
        <f t="shared" si="12"/>
        <v>2435232.0824027341</v>
      </c>
      <c r="E48" s="53">
        <f t="shared" si="13"/>
        <v>48607.691922509497</v>
      </c>
      <c r="F48" s="53">
        <f>IF(ISNUMBER(Übersicht!G23),(D48+E48)*(1+Übersicht!G23),(D48+E48)*(1+$Q$5))</f>
        <v>2632870.1607847586</v>
      </c>
      <c r="G48" s="53">
        <f t="shared" si="14"/>
        <v>149030.38645951496</v>
      </c>
      <c r="H48" s="53">
        <f t="shared" si="2"/>
        <v>15126.584225640732</v>
      </c>
      <c r="I48" s="53">
        <f t="shared" si="15"/>
        <v>47391.662894125649</v>
      </c>
      <c r="J48" s="53">
        <f t="shared" si="3"/>
        <v>0</v>
      </c>
      <c r="K48" s="53">
        <f t="shared" si="16"/>
        <v>0</v>
      </c>
      <c r="L48" s="53">
        <f t="shared" si="5"/>
        <v>0</v>
      </c>
      <c r="M48" s="53">
        <f t="shared" si="9"/>
        <v>8538.4220118279482</v>
      </c>
      <c r="N48" s="52">
        <f t="shared" si="10"/>
        <v>38853.240882297701</v>
      </c>
    </row>
    <row r="49" spans="1:14" x14ac:dyDescent="0.25">
      <c r="A49" s="9">
        <v>47</v>
      </c>
      <c r="B49" s="53">
        <f>IF(Übersicht!$C$13&gt;=A49,-Übersicht!$C$6,IF(A49=Übersicht!$C$13+1,Übersicht!$F$9,0))</f>
        <v>0</v>
      </c>
      <c r="C49" s="53">
        <f t="shared" si="11"/>
        <v>1141602.3652351829</v>
      </c>
      <c r="D49" s="53">
        <f t="shared" si="12"/>
        <v>2585478.4978906331</v>
      </c>
      <c r="E49" s="53">
        <f t="shared" si="13"/>
        <v>50853.240882297701</v>
      </c>
      <c r="F49" s="53">
        <f>IF(ISNUMBER(Übersicht!G24),(D49+E49)*(1+Übersicht!G24),(D49+E49)*(1+$Q$5))</f>
        <v>2794511.6430993066</v>
      </c>
      <c r="G49" s="53">
        <f t="shared" si="14"/>
        <v>158179.90432637604</v>
      </c>
      <c r="H49" s="53">
        <f t="shared" si="2"/>
        <v>16055.260289127145</v>
      </c>
      <c r="I49" s="53">
        <f t="shared" si="15"/>
        <v>50301.209575787514</v>
      </c>
      <c r="J49" s="53">
        <f t="shared" si="3"/>
        <v>0</v>
      </c>
      <c r="K49" s="53">
        <f t="shared" si="16"/>
        <v>0</v>
      </c>
      <c r="L49" s="53">
        <f t="shared" si="5"/>
        <v>0</v>
      </c>
      <c r="M49" s="53">
        <f t="shared" si="9"/>
        <v>9075.5970679297679</v>
      </c>
      <c r="N49" s="52">
        <f t="shared" si="10"/>
        <v>41225.612507857746</v>
      </c>
    </row>
    <row r="50" spans="1:14" x14ac:dyDescent="0.25">
      <c r="A50" s="9">
        <v>48</v>
      </c>
      <c r="B50" s="53">
        <f>IF(Übersicht!$C$13&gt;=A50,-Übersicht!$C$6,IF(A50=Übersicht!$C$13+1,Übersicht!$F$9,0))</f>
        <v>0</v>
      </c>
      <c r="C50" s="53">
        <f t="shared" si="11"/>
        <v>1194827.9777430408</v>
      </c>
      <c r="D50" s="53">
        <f t="shared" si="12"/>
        <v>2744210.433523519</v>
      </c>
      <c r="E50" s="53">
        <f t="shared" si="13"/>
        <v>53225.612507857746</v>
      </c>
      <c r="F50" s="53">
        <f>IF(ISNUMBER(Übersicht!G25),(D50+E50)*(1+Übersicht!G25),(D50+E50)*(1+$Q$5))</f>
        <v>2965282.2087932597</v>
      </c>
      <c r="G50" s="53">
        <f t="shared" si="14"/>
        <v>167846.16276188288</v>
      </c>
      <c r="H50" s="53">
        <f t="shared" si="2"/>
        <v>17036.385520331081</v>
      </c>
      <c r="I50" s="53">
        <f t="shared" si="15"/>
        <v>53375.079758278669</v>
      </c>
      <c r="J50" s="53">
        <f t="shared" si="3"/>
        <v>0</v>
      </c>
      <c r="K50" s="53">
        <f t="shared" si="16"/>
        <v>0</v>
      </c>
      <c r="L50" s="53">
        <f t="shared" si="5"/>
        <v>0</v>
      </c>
      <c r="M50" s="53">
        <f t="shared" si="9"/>
        <v>9643.110350372197</v>
      </c>
      <c r="N50" s="52">
        <f t="shared" si="10"/>
        <v>43731.969407906472</v>
      </c>
    </row>
    <row r="51" spans="1:14" x14ac:dyDescent="0.25">
      <c r="A51" s="9">
        <v>49</v>
      </c>
      <c r="B51" s="53">
        <f>IF(Übersicht!$C$13&gt;=A51,-Übersicht!$C$6,IF(A51=Übersicht!$C$13+1,Übersicht!$F$9,0))</f>
        <v>0</v>
      </c>
      <c r="C51" s="53">
        <f t="shared" si="11"/>
        <v>1250559.9471509473</v>
      </c>
      <c r="D51" s="53">
        <f t="shared" si="12"/>
        <v>2911907.1290349811</v>
      </c>
      <c r="E51" s="53">
        <f t="shared" si="13"/>
        <v>55731.969407906472</v>
      </c>
      <c r="F51" s="53">
        <f>IF(ISNUMBER(Übersicht!G26),(D51+E51)*(1+Übersicht!G26),(D51+E51)*(1+$Q$5))</f>
        <v>3145697.4443494608</v>
      </c>
      <c r="G51" s="53">
        <f t="shared" si="14"/>
        <v>178058.34590657335</v>
      </c>
      <c r="H51" s="53">
        <f t="shared" si="2"/>
        <v>18072.922109517182</v>
      </c>
      <c r="I51" s="53">
        <f t="shared" si="15"/>
        <v>56622.553998290292</v>
      </c>
      <c r="J51" s="53">
        <f t="shared" si="3"/>
        <v>0</v>
      </c>
      <c r="K51" s="53">
        <f t="shared" si="16"/>
        <v>0</v>
      </c>
      <c r="L51" s="53">
        <f t="shared" si="5"/>
        <v>0</v>
      </c>
      <c r="M51" s="53">
        <f t="shared" si="9"/>
        <v>10242.675281934346</v>
      </c>
      <c r="N51" s="52">
        <f t="shared" si="10"/>
        <v>46379.878716355946</v>
      </c>
    </row>
    <row r="52" spans="1:14" x14ac:dyDescent="0.25">
      <c r="A52" s="9">
        <v>50</v>
      </c>
      <c r="B52" s="53">
        <f>IF(Übersicht!$C$13&gt;=A52,-Übersicht!$C$6,IF(A52=Übersicht!$C$13+1,Übersicht!$F$9,0))</f>
        <v>0</v>
      </c>
      <c r="C52" s="53">
        <f t="shared" si="11"/>
        <v>1308939.8258673032</v>
      </c>
      <c r="D52" s="53">
        <f t="shared" si="12"/>
        <v>3089074.8903511707</v>
      </c>
      <c r="E52" s="53">
        <f t="shared" si="13"/>
        <v>58379.878716355946</v>
      </c>
      <c r="F52" s="53">
        <f>IF(ISNUMBER(Übersicht!G27),(D52+E52)*(1+Übersicht!G27),(D52+E52)*(1+$Q$5))</f>
        <v>3336302.0552115785</v>
      </c>
      <c r="G52" s="53">
        <f t="shared" si="14"/>
        <v>188847.2861440517</v>
      </c>
      <c r="H52" s="53">
        <f t="shared" si="2"/>
        <v>19167.999543621234</v>
      </c>
      <c r="I52" s="53">
        <f t="shared" si="15"/>
        <v>60053.436993808406</v>
      </c>
      <c r="J52" s="53">
        <f t="shared" si="3"/>
        <v>0</v>
      </c>
      <c r="K52" s="53">
        <f t="shared" si="16"/>
        <v>0</v>
      </c>
      <c r="L52" s="53">
        <f t="shared" si="5"/>
        <v>0</v>
      </c>
      <c r="M52" s="53">
        <f t="shared" si="9"/>
        <v>10876.102054981877</v>
      </c>
      <c r="N52" s="52">
        <f t="shared" si="10"/>
        <v>49177.334938826527</v>
      </c>
    </row>
    <row r="53" spans="1:14" x14ac:dyDescent="0.25">
      <c r="A53" s="9">
        <v>51</v>
      </c>
      <c r="B53" s="53">
        <f>IF(Übersicht!$C$13&gt;=A53,-Übersicht!$C$6,IF(A53=Übersicht!$C$13+1,Übersicht!$F$9,0))</f>
        <v>0</v>
      </c>
      <c r="C53" s="53">
        <f t="shared" si="11"/>
        <v>1370117.1608061297</v>
      </c>
      <c r="D53" s="53">
        <f t="shared" si="12"/>
        <v>3276248.61821777</v>
      </c>
      <c r="E53" s="53">
        <f t="shared" si="13"/>
        <v>61177.334938826527</v>
      </c>
      <c r="F53" s="53">
        <f>IF(ISNUMBER(Übersicht!G28),(D53+E53)*(1+Übersicht!G28),(D53+E53)*(1+$Q$5))</f>
        <v>3537671.5103459926</v>
      </c>
      <c r="G53" s="53">
        <f t="shared" si="14"/>
        <v>200245.55718939612</v>
      </c>
      <c r="H53" s="53">
        <f t="shared" si="2"/>
        <v>20324.92405472367</v>
      </c>
      <c r="I53" s="53">
        <f t="shared" si="15"/>
        <v>63678.087186227865</v>
      </c>
      <c r="J53" s="53">
        <f t="shared" si="3"/>
        <v>0</v>
      </c>
      <c r="K53" s="53">
        <f t="shared" si="16"/>
        <v>0</v>
      </c>
      <c r="L53" s="53">
        <f t="shared" si="5"/>
        <v>0</v>
      </c>
      <c r="M53" s="53">
        <f t="shared" si="9"/>
        <v>11545.303096757318</v>
      </c>
      <c r="N53" s="52">
        <f t="shared" si="10"/>
        <v>52132.784089470544</v>
      </c>
    </row>
    <row r="54" spans="1:14" x14ac:dyDescent="0.25">
      <c r="A54" s="9">
        <v>52</v>
      </c>
      <c r="B54" s="53">
        <f>IF(Übersicht!$C$13&gt;=A54,-Übersicht!$C$6,IF(A54=Übersicht!$C$13+1,Übersicht!$F$9,0))</f>
        <v>0</v>
      </c>
      <c r="C54" s="53">
        <f t="shared" si="11"/>
        <v>1434249.9448956002</v>
      </c>
      <c r="D54" s="53">
        <f t="shared" si="12"/>
        <v>3473993.4231597646</v>
      </c>
      <c r="E54" s="53">
        <f t="shared" si="13"/>
        <v>64132.784089470544</v>
      </c>
      <c r="F54" s="53">
        <f>IF(ISNUMBER(Übersicht!G29),(D54+E54)*(1+Übersicht!G29),(D54+E54)*(1+$Q$5))</f>
        <v>3750413.7796841897</v>
      </c>
      <c r="G54" s="53">
        <f t="shared" si="14"/>
        <v>212287.57243495435</v>
      </c>
      <c r="H54" s="53">
        <f t="shared" si="2"/>
        <v>21547.188602147839</v>
      </c>
      <c r="I54" s="53">
        <f t="shared" si="15"/>
        <v>67507.448034315414</v>
      </c>
      <c r="J54" s="53">
        <f t="shared" si="3"/>
        <v>0</v>
      </c>
      <c r="K54" s="53">
        <f t="shared" si="16"/>
        <v>0</v>
      </c>
      <c r="L54" s="53">
        <f t="shared" si="5"/>
        <v>0</v>
      </c>
      <c r="M54" s="53">
        <f t="shared" si="9"/>
        <v>12252.29884333548</v>
      </c>
      <c r="N54" s="52">
        <f t="shared" si="10"/>
        <v>55255.149190979937</v>
      </c>
    </row>
    <row r="55" spans="1:14" x14ac:dyDescent="0.25">
      <c r="A55" s="9">
        <v>53</v>
      </c>
      <c r="B55" s="53">
        <f>IF(Übersicht!$C$13&gt;=A55,-Übersicht!$C$6,IF(A55=Übersicht!$C$13+1,Übersicht!$F$9,0))</f>
        <v>0</v>
      </c>
      <c r="C55" s="53">
        <f t="shared" si="11"/>
        <v>1501505.0940865802</v>
      </c>
      <c r="D55" s="53">
        <f t="shared" si="12"/>
        <v>3682906.3316498743</v>
      </c>
      <c r="E55" s="53">
        <f t="shared" si="13"/>
        <v>67255.149190979937</v>
      </c>
      <c r="F55" s="53">
        <f>IF(ISNUMBER(Übersicht!G30),(D55+E55)*(1+Übersicht!G30),(D55+E55)*(1+$Q$5))</f>
        <v>3975171.1696913056</v>
      </c>
      <c r="G55" s="53">
        <f t="shared" si="14"/>
        <v>225009.68885045126</v>
      </c>
      <c r="H55" s="53">
        <f t="shared" si="2"/>
        <v>22838.4834183208</v>
      </c>
      <c r="I55" s="53">
        <f t="shared" si="15"/>
        <v>71553.081054443493</v>
      </c>
      <c r="J55" s="53">
        <f t="shared" si="3"/>
        <v>0</v>
      </c>
      <c r="K55" s="53">
        <f t="shared" si="16"/>
        <v>0</v>
      </c>
      <c r="L55" s="53">
        <f t="shared" si="5"/>
        <v>0</v>
      </c>
      <c r="M55" s="53">
        <f t="shared" si="9"/>
        <v>12999.223839676628</v>
      </c>
      <c r="N55" s="52">
        <f t="shared" si="10"/>
        <v>58553.857214766867</v>
      </c>
    </row>
    <row r="56" spans="1:14" x14ac:dyDescent="0.25">
      <c r="A56" s="9">
        <v>54</v>
      </c>
      <c r="B56" s="53">
        <f>IF(Übersicht!$C$13&gt;=A56,-Übersicht!$C$6,IF(A56=Übersicht!$C$13+1,Übersicht!$F$9,0))</f>
        <v>0</v>
      </c>
      <c r="C56" s="53">
        <f t="shared" si="11"/>
        <v>1572058.951301347</v>
      </c>
      <c r="D56" s="53">
        <f t="shared" si="12"/>
        <v>3903618.0886368621</v>
      </c>
      <c r="E56" s="53">
        <f t="shared" si="13"/>
        <v>70553.857214766875</v>
      </c>
      <c r="F56" s="53">
        <f>IF(ISNUMBER(Übersicht!G31),(D56+E56)*(1+Übersicht!G31),(D56+E56)*(1+$Q$5))</f>
        <v>4212622.2626027269</v>
      </c>
      <c r="G56" s="53">
        <f t="shared" si="14"/>
        <v>238450.31675109779</v>
      </c>
      <c r="H56" s="53">
        <f t="shared" si="2"/>
        <v>24202.70715023642</v>
      </c>
      <c r="I56" s="53">
        <f t="shared" si="15"/>
        <v>75827.200726849085</v>
      </c>
      <c r="J56" s="53">
        <f t="shared" si="3"/>
        <v>0</v>
      </c>
      <c r="K56" s="53">
        <f t="shared" si="16"/>
        <v>0</v>
      </c>
      <c r="L56" s="53">
        <f t="shared" si="5"/>
        <v>0</v>
      </c>
      <c r="M56" s="53">
        <f t="shared" si="9"/>
        <v>13788.333184194511</v>
      </c>
      <c r="N56" s="52">
        <f t="shared" si="10"/>
        <v>62038.867542654574</v>
      </c>
    </row>
    <row r="57" spans="1:14" x14ac:dyDescent="0.25">
      <c r="A57" s="9">
        <v>55</v>
      </c>
      <c r="B57" s="53">
        <f>IF(Übersicht!$C$13&gt;=A57,-Übersicht!$C$6,IF(A57=Übersicht!$C$13+1,Übersicht!$F$9,0))</f>
        <v>0</v>
      </c>
      <c r="C57" s="53">
        <f t="shared" si="11"/>
        <v>1646097.8188440015</v>
      </c>
      <c r="D57" s="53">
        <f t="shared" si="12"/>
        <v>4136795.0618758779</v>
      </c>
      <c r="E57" s="53">
        <f t="shared" si="13"/>
        <v>74038.867542654567</v>
      </c>
      <c r="F57" s="53">
        <f>IF(ISNUMBER(Übersicht!G32),(D57+E57)*(1+Übersicht!G32),(D57+E57)*(1+$Q$5))</f>
        <v>4463483.9651836446</v>
      </c>
      <c r="G57" s="53">
        <f t="shared" si="14"/>
        <v>252650.03576511238</v>
      </c>
      <c r="H57" s="53">
        <f t="shared" si="2"/>
        <v>25643.978630158857</v>
      </c>
      <c r="I57" s="53">
        <f t="shared" si="15"/>
        <v>80342.711373305603</v>
      </c>
      <c r="J57" s="53">
        <f t="shared" si="3"/>
        <v>0</v>
      </c>
      <c r="K57" s="53">
        <f t="shared" si="16"/>
        <v>0</v>
      </c>
      <c r="L57" s="53">
        <f t="shared" si="5"/>
        <v>0</v>
      </c>
      <c r="M57" s="53">
        <f t="shared" si="9"/>
        <v>14622.009337296544</v>
      </c>
      <c r="N57" s="52">
        <f t="shared" si="10"/>
        <v>65720.702036009054</v>
      </c>
    </row>
    <row r="58" spans="1:14" x14ac:dyDescent="0.25">
      <c r="A58" s="9">
        <v>56</v>
      </c>
      <c r="B58" s="53">
        <f>IF(Übersicht!$C$13&gt;=A58,-Übersicht!$C$6,IF(A58=Übersicht!$C$13+1,Übersicht!$F$9,0))</f>
        <v>0</v>
      </c>
      <c r="C58" s="53">
        <f t="shared" si="11"/>
        <v>1723818.5208800104</v>
      </c>
      <c r="D58" s="53">
        <f t="shared" si="12"/>
        <v>4383141.2538103387</v>
      </c>
      <c r="E58" s="53">
        <f t="shared" si="13"/>
        <v>77720.702036009054</v>
      </c>
      <c r="F58" s="53">
        <f>IF(ISNUMBER(Übersicht!G33),(D58+E58)*(1+Übersicht!G33),(D58+E58)*(1+$Q$5))</f>
        <v>4728513.6731971288</v>
      </c>
      <c r="G58" s="53">
        <f t="shared" si="14"/>
        <v>267651.71735078096</v>
      </c>
      <c r="H58" s="53">
        <f t="shared" si="2"/>
        <v>27166.649311104255</v>
      </c>
      <c r="I58" s="53">
        <f t="shared" si="15"/>
        <v>85113.246117548319</v>
      </c>
      <c r="J58" s="53">
        <f t="shared" si="3"/>
        <v>0</v>
      </c>
      <c r="K58" s="53">
        <f t="shared" si="16"/>
        <v>0</v>
      </c>
      <c r="L58" s="53">
        <f t="shared" si="5"/>
        <v>0</v>
      </c>
      <c r="M58" s="53">
        <f t="shared" si="9"/>
        <v>15502.769314452356</v>
      </c>
      <c r="N58" s="52">
        <f t="shared" si="10"/>
        <v>69610.476803095968</v>
      </c>
    </row>
    <row r="59" spans="1:14" x14ac:dyDescent="0.25">
      <c r="A59" s="9">
        <v>57</v>
      </c>
      <c r="B59" s="53">
        <f>IF(Übersicht!$C$13&gt;=A59,-Übersicht!$C$6,IF(A59=Übersicht!$C$13+1,Übersicht!$F$9,0))</f>
        <v>0</v>
      </c>
      <c r="C59" s="53">
        <f t="shared" si="11"/>
        <v>1805428.9976831065</v>
      </c>
      <c r="D59" s="53">
        <f t="shared" si="12"/>
        <v>4643400.4270795807</v>
      </c>
      <c r="E59" s="53">
        <f t="shared" si="13"/>
        <v>81610.476803095968</v>
      </c>
      <c r="F59" s="53">
        <f>IF(ISNUMBER(Übersicht!G34),(D59+E59)*(1+Übersicht!G34),(D59+E59)*(1+$Q$5))</f>
        <v>5008511.5581156379</v>
      </c>
      <c r="G59" s="53">
        <f t="shared" si="14"/>
        <v>283500.65423296113</v>
      </c>
      <c r="H59" s="53">
        <f t="shared" si="2"/>
        <v>28775.316404645495</v>
      </c>
      <c r="I59" s="53">
        <f t="shared" si="15"/>
        <v>90153.208046081476</v>
      </c>
      <c r="J59" s="53">
        <f t="shared" si="3"/>
        <v>0</v>
      </c>
      <c r="K59" s="53">
        <f t="shared" si="16"/>
        <v>0</v>
      </c>
      <c r="L59" s="53">
        <f t="shared" si="5"/>
        <v>0</v>
      </c>
      <c r="M59" s="53">
        <f t="shared" si="9"/>
        <v>16433.272285507792</v>
      </c>
      <c r="N59" s="52">
        <f t="shared" si="10"/>
        <v>73719.935760573688</v>
      </c>
    </row>
    <row r="60" spans="1:14" x14ac:dyDescent="0.25">
      <c r="A60" s="9">
        <v>58</v>
      </c>
      <c r="B60" s="53">
        <f>IF(Übersicht!$C$13&gt;=A60,-Übersicht!$C$6,IF(A60=Übersicht!$C$13+1,Übersicht!$F$9,0))</f>
        <v>0</v>
      </c>
      <c r="C60" s="53">
        <f t="shared" si="11"/>
        <v>1891148.9334436802</v>
      </c>
      <c r="D60" s="53">
        <f t="shared" si="12"/>
        <v>4918358.3500695564</v>
      </c>
      <c r="E60" s="53">
        <f t="shared" si="13"/>
        <v>85719.935760573688</v>
      </c>
      <c r="F60" s="53">
        <f>IF(ISNUMBER(Übersicht!G35),(D60+E60)*(1+Übersicht!G35),(D60+E60)*(1+$Q$5))</f>
        <v>5304322.9829799384</v>
      </c>
      <c r="G60" s="53">
        <f t="shared" si="14"/>
        <v>300244.69714980852</v>
      </c>
      <c r="H60" s="53">
        <f t="shared" si="2"/>
        <v>30474.836760705486</v>
      </c>
      <c r="I60" s="53">
        <f t="shared" si="15"/>
        <v>95477.813693638891</v>
      </c>
      <c r="J60" s="53">
        <f t="shared" si="3"/>
        <v>0</v>
      </c>
      <c r="K60" s="53">
        <f t="shared" si="16"/>
        <v>0</v>
      </c>
      <c r="L60" s="53">
        <f t="shared" si="5"/>
        <v>0</v>
      </c>
      <c r="M60" s="53">
        <f t="shared" si="9"/>
        <v>17416.327603188078</v>
      </c>
      <c r="N60" s="52">
        <f t="shared" si="10"/>
        <v>78061.48609045081</v>
      </c>
    </row>
    <row r="61" spans="1:14" x14ac:dyDescent="0.25">
      <c r="A61" s="9">
        <v>59</v>
      </c>
      <c r="B61" s="53">
        <f>IF(Übersicht!$C$13&gt;=A61,-Übersicht!$C$6,IF(A61=Übersicht!$C$13+1,Übersicht!$F$9,0))</f>
        <v>0</v>
      </c>
      <c r="C61" s="53">
        <f t="shared" si="11"/>
        <v>1981210.419534131</v>
      </c>
      <c r="D61" s="53">
        <f t="shared" si="12"/>
        <v>5208845.1692862995</v>
      </c>
      <c r="E61" s="53">
        <f t="shared" si="13"/>
        <v>90061.48609045081</v>
      </c>
      <c r="F61" s="53">
        <f>IF(ISNUMBER(Übersicht!G36),(D61+E61)*(1+Übersicht!G36),(D61+E61)*(1+$Q$5))</f>
        <v>5616841.0546993557</v>
      </c>
      <c r="G61" s="53">
        <f t="shared" si="14"/>
        <v>317934.39932260569</v>
      </c>
      <c r="H61" s="53">
        <f t="shared" si="2"/>
        <v>32270.341531244401</v>
      </c>
      <c r="I61" s="53">
        <f t="shared" si="15"/>
        <v>101103.1389845884</v>
      </c>
      <c r="J61" s="53">
        <f t="shared" si="3"/>
        <v>0</v>
      </c>
      <c r="K61" s="53">
        <f t="shared" si="16"/>
        <v>0</v>
      </c>
      <c r="L61" s="53">
        <f t="shared" si="5"/>
        <v>0</v>
      </c>
      <c r="M61" s="53">
        <f t="shared" si="9"/>
        <v>18454.903285029632</v>
      </c>
      <c r="N61" s="52">
        <f t="shared" si="10"/>
        <v>82648.235699558762</v>
      </c>
    </row>
    <row r="62" spans="1:14" x14ac:dyDescent="0.25">
      <c r="A62" s="9">
        <v>60</v>
      </c>
      <c r="B62" s="53">
        <f>IF(Übersicht!$C$13&gt;=A62,-Übersicht!$C$6,IF(A62=Übersicht!$C$13+1,Übersicht!$F$9,0))</f>
        <v>0</v>
      </c>
      <c r="C62" s="53">
        <f t="shared" si="11"/>
        <v>2075858.6552336898</v>
      </c>
      <c r="D62" s="53">
        <f t="shared" si="12"/>
        <v>5515737.9157147678</v>
      </c>
      <c r="E62" s="53">
        <f t="shared" si="13"/>
        <v>94648.235699558762</v>
      </c>
      <c r="F62" s="53">
        <f>IF(ISNUMBER(Übersicht!G37),(D62+E62)*(1+Übersicht!G37),(D62+E62)*(1+$Q$5))</f>
        <v>5947009.3204991864</v>
      </c>
      <c r="G62" s="53">
        <f t="shared" si="14"/>
        <v>336623.16908486001</v>
      </c>
      <c r="H62" s="53">
        <f t="shared" si="2"/>
        <v>34167.251662113245</v>
      </c>
      <c r="I62" s="53">
        <f t="shared" si="15"/>
        <v>107046.16776898535</v>
      </c>
      <c r="J62" s="53">
        <f t="shared" si="3"/>
        <v>0</v>
      </c>
      <c r="K62" s="53">
        <f t="shared" si="16"/>
        <v>0</v>
      </c>
      <c r="L62" s="53">
        <f t="shared" si="5"/>
        <v>0</v>
      </c>
      <c r="M62" s="53">
        <f t="shared" si="9"/>
        <v>19552.134974348919</v>
      </c>
      <c r="N62" s="52">
        <f t="shared" si="10"/>
        <v>87494.032794636441</v>
      </c>
    </row>
    <row r="63" spans="1:14" x14ac:dyDescent="0.25">
      <c r="A63" s="9">
        <v>61</v>
      </c>
      <c r="B63" s="53">
        <f>IF(Übersicht!$C$13&gt;=A63,-Übersicht!$C$6,IF(A63=Übersicht!$C$13+1,Übersicht!$F$9,0))</f>
        <v>0</v>
      </c>
      <c r="C63" s="53">
        <f t="shared" si="11"/>
        <v>2175352.6880283263</v>
      </c>
      <c r="D63" s="53">
        <f t="shared" si="12"/>
        <v>5839963.1527302014</v>
      </c>
      <c r="E63" s="53">
        <f t="shared" si="13"/>
        <v>99494.032794636441</v>
      </c>
      <c r="F63" s="53">
        <f>IF(ISNUMBER(Übersicht!I18),(D63+E63)*(1+Übersicht!I18),(D63+E63)*(1+$Q$5))</f>
        <v>6295824.6166563286</v>
      </c>
      <c r="G63" s="53">
        <f t="shared" si="14"/>
        <v>356367.43113149051</v>
      </c>
      <c r="H63" s="53">
        <f t="shared" si="2"/>
        <v>36171.294259846261</v>
      </c>
      <c r="I63" s="53">
        <f t="shared" si="15"/>
        <v>113324.84309981391</v>
      </c>
      <c r="J63" s="53">
        <f t="shared" si="3"/>
        <v>0</v>
      </c>
      <c r="K63" s="53">
        <f t="shared" si="16"/>
        <v>0</v>
      </c>
      <c r="L63" s="53">
        <f t="shared" si="5"/>
        <v>0</v>
      </c>
      <c r="M63" s="53">
        <f t="shared" si="9"/>
        <v>20711.335407303141</v>
      </c>
      <c r="N63" s="52">
        <f t="shared" si="10"/>
        <v>92613.507692510771</v>
      </c>
    </row>
    <row r="64" spans="1:14" x14ac:dyDescent="0.25">
      <c r="A64" s="9">
        <v>62</v>
      </c>
      <c r="B64" s="53">
        <f>IF(Übersicht!$C$13&gt;=A64,-Übersicht!$C$6,IF(A64=Übersicht!$C$13+1,Übersicht!$F$9,0))</f>
        <v>0</v>
      </c>
      <c r="C64" s="53">
        <f t="shared" si="11"/>
        <v>2279966.195720837</v>
      </c>
      <c r="D64" s="53">
        <f t="shared" si="12"/>
        <v>6182499.7735565146</v>
      </c>
      <c r="E64" s="53">
        <f t="shared" si="13"/>
        <v>104613.50769251077</v>
      </c>
      <c r="F64" s="53">
        <f>IF(ISNUMBER(Übersicht!I19),(D64+E64)*(1+Übersicht!I19),(D64+E64)*(1+$Q$5))</f>
        <v>6664340.0781239681</v>
      </c>
      <c r="G64" s="53">
        <f t="shared" si="14"/>
        <v>377226.79687494226</v>
      </c>
      <c r="H64" s="53">
        <f t="shared" si="2"/>
        <v>38288.519882806562</v>
      </c>
      <c r="I64" s="53">
        <f t="shared" si="15"/>
        <v>119958.12140623141</v>
      </c>
      <c r="J64" s="53">
        <f t="shared" si="3"/>
        <v>0</v>
      </c>
      <c r="K64" s="53">
        <f t="shared" si="16"/>
        <v>0</v>
      </c>
      <c r="L64" s="53">
        <f t="shared" si="5"/>
        <v>0</v>
      </c>
      <c r="M64" s="53">
        <f t="shared" si="9"/>
        <v>21936.004414625473</v>
      </c>
      <c r="N64" s="52">
        <f t="shared" si="10"/>
        <v>98022.11699160593</v>
      </c>
    </row>
    <row r="65" spans="1:14" x14ac:dyDescent="0.25">
      <c r="A65" s="9">
        <v>63</v>
      </c>
      <c r="B65" s="53">
        <f>IF(Übersicht!$C$13&gt;=A65,-Übersicht!$C$6,IF(A65=Übersicht!$C$13+1,Übersicht!$F$9,0))</f>
        <v>0</v>
      </c>
      <c r="C65" s="53">
        <f t="shared" si="11"/>
        <v>2389988.3127124431</v>
      </c>
      <c r="D65" s="53">
        <f t="shared" si="12"/>
        <v>6544381.956717737</v>
      </c>
      <c r="E65" s="53">
        <f t="shared" si="13"/>
        <v>110022.11699160593</v>
      </c>
      <c r="F65" s="53">
        <f>IF(ISNUMBER(Übersicht!I20),(D65+E65)*(1+Übersicht!I20),(D65+E65)*(1+$Q$5))</f>
        <v>7053668.3181319032</v>
      </c>
      <c r="G65" s="53">
        <f t="shared" si="14"/>
        <v>399264.24442256056</v>
      </c>
      <c r="H65" s="53">
        <f t="shared" si="2"/>
        <v>40525.32080888989</v>
      </c>
      <c r="I65" s="53">
        <f t="shared" si="15"/>
        <v>126966.02972637425</v>
      </c>
      <c r="J65" s="53">
        <f t="shared" si="3"/>
        <v>0</v>
      </c>
      <c r="K65" s="53">
        <f t="shared" si="16"/>
        <v>0</v>
      </c>
      <c r="L65" s="53">
        <f t="shared" si="5"/>
        <v>0</v>
      </c>
      <c r="M65" s="53">
        <f t="shared" si="9"/>
        <v>23229.839488231846</v>
      </c>
      <c r="N65" s="52">
        <f t="shared" si="10"/>
        <v>103736.19023814242</v>
      </c>
    </row>
    <row r="66" spans="1:14" x14ac:dyDescent="0.25">
      <c r="A66" s="9">
        <v>64</v>
      </c>
      <c r="B66" s="53">
        <f>IF(Übersicht!$C$13&gt;=A66,-Übersicht!$C$6,IF(A66=Übersicht!$C$13+1,Übersicht!$F$9,0))</f>
        <v>0</v>
      </c>
      <c r="C66" s="53">
        <f t="shared" si="11"/>
        <v>2505724.5029505854</v>
      </c>
      <c r="D66" s="53">
        <f t="shared" si="12"/>
        <v>6926702.2884055292</v>
      </c>
      <c r="E66" s="53">
        <f t="shared" si="13"/>
        <v>115736.19023814242</v>
      </c>
      <c r="F66" s="53">
        <f>IF(ISNUMBER(Übersicht!I21),(D66+E66)*(1+Übersicht!I21),(D66+E66)*(1+$Q$5))</f>
        <v>7464984.7873622924</v>
      </c>
      <c r="G66" s="53">
        <f t="shared" si="14"/>
        <v>422546.3087186208</v>
      </c>
      <c r="H66" s="53">
        <f t="shared" si="2"/>
        <v>42888.450334939953</v>
      </c>
      <c r="I66" s="53">
        <f t="shared" si="15"/>
        <v>134369.72617252124</v>
      </c>
      <c r="J66" s="53">
        <f t="shared" si="3"/>
        <v>0</v>
      </c>
      <c r="K66" s="53">
        <f t="shared" si="16"/>
        <v>0</v>
      </c>
      <c r="L66" s="53">
        <f t="shared" si="5"/>
        <v>0</v>
      </c>
      <c r="M66" s="53">
        <f t="shared" si="9"/>
        <v>24596.746944601731</v>
      </c>
      <c r="N66" s="52">
        <f t="shared" si="10"/>
        <v>109772.97922791951</v>
      </c>
    </row>
    <row r="67" spans="1:14" x14ac:dyDescent="0.25">
      <c r="A67" s="9">
        <v>65</v>
      </c>
      <c r="B67" s="53">
        <f>IF(Übersicht!$C$13&gt;=A67,-Übersicht!$C$6,IF(A67=Übersicht!$C$13+1,Übersicht!$F$9,0))</f>
        <v>0</v>
      </c>
      <c r="C67" s="53">
        <f t="shared" si="11"/>
        <v>2627497.482178505</v>
      </c>
      <c r="D67" s="53">
        <f t="shared" si="12"/>
        <v>7330615.0611897707</v>
      </c>
      <c r="E67" s="53">
        <f t="shared" si="13"/>
        <v>121772.97922791951</v>
      </c>
      <c r="F67" s="53">
        <f>IF(ISNUMBER(Übersicht!I22),(D67+E67)*(1+Übersicht!I22),(D67+E67)*(1+$Q$5))</f>
        <v>7899531.3228427516</v>
      </c>
      <c r="G67" s="53">
        <f t="shared" si="14"/>
        <v>447143.2824250618</v>
      </c>
      <c r="H67" s="53">
        <f t="shared" si="2"/>
        <v>45385.043166143725</v>
      </c>
      <c r="I67" s="53">
        <f t="shared" si="15"/>
        <v>142191.56381116953</v>
      </c>
      <c r="J67" s="53">
        <f t="shared" si="3"/>
        <v>0</v>
      </c>
      <c r="K67" s="53">
        <f t="shared" si="16"/>
        <v>0</v>
      </c>
      <c r="L67" s="53">
        <f t="shared" si="5"/>
        <v>0</v>
      </c>
      <c r="M67" s="53">
        <f t="shared" si="9"/>
        <v>26040.853718637169</v>
      </c>
      <c r="N67" s="52">
        <f t="shared" si="10"/>
        <v>116150.71009253236</v>
      </c>
    </row>
    <row r="68" spans="1:14" x14ac:dyDescent="0.25">
      <c r="A68" s="9">
        <v>66</v>
      </c>
      <c r="B68" s="53">
        <f>IF(Übersicht!$C$13&gt;=A68,-Übersicht!$C$6,IF(A68=Übersicht!$C$13+1,Übersicht!$F$9,0))</f>
        <v>0</v>
      </c>
      <c r="C68" s="53">
        <f t="shared" si="11"/>
        <v>2755648.1922710375</v>
      </c>
      <c r="D68" s="53">
        <f t="shared" si="12"/>
        <v>7757339.7590315817</v>
      </c>
      <c r="E68" s="53">
        <f t="shared" si="13"/>
        <v>128150.71009253236</v>
      </c>
      <c r="F68" s="53">
        <f>IF(ISNUMBER(Übersicht!I23),(D68+E68)*(1+Übersicht!I23),(D68+E68)*(1+$Q$5))</f>
        <v>8358619.8972715614</v>
      </c>
      <c r="G68" s="53">
        <f t="shared" si="14"/>
        <v>473129.4281474473</v>
      </c>
      <c r="H68" s="53">
        <f t="shared" ref="H68:H102" si="17">IF(G68&gt;0,MIN((D68+E68)*$Q$8*0.7,G68),0)</f>
        <v>48022.636956965849</v>
      </c>
      <c r="I68" s="53">
        <f t="shared" si="15"/>
        <v>150455.15815088811</v>
      </c>
      <c r="J68" s="53">
        <f t="shared" ref="J68:J102" si="18">IF(G68&gt;0,MAX(H68-I68,0),0)</f>
        <v>0</v>
      </c>
      <c r="K68" s="53">
        <f t="shared" si="16"/>
        <v>0</v>
      </c>
      <c r="L68" s="53">
        <f t="shared" ref="L68:L102" si="19">IF(J68*$Q$9&gt;$Q$10,(J68*$Q$9-$Q$10)*$Q$7,0)</f>
        <v>0</v>
      </c>
      <c r="M68" s="53">
        <f t="shared" si="9"/>
        <v>27566.519823607716</v>
      </c>
      <c r="N68" s="52">
        <f t="shared" si="10"/>
        <v>122888.63832728039</v>
      </c>
    </row>
    <row r="69" spans="1:14" x14ac:dyDescent="0.25">
      <c r="A69" s="9">
        <v>67</v>
      </c>
      <c r="B69" s="53">
        <f>IF(Übersicht!$C$13&gt;=A69,-Übersicht!$C$6,IF(A69=Übersicht!$C$13+1,Übersicht!$F$9,0))</f>
        <v>0</v>
      </c>
      <c r="C69" s="53">
        <f t="shared" si="11"/>
        <v>2890536.830598318</v>
      </c>
      <c r="D69" s="53">
        <f t="shared" si="12"/>
        <v>8208164.7391206734</v>
      </c>
      <c r="E69" s="53">
        <f t="shared" si="13"/>
        <v>134888.63832728041</v>
      </c>
      <c r="F69" s="53">
        <f>IF(ISNUMBER(Übersicht!I24),(D69+E69)*(1+Übersicht!I24),(D69+E69)*(1+$Q$5))</f>
        <v>8843636.5800948311</v>
      </c>
      <c r="G69" s="53">
        <f t="shared" si="14"/>
        <v>500583.20264687762</v>
      </c>
      <c r="H69" s="53">
        <f t="shared" si="17"/>
        <v>50809.195068658031</v>
      </c>
      <c r="I69" s="53">
        <f t="shared" si="15"/>
        <v>159185.45844170696</v>
      </c>
      <c r="J69" s="53">
        <f t="shared" si="18"/>
        <v>0</v>
      </c>
      <c r="K69" s="53">
        <f t="shared" si="16"/>
        <v>0</v>
      </c>
      <c r="L69" s="53">
        <f t="shared" si="19"/>
        <v>0</v>
      </c>
      <c r="M69" s="53">
        <f t="shared" ref="M69:M102" si="20">IF(J68*$Q$9&gt;$Q$10,(I69)*$Q$9*$Q$7,IF((J68+I69)*$Q$9&gt;$Q$10,((J68+I69)*$Q$9-$Q$10)*$Q$7,0))</f>
        <v>29178.351514800146</v>
      </c>
      <c r="N69" s="52">
        <f t="shared" ref="N69:N102" si="21">I69-M69-L69</f>
        <v>130007.10692690681</v>
      </c>
    </row>
    <row r="70" spans="1:14" x14ac:dyDescent="0.25">
      <c r="A70" s="9">
        <v>68</v>
      </c>
      <c r="B70" s="53">
        <f>IF(Übersicht!$C$13&gt;=A70,-Übersicht!$C$6,IF(A70=Übersicht!$C$13+1,Übersicht!$F$9,0))</f>
        <v>0</v>
      </c>
      <c r="C70" s="53">
        <f t="shared" si="11"/>
        <v>3032543.9375252249</v>
      </c>
      <c r="D70" s="53">
        <f t="shared" si="12"/>
        <v>8684451.1216531247</v>
      </c>
      <c r="E70" s="53">
        <f t="shared" si="13"/>
        <v>142007.1069269068</v>
      </c>
      <c r="F70" s="53">
        <f>IF(ISNUMBER(Übersicht!I25),(D70+E70)*(1+Übersicht!I25),(D70+E70)*(1+$Q$5))</f>
        <v>9356045.7222948335</v>
      </c>
      <c r="G70" s="53">
        <f t="shared" si="14"/>
        <v>529587.49371480197</v>
      </c>
      <c r="H70" s="53">
        <f t="shared" si="17"/>
        <v>53753.13061205238</v>
      </c>
      <c r="I70" s="53">
        <f t="shared" si="15"/>
        <v>168408.823001307</v>
      </c>
      <c r="J70" s="53">
        <f t="shared" si="18"/>
        <v>0</v>
      </c>
      <c r="K70" s="53">
        <f t="shared" si="16"/>
        <v>0</v>
      </c>
      <c r="L70" s="53">
        <f t="shared" si="19"/>
        <v>0</v>
      </c>
      <c r="M70" s="53">
        <f t="shared" si="20"/>
        <v>30881.2151966163</v>
      </c>
      <c r="N70" s="52">
        <f t="shared" si="21"/>
        <v>137527.60780469069</v>
      </c>
    </row>
    <row r="71" spans="1:14" x14ac:dyDescent="0.25">
      <c r="A71" s="9">
        <v>69</v>
      </c>
      <c r="B71" s="53">
        <f>IF(Übersicht!$C$13&gt;=A71,-Übersicht!$C$6,IF(A71=Übersicht!$C$13+1,Übersicht!$F$9,0))</f>
        <v>0</v>
      </c>
      <c r="C71" s="53">
        <f t="shared" si="11"/>
        <v>3182071.5453299154</v>
      </c>
      <c r="D71" s="53">
        <f t="shared" si="12"/>
        <v>9187636.899293527</v>
      </c>
      <c r="E71" s="53">
        <f t="shared" si="13"/>
        <v>149527.60780469069</v>
      </c>
      <c r="F71" s="53">
        <f>IF(ISNUMBER(Übersicht!I26),(D71+E71)*(1+Übersicht!I26),(D71+E71)*(1+$Q$5))</f>
        <v>9897394.3775241114</v>
      </c>
      <c r="G71" s="53">
        <f t="shared" si="14"/>
        <v>560229.87042589299</v>
      </c>
      <c r="H71" s="53">
        <f t="shared" si="17"/>
        <v>56863.331848228147</v>
      </c>
      <c r="I71" s="53">
        <f t="shared" si="15"/>
        <v>178153.09879543399</v>
      </c>
      <c r="J71" s="53">
        <f t="shared" si="18"/>
        <v>0</v>
      </c>
      <c r="K71" s="53">
        <f t="shared" si="16"/>
        <v>0</v>
      </c>
      <c r="L71" s="53">
        <f t="shared" si="19"/>
        <v>0</v>
      </c>
      <c r="M71" s="53">
        <f t="shared" si="20"/>
        <v>32680.252115107</v>
      </c>
      <c r="N71" s="52">
        <f t="shared" si="21"/>
        <v>145472.846680327</v>
      </c>
    </row>
    <row r="72" spans="1:14" x14ac:dyDescent="0.25">
      <c r="A72" s="9">
        <v>70</v>
      </c>
      <c r="B72" s="53">
        <f>IF(Übersicht!$C$13&gt;=A72,-Übersicht!$C$6,IF(A72=Übersicht!$C$13+1,Übersicht!$F$9,0))</f>
        <v>0</v>
      </c>
      <c r="C72" s="53">
        <f t="shared" si="11"/>
        <v>3339544.3920102422</v>
      </c>
      <c r="D72" s="53">
        <f t="shared" si="12"/>
        <v>9719241.278728677</v>
      </c>
      <c r="E72" s="53">
        <f t="shared" si="13"/>
        <v>157472.846680327</v>
      </c>
      <c r="F72" s="53">
        <f>IF(ISNUMBER(Übersicht!I27),(D72+E72)*(1+Übersicht!I27),(D72+E72)*(1+$Q$5))</f>
        <v>10469316.972933544</v>
      </c>
      <c r="G72" s="53">
        <f t="shared" si="14"/>
        <v>592602.8475245405</v>
      </c>
      <c r="H72" s="53">
        <f t="shared" si="17"/>
        <v>60149.189023740822</v>
      </c>
      <c r="I72" s="53">
        <f t="shared" si="15"/>
        <v>188447.70551280378</v>
      </c>
      <c r="J72" s="53">
        <f t="shared" si="18"/>
        <v>0</v>
      </c>
      <c r="K72" s="53">
        <f t="shared" si="16"/>
        <v>0</v>
      </c>
      <c r="L72" s="53">
        <f t="shared" si="19"/>
        <v>0</v>
      </c>
      <c r="M72" s="53">
        <f t="shared" si="20"/>
        <v>34580.893880301395</v>
      </c>
      <c r="N72" s="52">
        <f t="shared" si="21"/>
        <v>153866.81163250239</v>
      </c>
    </row>
    <row r="73" spans="1:14" x14ac:dyDescent="0.25">
      <c r="A73" s="9">
        <v>71</v>
      </c>
      <c r="B73" s="53">
        <f>IF(Übersicht!$C$13&gt;=A73,-Übersicht!$C$6,IF(A73=Übersicht!$C$13+1,Übersicht!$F$9,0))</f>
        <v>0</v>
      </c>
      <c r="C73" s="53">
        <f t="shared" si="11"/>
        <v>3505411.2036427446</v>
      </c>
      <c r="D73" s="53">
        <f t="shared" si="12"/>
        <v>10280869.267420741</v>
      </c>
      <c r="E73" s="53">
        <f t="shared" si="13"/>
        <v>165866.81163250239</v>
      </c>
      <c r="F73" s="53">
        <f>IF(ISNUMBER(Übersicht!I28),(D73+E73)*(1+Übersicht!I28),(D73+E73)*(1+$Q$5))</f>
        <v>11073540.243796438</v>
      </c>
      <c r="G73" s="53">
        <f t="shared" si="14"/>
        <v>626804.16474319436</v>
      </c>
      <c r="H73" s="53">
        <f t="shared" si="17"/>
        <v>63620.622721434243</v>
      </c>
      <c r="I73" s="53">
        <f t="shared" si="15"/>
        <v>199323.72438833586</v>
      </c>
      <c r="J73" s="53">
        <f t="shared" si="18"/>
        <v>0</v>
      </c>
      <c r="K73" s="53">
        <f t="shared" si="16"/>
        <v>0</v>
      </c>
      <c r="L73" s="53">
        <f t="shared" si="19"/>
        <v>0</v>
      </c>
      <c r="M73" s="53">
        <f t="shared" si="20"/>
        <v>36588.878865196501</v>
      </c>
      <c r="N73" s="52">
        <f t="shared" si="21"/>
        <v>162734.84552313935</v>
      </c>
    </row>
    <row r="74" spans="1:14" x14ac:dyDescent="0.25">
      <c r="A74" s="9">
        <v>72</v>
      </c>
      <c r="B74" s="53">
        <f>IF(Übersicht!$C$13&gt;=A74,-Übersicht!$C$6,IF(A74=Übersicht!$C$13+1,Übersicht!$F$9,0))</f>
        <v>0</v>
      </c>
      <c r="C74" s="53">
        <f t="shared" si="11"/>
        <v>3680146.049165884</v>
      </c>
      <c r="D74" s="53">
        <f t="shared" si="12"/>
        <v>10874216.519408101</v>
      </c>
      <c r="E74" s="53">
        <f t="shared" si="13"/>
        <v>174734.84552313935</v>
      </c>
      <c r="F74" s="53">
        <f>IF(ISNUMBER(Übersicht!I29),(D74+E74)*(1+Übersicht!I29),(D74+E74)*(1+$Q$5))</f>
        <v>11711888.446827115</v>
      </c>
      <c r="G74" s="53">
        <f t="shared" si="14"/>
        <v>662937.08189587481</v>
      </c>
      <c r="H74" s="53">
        <f t="shared" si="17"/>
        <v>67288.113812431257</v>
      </c>
      <c r="I74" s="53">
        <f t="shared" si="15"/>
        <v>210813.99204288807</v>
      </c>
      <c r="J74" s="53">
        <f t="shared" si="18"/>
        <v>0</v>
      </c>
      <c r="K74" s="53">
        <f t="shared" si="16"/>
        <v>0</v>
      </c>
      <c r="L74" s="53">
        <f t="shared" si="19"/>
        <v>0</v>
      </c>
      <c r="M74" s="53">
        <f t="shared" si="20"/>
        <v>38710.269530918202</v>
      </c>
      <c r="N74" s="52">
        <f t="shared" si="21"/>
        <v>172103.72251196986</v>
      </c>
    </row>
    <row r="75" spans="1:14" x14ac:dyDescent="0.25">
      <c r="A75" s="9">
        <v>73</v>
      </c>
      <c r="B75" s="53">
        <f>IF(Übersicht!$C$13&gt;=A75,-Übersicht!$C$6,IF(A75=Übersicht!$C$13+1,Übersicht!$F$9,0))</f>
        <v>0</v>
      </c>
      <c r="C75" s="53">
        <f t="shared" si="11"/>
        <v>3864249.771677854</v>
      </c>
      <c r="D75" s="53">
        <f t="shared" si="12"/>
        <v>11501074.454784228</v>
      </c>
      <c r="E75" s="53">
        <f t="shared" si="13"/>
        <v>184103.72251196986</v>
      </c>
      <c r="F75" s="53">
        <f>IF(ISNUMBER(Übersicht!I30),(D75+E75)*(1+Übersicht!I30),(D75+E75)*(1+$Q$5))</f>
        <v>12386288.86793397</v>
      </c>
      <c r="G75" s="53">
        <f t="shared" si="14"/>
        <v>701110.6906377729</v>
      </c>
      <c r="H75" s="53">
        <f t="shared" si="17"/>
        <v>71162.735099733822</v>
      </c>
      <c r="I75" s="53">
        <f t="shared" si="15"/>
        <v>222953.19962281143</v>
      </c>
      <c r="J75" s="53">
        <f t="shared" si="18"/>
        <v>0</v>
      </c>
      <c r="K75" s="53">
        <f t="shared" si="16"/>
        <v>0</v>
      </c>
      <c r="L75" s="53">
        <f t="shared" si="19"/>
        <v>0</v>
      </c>
      <c r="M75" s="53">
        <f t="shared" si="20"/>
        <v>40951.470730361558</v>
      </c>
      <c r="N75" s="52">
        <f t="shared" si="21"/>
        <v>182001.72889244987</v>
      </c>
    </row>
    <row r="76" spans="1:14" x14ac:dyDescent="0.25">
      <c r="A76" s="9">
        <v>74</v>
      </c>
      <c r="B76" s="53">
        <f>IF(Übersicht!$C$13&gt;=A76,-Übersicht!$C$6,IF(A76=Übersicht!$C$13+1,Übersicht!$F$9,0))</f>
        <v>0</v>
      </c>
      <c r="C76" s="53">
        <f t="shared" si="11"/>
        <v>4058251.5005703038</v>
      </c>
      <c r="D76" s="53">
        <f t="shared" si="12"/>
        <v>12163335.668311158</v>
      </c>
      <c r="E76" s="53">
        <f t="shared" si="13"/>
        <v>194001.72889244987</v>
      </c>
      <c r="F76" s="53">
        <f>IF(ISNUMBER(Übersicht!I31),(D76+E76)*(1+Übersicht!I31),(D76+E76)*(1+$Q$5))</f>
        <v>13098777.641035825</v>
      </c>
      <c r="G76" s="53">
        <f t="shared" si="14"/>
        <v>741440.24383221753</v>
      </c>
      <c r="H76" s="53">
        <f t="shared" si="17"/>
        <v>75256.184748969958</v>
      </c>
      <c r="I76" s="53">
        <f t="shared" si="15"/>
        <v>235777.99753864482</v>
      </c>
      <c r="J76" s="53">
        <f t="shared" si="18"/>
        <v>0</v>
      </c>
      <c r="K76" s="53">
        <f t="shared" si="16"/>
        <v>0</v>
      </c>
      <c r="L76" s="53">
        <f t="shared" si="19"/>
        <v>0</v>
      </c>
      <c r="M76" s="53">
        <f t="shared" si="20"/>
        <v>43319.249045572295</v>
      </c>
      <c r="N76" s="52">
        <f t="shared" si="21"/>
        <v>192458.74849307252</v>
      </c>
    </row>
    <row r="77" spans="1:14" x14ac:dyDescent="0.25">
      <c r="A77" s="9">
        <v>75</v>
      </c>
      <c r="B77" s="53">
        <f>IF(Übersicht!$C$13&gt;=A77,-Übersicht!$C$6,IF(A77=Übersicht!$C$13+1,Übersicht!$F$9,0))</f>
        <v>0</v>
      </c>
      <c r="C77" s="53">
        <f t="shared" si="11"/>
        <v>4262710.2490633763</v>
      </c>
      <c r="D77" s="53">
        <f t="shared" si="12"/>
        <v>12862999.64349718</v>
      </c>
      <c r="E77" s="53">
        <f t="shared" si="13"/>
        <v>204458.74849307252</v>
      </c>
      <c r="F77" s="53">
        <f>IF(ISNUMBER(Übersicht!I32),(D77+E77)*(1+Übersicht!I32),(D77+E77)*(1+$Q$5))</f>
        <v>13851505.895509668</v>
      </c>
      <c r="G77" s="53">
        <f t="shared" si="14"/>
        <v>784047.50351941586</v>
      </c>
      <c r="H77" s="53">
        <f t="shared" si="17"/>
        <v>79580.821607220627</v>
      </c>
      <c r="I77" s="53">
        <f t="shared" si="15"/>
        <v>249327.10611917399</v>
      </c>
      <c r="J77" s="53">
        <f t="shared" si="18"/>
        <v>0</v>
      </c>
      <c r="K77" s="53">
        <f t="shared" si="16"/>
        <v>0</v>
      </c>
      <c r="L77" s="53">
        <f t="shared" si="19"/>
        <v>0</v>
      </c>
      <c r="M77" s="53">
        <f t="shared" si="20"/>
        <v>45820.753217252495</v>
      </c>
      <c r="N77" s="52">
        <f t="shared" si="21"/>
        <v>203506.35290192149</v>
      </c>
    </row>
    <row r="78" spans="1:14" x14ac:dyDescent="0.25">
      <c r="A78" s="9">
        <v>76</v>
      </c>
      <c r="B78" s="53">
        <f>IF(Übersicht!$C$13&gt;=A78,-Übersicht!$C$6,IF(A78=Übersicht!$C$13+1,Übersicht!$F$9,0))</f>
        <v>0</v>
      </c>
      <c r="C78" s="53">
        <f t="shared" si="11"/>
        <v>4478216.6019652979</v>
      </c>
      <c r="D78" s="53">
        <f t="shared" si="12"/>
        <v>13602178.789390493</v>
      </c>
      <c r="E78" s="53">
        <f t="shared" si="13"/>
        <v>215506.35290192149</v>
      </c>
      <c r="F78" s="53">
        <f>IF(ISNUMBER(Übersicht!I33),(D78+E78)*(1+Übersicht!I33),(D78+E78)*(1+$Q$5))</f>
        <v>14646746.250829959</v>
      </c>
      <c r="G78" s="53">
        <f t="shared" si="14"/>
        <v>829061.10853754543</v>
      </c>
      <c r="H78" s="53">
        <f t="shared" si="17"/>
        <v>84149.702516560792</v>
      </c>
      <c r="I78" s="53">
        <f t="shared" si="15"/>
        <v>263641.43251493922</v>
      </c>
      <c r="J78" s="53">
        <f t="shared" si="18"/>
        <v>0</v>
      </c>
      <c r="K78" s="53">
        <f t="shared" si="16"/>
        <v>0</v>
      </c>
      <c r="L78" s="53">
        <f t="shared" si="19"/>
        <v>0</v>
      </c>
      <c r="M78" s="53">
        <f t="shared" si="20"/>
        <v>48463.535728070652</v>
      </c>
      <c r="N78" s="52">
        <f t="shared" si="21"/>
        <v>215177.89678686857</v>
      </c>
    </row>
    <row r="79" spans="1:14" x14ac:dyDescent="0.25">
      <c r="A79" s="9">
        <v>77</v>
      </c>
      <c r="B79" s="53">
        <f>IF(Übersicht!$C$13&gt;=A79,-Übersicht!$C$6,IF(A79=Übersicht!$C$13+1,Übersicht!$F$9,0))</f>
        <v>0</v>
      </c>
      <c r="C79" s="53">
        <f t="shared" si="11"/>
        <v>4705394.4987521665</v>
      </c>
      <c r="D79" s="53">
        <f t="shared" si="12"/>
        <v>14383104.81831502</v>
      </c>
      <c r="E79" s="53">
        <f t="shared" si="13"/>
        <v>227177.89678686857</v>
      </c>
      <c r="F79" s="53">
        <f>IF(ISNUMBER(Übersicht!I34),(D79+E79)*(1+Übersicht!I34),(D79+E79)*(1+$Q$5))</f>
        <v>15486899.678008003</v>
      </c>
      <c r="G79" s="53">
        <f t="shared" si="14"/>
        <v>876616.96290611476</v>
      </c>
      <c r="H79" s="53">
        <f t="shared" si="17"/>
        <v>88976.621734970482</v>
      </c>
      <c r="I79" s="53">
        <f t="shared" si="15"/>
        <v>278764.19420414406</v>
      </c>
      <c r="J79" s="53">
        <f t="shared" si="18"/>
        <v>0</v>
      </c>
      <c r="K79" s="53">
        <f t="shared" si="16"/>
        <v>0</v>
      </c>
      <c r="L79" s="53">
        <f t="shared" si="19"/>
        <v>0</v>
      </c>
      <c r="M79" s="53">
        <f t="shared" si="20"/>
        <v>51255.575604940095</v>
      </c>
      <c r="N79" s="52">
        <f t="shared" si="21"/>
        <v>227508.61859920397</v>
      </c>
    </row>
    <row r="80" spans="1:14" x14ac:dyDescent="0.25">
      <c r="A80" s="9">
        <v>78</v>
      </c>
      <c r="B80" s="53">
        <f>IF(Übersicht!$C$13&gt;=A80,-Übersicht!$C$6,IF(A80=Übersicht!$C$13+1,Übersicht!$F$9,0))</f>
        <v>0</v>
      </c>
      <c r="C80" s="53">
        <f t="shared" si="11"/>
        <v>4944903.1173513709</v>
      </c>
      <c r="D80" s="53">
        <f t="shared" si="12"/>
        <v>15208135.483803859</v>
      </c>
      <c r="E80" s="53">
        <f t="shared" si="13"/>
        <v>239508.61859920397</v>
      </c>
      <c r="F80" s="53">
        <f>IF(ISNUMBER(Übersicht!I35),(D80+E80)*(1+Übersicht!I35),(D80+E80)*(1+$Q$5))</f>
        <v>16374502.748547249</v>
      </c>
      <c r="G80" s="53">
        <f t="shared" si="14"/>
        <v>926858.64614418522</v>
      </c>
      <c r="H80" s="53">
        <f t="shared" si="17"/>
        <v>94076.152583634655</v>
      </c>
      <c r="I80" s="53">
        <f t="shared" si="15"/>
        <v>294741.04947385046</v>
      </c>
      <c r="J80" s="53">
        <f t="shared" si="18"/>
        <v>0</v>
      </c>
      <c r="K80" s="53">
        <f t="shared" si="16"/>
        <v>0</v>
      </c>
      <c r="L80" s="53">
        <f t="shared" si="19"/>
        <v>0</v>
      </c>
      <c r="M80" s="53">
        <f t="shared" si="20"/>
        <v>54205.302509109635</v>
      </c>
      <c r="N80" s="52">
        <f t="shared" si="21"/>
        <v>240535.74696474083</v>
      </c>
    </row>
    <row r="81" spans="1:14" x14ac:dyDescent="0.25">
      <c r="A81" s="9">
        <v>79</v>
      </c>
      <c r="B81" s="53">
        <f>IF(Übersicht!$C$13&gt;=A81,-Übersicht!$C$6,IF(A81=Übersicht!$C$13+1,Übersicht!$F$9,0))</f>
        <v>0</v>
      </c>
      <c r="C81" s="53">
        <f t="shared" si="11"/>
        <v>5197438.8643161114</v>
      </c>
      <c r="D81" s="53">
        <f t="shared" si="12"/>
        <v>16079761.699073398</v>
      </c>
      <c r="E81" s="53">
        <f t="shared" si="13"/>
        <v>252535.74696474083</v>
      </c>
      <c r="F81" s="53">
        <f>IF(ISNUMBER(Übersicht!I36),(D81+E81)*(1+Übersicht!I36),(D81+E81)*(1+$Q$5))</f>
        <v>17312235.29280043</v>
      </c>
      <c r="G81" s="53">
        <f t="shared" si="14"/>
        <v>979937.84676229022</v>
      </c>
      <c r="H81" s="53">
        <f t="shared" si="17"/>
        <v>99463.691446372264</v>
      </c>
      <c r="I81" s="53">
        <f t="shared" si="15"/>
        <v>311620.23527040769</v>
      </c>
      <c r="J81" s="53">
        <f t="shared" si="18"/>
        <v>0</v>
      </c>
      <c r="K81" s="53">
        <f t="shared" si="16"/>
        <v>0</v>
      </c>
      <c r="L81" s="53">
        <f t="shared" si="19"/>
        <v>0</v>
      </c>
      <c r="M81" s="53">
        <f t="shared" si="20"/>
        <v>57321.62218679901</v>
      </c>
      <c r="N81" s="52">
        <f t="shared" si="21"/>
        <v>254298.61308360868</v>
      </c>
    </row>
    <row r="82" spans="1:14" x14ac:dyDescent="0.25">
      <c r="A82" s="9">
        <v>80</v>
      </c>
      <c r="B82" s="53">
        <f>IF(Übersicht!$C$13&gt;=A82,-Übersicht!$C$6,IF(A82=Übersicht!$C$13+1,Übersicht!$F$9,0))</f>
        <v>0</v>
      </c>
      <c r="C82" s="53">
        <f t="shared" si="11"/>
        <v>5463737.4773997199</v>
      </c>
      <c r="D82" s="53">
        <f t="shared" si="12"/>
        <v>17000615.057530023</v>
      </c>
      <c r="E82" s="53">
        <f t="shared" si="13"/>
        <v>266298.61308360868</v>
      </c>
      <c r="F82" s="53">
        <f>IF(ISNUMBER(Übersicht!I37),(D82+E82)*(1+Übersicht!I37),(D82+E82)*(1+$Q$5))</f>
        <v>18302928.490850449</v>
      </c>
      <c r="G82" s="53">
        <f t="shared" si="14"/>
        <v>1036014.820236817</v>
      </c>
      <c r="H82" s="53">
        <f t="shared" si="17"/>
        <v>105155.50425403701</v>
      </c>
      <c r="I82" s="53">
        <f t="shared" si="15"/>
        <v>329452.71283530805</v>
      </c>
      <c r="J82" s="53">
        <f t="shared" si="18"/>
        <v>0</v>
      </c>
      <c r="K82" s="53">
        <f t="shared" si="16"/>
        <v>0</v>
      </c>
      <c r="L82" s="53">
        <f t="shared" si="19"/>
        <v>0</v>
      </c>
      <c r="M82" s="53">
        <f t="shared" si="20"/>
        <v>60613.943357218734</v>
      </c>
      <c r="N82" s="52">
        <f t="shared" si="21"/>
        <v>268838.76947808929</v>
      </c>
    </row>
    <row r="83" spans="1:14" x14ac:dyDescent="0.25">
      <c r="A83" s="9">
        <v>81</v>
      </c>
      <c r="B83" s="53">
        <f>IF(Übersicht!$C$13&gt;=A83,-Übersicht!$C$6,IF(A83=Übersicht!$C$13+1,Übersicht!$F$9,0))</f>
        <v>0</v>
      </c>
      <c r="C83" s="53">
        <f t="shared" si="11"/>
        <v>5744576.2468778091</v>
      </c>
      <c r="D83" s="53">
        <f t="shared" si="12"/>
        <v>17973475.77801514</v>
      </c>
      <c r="E83" s="53">
        <f t="shared" si="13"/>
        <v>280838.76947808929</v>
      </c>
      <c r="F83" s="53">
        <f>IF(ISNUMBER(Übersicht!K18),(D83+E83)*(1+Übersicht!K18),(D83+E83)*(1+$Q$5))</f>
        <v>19349573.420342825</v>
      </c>
      <c r="G83" s="53">
        <f t="shared" si="14"/>
        <v>1095258.8728495948</v>
      </c>
      <c r="H83" s="53">
        <f t="shared" si="17"/>
        <v>111168.77559423377</v>
      </c>
      <c r="I83" s="53">
        <f t="shared" si="15"/>
        <v>348292.32156617084</v>
      </c>
      <c r="J83" s="53">
        <f t="shared" si="18"/>
        <v>0</v>
      </c>
      <c r="K83" s="53">
        <f t="shared" si="16"/>
        <v>0</v>
      </c>
      <c r="L83" s="53">
        <f t="shared" si="19"/>
        <v>0</v>
      </c>
      <c r="M83" s="53">
        <f t="shared" si="20"/>
        <v>64092.206119154282</v>
      </c>
      <c r="N83" s="52">
        <f t="shared" si="21"/>
        <v>284200.11544701655</v>
      </c>
    </row>
    <row r="84" spans="1:14" x14ac:dyDescent="0.25">
      <c r="A84" s="9">
        <v>82</v>
      </c>
      <c r="B84" s="53">
        <f>IF(Übersicht!$C$13&gt;=A84,-Übersicht!$C$6,IF(A84=Übersicht!$C$13+1,Übersicht!$F$9,0))</f>
        <v>0</v>
      </c>
      <c r="C84" s="53">
        <f t="shared" si="11"/>
        <v>6040776.3623248255</v>
      </c>
      <c r="D84" s="53">
        <f t="shared" si="12"/>
        <v>19001281.098776653</v>
      </c>
      <c r="E84" s="53">
        <f t="shared" si="13"/>
        <v>296200.11544701655</v>
      </c>
      <c r="F84" s="53">
        <f>IF(ISNUMBER(Übersicht!K19),(D84+E84)*(1+Übersicht!K19),(D84+E84)*(1+$Q$5))</f>
        <v>20455330.087077092</v>
      </c>
      <c r="G84" s="53">
        <f t="shared" si="14"/>
        <v>1157848.8728534207</v>
      </c>
      <c r="H84" s="53">
        <f t="shared" si="17"/>
        <v>117521.66059462214</v>
      </c>
      <c r="I84" s="53">
        <f t="shared" si="15"/>
        <v>368195.94156738761</v>
      </c>
      <c r="J84" s="53">
        <f t="shared" si="18"/>
        <v>0</v>
      </c>
      <c r="K84" s="53">
        <f t="shared" si="16"/>
        <v>0</v>
      </c>
      <c r="L84" s="53">
        <f t="shared" si="19"/>
        <v>0</v>
      </c>
      <c r="M84" s="53">
        <f t="shared" si="20"/>
        <v>67766.911961878926</v>
      </c>
      <c r="N84" s="52">
        <f t="shared" si="21"/>
        <v>300429.02960550867</v>
      </c>
    </row>
    <row r="85" spans="1:14" x14ac:dyDescent="0.25">
      <c r="A85" s="9">
        <v>83</v>
      </c>
      <c r="B85" s="53">
        <f>IF(Übersicht!$C$13&gt;=A85,-Übersicht!$C$6,IF(A85=Übersicht!$C$13+1,Übersicht!$F$9,0))</f>
        <v>0</v>
      </c>
      <c r="C85" s="53">
        <f t="shared" si="11"/>
        <v>6353205.3919303343</v>
      </c>
      <c r="D85" s="53">
        <f t="shared" si="12"/>
        <v>20087134.145509705</v>
      </c>
      <c r="E85" s="53">
        <f t="shared" si="13"/>
        <v>312429.02960550867</v>
      </c>
      <c r="F85" s="53">
        <f>IF(ISNUMBER(Übersicht!K20),(D85+E85)*(1+Übersicht!K20),(D85+E85)*(1+$Q$5))</f>
        <v>21623536.965622127</v>
      </c>
      <c r="G85" s="53">
        <f t="shared" si="14"/>
        <v>1223973.7905069143</v>
      </c>
      <c r="H85" s="53">
        <f t="shared" si="17"/>
        <v>124233.33973645161</v>
      </c>
      <c r="I85" s="53">
        <f t="shared" si="15"/>
        <v>389223.66538119828</v>
      </c>
      <c r="J85" s="53">
        <f t="shared" si="18"/>
        <v>0</v>
      </c>
      <c r="K85" s="53">
        <f t="shared" si="16"/>
        <v>0</v>
      </c>
      <c r="L85" s="53">
        <f t="shared" si="19"/>
        <v>0</v>
      </c>
      <c r="M85" s="53">
        <f t="shared" si="20"/>
        <v>71649.155471003731</v>
      </c>
      <c r="N85" s="52">
        <f t="shared" si="21"/>
        <v>317574.50991019455</v>
      </c>
    </row>
    <row r="86" spans="1:14" x14ac:dyDescent="0.25">
      <c r="A86" s="9">
        <v>84</v>
      </c>
      <c r="B86" s="53">
        <f>IF(Übersicht!$C$13&gt;=A86,-Übersicht!$C$6,IF(A86=Übersicht!$C$13+1,Übersicht!$F$9,0))</f>
        <v>0</v>
      </c>
      <c r="C86" s="53">
        <f t="shared" si="11"/>
        <v>6682779.9018405285</v>
      </c>
      <c r="D86" s="53">
        <f t="shared" si="12"/>
        <v>21234313.30024093</v>
      </c>
      <c r="E86" s="53">
        <f t="shared" si="13"/>
        <v>329574.50991019455</v>
      </c>
      <c r="F86" s="53">
        <f>IF(ISNUMBER(Übersicht!K21),(D86+E86)*(1+Übersicht!K21),(D86+E86)*(1+$Q$5))</f>
        <v>22857721.078760196</v>
      </c>
      <c r="G86" s="53">
        <f t="shared" si="14"/>
        <v>1293833.2686090693</v>
      </c>
      <c r="H86" s="53">
        <f t="shared" si="17"/>
        <v>131324.07676382034</v>
      </c>
      <c r="I86" s="53">
        <f t="shared" si="15"/>
        <v>411438.9794176835</v>
      </c>
      <c r="J86" s="53">
        <f t="shared" si="18"/>
        <v>0</v>
      </c>
      <c r="K86" s="53">
        <f t="shared" si="16"/>
        <v>0</v>
      </c>
      <c r="L86" s="53">
        <f t="shared" si="19"/>
        <v>0</v>
      </c>
      <c r="M86" s="53">
        <f t="shared" si="20"/>
        <v>75750.657824989801</v>
      </c>
      <c r="N86" s="52">
        <f t="shared" si="21"/>
        <v>335688.32159269368</v>
      </c>
    </row>
    <row r="87" spans="1:14" x14ac:dyDescent="0.25">
      <c r="A87" s="9">
        <v>85</v>
      </c>
      <c r="B87" s="53">
        <f>IF(Übersicht!$C$13&gt;=A87,-Übersicht!$C$6,IF(A87=Übersicht!$C$13+1,Übersicht!$F$9,0))</f>
        <v>0</v>
      </c>
      <c r="C87" s="53">
        <f t="shared" si="11"/>
        <v>7030468.2234332226</v>
      </c>
      <c r="D87" s="53">
        <f t="shared" si="12"/>
        <v>22446282.099342514</v>
      </c>
      <c r="E87" s="53">
        <f t="shared" si="13"/>
        <v>347688.32159269368</v>
      </c>
      <c r="F87" s="53">
        <f>IF(ISNUMBER(Übersicht!K22),(D87+E87)*(1+Übersicht!K22),(D87+E87)*(1+$Q$5))</f>
        <v>24161608.646191321</v>
      </c>
      <c r="G87" s="53">
        <f t="shared" si="14"/>
        <v>1367638.2252561152</v>
      </c>
      <c r="H87" s="53">
        <f t="shared" si="17"/>
        <v>138815.27986349538</v>
      </c>
      <c r="I87" s="53">
        <f t="shared" si="15"/>
        <v>434908.95563144377</v>
      </c>
      <c r="J87" s="53">
        <f t="shared" si="18"/>
        <v>0</v>
      </c>
      <c r="K87" s="53">
        <f t="shared" si="16"/>
        <v>0</v>
      </c>
      <c r="L87" s="53">
        <f t="shared" si="19"/>
        <v>0</v>
      </c>
      <c r="M87" s="53">
        <f t="shared" si="20"/>
        <v>80083.802183455293</v>
      </c>
      <c r="N87" s="52">
        <f t="shared" si="21"/>
        <v>354825.15344798844</v>
      </c>
    </row>
    <row r="88" spans="1:14" x14ac:dyDescent="0.25">
      <c r="A88" s="9">
        <v>86</v>
      </c>
      <c r="B88" s="53">
        <f>IF(Übersicht!$C$13&gt;=A88,-Übersicht!$C$6,IF(A88=Übersicht!$C$13+1,Übersicht!$F$9,0))</f>
        <v>0</v>
      </c>
      <c r="C88" s="53">
        <f t="shared" si="11"/>
        <v>7397293.3768812111</v>
      </c>
      <c r="D88" s="53">
        <f t="shared" si="12"/>
        <v>23726699.690559879</v>
      </c>
      <c r="E88" s="53">
        <f t="shared" si="13"/>
        <v>366825.15344798844</v>
      </c>
      <c r="F88" s="53">
        <f>IF(ISNUMBER(Übersicht!K23),(D88+E88)*(1+Übersicht!K23),(D88+E88)*(1+$Q$5))</f>
        <v>25539136.334648341</v>
      </c>
      <c r="G88" s="53">
        <f t="shared" si="14"/>
        <v>1445611.4906404726</v>
      </c>
      <c r="H88" s="53">
        <f t="shared" si="17"/>
        <v>146729.56630000789</v>
      </c>
      <c r="I88" s="53">
        <f t="shared" si="15"/>
        <v>459704.45402367011</v>
      </c>
      <c r="J88" s="53">
        <f t="shared" si="18"/>
        <v>0</v>
      </c>
      <c r="K88" s="53">
        <f t="shared" si="16"/>
        <v>0</v>
      </c>
      <c r="L88" s="53">
        <f t="shared" si="19"/>
        <v>0</v>
      </c>
      <c r="M88" s="53">
        <f t="shared" si="20"/>
        <v>84661.67107412008</v>
      </c>
      <c r="N88" s="52">
        <f t="shared" si="21"/>
        <v>375042.78294955002</v>
      </c>
    </row>
    <row r="89" spans="1:14" x14ac:dyDescent="0.25">
      <c r="A89" s="9">
        <v>87</v>
      </c>
      <c r="B89" s="53">
        <f>IF(Übersicht!$C$13&gt;=A89,-Übersicht!$C$6,IF(A89=Übersicht!$C$13+1,Übersicht!$F$9,0))</f>
        <v>0</v>
      </c>
      <c r="C89" s="53">
        <f t="shared" si="11"/>
        <v>7784336.1598307611</v>
      </c>
      <c r="D89" s="53">
        <f t="shared" si="12"/>
        <v>25079431.880624671</v>
      </c>
      <c r="E89" s="53">
        <f t="shared" si="13"/>
        <v>387042.78294955002</v>
      </c>
      <c r="F89" s="53">
        <f>IF(ISNUMBER(Übersicht!K24),(D89+E89)*(1+Übersicht!K24),(D89+E89)*(1+$Q$5))</f>
        <v>26994463.143388674</v>
      </c>
      <c r="G89" s="53">
        <f t="shared" si="14"/>
        <v>1527988.4798144549</v>
      </c>
      <c r="H89" s="53">
        <f t="shared" si="17"/>
        <v>155090.83070116697</v>
      </c>
      <c r="I89" s="53">
        <f t="shared" si="15"/>
        <v>485900.33658099611</v>
      </c>
      <c r="J89" s="53">
        <f t="shared" si="18"/>
        <v>0</v>
      </c>
      <c r="K89" s="53">
        <f t="shared" si="16"/>
        <v>0</v>
      </c>
      <c r="L89" s="53">
        <f t="shared" si="19"/>
        <v>0</v>
      </c>
      <c r="M89" s="53">
        <f t="shared" si="20"/>
        <v>89498.085891266397</v>
      </c>
      <c r="N89" s="52">
        <f t="shared" si="21"/>
        <v>396402.2506897297</v>
      </c>
    </row>
    <row r="90" spans="1:14" x14ac:dyDescent="0.25">
      <c r="A90" s="9">
        <v>88</v>
      </c>
      <c r="B90" s="53">
        <f>IF(Übersicht!$C$13&gt;=A90,-Übersicht!$C$6,IF(A90=Übersicht!$C$13+1,Übersicht!$F$9,0))</f>
        <v>0</v>
      </c>
      <c r="C90" s="53">
        <f t="shared" si="11"/>
        <v>8192738.4105204912</v>
      </c>
      <c r="D90" s="53">
        <f t="shared" si="12"/>
        <v>26508562.806807678</v>
      </c>
      <c r="E90" s="53">
        <f t="shared" si="13"/>
        <v>408402.2506897297</v>
      </c>
      <c r="F90" s="53">
        <f>IF(ISNUMBER(Übersicht!K25),(D90+E90)*(1+Übersicht!K25),(D90+E90)*(1+$Q$5))</f>
        <v>28531982.960947253</v>
      </c>
      <c r="G90" s="53">
        <f t="shared" si="14"/>
        <v>1615017.9034498446</v>
      </c>
      <c r="H90" s="53">
        <f t="shared" si="17"/>
        <v>163924.31720015919</v>
      </c>
      <c r="I90" s="53">
        <f t="shared" si="15"/>
        <v>513575.69329705049</v>
      </c>
      <c r="J90" s="53">
        <f t="shared" si="18"/>
        <v>0</v>
      </c>
      <c r="K90" s="53">
        <f t="shared" si="16"/>
        <v>0</v>
      </c>
      <c r="L90" s="53">
        <f t="shared" si="19"/>
        <v>0</v>
      </c>
      <c r="M90" s="53">
        <f t="shared" si="20"/>
        <v>94607.648624967944</v>
      </c>
      <c r="N90" s="52">
        <f t="shared" si="21"/>
        <v>418968.04467208253</v>
      </c>
    </row>
    <row r="91" spans="1:14" x14ac:dyDescent="0.25">
      <c r="A91" s="9">
        <v>89</v>
      </c>
      <c r="B91" s="53">
        <f>IF(Übersicht!$C$13&gt;=A91,-Übersicht!$C$6,IF(A91=Übersicht!$C$13+1,Übersicht!$F$9,0))</f>
        <v>0</v>
      </c>
      <c r="C91" s="53">
        <f t="shared" si="11"/>
        <v>8623706.4551925734</v>
      </c>
      <c r="D91" s="53">
        <f t="shared" si="12"/>
        <v>28018407.267650202</v>
      </c>
      <c r="E91" s="53">
        <f t="shared" si="13"/>
        <v>430968.04467208253</v>
      </c>
      <c r="F91" s="53">
        <f>IF(ISNUMBER(Übersicht!K26),(D91+E91)*(1+Übersicht!K26),(D91+E91)*(1+$Q$5))</f>
        <v>30156337.831061624</v>
      </c>
      <c r="G91" s="53">
        <f t="shared" si="14"/>
        <v>1706962.518739339</v>
      </c>
      <c r="H91" s="53">
        <f t="shared" si="17"/>
        <v>173256.69565204269</v>
      </c>
      <c r="I91" s="53">
        <f t="shared" si="15"/>
        <v>542814.08095910924</v>
      </c>
      <c r="J91" s="53">
        <f t="shared" si="18"/>
        <v>0</v>
      </c>
      <c r="K91" s="53">
        <f t="shared" si="16"/>
        <v>0</v>
      </c>
      <c r="L91" s="53">
        <f t="shared" si="19"/>
        <v>0</v>
      </c>
      <c r="M91" s="53">
        <f t="shared" si="20"/>
        <v>100005.78594707554</v>
      </c>
      <c r="N91" s="52">
        <f t="shared" si="21"/>
        <v>442808.29501203372</v>
      </c>
    </row>
    <row r="92" spans="1:14" x14ac:dyDescent="0.25">
      <c r="A92" s="9">
        <v>90</v>
      </c>
      <c r="B92" s="53">
        <f>IF(Übersicht!$C$13&gt;=A92,-Übersicht!$C$6,IF(A92=Übersicht!$C$13+1,Übersicht!$F$9,0))</f>
        <v>0</v>
      </c>
      <c r="C92" s="53">
        <f t="shared" si="11"/>
        <v>9078514.7502046078</v>
      </c>
      <c r="D92" s="53">
        <f t="shared" si="12"/>
        <v>29613523.750102516</v>
      </c>
      <c r="E92" s="53">
        <f t="shared" si="13"/>
        <v>454808.29501203372</v>
      </c>
      <c r="F92" s="53">
        <f>IF(ISNUMBER(Übersicht!K27),(D92+E92)*(1+Übersicht!K27),(D92+E92)*(1+$Q$5))</f>
        <v>31872431.967821427</v>
      </c>
      <c r="G92" s="53">
        <f t="shared" si="14"/>
        <v>1804099.922706876</v>
      </c>
      <c r="H92" s="53">
        <f t="shared" si="17"/>
        <v>183116.14215474759</v>
      </c>
      <c r="I92" s="53">
        <f t="shared" si="15"/>
        <v>573703.77542078565</v>
      </c>
      <c r="J92" s="53">
        <f t="shared" si="18"/>
        <v>0</v>
      </c>
      <c r="K92" s="53">
        <f t="shared" si="16"/>
        <v>0</v>
      </c>
      <c r="L92" s="53">
        <f t="shared" si="19"/>
        <v>0</v>
      </c>
      <c r="M92" s="53">
        <f t="shared" si="20"/>
        <v>105708.79578706254</v>
      </c>
      <c r="N92" s="52">
        <f t="shared" si="21"/>
        <v>467994.97963372309</v>
      </c>
    </row>
    <row r="93" spans="1:14" x14ac:dyDescent="0.25">
      <c r="A93" s="9">
        <v>91</v>
      </c>
      <c r="B93" s="53">
        <f>IF(Übersicht!$C$13&gt;=A93,-Übersicht!$C$6,IF(A93=Übersicht!$C$13+1,Übersicht!$F$9,0))</f>
        <v>0</v>
      </c>
      <c r="C93" s="53">
        <f t="shared" si="11"/>
        <v>9558509.7298383303</v>
      </c>
      <c r="D93" s="53">
        <f t="shared" si="12"/>
        <v>31298728.192400642</v>
      </c>
      <c r="E93" s="53">
        <f t="shared" si="13"/>
        <v>479994.97963372309</v>
      </c>
      <c r="F93" s="53">
        <f>IF(ISNUMBER(Übersicht!K28),(D93+E93)*(1+Übersicht!K28),(D93+E93)*(1+$Q$5))</f>
        <v>33685446.562356427</v>
      </c>
      <c r="G93" s="53">
        <f t="shared" si="14"/>
        <v>1906723.3903220631</v>
      </c>
      <c r="H93" s="53">
        <f t="shared" si="17"/>
        <v>193532.42411768925</v>
      </c>
      <c r="I93" s="53">
        <f t="shared" si="15"/>
        <v>606338.03812241566</v>
      </c>
      <c r="J93" s="53">
        <f t="shared" si="18"/>
        <v>0</v>
      </c>
      <c r="K93" s="53">
        <f t="shared" si="16"/>
        <v>0</v>
      </c>
      <c r="L93" s="53">
        <f t="shared" si="19"/>
        <v>0</v>
      </c>
      <c r="M93" s="53">
        <f t="shared" si="20"/>
        <v>111733.89653835098</v>
      </c>
      <c r="N93" s="52">
        <f t="shared" si="21"/>
        <v>494604.1415840647</v>
      </c>
    </row>
    <row r="94" spans="1:14" x14ac:dyDescent="0.25">
      <c r="A94" s="9">
        <v>92</v>
      </c>
      <c r="B94" s="53">
        <f>IF(Übersicht!$C$13&gt;=A94,-Übersicht!$C$6,IF(A94=Übersicht!$C$13+1,Übersicht!$F$9,0))</f>
        <v>0</v>
      </c>
      <c r="C94" s="53">
        <f t="shared" si="11"/>
        <v>10065113.871422395</v>
      </c>
      <c r="D94" s="53">
        <f t="shared" si="12"/>
        <v>33079108.524234012</v>
      </c>
      <c r="E94" s="53">
        <f t="shared" si="13"/>
        <v>506604.1415840647</v>
      </c>
      <c r="F94" s="53">
        <f>IF(ISNUMBER(Übersicht!K29),(D94+E94)*(1+Übersicht!K29),(D94+E94)*(1+$Q$5))</f>
        <v>35600855.425767161</v>
      </c>
      <c r="G94" s="53">
        <f t="shared" si="14"/>
        <v>2015142.7599490881</v>
      </c>
      <c r="H94" s="53">
        <f t="shared" si="17"/>
        <v>204536.99013483201</v>
      </c>
      <c r="I94" s="53">
        <f t="shared" si="15"/>
        <v>640815.39766380889</v>
      </c>
      <c r="J94" s="53">
        <f t="shared" si="18"/>
        <v>0</v>
      </c>
      <c r="K94" s="53">
        <f t="shared" si="16"/>
        <v>0</v>
      </c>
      <c r="L94" s="53">
        <f t="shared" si="19"/>
        <v>0</v>
      </c>
      <c r="M94" s="53">
        <f t="shared" si="20"/>
        <v>118099.27904368071</v>
      </c>
      <c r="N94" s="52">
        <f t="shared" si="21"/>
        <v>522716.1186201282</v>
      </c>
    </row>
    <row r="95" spans="1:14" x14ac:dyDescent="0.25">
      <c r="A95" s="9">
        <v>93</v>
      </c>
      <c r="B95" s="53">
        <f>IF(Übersicht!$C$13&gt;=A95,-Übersicht!$C$6,IF(A95=Übersicht!$C$13+1,Übersicht!$F$9,0))</f>
        <v>0</v>
      </c>
      <c r="C95" s="53">
        <f t="shared" si="11"/>
        <v>10599829.990042523</v>
      </c>
      <c r="D95" s="53">
        <f t="shared" si="12"/>
        <v>34960040.028103352</v>
      </c>
      <c r="E95" s="53">
        <f t="shared" si="13"/>
        <v>534716.11862012814</v>
      </c>
      <c r="F95" s="53">
        <f>IF(ISNUMBER(Übersicht!K30),(D95+E95)*(1+Übersicht!K30),(D95+E95)*(1+$Q$5))</f>
        <v>37624441.515526891</v>
      </c>
      <c r="G95" s="53">
        <f t="shared" si="14"/>
        <v>2129685.3688034117</v>
      </c>
      <c r="H95" s="53">
        <f t="shared" si="17"/>
        <v>216163.06493354595</v>
      </c>
      <c r="I95" s="53">
        <f t="shared" si="15"/>
        <v>677239.94727948401</v>
      </c>
      <c r="J95" s="53">
        <f t="shared" si="18"/>
        <v>0</v>
      </c>
      <c r="K95" s="53">
        <f t="shared" si="16"/>
        <v>0</v>
      </c>
      <c r="L95" s="53">
        <f t="shared" si="19"/>
        <v>0</v>
      </c>
      <c r="M95" s="53">
        <f t="shared" si="20"/>
        <v>124824.16151647472</v>
      </c>
      <c r="N95" s="52">
        <f t="shared" si="21"/>
        <v>552415.78576300933</v>
      </c>
    </row>
    <row r="96" spans="1:14" x14ac:dyDescent="0.25">
      <c r="A96" s="9">
        <v>94</v>
      </c>
      <c r="B96" s="53">
        <f>IF(Übersicht!$C$13&gt;=A96,-Übersicht!$C$6,IF(A96=Übersicht!$C$13+1,Übersicht!$F$9,0))</f>
        <v>0</v>
      </c>
      <c r="C96" s="53">
        <f t="shared" si="11"/>
        <v>11164245.775805531</v>
      </c>
      <c r="D96" s="53">
        <f t="shared" si="12"/>
        <v>36947201.568247408</v>
      </c>
      <c r="E96" s="53">
        <f t="shared" si="13"/>
        <v>564415.78576300933</v>
      </c>
      <c r="F96" s="53">
        <f>IF(ISNUMBER(Übersicht!K31),(D96+E96)*(1+Übersicht!K31),(D96+E96)*(1+$Q$5))</f>
        <v>39762314.395251043</v>
      </c>
      <c r="G96" s="53">
        <f t="shared" si="14"/>
        <v>2250697.0412406251</v>
      </c>
      <c r="H96" s="53">
        <f t="shared" si="17"/>
        <v>228445.74968592339</v>
      </c>
      <c r="I96" s="53">
        <f t="shared" si="15"/>
        <v>715721.65911451867</v>
      </c>
      <c r="J96" s="53">
        <f t="shared" si="18"/>
        <v>0</v>
      </c>
      <c r="K96" s="53">
        <f t="shared" si="16"/>
        <v>0</v>
      </c>
      <c r="L96" s="53">
        <f t="shared" si="19"/>
        <v>0</v>
      </c>
      <c r="M96" s="53">
        <f t="shared" si="20"/>
        <v>131928.84756401798</v>
      </c>
      <c r="N96" s="52">
        <f t="shared" si="21"/>
        <v>583792.81155050069</v>
      </c>
    </row>
    <row r="97" spans="1:14" x14ac:dyDescent="0.25">
      <c r="A97" s="9">
        <v>95</v>
      </c>
      <c r="B97" s="53">
        <f>IF(Übersicht!$C$13&gt;=A97,-Übersicht!$C$6,IF(A97=Übersicht!$C$13+1,Übersicht!$F$9,0))</f>
        <v>0</v>
      </c>
      <c r="C97" s="53">
        <f t="shared" ref="C97:C102" si="22">C96+E97</f>
        <v>11760038.587356031</v>
      </c>
      <c r="D97" s="53">
        <f t="shared" ref="D97:D102" si="23">F96-I96</f>
        <v>39046592.736136526</v>
      </c>
      <c r="E97" s="53">
        <f t="shared" ref="E97:E102" si="24">$Q$4+N96</f>
        <v>595792.81155050069</v>
      </c>
      <c r="F97" s="53">
        <f>IF(ISNUMBER(Übersicht!K32),(D97+E97)*(1+Übersicht!K32),(D97+E97)*(1+$Q$5))</f>
        <v>42020928.680548251</v>
      </c>
      <c r="G97" s="53">
        <f t="shared" ref="G97:G102" si="25">F97-(E97+D97)</f>
        <v>2378543.1328612268</v>
      </c>
      <c r="H97" s="53">
        <f t="shared" si="17"/>
        <v>241422.12798541391</v>
      </c>
      <c r="I97" s="53">
        <f t="shared" ref="I97:I102" si="26">F97*$Q$6</f>
        <v>756376.71624986851</v>
      </c>
      <c r="J97" s="53">
        <f t="shared" si="18"/>
        <v>0</v>
      </c>
      <c r="K97" s="53">
        <f t="shared" ref="K97:K102" si="27">K96+J97</f>
        <v>0</v>
      </c>
      <c r="L97" s="53">
        <f t="shared" si="19"/>
        <v>0</v>
      </c>
      <c r="M97" s="53">
        <f t="shared" si="20"/>
        <v>139434.78748763198</v>
      </c>
      <c r="N97" s="52">
        <f t="shared" si="21"/>
        <v>616941.92876223649</v>
      </c>
    </row>
    <row r="98" spans="1:14" x14ac:dyDescent="0.25">
      <c r="A98" s="9">
        <v>96</v>
      </c>
      <c r="B98" s="53">
        <f>IF(Übersicht!$C$13&gt;=A98,-Übersicht!$C$6,IF(A98=Übersicht!$C$13+1,Übersicht!$F$9,0))</f>
        <v>0</v>
      </c>
      <c r="C98" s="53">
        <f t="shared" si="22"/>
        <v>12388980.516118268</v>
      </c>
      <c r="D98" s="53">
        <f t="shared" si="23"/>
        <v>41264551.964298382</v>
      </c>
      <c r="E98" s="53">
        <f t="shared" si="24"/>
        <v>628941.92876223649</v>
      </c>
      <c r="F98" s="53">
        <f>IF(ISNUMBER(Übersicht!K33),(D98+E98)*(1+Übersicht!K33),(D98+E98)*(1+$Q$5))</f>
        <v>44407103.52664426</v>
      </c>
      <c r="G98" s="53">
        <f t="shared" si="25"/>
        <v>2513609.6335836425</v>
      </c>
      <c r="H98" s="53">
        <f t="shared" si="17"/>
        <v>255131.37780873914</v>
      </c>
      <c r="I98" s="53">
        <f t="shared" si="26"/>
        <v>799327.86347959656</v>
      </c>
      <c r="J98" s="53">
        <f t="shared" si="18"/>
        <v>0</v>
      </c>
      <c r="K98" s="53">
        <f t="shared" si="27"/>
        <v>0</v>
      </c>
      <c r="L98" s="53">
        <f t="shared" si="19"/>
        <v>0</v>
      </c>
      <c r="M98" s="53">
        <f t="shared" si="20"/>
        <v>147364.64304492049</v>
      </c>
      <c r="N98" s="52">
        <f t="shared" si="21"/>
        <v>651963.22043467604</v>
      </c>
    </row>
    <row r="99" spans="1:14" x14ac:dyDescent="0.25">
      <c r="A99" s="9">
        <v>97</v>
      </c>
      <c r="B99" s="53">
        <f>IF(Übersicht!$C$13&gt;=A99,-Übersicht!$C$6,IF(A99=Übersicht!$C$13+1,Übersicht!$F$9,0))</f>
        <v>0</v>
      </c>
      <c r="C99" s="53">
        <f t="shared" si="22"/>
        <v>13052943.736552944</v>
      </c>
      <c r="D99" s="53">
        <f t="shared" si="23"/>
        <v>43607775.66316466</v>
      </c>
      <c r="E99" s="53">
        <f t="shared" si="24"/>
        <v>663963.22043467604</v>
      </c>
      <c r="F99" s="53">
        <f>IF(ISNUMBER(Übersicht!K34),(D99+E99)*(1+Übersicht!K34),(D99+E99)*(1+$Q$5))</f>
        <v>46928043.216615297</v>
      </c>
      <c r="G99" s="53">
        <f t="shared" si="25"/>
        <v>2656304.3330159634</v>
      </c>
      <c r="H99" s="53">
        <f t="shared" si="17"/>
        <v>269614.88980111986</v>
      </c>
      <c r="I99" s="53">
        <f t="shared" si="26"/>
        <v>844704.7778990753</v>
      </c>
      <c r="J99" s="53">
        <f t="shared" si="18"/>
        <v>0</v>
      </c>
      <c r="K99" s="53">
        <f t="shared" si="27"/>
        <v>0</v>
      </c>
      <c r="L99" s="53">
        <f t="shared" si="19"/>
        <v>0</v>
      </c>
      <c r="M99" s="53">
        <f t="shared" si="20"/>
        <v>155742.35586961673</v>
      </c>
      <c r="N99" s="52">
        <f t="shared" si="21"/>
        <v>688962.42202945857</v>
      </c>
    </row>
    <row r="100" spans="1:14" x14ac:dyDescent="0.25">
      <c r="A100" s="9">
        <v>98</v>
      </c>
      <c r="B100" s="53">
        <f>IF(Übersicht!$C$13&gt;=A100,-Übersicht!$C$6,IF(A100=Übersicht!$C$13+1,Übersicht!$F$9,0))</f>
        <v>0</v>
      </c>
      <c r="C100" s="53">
        <f t="shared" si="22"/>
        <v>13753906.158582402</v>
      </c>
      <c r="D100" s="53">
        <f t="shared" si="23"/>
        <v>46083338.438716218</v>
      </c>
      <c r="E100" s="53">
        <f t="shared" si="24"/>
        <v>700962.42202945857</v>
      </c>
      <c r="F100" s="53">
        <f>IF(ISNUMBER(Übersicht!K35),(D100+E100)*(1+Übersicht!K35),(D100+E100)*(1+$Q$5))</f>
        <v>49591358.912390418</v>
      </c>
      <c r="G100" s="53">
        <f t="shared" si="25"/>
        <v>2807058.0516447425</v>
      </c>
      <c r="H100" s="53">
        <f t="shared" si="17"/>
        <v>284916.39224194112</v>
      </c>
      <c r="I100" s="53">
        <f t="shared" si="26"/>
        <v>892644.46042302751</v>
      </c>
      <c r="J100" s="53">
        <f t="shared" si="18"/>
        <v>0</v>
      </c>
      <c r="K100" s="53">
        <f t="shared" si="27"/>
        <v>0</v>
      </c>
      <c r="L100" s="53">
        <f t="shared" si="19"/>
        <v>0</v>
      </c>
      <c r="M100" s="53">
        <f t="shared" si="20"/>
        <v>164593.21975560143</v>
      </c>
      <c r="N100" s="52">
        <f t="shared" si="21"/>
        <v>728051.24066742603</v>
      </c>
    </row>
    <row r="101" spans="1:14" x14ac:dyDescent="0.25">
      <c r="A101" s="9">
        <v>99</v>
      </c>
      <c r="B101" s="53">
        <f>IF(Übersicht!$C$13&gt;=A101,-Übersicht!$C$6,IF(A101=Übersicht!$C$13+1,Übersicht!$F$9,0))</f>
        <v>0</v>
      </c>
      <c r="C101" s="53">
        <f t="shared" si="22"/>
        <v>14493957.399249829</v>
      </c>
      <c r="D101" s="53">
        <f t="shared" si="23"/>
        <v>48698714.451967388</v>
      </c>
      <c r="E101" s="53">
        <f t="shared" si="24"/>
        <v>740051.24066742603</v>
      </c>
      <c r="F101" s="53">
        <f>IF(ISNUMBER(Übersicht!K36),(D101+E101)*(1+Übersicht!K36),(D101+E101)*(1+$Q$5))</f>
        <v>52405091.634192906</v>
      </c>
      <c r="G101" s="53">
        <f t="shared" si="25"/>
        <v>2966325.9415580928</v>
      </c>
      <c r="H101" s="53">
        <f t="shared" si="17"/>
        <v>301082.08306814596</v>
      </c>
      <c r="I101" s="53">
        <f t="shared" si="26"/>
        <v>943291.64941547229</v>
      </c>
      <c r="J101" s="53">
        <f t="shared" si="18"/>
        <v>0</v>
      </c>
      <c r="K101" s="53">
        <f t="shared" si="27"/>
        <v>0</v>
      </c>
      <c r="L101" s="53">
        <f t="shared" si="19"/>
        <v>0</v>
      </c>
      <c r="M101" s="53">
        <f t="shared" si="20"/>
        <v>173943.95702333155</v>
      </c>
      <c r="N101" s="52">
        <f t="shared" si="21"/>
        <v>769347.69239214074</v>
      </c>
    </row>
    <row r="102" spans="1:14" ht="15.75" thickBot="1" x14ac:dyDescent="0.3">
      <c r="A102" s="10">
        <v>100</v>
      </c>
      <c r="B102" s="54">
        <f>IF(Übersicht!$C$13&gt;=A102,-Übersicht!$C$6,IF(A102=Übersicht!$C$13+1,Übersicht!$F$9,0))</f>
        <v>0</v>
      </c>
      <c r="C102" s="54">
        <f t="shared" si="22"/>
        <v>15275305.09164197</v>
      </c>
      <c r="D102" s="54">
        <f t="shared" si="23"/>
        <v>51461799.984777436</v>
      </c>
      <c r="E102" s="54">
        <f t="shared" si="24"/>
        <v>781347.69239214074</v>
      </c>
      <c r="F102" s="54">
        <f>IF(ISNUMBER(Übersicht!K37),(D102+E102)*(1+Übersicht!K37),(D102+E102)*(1+$Q$5))</f>
        <v>55377736.537799753</v>
      </c>
      <c r="G102" s="54">
        <f t="shared" si="25"/>
        <v>3134588.860630177</v>
      </c>
      <c r="H102" s="54">
        <f t="shared" si="17"/>
        <v>318160.76935396268</v>
      </c>
      <c r="I102" s="54">
        <f t="shared" si="26"/>
        <v>996799.2576803955</v>
      </c>
      <c r="J102" s="54">
        <f t="shared" si="18"/>
        <v>0</v>
      </c>
      <c r="K102" s="54">
        <f t="shared" si="27"/>
        <v>0</v>
      </c>
      <c r="L102" s="54">
        <f t="shared" si="19"/>
        <v>0</v>
      </c>
      <c r="M102" s="55">
        <f t="shared" si="20"/>
        <v>183822.79919924299</v>
      </c>
      <c r="N102" s="55">
        <f t="shared" si="21"/>
        <v>812976.45848115254</v>
      </c>
    </row>
    <row r="103" spans="1:14" x14ac:dyDescent="0.25">
      <c r="A103" s="112">
        <v>101</v>
      </c>
    </row>
    <row r="104" spans="1:14" x14ac:dyDescent="0.25">
      <c r="C104" s="44"/>
    </row>
  </sheetData>
  <sheetProtection sheet="1" objects="1" scenarios="1"/>
  <conditionalFormatting sqref="E3:E102">
    <cfRule type="cellIs" dxfId="1" priority="1" operator="lessThan">
      <formula>0</formula>
    </cfRule>
  </conditionalFormatting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2"/>
  <sheetViews>
    <sheetView zoomScale="85" zoomScaleNormal="85" workbookViewId="0">
      <selection activeCell="P3" sqref="P3"/>
    </sheetView>
  </sheetViews>
  <sheetFormatPr baseColWidth="10" defaultRowHeight="15" x14ac:dyDescent="0.25"/>
  <cols>
    <col min="1" max="1" width="7.28515625" customWidth="1"/>
    <col min="2" max="2" width="10.85546875" hidden="1" customWidth="1"/>
    <col min="3" max="3" width="11.140625" bestFit="1" customWidth="1"/>
    <col min="4" max="4" width="18.7109375" customWidth="1"/>
    <col min="5" max="5" width="14.42578125" customWidth="1"/>
    <col min="6" max="6" width="20.85546875" bestFit="1" customWidth="1"/>
    <col min="7" max="7" width="16.42578125" bestFit="1" customWidth="1"/>
    <col min="8" max="8" width="11.140625" bestFit="1" customWidth="1"/>
    <col min="9" max="9" width="17.28515625" customWidth="1"/>
    <col min="10" max="10" width="10.140625" bestFit="1" customWidth="1"/>
    <col min="11" max="11" width="16.140625" bestFit="1" customWidth="1"/>
    <col min="13" max="13" width="24.42578125" bestFit="1" customWidth="1"/>
    <col min="15" max="15" width="28" bestFit="1" customWidth="1"/>
  </cols>
  <sheetData>
    <row r="1" spans="1:16" ht="15.75" thickBot="1" x14ac:dyDescent="0.3"/>
    <row r="2" spans="1:16" ht="30.75" thickBot="1" x14ac:dyDescent="0.3">
      <c r="A2" s="6" t="s">
        <v>0</v>
      </c>
      <c r="B2" s="6"/>
      <c r="C2" s="5" t="s">
        <v>6</v>
      </c>
      <c r="D2" s="5" t="s">
        <v>10</v>
      </c>
      <c r="E2" s="5" t="s">
        <v>1</v>
      </c>
      <c r="F2" s="5" t="s">
        <v>2</v>
      </c>
      <c r="G2" s="5" t="s">
        <v>19</v>
      </c>
      <c r="H2" s="5" t="s">
        <v>9</v>
      </c>
      <c r="I2" s="5" t="s">
        <v>15</v>
      </c>
      <c r="J2" s="6" t="s">
        <v>5</v>
      </c>
      <c r="K2" s="6" t="s">
        <v>8</v>
      </c>
    </row>
    <row r="3" spans="1:16" x14ac:dyDescent="0.25">
      <c r="A3" s="41">
        <v>1</v>
      </c>
      <c r="B3" s="109">
        <f>IF(Übersicht!$C$13&gt;=A3,-Übersicht!$C$5-Übersicht!$C$6,IF(A3=Übersicht!$C$13+1,Übersicht!$G$9,0))</f>
        <v>-12000</v>
      </c>
      <c r="C3" s="51">
        <f>E3+D3</f>
        <v>12000</v>
      </c>
      <c r="D3" s="51">
        <f>P3</f>
        <v>0</v>
      </c>
      <c r="E3" s="51">
        <f>$P$4</f>
        <v>12000</v>
      </c>
      <c r="F3" s="51">
        <f>IF(ISNUMBER(Übersicht!C18),(D3+E3)*(1+Übersicht!C18),(D3+E3)*(1+$P$5))</f>
        <v>12720</v>
      </c>
      <c r="G3" s="51">
        <f>F3-(E3+D3)</f>
        <v>720</v>
      </c>
      <c r="H3" s="51">
        <f>IF(G3&gt;0,(D3+E3)*$P$8*0.7,0)</f>
        <v>73.079999999999984</v>
      </c>
      <c r="I3" s="51">
        <f>IF(G3&gt;0,MIN(G3,H3),0)</f>
        <v>73.079999999999984</v>
      </c>
      <c r="J3" s="51">
        <f>IF(I3*$P$9&gt;$P$10,(I3*$P$9-$P$10)*$P$7,0)</f>
        <v>0</v>
      </c>
      <c r="K3" s="58">
        <f>I3</f>
        <v>73.079999999999984</v>
      </c>
      <c r="O3" s="2" t="s">
        <v>22</v>
      </c>
      <c r="P3" s="60">
        <f>Übersicht!C5</f>
        <v>0</v>
      </c>
    </row>
    <row r="4" spans="1:16" x14ac:dyDescent="0.25">
      <c r="A4" s="42">
        <v>2</v>
      </c>
      <c r="B4" s="110">
        <f>IF(Übersicht!$C$13&gt;=A4,-Übersicht!$C$6,IF(A4=Übersicht!$C$13+1,Übersicht!$G$9,0))</f>
        <v>-12000</v>
      </c>
      <c r="C4" s="53">
        <f>C3+E4</f>
        <v>24000</v>
      </c>
      <c r="D4" s="53">
        <f>F3</f>
        <v>12720</v>
      </c>
      <c r="E4" s="53">
        <f t="shared" ref="E4:E35" si="0">$P$4-J3</f>
        <v>12000</v>
      </c>
      <c r="F4" s="53">
        <f>IF(ISNUMBER(Übersicht!C19),(D4+E4)*(1+Übersicht!C19),(D4+E4)*(1+$P$5))</f>
        <v>26203.200000000001</v>
      </c>
      <c r="G4" s="53">
        <f t="shared" ref="G4:G32" si="1">F4-(E4+D4)</f>
        <v>1483.2000000000007</v>
      </c>
      <c r="H4" s="53">
        <f t="shared" ref="H4:H67" si="2">IF(G4&gt;0,(D4+E4)*$P$8*0.7,0)</f>
        <v>150.54479999999998</v>
      </c>
      <c r="I4" s="53">
        <f t="shared" ref="I4:I32" si="3">IF(G4&gt;0,MIN(G4,H4),0)</f>
        <v>150.54479999999998</v>
      </c>
      <c r="J4" s="53">
        <f>IF(I4*$P$9&gt;$P$10,(I4*$P$9-$P$10)*$P$7,0)</f>
        <v>0</v>
      </c>
      <c r="K4" s="59">
        <f>K3+I4</f>
        <v>223.62479999999996</v>
      </c>
      <c r="O4" s="4" t="s">
        <v>23</v>
      </c>
      <c r="P4" s="61">
        <f>Übersicht!C6</f>
        <v>12000</v>
      </c>
    </row>
    <row r="5" spans="1:16" x14ac:dyDescent="0.25">
      <c r="A5" s="42">
        <v>3</v>
      </c>
      <c r="B5" s="110">
        <f>IF(Übersicht!$C$13&gt;=A5,-Übersicht!$C$6,IF(A5=Übersicht!$C$13+1,Übersicht!$G$9,0))</f>
        <v>-12000</v>
      </c>
      <c r="C5" s="53">
        <f t="shared" ref="C5:C32" si="4">C4+E5</f>
        <v>36000</v>
      </c>
      <c r="D5" s="53">
        <f t="shared" ref="D5:D32" si="5">F4</f>
        <v>26203.200000000001</v>
      </c>
      <c r="E5" s="53">
        <f t="shared" si="0"/>
        <v>12000</v>
      </c>
      <c r="F5" s="53">
        <f>IF(ISNUMBER(Übersicht!C20),(D5+E5)*(1+Übersicht!C20),(D5+E5)*(1+$P$5))</f>
        <v>40495.392</v>
      </c>
      <c r="G5" s="53">
        <f t="shared" si="1"/>
        <v>2292.1920000000027</v>
      </c>
      <c r="H5" s="53">
        <f t="shared" si="2"/>
        <v>232.65748799999994</v>
      </c>
      <c r="I5" s="53">
        <f t="shared" si="3"/>
        <v>232.65748799999994</v>
      </c>
      <c r="J5" s="53">
        <f t="shared" ref="J5:J68" si="6">IF(I5*$P$9&gt;$P$10,(I5*$P$9-$P$10)*$P$7,0)</f>
        <v>0</v>
      </c>
      <c r="K5" s="59">
        <f t="shared" ref="K5:K32" si="7">K4+I5</f>
        <v>456.28228799999988</v>
      </c>
      <c r="O5" s="4" t="s">
        <v>24</v>
      </c>
      <c r="P5" s="50">
        <f>Übersicht!C7</f>
        <v>0.06</v>
      </c>
    </row>
    <row r="6" spans="1:16" x14ac:dyDescent="0.25">
      <c r="A6" s="42">
        <v>4</v>
      </c>
      <c r="B6" s="110">
        <f>IF(Übersicht!$C$13&gt;=A6,-Übersicht!$C$6,IF(A6=Übersicht!$C$13+1,Übersicht!$G$9,0))</f>
        <v>-12000</v>
      </c>
      <c r="C6" s="53">
        <f t="shared" si="4"/>
        <v>48000</v>
      </c>
      <c r="D6" s="53">
        <f t="shared" si="5"/>
        <v>40495.392</v>
      </c>
      <c r="E6" s="53">
        <f t="shared" si="0"/>
        <v>12000</v>
      </c>
      <c r="F6" s="53">
        <f>IF(ISNUMBER(Übersicht!C21),(D6+E6)*(1+Übersicht!C21),(D6+E6)*(1+$P$5))</f>
        <v>55645.115519999999</v>
      </c>
      <c r="G6" s="53">
        <f t="shared" si="1"/>
        <v>3149.7235199999996</v>
      </c>
      <c r="H6" s="53">
        <f t="shared" si="2"/>
        <v>319.69693727999993</v>
      </c>
      <c r="I6" s="53">
        <f t="shared" si="3"/>
        <v>319.69693727999993</v>
      </c>
      <c r="J6" s="53">
        <f t="shared" si="6"/>
        <v>0</v>
      </c>
      <c r="K6" s="59">
        <f t="shared" si="7"/>
        <v>775.97922527999981</v>
      </c>
      <c r="O6" s="4" t="s">
        <v>25</v>
      </c>
      <c r="P6" s="50">
        <f>Übersicht!C8</f>
        <v>1.7999999999999999E-2</v>
      </c>
    </row>
    <row r="7" spans="1:16" x14ac:dyDescent="0.25">
      <c r="A7" s="42">
        <v>5</v>
      </c>
      <c r="B7" s="110">
        <f>IF(Übersicht!$C$13&gt;=A7,-Übersicht!$C$6,IF(A7=Übersicht!$C$13+1,Übersicht!$G$9,0))</f>
        <v>-12000</v>
      </c>
      <c r="C7" s="53">
        <f t="shared" si="4"/>
        <v>60000</v>
      </c>
      <c r="D7" s="53">
        <f t="shared" si="5"/>
        <v>55645.115519999999</v>
      </c>
      <c r="E7" s="53">
        <f t="shared" si="0"/>
        <v>12000</v>
      </c>
      <c r="F7" s="53">
        <f>IF(ISNUMBER(Übersicht!C22),(D7+E7)*(1+Übersicht!C22),(D7+E7)*(1+$P$5))</f>
        <v>71703.822451200002</v>
      </c>
      <c r="G7" s="53">
        <f t="shared" si="1"/>
        <v>4058.7069312000094</v>
      </c>
      <c r="H7" s="53">
        <f t="shared" si="2"/>
        <v>411.9587535167999</v>
      </c>
      <c r="I7" s="53">
        <f t="shared" si="3"/>
        <v>411.9587535167999</v>
      </c>
      <c r="J7" s="53">
        <f t="shared" si="6"/>
        <v>0</v>
      </c>
      <c r="K7" s="59">
        <f t="shared" si="7"/>
        <v>1187.9379787967996</v>
      </c>
      <c r="O7" s="4" t="s">
        <v>26</v>
      </c>
      <c r="P7" s="7">
        <f>Übersicht!C9</f>
        <v>0.26374999999999998</v>
      </c>
    </row>
    <row r="8" spans="1:16" x14ac:dyDescent="0.25">
      <c r="A8" s="42">
        <v>6</v>
      </c>
      <c r="B8" s="110">
        <f>IF(Übersicht!$C$13&gt;=A8,-Übersicht!$C$6,IF(A8=Übersicht!$C$13+1,Übersicht!$G$9,0))</f>
        <v>-12000</v>
      </c>
      <c r="C8" s="53">
        <f t="shared" si="4"/>
        <v>72000</v>
      </c>
      <c r="D8" s="53">
        <f t="shared" si="5"/>
        <v>71703.822451200002</v>
      </c>
      <c r="E8" s="53">
        <f t="shared" si="0"/>
        <v>12000</v>
      </c>
      <c r="F8" s="53">
        <f>IF(ISNUMBER(Übersicht!C23),(D8+E8)*(1+Übersicht!C23),(D8+E8)*(1+$P$5))</f>
        <v>88726.051798272005</v>
      </c>
      <c r="G8" s="53">
        <f t="shared" si="1"/>
        <v>5022.2293470720033</v>
      </c>
      <c r="H8" s="53">
        <f t="shared" si="2"/>
        <v>509.75627872780791</v>
      </c>
      <c r="I8" s="53">
        <f t="shared" si="3"/>
        <v>509.75627872780791</v>
      </c>
      <c r="J8" s="53">
        <f t="shared" si="6"/>
        <v>0</v>
      </c>
      <c r="K8" s="59">
        <f t="shared" si="7"/>
        <v>1697.6942575246076</v>
      </c>
      <c r="O8" s="4" t="s">
        <v>27</v>
      </c>
      <c r="P8" s="7">
        <f>Übersicht!C10</f>
        <v>8.6999999999999994E-3</v>
      </c>
    </row>
    <row r="9" spans="1:16" x14ac:dyDescent="0.25">
      <c r="A9" s="42">
        <v>7</v>
      </c>
      <c r="B9" s="110">
        <f>IF(Übersicht!$C$13&gt;=A9,-Übersicht!$C$6,IF(A9=Übersicht!$C$13+1,Übersicht!$G$9,0))</f>
        <v>-12000</v>
      </c>
      <c r="C9" s="53">
        <f t="shared" si="4"/>
        <v>84000</v>
      </c>
      <c r="D9" s="53">
        <f t="shared" si="5"/>
        <v>88726.051798272005</v>
      </c>
      <c r="E9" s="53">
        <f t="shared" si="0"/>
        <v>12000</v>
      </c>
      <c r="F9" s="53">
        <f>IF(ISNUMBER(Übersicht!C24),(D9+E9)*(1+Übersicht!C24),(D9+E9)*(1+$P$5))</f>
        <v>106769.61490616832</v>
      </c>
      <c r="G9" s="53">
        <f t="shared" si="1"/>
        <v>6043.5631078963197</v>
      </c>
      <c r="H9" s="53">
        <f t="shared" si="2"/>
        <v>613.42165545147634</v>
      </c>
      <c r="I9" s="53">
        <f t="shared" si="3"/>
        <v>613.42165545147634</v>
      </c>
      <c r="J9" s="53">
        <f t="shared" si="6"/>
        <v>0</v>
      </c>
      <c r="K9" s="59">
        <f t="shared" si="7"/>
        <v>2311.115912976084</v>
      </c>
      <c r="O9" s="3" t="s">
        <v>28</v>
      </c>
      <c r="P9" s="11">
        <f>Übersicht!C11</f>
        <v>0.7</v>
      </c>
    </row>
    <row r="10" spans="1:16" x14ac:dyDescent="0.25">
      <c r="A10" s="42">
        <v>8</v>
      </c>
      <c r="B10" s="110">
        <f>IF(Übersicht!$C$13&gt;=A10,-Übersicht!$C$6,IF(A10=Übersicht!$C$13+1,Übersicht!$G$9,0))</f>
        <v>-12000</v>
      </c>
      <c r="C10" s="53">
        <f t="shared" si="4"/>
        <v>96000</v>
      </c>
      <c r="D10" s="53">
        <f t="shared" si="5"/>
        <v>106769.61490616832</v>
      </c>
      <c r="E10" s="53">
        <f t="shared" si="0"/>
        <v>12000</v>
      </c>
      <c r="F10" s="53">
        <f>IF(ISNUMBER(Übersicht!C25),(D10+E10)*(1+Übersicht!C25),(D10+E10)*(1+$P$5))</f>
        <v>125895.79180053843</v>
      </c>
      <c r="G10" s="53">
        <f t="shared" si="1"/>
        <v>7126.1768943701027</v>
      </c>
      <c r="H10" s="53">
        <f t="shared" si="2"/>
        <v>723.306954778565</v>
      </c>
      <c r="I10" s="53">
        <f t="shared" si="3"/>
        <v>723.306954778565</v>
      </c>
      <c r="J10" s="53">
        <f t="shared" si="6"/>
        <v>0</v>
      </c>
      <c r="K10" s="59">
        <f t="shared" si="7"/>
        <v>3034.4228677546489</v>
      </c>
      <c r="O10" s="46" t="s">
        <v>29</v>
      </c>
      <c r="P10" s="57">
        <f>Übersicht!C12</f>
        <v>801</v>
      </c>
    </row>
    <row r="11" spans="1:16" x14ac:dyDescent="0.25">
      <c r="A11" s="42">
        <v>9</v>
      </c>
      <c r="B11" s="110">
        <f>IF(Übersicht!$C$13&gt;=A11,-Übersicht!$C$6,IF(A11=Übersicht!$C$13+1,Übersicht!$G$9,0))</f>
        <v>-12000</v>
      </c>
      <c r="C11" s="53">
        <f t="shared" si="4"/>
        <v>108000</v>
      </c>
      <c r="D11" s="53">
        <f t="shared" si="5"/>
        <v>125895.79180053843</v>
      </c>
      <c r="E11" s="53">
        <f t="shared" si="0"/>
        <v>12000</v>
      </c>
      <c r="F11" s="53">
        <f>IF(ISNUMBER(Übersicht!C26),(D11+E11)*(1+Übersicht!C26),(D11+E11)*(1+$P$5))</f>
        <v>146169.53930857073</v>
      </c>
      <c r="G11" s="53">
        <f t="shared" si="1"/>
        <v>8273.7475080323056</v>
      </c>
      <c r="H11" s="53">
        <f t="shared" si="2"/>
        <v>839.78537206527903</v>
      </c>
      <c r="I11" s="53">
        <f t="shared" si="3"/>
        <v>839.78537206527903</v>
      </c>
      <c r="J11" s="53">
        <f t="shared" si="6"/>
        <v>0</v>
      </c>
      <c r="K11" s="59">
        <f t="shared" si="7"/>
        <v>3874.2082398199282</v>
      </c>
      <c r="O11" s="14" t="s">
        <v>30</v>
      </c>
      <c r="P11" s="47">
        <f>Übersicht!C13</f>
        <v>30</v>
      </c>
    </row>
    <row r="12" spans="1:16" ht="15.75" thickBot="1" x14ac:dyDescent="0.3">
      <c r="A12" s="42">
        <v>10</v>
      </c>
      <c r="B12" s="110">
        <f>IF(Übersicht!$C$13&gt;=A12,-Übersicht!$C$6,IF(A12=Übersicht!$C$13+1,Übersicht!$G$9,0))</f>
        <v>-12000</v>
      </c>
      <c r="C12" s="53">
        <f t="shared" si="4"/>
        <v>120000</v>
      </c>
      <c r="D12" s="53">
        <f t="shared" si="5"/>
        <v>146169.53930857073</v>
      </c>
      <c r="E12" s="53">
        <f t="shared" si="0"/>
        <v>12000</v>
      </c>
      <c r="F12" s="53">
        <f>IF(ISNUMBER(Übersicht!C27),(D12+E12)*(1+Übersicht!C27),(D12+E12)*(1+$P$5))</f>
        <v>167659.71166708498</v>
      </c>
      <c r="G12" s="53">
        <f t="shared" si="1"/>
        <v>9490.1723585142463</v>
      </c>
      <c r="H12" s="53">
        <f t="shared" si="2"/>
        <v>963.25249438919559</v>
      </c>
      <c r="I12" s="53">
        <f t="shared" si="3"/>
        <v>963.25249438919559</v>
      </c>
      <c r="J12" s="53">
        <f t="shared" si="6"/>
        <v>0</v>
      </c>
      <c r="K12" s="59">
        <f t="shared" si="7"/>
        <v>4837.460734209124</v>
      </c>
      <c r="O12" s="12" t="s">
        <v>34</v>
      </c>
      <c r="P12" s="45">
        <f ca="1">IRR(B3:INDIRECT("B"&amp;P11+3),Übersicht!C7*(1-Übersicht!C9))</f>
        <v>5.3318524324176941E-2</v>
      </c>
    </row>
    <row r="13" spans="1:16" x14ac:dyDescent="0.25">
      <c r="A13" s="42">
        <v>11</v>
      </c>
      <c r="B13" s="110">
        <f>IF(Übersicht!$C$13&gt;=A13,-Übersicht!$C$6,IF(A13=Übersicht!$C$13+1,Übersicht!$G$9,0))</f>
        <v>-12000</v>
      </c>
      <c r="C13" s="53">
        <f t="shared" si="4"/>
        <v>132000</v>
      </c>
      <c r="D13" s="53">
        <f t="shared" si="5"/>
        <v>167659.71166708498</v>
      </c>
      <c r="E13" s="53">
        <f t="shared" si="0"/>
        <v>12000</v>
      </c>
      <c r="F13" s="53">
        <f>IF(ISNUMBER(Übersicht!C28),(D13+E13)*(1+Übersicht!C28),(D13+E13)*(1+$P$5))</f>
        <v>190439.29436711009</v>
      </c>
      <c r="G13" s="53">
        <f t="shared" si="1"/>
        <v>10779.582700025116</v>
      </c>
      <c r="H13" s="53">
        <f t="shared" si="2"/>
        <v>1094.1276440525473</v>
      </c>
      <c r="I13" s="53">
        <f t="shared" si="3"/>
        <v>1094.1276440525473</v>
      </c>
      <c r="J13" s="53">
        <f t="shared" si="6"/>
        <v>0</v>
      </c>
      <c r="K13" s="59">
        <f t="shared" si="7"/>
        <v>5931.5883782616711</v>
      </c>
    </row>
    <row r="14" spans="1:16" x14ac:dyDescent="0.25">
      <c r="A14" s="42">
        <v>12</v>
      </c>
      <c r="B14" s="110">
        <f>IF(Übersicht!$C$13&gt;=A14,-Übersicht!$C$6,IF(A14=Übersicht!$C$13+1,Übersicht!$G$9,0))</f>
        <v>-12000</v>
      </c>
      <c r="C14" s="53">
        <f t="shared" si="4"/>
        <v>144000</v>
      </c>
      <c r="D14" s="53">
        <f t="shared" si="5"/>
        <v>190439.29436711009</v>
      </c>
      <c r="E14" s="53">
        <f t="shared" si="0"/>
        <v>12000</v>
      </c>
      <c r="F14" s="53">
        <f>IF(ISNUMBER(Übersicht!C29),(D14+E14)*(1+Übersicht!C29),(D14+E14)*(1+$P$5))</f>
        <v>214585.65202913672</v>
      </c>
      <c r="G14" s="53">
        <f t="shared" si="1"/>
        <v>12146.357662026625</v>
      </c>
      <c r="H14" s="53">
        <f t="shared" si="2"/>
        <v>1232.8553026957004</v>
      </c>
      <c r="I14" s="53">
        <f t="shared" si="3"/>
        <v>1232.8553026957004</v>
      </c>
      <c r="J14" s="53">
        <f t="shared" si="6"/>
        <v>16.352160260193674</v>
      </c>
      <c r="K14" s="59">
        <f t="shared" si="7"/>
        <v>7164.4436809573717</v>
      </c>
    </row>
    <row r="15" spans="1:16" x14ac:dyDescent="0.25">
      <c r="A15" s="42">
        <v>13</v>
      </c>
      <c r="B15" s="110">
        <f>IF(Übersicht!$C$13&gt;=A15,-Übersicht!$C$6,IF(A15=Übersicht!$C$13+1,Übersicht!$G$9,0))</f>
        <v>-12000</v>
      </c>
      <c r="C15" s="53">
        <f t="shared" si="4"/>
        <v>155983.6478397398</v>
      </c>
      <c r="D15" s="53">
        <f t="shared" si="5"/>
        <v>214585.65202913672</v>
      </c>
      <c r="E15" s="53">
        <f t="shared" si="0"/>
        <v>11983.647839739806</v>
      </c>
      <c r="F15" s="53">
        <f>IF(ISNUMBER(Übersicht!C30),(D15+E15)*(1+Übersicht!C30),(D15+E15)*(1+$P$5))</f>
        <v>240163.45786100911</v>
      </c>
      <c r="G15" s="53">
        <f t="shared" si="1"/>
        <v>13594.15799213259</v>
      </c>
      <c r="H15" s="53">
        <f t="shared" si="2"/>
        <v>1379.8070362014578</v>
      </c>
      <c r="I15" s="53">
        <f t="shared" si="3"/>
        <v>1379.8070362014578</v>
      </c>
      <c r="J15" s="53">
        <f t="shared" si="6"/>
        <v>43.483124058694116</v>
      </c>
      <c r="K15" s="59">
        <f t="shared" si="7"/>
        <v>8544.2507171588295</v>
      </c>
    </row>
    <row r="16" spans="1:16" x14ac:dyDescent="0.25">
      <c r="A16" s="42">
        <v>14</v>
      </c>
      <c r="B16" s="110">
        <f>IF(Übersicht!$C$13&gt;=A16,-Übersicht!$C$6,IF(A16=Übersicht!$C$13+1,Übersicht!$G$9,0))</f>
        <v>-12000</v>
      </c>
      <c r="C16" s="53">
        <f t="shared" si="4"/>
        <v>167940.16471568111</v>
      </c>
      <c r="D16" s="53">
        <f t="shared" si="5"/>
        <v>240163.45786100911</v>
      </c>
      <c r="E16" s="53">
        <f t="shared" si="0"/>
        <v>11956.516875941306</v>
      </c>
      <c r="F16" s="53">
        <f>IF(ISNUMBER(Übersicht!C31),(D16+E16)*(1+Übersicht!C31),(D16+E16)*(1+$P$5))</f>
        <v>267247.17322116747</v>
      </c>
      <c r="G16" s="53">
        <f t="shared" si="1"/>
        <v>15127.19848421705</v>
      </c>
      <c r="H16" s="53">
        <f t="shared" si="2"/>
        <v>1535.4106461480278</v>
      </c>
      <c r="I16" s="53">
        <f t="shared" si="3"/>
        <v>1535.4106461480278</v>
      </c>
      <c r="J16" s="53">
        <f t="shared" si="6"/>
        <v>72.211440545079611</v>
      </c>
      <c r="K16" s="59">
        <f t="shared" si="7"/>
        <v>10079.661363306857</v>
      </c>
    </row>
    <row r="17" spans="1:11" x14ac:dyDescent="0.25">
      <c r="A17" s="42">
        <v>15</v>
      </c>
      <c r="B17" s="110">
        <f>IF(Übersicht!$C$13&gt;=A17,-Übersicht!$C$6,IF(A17=Übersicht!$C$13+1,Übersicht!$G$9,0))</f>
        <v>-12000</v>
      </c>
      <c r="C17" s="53">
        <f t="shared" si="4"/>
        <v>179867.95327513604</v>
      </c>
      <c r="D17" s="53">
        <f t="shared" si="5"/>
        <v>267247.17322116747</v>
      </c>
      <c r="E17" s="53">
        <f t="shared" si="0"/>
        <v>11927.788559454921</v>
      </c>
      <c r="F17" s="53">
        <f>IF(ISNUMBER(Übersicht!C32),(D17+E17)*(1+Übersicht!C32),(D17+E17)*(1+$P$5))</f>
        <v>295925.45948745974</v>
      </c>
      <c r="G17" s="53">
        <f t="shared" si="1"/>
        <v>16750.49770683737</v>
      </c>
      <c r="H17" s="53">
        <f t="shared" si="2"/>
        <v>1700.17551724399</v>
      </c>
      <c r="I17" s="53">
        <f t="shared" si="3"/>
        <v>1700.17551724399</v>
      </c>
      <c r="J17" s="53">
        <f t="shared" si="6"/>
        <v>102.63115487117163</v>
      </c>
      <c r="K17" s="59">
        <f t="shared" si="7"/>
        <v>11779.836880550847</v>
      </c>
    </row>
    <row r="18" spans="1:11" x14ac:dyDescent="0.25">
      <c r="A18" s="42">
        <v>16</v>
      </c>
      <c r="B18" s="110">
        <f>IF(Übersicht!$C$13&gt;=A18,-Übersicht!$C$6,IF(A18=Übersicht!$C$13+1,Übersicht!$G$9,0))</f>
        <v>-12000</v>
      </c>
      <c r="C18" s="53">
        <f t="shared" si="4"/>
        <v>191765.32212026487</v>
      </c>
      <c r="D18" s="53">
        <f t="shared" si="5"/>
        <v>295925.45948745974</v>
      </c>
      <c r="E18" s="53">
        <f t="shared" si="0"/>
        <v>11897.368845128829</v>
      </c>
      <c r="F18" s="53">
        <f>IF(ISNUMBER(Übersicht!C33),(D18+E18)*(1+Übersicht!C33),(D18+E18)*(1+$P$5))</f>
        <v>326292.19803254388</v>
      </c>
      <c r="G18" s="53">
        <f t="shared" si="1"/>
        <v>18469.369699955336</v>
      </c>
      <c r="H18" s="53">
        <f t="shared" si="2"/>
        <v>1874.641024545464</v>
      </c>
      <c r="I18" s="53">
        <f t="shared" si="3"/>
        <v>1874.641024545464</v>
      </c>
      <c r="J18" s="53">
        <f t="shared" si="6"/>
        <v>134.84184915670627</v>
      </c>
      <c r="K18" s="59">
        <f t="shared" si="7"/>
        <v>13654.477905096312</v>
      </c>
    </row>
    <row r="19" spans="1:11" x14ac:dyDescent="0.25">
      <c r="A19" s="42">
        <v>17</v>
      </c>
      <c r="B19" s="110">
        <f>IF(Übersicht!$C$13&gt;=A19,-Übersicht!$C$6,IF(A19=Übersicht!$C$13+1,Übersicht!$G$9,0))</f>
        <v>-12000</v>
      </c>
      <c r="C19" s="53">
        <f t="shared" si="4"/>
        <v>203630.48027110816</v>
      </c>
      <c r="D19" s="53">
        <f t="shared" si="5"/>
        <v>326292.19803254388</v>
      </c>
      <c r="E19" s="53">
        <f t="shared" si="0"/>
        <v>11865.158150843294</v>
      </c>
      <c r="F19" s="53">
        <f>IF(ISNUMBER(Übersicht!C34),(D19+E19)*(1+Übersicht!C34),(D19+E19)*(1+$P$5))</f>
        <v>358446.79755439039</v>
      </c>
      <c r="G19" s="53">
        <f t="shared" si="1"/>
        <v>20289.441371003224</v>
      </c>
      <c r="H19" s="53">
        <f t="shared" si="2"/>
        <v>2059.3782991568273</v>
      </c>
      <c r="I19" s="53">
        <f t="shared" si="3"/>
        <v>2059.3782991568273</v>
      </c>
      <c r="J19" s="53">
        <f t="shared" si="6"/>
        <v>168.94896848182918</v>
      </c>
      <c r="K19" s="59">
        <f t="shared" si="7"/>
        <v>15713.856204253139</v>
      </c>
    </row>
    <row r="20" spans="1:11" x14ac:dyDescent="0.25">
      <c r="A20" s="42">
        <v>18</v>
      </c>
      <c r="B20" s="110">
        <f>IF(Übersicht!$C$13&gt;=A20,-Übersicht!$C$6,IF(A20=Übersicht!$C$13+1,Übersicht!$G$9,0))</f>
        <v>-12000</v>
      </c>
      <c r="C20" s="53">
        <f t="shared" si="4"/>
        <v>215461.53130262633</v>
      </c>
      <c r="D20" s="53">
        <f t="shared" si="5"/>
        <v>358446.79755439039</v>
      </c>
      <c r="E20" s="53">
        <f t="shared" si="0"/>
        <v>11831.051031518171</v>
      </c>
      <c r="F20" s="53">
        <f>IF(ISNUMBER(Übersicht!C35),(D20+E20)*(1+Übersicht!C35),(D20+E20)*(1+$P$5))</f>
        <v>392494.51950106304</v>
      </c>
      <c r="G20" s="53">
        <f t="shared" si="1"/>
        <v>22216.670915154507</v>
      </c>
      <c r="H20" s="53">
        <f t="shared" si="2"/>
        <v>2254.9920978881828</v>
      </c>
      <c r="I20" s="53">
        <f t="shared" si="3"/>
        <v>2254.9920978881828</v>
      </c>
      <c r="J20" s="53">
        <f t="shared" si="6"/>
        <v>205.0641660726057</v>
      </c>
      <c r="K20" s="59">
        <f t="shared" si="7"/>
        <v>17968.848302141323</v>
      </c>
    </row>
    <row r="21" spans="1:11" x14ac:dyDescent="0.25">
      <c r="A21" s="42">
        <v>19</v>
      </c>
      <c r="B21" s="110">
        <f>IF(Übersicht!$C$13&gt;=A21,-Übersicht!$C$6,IF(A21=Übersicht!$C$13+1,Übersicht!$G$9,0))</f>
        <v>-12000</v>
      </c>
      <c r="C21" s="53">
        <f t="shared" si="4"/>
        <v>227256.46713655372</v>
      </c>
      <c r="D21" s="53">
        <f t="shared" si="5"/>
        <v>392494.51950106304</v>
      </c>
      <c r="E21" s="53">
        <f t="shared" si="0"/>
        <v>11794.935833927395</v>
      </c>
      <c r="F21" s="53">
        <f>IF(ISNUMBER(Übersicht!C36),(D21+E21)*(1+Übersicht!C36),(D21+E21)*(1+$P$5))</f>
        <v>428546.8226550899</v>
      </c>
      <c r="G21" s="53">
        <f t="shared" si="1"/>
        <v>24257.367320099438</v>
      </c>
      <c r="H21" s="53">
        <f t="shared" si="2"/>
        <v>2462.1227829900913</v>
      </c>
      <c r="I21" s="53">
        <f t="shared" si="3"/>
        <v>2462.1227829900913</v>
      </c>
      <c r="J21" s="53">
        <f t="shared" si="6"/>
        <v>243.30566880954558</v>
      </c>
      <c r="K21" s="59">
        <f t="shared" si="7"/>
        <v>20430.971085131416</v>
      </c>
    </row>
    <row r="22" spans="1:11" x14ac:dyDescent="0.25">
      <c r="A22" s="42">
        <v>20</v>
      </c>
      <c r="B22" s="110">
        <f>IF(Übersicht!$C$13&gt;=A22,-Übersicht!$C$6,IF(A22=Übersicht!$C$13+1,Übersicht!$G$9,0))</f>
        <v>-12000</v>
      </c>
      <c r="C22" s="53">
        <f t="shared" si="4"/>
        <v>239013.16146774418</v>
      </c>
      <c r="D22" s="53">
        <f t="shared" si="5"/>
        <v>428546.8226550899</v>
      </c>
      <c r="E22" s="53">
        <f t="shared" si="0"/>
        <v>11756.694331190454</v>
      </c>
      <c r="F22" s="53">
        <f>IF(ISNUMBER(Übersicht!C37),(D22+E22)*(1+Übersicht!C37),(D22+E22)*(1+$P$5))</f>
        <v>466721.72800545715</v>
      </c>
      <c r="G22" s="53">
        <f t="shared" si="1"/>
        <v>26418.211019176815</v>
      </c>
      <c r="H22" s="53">
        <f t="shared" si="2"/>
        <v>2681.4484184464468</v>
      </c>
      <c r="I22" s="53">
        <f t="shared" si="3"/>
        <v>2681.4484184464468</v>
      </c>
      <c r="J22" s="53">
        <f t="shared" si="6"/>
        <v>283.79866425567519</v>
      </c>
      <c r="K22" s="59">
        <f t="shared" si="7"/>
        <v>23112.419503577861</v>
      </c>
    </row>
    <row r="23" spans="1:11" x14ac:dyDescent="0.25">
      <c r="A23" s="42">
        <v>21</v>
      </c>
      <c r="B23" s="110">
        <f>IF(Übersicht!$C$13&gt;=A23,-Übersicht!$C$6,IF(A23=Übersicht!$C$13+1,Übersicht!$G$9,0))</f>
        <v>-12000</v>
      </c>
      <c r="C23" s="53">
        <f t="shared" si="4"/>
        <v>250729.3628034885</v>
      </c>
      <c r="D23" s="53">
        <f t="shared" si="5"/>
        <v>466721.72800545715</v>
      </c>
      <c r="E23" s="53">
        <f t="shared" si="0"/>
        <v>11716.201335744325</v>
      </c>
      <c r="F23" s="53">
        <f>IF(ISNUMBER(Übersicht!E18),(D23+E23)*(1+Übersicht!E18),(D23+E23)*(1+$P$5))</f>
        <v>507144.20510167361</v>
      </c>
      <c r="G23" s="53">
        <f t="shared" si="1"/>
        <v>28706.275760472112</v>
      </c>
      <c r="H23" s="53">
        <f t="shared" si="2"/>
        <v>2913.686989687917</v>
      </c>
      <c r="I23" s="53">
        <f t="shared" si="3"/>
        <v>2913.686989687917</v>
      </c>
      <c r="J23" s="53">
        <f t="shared" si="6"/>
        <v>326.67571047113159</v>
      </c>
      <c r="K23" s="59">
        <f t="shared" si="7"/>
        <v>26026.106493265779</v>
      </c>
    </row>
    <row r="24" spans="1:11" x14ac:dyDescent="0.25">
      <c r="A24" s="42">
        <v>22</v>
      </c>
      <c r="B24" s="110">
        <f>IF(Übersicht!$C$13&gt;=A24,-Übersicht!$C$6,IF(A24=Übersicht!$C$13+1,Übersicht!$G$9,0))</f>
        <v>-12000</v>
      </c>
      <c r="C24" s="53">
        <f t="shared" si="4"/>
        <v>262402.68709301739</v>
      </c>
      <c r="D24" s="53">
        <f t="shared" si="5"/>
        <v>507144.20510167361</v>
      </c>
      <c r="E24" s="53">
        <f t="shared" si="0"/>
        <v>11673.324289528868</v>
      </c>
      <c r="F24" s="53">
        <f>IF(ISNUMBER(Übersicht!E19),(D24+E24)*(1+Übersicht!E19),(D24+E24)*(1+$P$5))</f>
        <v>549946.58115467464</v>
      </c>
      <c r="G24" s="53">
        <f t="shared" si="1"/>
        <v>31129.051763472147</v>
      </c>
      <c r="H24" s="53">
        <f t="shared" si="2"/>
        <v>3159.5987539924231</v>
      </c>
      <c r="I24" s="53">
        <f t="shared" si="3"/>
        <v>3159.5987539924231</v>
      </c>
      <c r="J24" s="53">
        <f t="shared" si="6"/>
        <v>372.07716995585099</v>
      </c>
      <c r="K24" s="59">
        <f t="shared" si="7"/>
        <v>29185.705247258204</v>
      </c>
    </row>
    <row r="25" spans="1:11" x14ac:dyDescent="0.25">
      <c r="A25" s="42">
        <v>23</v>
      </c>
      <c r="B25" s="110">
        <f>IF(Übersicht!$C$13&gt;=A25,-Übersicht!$C$6,IF(A25=Übersicht!$C$13+1,Übersicht!$G$9,0))</f>
        <v>-12000</v>
      </c>
      <c r="C25" s="53">
        <f t="shared" si="4"/>
        <v>274030.60992306157</v>
      </c>
      <c r="D25" s="53">
        <f t="shared" si="5"/>
        <v>549946.58115467464</v>
      </c>
      <c r="E25" s="53">
        <f t="shared" si="0"/>
        <v>11627.922830044148</v>
      </c>
      <c r="F25" s="53">
        <f>IF(ISNUMBER(Übersicht!E20),(D25+E25)*(1+Übersicht!E20),(D25+E25)*(1+$P$5))</f>
        <v>595268.97422380198</v>
      </c>
      <c r="G25" s="53">
        <f t="shared" si="1"/>
        <v>33694.470239083166</v>
      </c>
      <c r="H25" s="53">
        <f t="shared" si="2"/>
        <v>3419.9887292669373</v>
      </c>
      <c r="I25" s="53">
        <f t="shared" si="3"/>
        <v>3419.9887292669373</v>
      </c>
      <c r="J25" s="53">
        <f t="shared" si="6"/>
        <v>420.15166914090821</v>
      </c>
      <c r="K25" s="59">
        <f t="shared" si="7"/>
        <v>32605.693976525141</v>
      </c>
    </row>
    <row r="26" spans="1:11" x14ac:dyDescent="0.25">
      <c r="A26" s="42">
        <v>24</v>
      </c>
      <c r="B26" s="110">
        <f>IF(Übersicht!$C$13&gt;=A26,-Übersicht!$C$6,IF(A26=Übersicht!$C$13+1,Übersicht!$G$9,0))</f>
        <v>-12000</v>
      </c>
      <c r="C26" s="53">
        <f t="shared" si="4"/>
        <v>285610.45825392066</v>
      </c>
      <c r="D26" s="53">
        <f t="shared" si="5"/>
        <v>595268.97422380198</v>
      </c>
      <c r="E26" s="53">
        <f t="shared" si="0"/>
        <v>11579.848330859091</v>
      </c>
      <c r="F26" s="53">
        <f>IF(ISNUMBER(Übersicht!E21),(D26+E26)*(1+Übersicht!E21),(D26+E26)*(1+$P$5))</f>
        <v>643259.75190794072</v>
      </c>
      <c r="G26" s="53">
        <f t="shared" si="1"/>
        <v>36410.929353279644</v>
      </c>
      <c r="H26" s="53">
        <f t="shared" si="2"/>
        <v>3695.7093293578855</v>
      </c>
      <c r="I26" s="53">
        <f t="shared" si="3"/>
        <v>3695.7093293578855</v>
      </c>
      <c r="J26" s="53">
        <f t="shared" si="6"/>
        <v>471.05658493269954</v>
      </c>
      <c r="K26" s="59">
        <f t="shared" si="7"/>
        <v>36301.403305883025</v>
      </c>
    </row>
    <row r="27" spans="1:11" x14ac:dyDescent="0.25">
      <c r="A27" s="42">
        <v>25</v>
      </c>
      <c r="B27" s="110">
        <f>IF(Übersicht!$C$13&gt;=A27,-Übersicht!$C$6,IF(A27=Übersicht!$C$13+1,Übersicht!$G$9,0))</f>
        <v>-12000</v>
      </c>
      <c r="C27" s="53">
        <f t="shared" si="4"/>
        <v>297139.40166898794</v>
      </c>
      <c r="D27" s="53">
        <f t="shared" si="5"/>
        <v>643259.75190794072</v>
      </c>
      <c r="E27" s="53">
        <f t="shared" si="0"/>
        <v>11528.943415067301</v>
      </c>
      <c r="F27" s="53">
        <f>IF(ISNUMBER(Übersicht!E22),(D27+E27)*(1+Übersicht!E22),(D27+E27)*(1+$P$5))</f>
        <v>694076.01704238856</v>
      </c>
      <c r="G27" s="53">
        <f t="shared" si="1"/>
        <v>39287.321719380561</v>
      </c>
      <c r="H27" s="53">
        <f t="shared" si="2"/>
        <v>3987.6631545171181</v>
      </c>
      <c r="I27" s="53">
        <f t="shared" si="3"/>
        <v>3987.6631545171181</v>
      </c>
      <c r="J27" s="53">
        <f t="shared" si="6"/>
        <v>524.95855990272275</v>
      </c>
      <c r="K27" s="59">
        <f t="shared" si="7"/>
        <v>40289.066460400143</v>
      </c>
    </row>
    <row r="28" spans="1:11" x14ac:dyDescent="0.25">
      <c r="A28" s="42">
        <v>26</v>
      </c>
      <c r="B28" s="110">
        <f>IF(Übersicht!$C$13&gt;=A28,-Übersicht!$C$6,IF(A28=Übersicht!$C$13+1,Übersicht!$G$9,0))</f>
        <v>-12000</v>
      </c>
      <c r="C28" s="53">
        <f t="shared" si="4"/>
        <v>308614.4431090852</v>
      </c>
      <c r="D28" s="53">
        <f t="shared" si="5"/>
        <v>694076.01704238856</v>
      </c>
      <c r="E28" s="53">
        <f t="shared" si="0"/>
        <v>11475.041440097277</v>
      </c>
      <c r="F28" s="53">
        <f>IF(ISNUMBER(Übersicht!E23),(D28+E28)*(1+Übersicht!E23),(D28+E28)*(1+$P$5))</f>
        <v>747884.12199143507</v>
      </c>
      <c r="G28" s="53">
        <f t="shared" si="1"/>
        <v>42333.063508949243</v>
      </c>
      <c r="H28" s="53">
        <f t="shared" si="2"/>
        <v>4296.805946158338</v>
      </c>
      <c r="I28" s="53">
        <f t="shared" si="3"/>
        <v>4296.805946158338</v>
      </c>
      <c r="J28" s="53">
        <f t="shared" si="6"/>
        <v>582.03404780948313</v>
      </c>
      <c r="K28" s="59">
        <f t="shared" si="7"/>
        <v>44585.872406558483</v>
      </c>
    </row>
    <row r="29" spans="1:11" x14ac:dyDescent="0.25">
      <c r="A29" s="42">
        <v>27</v>
      </c>
      <c r="B29" s="110">
        <f>IF(Übersicht!$C$13&gt;=A29,-Übersicht!$C$6,IF(A29=Übersicht!$C$13+1,Übersicht!$G$9,0))</f>
        <v>-12000</v>
      </c>
      <c r="C29" s="53">
        <f t="shared" si="4"/>
        <v>320032.40906127571</v>
      </c>
      <c r="D29" s="53">
        <f t="shared" si="5"/>
        <v>747884.12199143507</v>
      </c>
      <c r="E29" s="53">
        <f t="shared" si="0"/>
        <v>11417.965952190516</v>
      </c>
      <c r="F29" s="53">
        <f>IF(ISNUMBER(Übersicht!E24),(D29+E29)*(1+Übersicht!E24),(D29+E29)*(1+$P$5))</f>
        <v>804860.21322024323</v>
      </c>
      <c r="G29" s="53">
        <f t="shared" si="1"/>
        <v>45558.125276617589</v>
      </c>
      <c r="H29" s="53">
        <f t="shared" si="2"/>
        <v>4624.1497155766792</v>
      </c>
      <c r="I29" s="53">
        <f t="shared" si="3"/>
        <v>4624.1497155766792</v>
      </c>
      <c r="J29" s="53">
        <f t="shared" si="6"/>
        <v>642.4698912383443</v>
      </c>
      <c r="K29" s="59">
        <f t="shared" si="7"/>
        <v>49210.02212213516</v>
      </c>
    </row>
    <row r="30" spans="1:11" x14ac:dyDescent="0.25">
      <c r="A30" s="42">
        <v>28</v>
      </c>
      <c r="B30" s="110">
        <f>IF(Übersicht!$C$13&gt;=A30,-Übersicht!$C$6,IF(A30=Übersicht!$C$13+1,Übersicht!$G$9,0))</f>
        <v>-12000</v>
      </c>
      <c r="C30" s="53">
        <f t="shared" si="4"/>
        <v>331389.9391700374</v>
      </c>
      <c r="D30" s="53">
        <f t="shared" si="5"/>
        <v>804860.21322024323</v>
      </c>
      <c r="E30" s="53">
        <f t="shared" si="0"/>
        <v>11357.530108761655</v>
      </c>
      <c r="F30" s="53">
        <f>IF(ISNUMBER(Übersicht!E25),(D30+E30)*(1+Übersicht!E25),(D30+E30)*(1+$P$5))</f>
        <v>865190.80792874517</v>
      </c>
      <c r="G30" s="53">
        <f t="shared" si="1"/>
        <v>48973.064599740319</v>
      </c>
      <c r="H30" s="53">
        <f t="shared" si="2"/>
        <v>4970.7660568736392</v>
      </c>
      <c r="I30" s="53">
        <f t="shared" si="3"/>
        <v>4970.7660568736392</v>
      </c>
      <c r="J30" s="53">
        <f t="shared" si="6"/>
        <v>706.46393325029555</v>
      </c>
      <c r="K30" s="59">
        <f t="shared" si="7"/>
        <v>54180.788179008799</v>
      </c>
    </row>
    <row r="31" spans="1:11" x14ac:dyDescent="0.25">
      <c r="A31" s="42">
        <v>29</v>
      </c>
      <c r="B31" s="110">
        <f>IF(Übersicht!$C$13&gt;=A31,-Übersicht!$C$6,IF(A31=Übersicht!$C$13+1,Übersicht!$G$9,0))</f>
        <v>-12000</v>
      </c>
      <c r="C31" s="53">
        <f t="shared" si="4"/>
        <v>342683.47523678711</v>
      </c>
      <c r="D31" s="53">
        <f t="shared" si="5"/>
        <v>865190.80792874517</v>
      </c>
      <c r="E31" s="53">
        <f t="shared" si="0"/>
        <v>11293.536066749704</v>
      </c>
      <c r="F31" s="53">
        <f>IF(ISNUMBER(Übersicht!E26),(D31+E31)*(1+Übersicht!E26),(D31+E31)*(1+$P$5))</f>
        <v>929073.40463522461</v>
      </c>
      <c r="G31" s="53">
        <f t="shared" si="1"/>
        <v>52589.060639729723</v>
      </c>
      <c r="H31" s="53">
        <f t="shared" si="2"/>
        <v>5337.7896549325633</v>
      </c>
      <c r="I31" s="53">
        <f t="shared" si="3"/>
        <v>5337.7896549325633</v>
      </c>
      <c r="J31" s="53">
        <f t="shared" si="6"/>
        <v>774.22566504192446</v>
      </c>
      <c r="K31" s="59">
        <f t="shared" si="7"/>
        <v>59518.577833941366</v>
      </c>
    </row>
    <row r="32" spans="1:11" x14ac:dyDescent="0.25">
      <c r="A32" s="42">
        <v>30</v>
      </c>
      <c r="B32" s="110">
        <f>IF(Übersicht!$C$13&gt;=A32,-Übersicht!$C$6,IF(A32=Übersicht!$C$13+1,Übersicht!$G$9,0))</f>
        <v>-12000</v>
      </c>
      <c r="C32" s="53">
        <f t="shared" si="4"/>
        <v>353909.24957174517</v>
      </c>
      <c r="D32" s="53">
        <f t="shared" si="5"/>
        <v>929073.40463522461</v>
      </c>
      <c r="E32" s="53">
        <f t="shared" si="0"/>
        <v>11225.774334958076</v>
      </c>
      <c r="F32" s="53">
        <f>IF(ISNUMBER(Übersicht!E27),(D32+E32)*(1+Übersicht!E27),(D32+E32)*(1+$P$5))</f>
        <v>996717.12970839371</v>
      </c>
      <c r="G32" s="53">
        <f t="shared" si="1"/>
        <v>56417.950738211046</v>
      </c>
      <c r="H32" s="53">
        <f t="shared" si="2"/>
        <v>5726.4219999284114</v>
      </c>
      <c r="I32" s="53">
        <f t="shared" si="3"/>
        <v>5726.4219999284114</v>
      </c>
      <c r="J32" s="53">
        <f t="shared" si="6"/>
        <v>845.97691173678277</v>
      </c>
      <c r="K32" s="59">
        <f t="shared" si="7"/>
        <v>65244.999833869777</v>
      </c>
    </row>
    <row r="33" spans="1:11" x14ac:dyDescent="0.25">
      <c r="A33" s="42">
        <v>31</v>
      </c>
      <c r="B33" s="110">
        <f ca="1">IF(Übersicht!$C$13&gt;=A33,-Übersicht!$C$6,IF(A33=Übersicht!$C$13+1,Übersicht!$G$9,0))</f>
        <v>889238.60602075642</v>
      </c>
      <c r="C33" s="53">
        <f t="shared" ref="C33:C96" si="8">C32+E33</f>
        <v>365063.2726600084</v>
      </c>
      <c r="D33" s="53">
        <f t="shared" ref="D33:D96" si="9">F32</f>
        <v>996717.12970839371</v>
      </c>
      <c r="E33" s="53">
        <f t="shared" si="0"/>
        <v>11154.023088263217</v>
      </c>
      <c r="F33" s="53">
        <f>IF(ISNUMBER(Übersicht!E28),(D33+E33)*(1+Übersicht!E28),(D33+E33)*(1+$P$5))</f>
        <v>1068343.4219644563</v>
      </c>
      <c r="G33" s="53">
        <f t="shared" ref="G33:G96" si="10">F33-(E33+D33)</f>
        <v>60472.269167799386</v>
      </c>
      <c r="H33" s="53">
        <f t="shared" si="2"/>
        <v>6137.9353205316393</v>
      </c>
      <c r="I33" s="53">
        <f t="shared" ref="I33:I96" si="11">IF(G33&gt;0,MIN(G33,H33),0)</f>
        <v>6137.9353205316393</v>
      </c>
      <c r="J33" s="53">
        <f t="shared" si="6"/>
        <v>921.95255855315384</v>
      </c>
      <c r="K33" s="59">
        <f t="shared" ref="K33:K96" si="12">K32+I33</f>
        <v>71382.935154401421</v>
      </c>
    </row>
    <row r="34" spans="1:11" x14ac:dyDescent="0.25">
      <c r="A34" s="42">
        <v>32</v>
      </c>
      <c r="B34" s="110">
        <f>IF(Übersicht!$C$13&gt;=A34,-Übersicht!$C$6,IF(A34=Übersicht!$C$13+1,Übersicht!$G$9,0))</f>
        <v>0</v>
      </c>
      <c r="C34" s="53">
        <f t="shared" si="8"/>
        <v>376141.32010145526</v>
      </c>
      <c r="D34" s="53">
        <f t="shared" si="9"/>
        <v>1068343.4219644563</v>
      </c>
      <c r="E34" s="53">
        <f t="shared" si="0"/>
        <v>11078.047441446846</v>
      </c>
      <c r="F34" s="53">
        <f>IF(ISNUMBER(Übersicht!E29),(D34+E34)*(1+Übersicht!E29),(D34+E34)*(1+$P$5))</f>
        <v>1144186.7575702574</v>
      </c>
      <c r="G34" s="53">
        <f t="shared" si="10"/>
        <v>64765.288164354162</v>
      </c>
      <c r="H34" s="53">
        <f t="shared" si="2"/>
        <v>6573.6767486819499</v>
      </c>
      <c r="I34" s="53">
        <f t="shared" si="11"/>
        <v>6573.6767486819499</v>
      </c>
      <c r="J34" s="53">
        <f t="shared" si="6"/>
        <v>1002.4013197254047</v>
      </c>
      <c r="K34" s="59">
        <f t="shared" si="12"/>
        <v>77956.611903083365</v>
      </c>
    </row>
    <row r="35" spans="1:11" x14ac:dyDescent="0.25">
      <c r="A35" s="42">
        <v>33</v>
      </c>
      <c r="B35" s="110">
        <f>IF(Übersicht!$C$13&gt;=A35,-Übersicht!$C$6,IF(A35=Übersicht!$C$13+1,Übersicht!$G$9,0))</f>
        <v>0</v>
      </c>
      <c r="C35" s="53">
        <f t="shared" si="8"/>
        <v>387138.91878172988</v>
      </c>
      <c r="D35" s="53">
        <f t="shared" si="9"/>
        <v>1144186.7575702574</v>
      </c>
      <c r="E35" s="53">
        <f t="shared" si="0"/>
        <v>10997.598680274596</v>
      </c>
      <c r="F35" s="53">
        <f>IF(ISNUMBER(Übersicht!E30),(D35+E35)*(1+Übersicht!E30),(D35+E35)*(1+$P$5))</f>
        <v>1224495.4176255639</v>
      </c>
      <c r="G35" s="53">
        <f t="shared" si="10"/>
        <v>69311.061375031946</v>
      </c>
      <c r="H35" s="53">
        <f t="shared" si="2"/>
        <v>7035.0727295657398</v>
      </c>
      <c r="I35" s="53">
        <f t="shared" si="11"/>
        <v>7035.0727295657398</v>
      </c>
      <c r="J35" s="53">
        <f t="shared" si="6"/>
        <v>1087.5865526960745</v>
      </c>
      <c r="K35" s="59">
        <f t="shared" si="12"/>
        <v>84991.684632649107</v>
      </c>
    </row>
    <row r="36" spans="1:11" x14ac:dyDescent="0.25">
      <c r="A36" s="42">
        <v>34</v>
      </c>
      <c r="B36" s="110">
        <f>IF(Übersicht!$C$13&gt;=A36,-Übersicht!$C$6,IF(A36=Übersicht!$C$13+1,Übersicht!$G$9,0))</f>
        <v>0</v>
      </c>
      <c r="C36" s="53">
        <f t="shared" si="8"/>
        <v>398051.33222903381</v>
      </c>
      <c r="D36" s="53">
        <f t="shared" si="9"/>
        <v>1224495.4176255639</v>
      </c>
      <c r="E36" s="53">
        <f t="shared" ref="E36:E67" si="13">$P$4-J35</f>
        <v>10912.413447303925</v>
      </c>
      <c r="F36" s="53">
        <f>IF(ISNUMBER(Übersicht!E31),(D36+E36)*(1+Übersicht!E31),(D36+E36)*(1+$P$5))</f>
        <v>1309532.30093724</v>
      </c>
      <c r="G36" s="53">
        <f t="shared" si="10"/>
        <v>74124.469864372164</v>
      </c>
      <c r="H36" s="53">
        <f t="shared" si="2"/>
        <v>7523.6336912337638</v>
      </c>
      <c r="I36" s="53">
        <f t="shared" si="11"/>
        <v>7523.6336912337638</v>
      </c>
      <c r="J36" s="53">
        <f t="shared" si="6"/>
        <v>1177.7871202440333</v>
      </c>
      <c r="K36" s="59">
        <f t="shared" si="12"/>
        <v>92515.318323882864</v>
      </c>
    </row>
    <row r="37" spans="1:11" x14ac:dyDescent="0.25">
      <c r="A37" s="42">
        <v>35</v>
      </c>
      <c r="B37" s="110">
        <f>IF(Übersicht!$C$13&gt;=A37,-Übersicht!$C$6,IF(A37=Übersicht!$C$13+1,Übersicht!$G$9,0))</f>
        <v>0</v>
      </c>
      <c r="C37" s="53">
        <f t="shared" si="8"/>
        <v>408873.54510878975</v>
      </c>
      <c r="D37" s="53">
        <f t="shared" si="9"/>
        <v>1309532.30093724</v>
      </c>
      <c r="E37" s="53">
        <f t="shared" si="13"/>
        <v>10822.212879755967</v>
      </c>
      <c r="F37" s="53">
        <f>IF(ISNUMBER(Übersicht!E32),(D37+E37)*(1+Übersicht!E32),(D37+E37)*(1+$P$5))</f>
        <v>1399575.7846460158</v>
      </c>
      <c r="G37" s="53">
        <f t="shared" si="10"/>
        <v>79221.270829019835</v>
      </c>
      <c r="H37" s="53">
        <f t="shared" si="2"/>
        <v>8040.9589891455043</v>
      </c>
      <c r="I37" s="53">
        <f t="shared" si="11"/>
        <v>8040.9589891455043</v>
      </c>
      <c r="J37" s="53">
        <f t="shared" si="6"/>
        <v>1273.2983033709886</v>
      </c>
      <c r="K37" s="59">
        <f t="shared" si="12"/>
        <v>100556.27731302837</v>
      </c>
    </row>
    <row r="38" spans="1:11" x14ac:dyDescent="0.25">
      <c r="A38" s="42">
        <v>36</v>
      </c>
      <c r="B38" s="110">
        <f>IF(Übersicht!$C$13&gt;=A38,-Übersicht!$C$6,IF(A38=Übersicht!$C$13+1,Übersicht!$G$9,0))</f>
        <v>0</v>
      </c>
      <c r="C38" s="53">
        <f t="shared" si="8"/>
        <v>419600.24680541875</v>
      </c>
      <c r="D38" s="53">
        <f t="shared" si="9"/>
        <v>1399575.7846460158</v>
      </c>
      <c r="E38" s="53">
        <f t="shared" si="13"/>
        <v>10726.701696629012</v>
      </c>
      <c r="F38" s="53">
        <f>IF(ISNUMBER(Übersicht!E33),(D38+E38)*(1+Übersicht!E33),(D38+E38)*(1+$P$5))</f>
        <v>1494920.6355232035</v>
      </c>
      <c r="G38" s="53">
        <f t="shared" si="10"/>
        <v>84618.149180558743</v>
      </c>
      <c r="H38" s="53">
        <f t="shared" si="2"/>
        <v>8588.7421418267058</v>
      </c>
      <c r="I38" s="53">
        <f t="shared" si="11"/>
        <v>8588.7421418267058</v>
      </c>
      <c r="J38" s="53">
        <f t="shared" si="6"/>
        <v>1374.4327679347555</v>
      </c>
      <c r="K38" s="59">
        <f t="shared" si="12"/>
        <v>109145.01945485508</v>
      </c>
    </row>
    <row r="39" spans="1:11" x14ac:dyDescent="0.25">
      <c r="A39" s="42">
        <v>37</v>
      </c>
      <c r="B39" s="110">
        <f>IF(Übersicht!$C$13&gt;=A39,-Übersicht!$C$6,IF(A39=Übersicht!$C$13+1,Übersicht!$G$9,0))</f>
        <v>0</v>
      </c>
      <c r="C39" s="53">
        <f t="shared" si="8"/>
        <v>430225.814037484</v>
      </c>
      <c r="D39" s="53">
        <f t="shared" si="9"/>
        <v>1494920.6355232035</v>
      </c>
      <c r="E39" s="53">
        <f t="shared" si="13"/>
        <v>10625.567232065245</v>
      </c>
      <c r="F39" s="53">
        <f>IF(ISNUMBER(Übersicht!E34),(D39+E39)*(1+Übersicht!E34),(D39+E39)*(1+$P$5))</f>
        <v>1595878.9749205848</v>
      </c>
      <c r="G39" s="53">
        <f t="shared" si="10"/>
        <v>90332.772165316157</v>
      </c>
      <c r="H39" s="53">
        <f t="shared" si="2"/>
        <v>9168.7763747795852</v>
      </c>
      <c r="I39" s="53">
        <f t="shared" si="11"/>
        <v>9168.7763747795852</v>
      </c>
      <c r="J39" s="53">
        <f t="shared" si="6"/>
        <v>1481.5215881936806</v>
      </c>
      <c r="K39" s="59">
        <f t="shared" si="12"/>
        <v>118313.79582963466</v>
      </c>
    </row>
    <row r="40" spans="1:11" x14ac:dyDescent="0.25">
      <c r="A40" s="42">
        <v>38</v>
      </c>
      <c r="B40" s="110">
        <f>IF(Übersicht!$C$13&gt;=A40,-Übersicht!$C$6,IF(A40=Übersicht!$C$13+1,Übersicht!$G$9,0))</f>
        <v>0</v>
      </c>
      <c r="C40" s="53">
        <f t="shared" si="8"/>
        <v>440744.29244929034</v>
      </c>
      <c r="D40" s="53">
        <f t="shared" si="9"/>
        <v>1595878.9749205848</v>
      </c>
      <c r="E40" s="53">
        <f t="shared" si="13"/>
        <v>10518.47841180632</v>
      </c>
      <c r="F40" s="53">
        <f>IF(ISNUMBER(Übersicht!E35),(D40+E40)*(1+Übersicht!E35),(D40+E40)*(1+$P$5))</f>
        <v>1702781.3005323347</v>
      </c>
      <c r="G40" s="53">
        <f t="shared" si="10"/>
        <v>96383.847199943615</v>
      </c>
      <c r="H40" s="53">
        <f t="shared" si="2"/>
        <v>9782.9604907942594</v>
      </c>
      <c r="I40" s="53">
        <f t="shared" si="11"/>
        <v>9782.9604907942594</v>
      </c>
      <c r="J40" s="53">
        <f t="shared" si="6"/>
        <v>1594.9153306128899</v>
      </c>
      <c r="K40" s="59">
        <f t="shared" si="12"/>
        <v>128096.75632042892</v>
      </c>
    </row>
    <row r="41" spans="1:11" x14ac:dyDescent="0.25">
      <c r="A41" s="42">
        <v>39</v>
      </c>
      <c r="B41" s="110">
        <f>IF(Übersicht!$C$13&gt;=A41,-Übersicht!$C$6,IF(A41=Übersicht!$C$13+1,Übersicht!$G$9,0))</f>
        <v>0</v>
      </c>
      <c r="C41" s="53">
        <f t="shared" si="8"/>
        <v>451149.37711867742</v>
      </c>
      <c r="D41" s="53">
        <f t="shared" si="9"/>
        <v>1702781.3005323347</v>
      </c>
      <c r="E41" s="53">
        <f t="shared" si="13"/>
        <v>10405.08466938711</v>
      </c>
      <c r="F41" s="53">
        <f>IF(ISNUMBER(Übersicht!E36),(D41+E41)*(1+Übersicht!E36),(D41+E41)*(1+$P$5))</f>
        <v>1815977.5683138254</v>
      </c>
      <c r="G41" s="53">
        <f t="shared" si="10"/>
        <v>102791.18311210349</v>
      </c>
      <c r="H41" s="53">
        <f t="shared" si="2"/>
        <v>10433.305085878485</v>
      </c>
      <c r="I41" s="53">
        <f t="shared" si="11"/>
        <v>10433.305085878485</v>
      </c>
      <c r="J41" s="53">
        <f t="shared" si="6"/>
        <v>1714.985201480315</v>
      </c>
      <c r="K41" s="59">
        <f t="shared" si="12"/>
        <v>138530.06140630739</v>
      </c>
    </row>
    <row r="42" spans="1:11" x14ac:dyDescent="0.25">
      <c r="A42" s="42">
        <v>40</v>
      </c>
      <c r="B42" s="110">
        <f>IF(Übersicht!$C$13&gt;=A42,-Übersicht!$C$6,IF(A42=Übersicht!$C$13+1,Übersicht!$G$9,0))</f>
        <v>0</v>
      </c>
      <c r="C42" s="53">
        <f t="shared" si="8"/>
        <v>461434.39191719709</v>
      </c>
      <c r="D42" s="53">
        <f t="shared" si="9"/>
        <v>1815977.5683138254</v>
      </c>
      <c r="E42" s="53">
        <f t="shared" si="13"/>
        <v>10285.014798519685</v>
      </c>
      <c r="F42" s="53">
        <f>IF(ISNUMBER(Übersicht!E37),(D42+E42)*(1+Übersicht!E37),(D42+E42)*(1+$P$5))</f>
        <v>1935838.338099086</v>
      </c>
      <c r="G42" s="53">
        <f t="shared" si="10"/>
        <v>109575.75498674088</v>
      </c>
      <c r="H42" s="53">
        <f t="shared" si="2"/>
        <v>11121.93913115418</v>
      </c>
      <c r="I42" s="53">
        <f t="shared" si="11"/>
        <v>11121.93913115418</v>
      </c>
      <c r="J42" s="53">
        <f t="shared" si="6"/>
        <v>1842.1242620893402</v>
      </c>
      <c r="K42" s="59">
        <f t="shared" si="12"/>
        <v>149652.00053746157</v>
      </c>
    </row>
    <row r="43" spans="1:11" x14ac:dyDescent="0.25">
      <c r="A43" s="42">
        <v>41</v>
      </c>
      <c r="B43" s="110">
        <f>IF(Übersicht!$C$13&gt;=A43,-Übersicht!$C$6,IF(A43=Übersicht!$C$13+1,Übersicht!$G$9,0))</f>
        <v>0</v>
      </c>
      <c r="C43" s="53">
        <f t="shared" si="8"/>
        <v>471592.26765510777</v>
      </c>
      <c r="D43" s="53">
        <f t="shared" si="9"/>
        <v>1935838.338099086</v>
      </c>
      <c r="E43" s="53">
        <f t="shared" si="13"/>
        <v>10157.875737910659</v>
      </c>
      <c r="F43" s="53">
        <f>IF(ISNUMBER(Übersicht!G18),(D43+E43)*(1+Übersicht!G18),(D43+E43)*(1+$P$5))</f>
        <v>2062755.9866672165</v>
      </c>
      <c r="G43" s="53">
        <f t="shared" si="10"/>
        <v>116759.77283021994</v>
      </c>
      <c r="H43" s="53">
        <f t="shared" si="2"/>
        <v>11851.116942267307</v>
      </c>
      <c r="I43" s="53">
        <f t="shared" si="11"/>
        <v>11851.116942267307</v>
      </c>
      <c r="J43" s="53">
        <f t="shared" si="6"/>
        <v>1976.7487154661012</v>
      </c>
      <c r="K43" s="59">
        <f t="shared" si="12"/>
        <v>161503.11747972888</v>
      </c>
    </row>
    <row r="44" spans="1:11" x14ac:dyDescent="0.25">
      <c r="A44" s="42">
        <v>42</v>
      </c>
      <c r="B44" s="110">
        <f>IF(Übersicht!$C$13&gt;=A44,-Übersicht!$C$6,IF(A44=Übersicht!$C$13+1,Übersicht!$G$9,0))</f>
        <v>0</v>
      </c>
      <c r="C44" s="53">
        <f t="shared" si="8"/>
        <v>481615.51893964165</v>
      </c>
      <c r="D44" s="53">
        <f t="shared" si="9"/>
        <v>2062755.9866672165</v>
      </c>
      <c r="E44" s="53">
        <f t="shared" si="13"/>
        <v>10023.251284533899</v>
      </c>
      <c r="F44" s="53">
        <f>IF(ISNUMBER(Übersicht!G19),(D44+E44)*(1+Übersicht!G19),(D44+E44)*(1+$P$5))</f>
        <v>2197145.9922288554</v>
      </c>
      <c r="G44" s="53">
        <f t="shared" si="10"/>
        <v>124366.75427710498</v>
      </c>
      <c r="H44" s="53">
        <f t="shared" si="2"/>
        <v>12623.225559126158</v>
      </c>
      <c r="I44" s="53">
        <f t="shared" si="11"/>
        <v>12623.225559126158</v>
      </c>
      <c r="J44" s="53">
        <f t="shared" si="6"/>
        <v>2119.2992688536665</v>
      </c>
      <c r="K44" s="59">
        <f t="shared" si="12"/>
        <v>174126.34303885503</v>
      </c>
    </row>
    <row r="45" spans="1:11" x14ac:dyDescent="0.25">
      <c r="A45" s="42">
        <v>43</v>
      </c>
      <c r="B45" s="110">
        <f>IF(Übersicht!$C$13&gt;=A45,-Übersicht!$C$6,IF(A45=Übersicht!$C$13+1,Übersicht!$G$9,0))</f>
        <v>0</v>
      </c>
      <c r="C45" s="53">
        <f t="shared" si="8"/>
        <v>491496.21967078798</v>
      </c>
      <c r="D45" s="53">
        <f t="shared" si="9"/>
        <v>2197145.9922288554</v>
      </c>
      <c r="E45" s="53">
        <f t="shared" si="13"/>
        <v>9880.7007311463331</v>
      </c>
      <c r="F45" s="53">
        <f>IF(ISNUMBER(Übersicht!G20),(D45+E45)*(1+Übersicht!G20),(D45+E45)*(1+$P$5))</f>
        <v>2339448.2945376015</v>
      </c>
      <c r="G45" s="53">
        <f t="shared" si="10"/>
        <v>132421.6015776</v>
      </c>
      <c r="H45" s="53">
        <f t="shared" si="2"/>
        <v>13440.792560126409</v>
      </c>
      <c r="I45" s="53">
        <f t="shared" si="11"/>
        <v>13440.792560126409</v>
      </c>
      <c r="J45" s="53">
        <f t="shared" si="6"/>
        <v>2270.2425764133382</v>
      </c>
      <c r="K45" s="59">
        <f t="shared" si="12"/>
        <v>187567.13559898143</v>
      </c>
    </row>
    <row r="46" spans="1:11" x14ac:dyDescent="0.25">
      <c r="A46" s="42">
        <v>44</v>
      </c>
      <c r="B46" s="110">
        <f>IF(Übersicht!$C$13&gt;=A46,-Übersicht!$C$6,IF(A46=Übersicht!$C$13+1,Übersicht!$G$9,0))</f>
        <v>0</v>
      </c>
      <c r="C46" s="53">
        <f t="shared" si="8"/>
        <v>501225.97709437466</v>
      </c>
      <c r="D46" s="53">
        <f t="shared" si="9"/>
        <v>2339448.2945376015</v>
      </c>
      <c r="E46" s="53">
        <f t="shared" si="13"/>
        <v>9729.7574235866614</v>
      </c>
      <c r="F46" s="53">
        <f>IF(ISNUMBER(Übersicht!G21),(D46+E46)*(1+Übersicht!G21),(D46+E46)*(1+$P$5))</f>
        <v>2490128.7350788596</v>
      </c>
      <c r="G46" s="53">
        <f t="shared" si="10"/>
        <v>140950.6831176714</v>
      </c>
      <c r="H46" s="53">
        <f t="shared" si="2"/>
        <v>14306.494336443633</v>
      </c>
      <c r="I46" s="53">
        <f t="shared" si="11"/>
        <v>14306.494336443633</v>
      </c>
      <c r="J46" s="53">
        <f t="shared" si="6"/>
        <v>2430.0727668659056</v>
      </c>
      <c r="K46" s="59">
        <f t="shared" si="12"/>
        <v>201873.62993542507</v>
      </c>
    </row>
    <row r="47" spans="1:11" x14ac:dyDescent="0.25">
      <c r="A47" s="42">
        <v>45</v>
      </c>
      <c r="B47" s="110">
        <f>IF(Übersicht!$C$13&gt;=A47,-Übersicht!$C$6,IF(A47=Übersicht!$C$13+1,Übersicht!$G$9,0))</f>
        <v>0</v>
      </c>
      <c r="C47" s="53">
        <f t="shared" si="8"/>
        <v>510795.90432750876</v>
      </c>
      <c r="D47" s="53">
        <f t="shared" si="9"/>
        <v>2490128.7350788596</v>
      </c>
      <c r="E47" s="53">
        <f t="shared" si="13"/>
        <v>9569.9272331340944</v>
      </c>
      <c r="F47" s="53">
        <f>IF(ISNUMBER(Übersicht!G22),(D47+E47)*(1+Übersicht!G22),(D47+E47)*(1+$P$5))</f>
        <v>2649680.5820507132</v>
      </c>
      <c r="G47" s="53">
        <f t="shared" si="10"/>
        <v>149981.91973871971</v>
      </c>
      <c r="H47" s="53">
        <f t="shared" si="2"/>
        <v>15223.164853480037</v>
      </c>
      <c r="I47" s="53">
        <f t="shared" si="11"/>
        <v>15223.164853480037</v>
      </c>
      <c r="J47" s="53">
        <f t="shared" si="6"/>
        <v>2599.3130610737512</v>
      </c>
      <c r="K47" s="59">
        <f t="shared" si="12"/>
        <v>217096.7947889051</v>
      </c>
    </row>
    <row r="48" spans="1:11" x14ac:dyDescent="0.25">
      <c r="A48" s="42">
        <v>46</v>
      </c>
      <c r="B48" s="110">
        <f>IF(Übersicht!$C$13&gt;=A48,-Übersicht!$C$6,IF(A48=Übersicht!$C$13+1,Übersicht!$G$9,0))</f>
        <v>0</v>
      </c>
      <c r="C48" s="53">
        <f t="shared" si="8"/>
        <v>520196.59126643499</v>
      </c>
      <c r="D48" s="53">
        <f t="shared" si="9"/>
        <v>2649680.5820507132</v>
      </c>
      <c r="E48" s="53">
        <f t="shared" si="13"/>
        <v>9400.6869389262483</v>
      </c>
      <c r="F48" s="53">
        <f>IF(ISNUMBER(Übersicht!G23),(D48+E48)*(1+Übersicht!G23),(D48+E48)*(1+$P$5))</f>
        <v>2818626.145129018</v>
      </c>
      <c r="G48" s="53">
        <f t="shared" si="10"/>
        <v>159544.87613937864</v>
      </c>
      <c r="H48" s="53">
        <f t="shared" si="2"/>
        <v>16193.804928146901</v>
      </c>
      <c r="I48" s="53">
        <f t="shared" si="11"/>
        <v>16193.804928146901</v>
      </c>
      <c r="J48" s="53">
        <f t="shared" si="6"/>
        <v>2778.5174848591214</v>
      </c>
      <c r="K48" s="59">
        <f t="shared" si="12"/>
        <v>233290.59971705201</v>
      </c>
    </row>
    <row r="49" spans="1:11" x14ac:dyDescent="0.25">
      <c r="A49" s="42">
        <v>47</v>
      </c>
      <c r="B49" s="110">
        <f>IF(Übersicht!$C$13&gt;=A49,-Übersicht!$C$6,IF(A49=Übersicht!$C$13+1,Übersicht!$G$9,0))</f>
        <v>0</v>
      </c>
      <c r="C49" s="53">
        <f t="shared" si="8"/>
        <v>529418.07378157589</v>
      </c>
      <c r="D49" s="53">
        <f t="shared" si="9"/>
        <v>2818626.145129018</v>
      </c>
      <c r="E49" s="53">
        <f t="shared" si="13"/>
        <v>9221.4825151408786</v>
      </c>
      <c r="F49" s="53">
        <f>IF(ISNUMBER(Übersicht!G24),(D49+E49)*(1+Übersicht!G24),(D49+E49)*(1+$P$5))</f>
        <v>2997518.4853028087</v>
      </c>
      <c r="G49" s="53">
        <f t="shared" si="10"/>
        <v>169670.85765864979</v>
      </c>
      <c r="H49" s="53">
        <f t="shared" si="2"/>
        <v>17221.592052352924</v>
      </c>
      <c r="I49" s="53">
        <f t="shared" si="11"/>
        <v>17221.592052352924</v>
      </c>
      <c r="J49" s="53">
        <f t="shared" si="6"/>
        <v>2968.2726826656581</v>
      </c>
      <c r="K49" s="59">
        <f t="shared" si="12"/>
        <v>250512.19176940495</v>
      </c>
    </row>
    <row r="50" spans="1:11" x14ac:dyDescent="0.25">
      <c r="A50" s="42">
        <v>48</v>
      </c>
      <c r="B50" s="110">
        <f>IF(Übersicht!$C$13&gt;=A50,-Übersicht!$C$6,IF(A50=Übersicht!$C$13+1,Übersicht!$G$9,0))</f>
        <v>0</v>
      </c>
      <c r="C50" s="53">
        <f t="shared" si="8"/>
        <v>538449.80109891028</v>
      </c>
      <c r="D50" s="53">
        <f t="shared" si="9"/>
        <v>2997518.4853028087</v>
      </c>
      <c r="E50" s="53">
        <f t="shared" si="13"/>
        <v>9031.7273173343419</v>
      </c>
      <c r="F50" s="53">
        <f>IF(ISNUMBER(Übersicht!G25),(D50+E50)*(1+Übersicht!G25),(D50+E50)*(1+$P$5))</f>
        <v>3186943.2253773515</v>
      </c>
      <c r="G50" s="53">
        <f t="shared" si="10"/>
        <v>180393.01275720866</v>
      </c>
      <c r="H50" s="53">
        <f t="shared" si="2"/>
        <v>18309.890794856667</v>
      </c>
      <c r="I50" s="53">
        <f t="shared" si="11"/>
        <v>18309.890794856667</v>
      </c>
      <c r="J50" s="53">
        <f t="shared" si="6"/>
        <v>3169.199838000412</v>
      </c>
      <c r="K50" s="59">
        <f t="shared" si="12"/>
        <v>268822.08256426163</v>
      </c>
    </row>
    <row r="51" spans="1:11" x14ac:dyDescent="0.25">
      <c r="A51" s="42">
        <v>49</v>
      </c>
      <c r="B51" s="110">
        <f>IF(Übersicht!$C$13&gt;=A51,-Übersicht!$C$6,IF(A51=Übersicht!$C$13+1,Übersicht!$G$9,0))</f>
        <v>0</v>
      </c>
      <c r="C51" s="53">
        <f t="shared" si="8"/>
        <v>547280.60126090981</v>
      </c>
      <c r="D51" s="53">
        <f t="shared" si="9"/>
        <v>3186943.2253773515</v>
      </c>
      <c r="E51" s="53">
        <f t="shared" si="13"/>
        <v>8830.8001619995885</v>
      </c>
      <c r="F51" s="53">
        <f>IF(ISNUMBER(Übersicht!G26),(D51+E51)*(1+Übersicht!G26),(D51+E51)*(1+$P$5))</f>
        <v>3387520.4670717125</v>
      </c>
      <c r="G51" s="53">
        <f t="shared" si="10"/>
        <v>191746.44153236132</v>
      </c>
      <c r="H51" s="53">
        <f t="shared" si="2"/>
        <v>19462.263815534643</v>
      </c>
      <c r="I51" s="53">
        <f t="shared" si="11"/>
        <v>19462.263815534643</v>
      </c>
      <c r="J51" s="53">
        <f t="shared" si="6"/>
        <v>3381.9567069430832</v>
      </c>
      <c r="K51" s="59">
        <f t="shared" si="12"/>
        <v>288284.34637979628</v>
      </c>
    </row>
    <row r="52" spans="1:11" x14ac:dyDescent="0.25">
      <c r="A52" s="42">
        <v>50</v>
      </c>
      <c r="B52" s="110">
        <f>IF(Übersicht!$C$13&gt;=A52,-Übersicht!$C$6,IF(A52=Übersicht!$C$13+1,Übersicht!$G$9,0))</f>
        <v>0</v>
      </c>
      <c r="C52" s="53">
        <f t="shared" si="8"/>
        <v>555898.6445539667</v>
      </c>
      <c r="D52" s="53">
        <f t="shared" si="9"/>
        <v>3387520.4670717125</v>
      </c>
      <c r="E52" s="53">
        <f t="shared" si="13"/>
        <v>8618.0432930569168</v>
      </c>
      <c r="F52" s="53">
        <f>IF(ISNUMBER(Übersicht!G27),(D52+E52)*(1+Übersicht!G27),(D52+E52)*(1+$P$5))</f>
        <v>3599906.820986656</v>
      </c>
      <c r="G52" s="53">
        <f t="shared" si="10"/>
        <v>203768.31062188651</v>
      </c>
      <c r="H52" s="53">
        <f t="shared" si="2"/>
        <v>20682.483528121444</v>
      </c>
      <c r="I52" s="53">
        <f t="shared" si="11"/>
        <v>20682.483528121444</v>
      </c>
      <c r="J52" s="53">
        <f t="shared" si="6"/>
        <v>3607.2397713794212</v>
      </c>
      <c r="K52" s="59">
        <f t="shared" si="12"/>
        <v>308966.82990791771</v>
      </c>
    </row>
    <row r="53" spans="1:11" x14ac:dyDescent="0.25">
      <c r="A53" s="42">
        <v>51</v>
      </c>
      <c r="B53" s="110">
        <f>IF(Übersicht!$C$13&gt;=A53,-Übersicht!$C$6,IF(A53=Übersicht!$C$13+1,Übersicht!$G$9,0))</f>
        <v>0</v>
      </c>
      <c r="C53" s="53">
        <f t="shared" si="8"/>
        <v>564291.40478258731</v>
      </c>
      <c r="D53" s="53">
        <f t="shared" si="9"/>
        <v>3599906.820986656</v>
      </c>
      <c r="E53" s="53">
        <f t="shared" si="13"/>
        <v>8392.7602286205783</v>
      </c>
      <c r="F53" s="53">
        <f>IF(ISNUMBER(Übersicht!G28),(D53+E53)*(1+Übersicht!G28),(D53+E53)*(1+$P$5))</f>
        <v>3824797.5560881933</v>
      </c>
      <c r="G53" s="53">
        <f t="shared" si="10"/>
        <v>216497.97487291694</v>
      </c>
      <c r="H53" s="53">
        <f t="shared" si="2"/>
        <v>21974.544449601031</v>
      </c>
      <c r="I53" s="53">
        <f t="shared" si="11"/>
        <v>21974.544449601031</v>
      </c>
      <c r="J53" s="53">
        <f t="shared" si="6"/>
        <v>3845.78651900759</v>
      </c>
      <c r="K53" s="59">
        <f t="shared" si="12"/>
        <v>330941.37435751874</v>
      </c>
    </row>
    <row r="54" spans="1:11" x14ac:dyDescent="0.25">
      <c r="A54" s="42">
        <v>52</v>
      </c>
      <c r="B54" s="110">
        <f>IF(Übersicht!$C$13&gt;=A54,-Übersicht!$C$6,IF(A54=Übersicht!$C$13+1,Übersicht!$G$9,0))</f>
        <v>0</v>
      </c>
      <c r="C54" s="53">
        <f t="shared" si="8"/>
        <v>572445.61826357967</v>
      </c>
      <c r="D54" s="53">
        <f t="shared" si="9"/>
        <v>3824797.5560881933</v>
      </c>
      <c r="E54" s="53">
        <f t="shared" si="13"/>
        <v>8154.21348099241</v>
      </c>
      <c r="F54" s="53">
        <f>IF(ISNUMBER(Übersicht!G29),(D54+E54)*(1+Übersicht!G29),(D54+E54)*(1+$P$5))</f>
        <v>4062928.875743337</v>
      </c>
      <c r="G54" s="53">
        <f t="shared" si="10"/>
        <v>229977.10617415141</v>
      </c>
      <c r="H54" s="53">
        <f t="shared" si="2"/>
        <v>23342.676276676335</v>
      </c>
      <c r="I54" s="53">
        <f t="shared" si="11"/>
        <v>23342.676276676335</v>
      </c>
      <c r="J54" s="53">
        <f t="shared" si="6"/>
        <v>4098.3778575813676</v>
      </c>
      <c r="K54" s="59">
        <f t="shared" si="12"/>
        <v>354284.0506341951</v>
      </c>
    </row>
    <row r="55" spans="1:11" x14ac:dyDescent="0.25">
      <c r="A55" s="42">
        <v>53</v>
      </c>
      <c r="B55" s="110">
        <f>IF(Übersicht!$C$13&gt;=A55,-Übersicht!$C$6,IF(A55=Übersicht!$C$13+1,Übersicht!$G$9,0))</f>
        <v>0</v>
      </c>
      <c r="C55" s="53">
        <f t="shared" si="8"/>
        <v>580347.24040599831</v>
      </c>
      <c r="D55" s="53">
        <f t="shared" si="9"/>
        <v>4062928.875743337</v>
      </c>
      <c r="E55" s="53">
        <f t="shared" si="13"/>
        <v>7901.6221424186324</v>
      </c>
      <c r="F55" s="53">
        <f>IF(ISNUMBER(Übersicht!G30),(D55+E55)*(1+Übersicht!G30),(D55+E55)*(1+$P$5))</f>
        <v>4315080.3277589018</v>
      </c>
      <c r="G55" s="53">
        <f t="shared" si="10"/>
        <v>244249.82987314602</v>
      </c>
      <c r="H55" s="53">
        <f t="shared" si="2"/>
        <v>24791.357732124252</v>
      </c>
      <c r="I55" s="53">
        <f t="shared" si="11"/>
        <v>24791.357732124252</v>
      </c>
      <c r="J55" s="53">
        <f t="shared" si="6"/>
        <v>4365.8406712934393</v>
      </c>
      <c r="K55" s="59">
        <f t="shared" si="12"/>
        <v>379075.40836631937</v>
      </c>
    </row>
    <row r="56" spans="1:11" x14ac:dyDescent="0.25">
      <c r="A56" s="42">
        <v>54</v>
      </c>
      <c r="B56" s="110">
        <f>IF(Übersicht!$C$13&gt;=A56,-Übersicht!$C$6,IF(A56=Übersicht!$C$13+1,Übersicht!$G$9,0))</f>
        <v>0</v>
      </c>
      <c r="C56" s="53">
        <f t="shared" si="8"/>
        <v>587981.39973470487</v>
      </c>
      <c r="D56" s="53">
        <f t="shared" si="9"/>
        <v>4315080.3277589018</v>
      </c>
      <c r="E56" s="53">
        <f t="shared" si="13"/>
        <v>7634.1593287065607</v>
      </c>
      <c r="F56" s="53">
        <f>IF(ISNUMBER(Übersicht!G31),(D56+E56)*(1+Übersicht!G31),(D56+E56)*(1+$P$5))</f>
        <v>4582077.3563128654</v>
      </c>
      <c r="G56" s="53">
        <f t="shared" si="10"/>
        <v>259362.86922525708</v>
      </c>
      <c r="H56" s="53">
        <f t="shared" si="2"/>
        <v>26325.331226363534</v>
      </c>
      <c r="I56" s="53">
        <f t="shared" si="11"/>
        <v>26325.331226363534</v>
      </c>
      <c r="J56" s="53">
        <f t="shared" si="6"/>
        <v>4649.0505276673675</v>
      </c>
      <c r="K56" s="59">
        <f t="shared" si="12"/>
        <v>405400.73959268292</v>
      </c>
    </row>
    <row r="57" spans="1:11" x14ac:dyDescent="0.25">
      <c r="A57" s="42">
        <v>55</v>
      </c>
      <c r="B57" s="110">
        <f>IF(Übersicht!$C$13&gt;=A57,-Übersicht!$C$6,IF(A57=Übersicht!$C$13+1,Übersicht!$G$9,0))</f>
        <v>0</v>
      </c>
      <c r="C57" s="53">
        <f t="shared" si="8"/>
        <v>595332.34920703748</v>
      </c>
      <c r="D57" s="53">
        <f t="shared" si="9"/>
        <v>4582077.3563128654</v>
      </c>
      <c r="E57" s="53">
        <f t="shared" si="13"/>
        <v>7350.9494723326325</v>
      </c>
      <c r="F57" s="53">
        <f>IF(ISNUMBER(Übersicht!G32),(D57+E57)*(1+Übersicht!G32),(D57+E57)*(1+$P$5))</f>
        <v>4864794.0041323099</v>
      </c>
      <c r="G57" s="53">
        <f t="shared" si="10"/>
        <v>275365.69834711216</v>
      </c>
      <c r="H57" s="53">
        <f t="shared" si="2"/>
        <v>27949.618382231849</v>
      </c>
      <c r="I57" s="53">
        <f t="shared" si="11"/>
        <v>27949.618382231849</v>
      </c>
      <c r="J57" s="53">
        <f t="shared" si="6"/>
        <v>4948.9345438195542</v>
      </c>
      <c r="K57" s="59">
        <f t="shared" si="12"/>
        <v>433350.35797491478</v>
      </c>
    </row>
    <row r="58" spans="1:11" x14ac:dyDescent="0.25">
      <c r="A58" s="42">
        <v>56</v>
      </c>
      <c r="B58" s="110">
        <f>IF(Übersicht!$C$13&gt;=A58,-Übersicht!$C$6,IF(A58=Übersicht!$C$13+1,Übersicht!$G$9,0))</f>
        <v>0</v>
      </c>
      <c r="C58" s="53">
        <f t="shared" si="8"/>
        <v>602383.41466321796</v>
      </c>
      <c r="D58" s="53">
        <f t="shared" si="9"/>
        <v>4864794.0041323099</v>
      </c>
      <c r="E58" s="53">
        <f t="shared" si="13"/>
        <v>7051.0654561804458</v>
      </c>
      <c r="F58" s="53">
        <f>IF(ISNUMBER(Übersicht!G33),(D58+E58)*(1+Übersicht!G33),(D58+E58)*(1+$P$5))</f>
        <v>5164155.7737638</v>
      </c>
      <c r="G58" s="53">
        <f t="shared" si="10"/>
        <v>292310.70417530928</v>
      </c>
      <c r="H58" s="53">
        <f t="shared" si="2"/>
        <v>29669.536473793905</v>
      </c>
      <c r="I58" s="53">
        <f t="shared" si="11"/>
        <v>29669.536473793905</v>
      </c>
      <c r="J58" s="53">
        <f t="shared" si="6"/>
        <v>5266.4744214741986</v>
      </c>
      <c r="K58" s="59">
        <f t="shared" si="12"/>
        <v>463019.89444870868</v>
      </c>
    </row>
    <row r="59" spans="1:11" x14ac:dyDescent="0.25">
      <c r="A59" s="42">
        <v>57</v>
      </c>
      <c r="B59" s="110">
        <f>IF(Übersicht!$C$13&gt;=A59,-Übersicht!$C$6,IF(A59=Übersicht!$C$13+1,Übersicht!$G$9,0))</f>
        <v>0</v>
      </c>
      <c r="C59" s="53">
        <f t="shared" si="8"/>
        <v>609116.94024174381</v>
      </c>
      <c r="D59" s="53">
        <f t="shared" si="9"/>
        <v>5164155.7737638</v>
      </c>
      <c r="E59" s="53">
        <f t="shared" si="13"/>
        <v>6733.5255785258014</v>
      </c>
      <c r="F59" s="53">
        <f>IF(ISNUMBER(Übersicht!G34),(D59+E59)*(1+Übersicht!G34),(D59+E59)*(1+$P$5))</f>
        <v>5481142.6573028658</v>
      </c>
      <c r="G59" s="53">
        <f t="shared" si="10"/>
        <v>310253.35796053987</v>
      </c>
      <c r="H59" s="53">
        <f t="shared" si="2"/>
        <v>31490.71583299476</v>
      </c>
      <c r="I59" s="53">
        <f t="shared" si="11"/>
        <v>31490.71583299476</v>
      </c>
      <c r="J59" s="53">
        <f t="shared" si="6"/>
        <v>5602.7096606666564</v>
      </c>
      <c r="K59" s="59">
        <f t="shared" si="12"/>
        <v>494510.61028170347</v>
      </c>
    </row>
    <row r="60" spans="1:11" x14ac:dyDescent="0.25">
      <c r="A60" s="42">
        <v>58</v>
      </c>
      <c r="B60" s="110">
        <f>IF(Übersicht!$C$13&gt;=A60,-Übersicht!$C$6,IF(A60=Übersicht!$C$13+1,Übersicht!$G$9,0))</f>
        <v>0</v>
      </c>
      <c r="C60" s="53">
        <f t="shared" si="8"/>
        <v>615514.23058107716</v>
      </c>
      <c r="D60" s="53">
        <f t="shared" si="9"/>
        <v>5481142.6573028658</v>
      </c>
      <c r="E60" s="53">
        <f t="shared" si="13"/>
        <v>6397.2903393333436</v>
      </c>
      <c r="F60" s="53">
        <f>IF(ISNUMBER(Übersicht!G35),(D60+E60)*(1+Übersicht!G35),(D60+E60)*(1+$P$5))</f>
        <v>5816792.3445007307</v>
      </c>
      <c r="G60" s="53">
        <f t="shared" si="10"/>
        <v>329252.39685853198</v>
      </c>
      <c r="H60" s="53">
        <f t="shared" si="2"/>
        <v>33419.118281140989</v>
      </c>
      <c r="I60" s="53">
        <f t="shared" si="11"/>
        <v>33419.118281140989</v>
      </c>
      <c r="J60" s="53">
        <f t="shared" si="6"/>
        <v>5958.7409626556546</v>
      </c>
      <c r="K60" s="59">
        <f t="shared" si="12"/>
        <v>527929.72856284445</v>
      </c>
    </row>
    <row r="61" spans="1:11" x14ac:dyDescent="0.25">
      <c r="A61" s="42">
        <v>59</v>
      </c>
      <c r="B61" s="110">
        <f>IF(Übersicht!$C$13&gt;=A61,-Übersicht!$C$6,IF(A61=Übersicht!$C$13+1,Übersicht!$G$9,0))</f>
        <v>0</v>
      </c>
      <c r="C61" s="53">
        <f t="shared" si="8"/>
        <v>621555.48961842153</v>
      </c>
      <c r="D61" s="53">
        <f t="shared" si="9"/>
        <v>5816792.3445007307</v>
      </c>
      <c r="E61" s="53">
        <f t="shared" si="13"/>
        <v>6041.2590373443454</v>
      </c>
      <c r="F61" s="53">
        <f>IF(ISNUMBER(Übersicht!G36),(D61+E61)*(1+Übersicht!G36),(D61+E61)*(1+$P$5))</f>
        <v>6172203.61975036</v>
      </c>
      <c r="G61" s="53">
        <f t="shared" si="10"/>
        <v>349370.01621228456</v>
      </c>
      <c r="H61" s="53">
        <f t="shared" si="2"/>
        <v>35461.056645546872</v>
      </c>
      <c r="I61" s="53">
        <f t="shared" si="11"/>
        <v>35461.056645546872</v>
      </c>
      <c r="J61" s="53">
        <f t="shared" si="6"/>
        <v>6335.7338331840911</v>
      </c>
      <c r="K61" s="59">
        <f t="shared" si="12"/>
        <v>563390.78520839137</v>
      </c>
    </row>
    <row r="62" spans="1:11" x14ac:dyDescent="0.25">
      <c r="A62" s="42">
        <v>60</v>
      </c>
      <c r="B62" s="110">
        <f>IF(Übersicht!$C$13&gt;=A62,-Übersicht!$C$6,IF(A62=Übersicht!$C$13+1,Übersicht!$G$9,0))</f>
        <v>0</v>
      </c>
      <c r="C62" s="53">
        <f t="shared" si="8"/>
        <v>627219.75578523742</v>
      </c>
      <c r="D62" s="53">
        <f t="shared" si="9"/>
        <v>6172203.61975036</v>
      </c>
      <c r="E62" s="53">
        <f t="shared" si="13"/>
        <v>5664.2661668159089</v>
      </c>
      <c r="F62" s="53">
        <f>IF(ISNUMBER(Übersicht!G37),(D62+E62)*(1+Übersicht!G37),(D62+E62)*(1+$P$5))</f>
        <v>6548539.9590722062</v>
      </c>
      <c r="G62" s="53">
        <f t="shared" si="10"/>
        <v>370672.07315503061</v>
      </c>
      <c r="H62" s="53">
        <f t="shared" si="2"/>
        <v>37623.215425235598</v>
      </c>
      <c r="I62" s="53">
        <f t="shared" si="11"/>
        <v>37623.215425235598</v>
      </c>
      <c r="J62" s="53">
        <f t="shared" si="6"/>
        <v>6734.9223978841219</v>
      </c>
      <c r="K62" s="59">
        <f t="shared" si="12"/>
        <v>601014.00063362694</v>
      </c>
    </row>
    <row r="63" spans="1:11" x14ac:dyDescent="0.25">
      <c r="A63" s="42">
        <v>61</v>
      </c>
      <c r="B63" s="110">
        <f>IF(Übersicht!$C$13&gt;=A63,-Übersicht!$C$6,IF(A63=Übersicht!$C$13+1,Übersicht!$G$9,0))</f>
        <v>0</v>
      </c>
      <c r="C63" s="53">
        <f t="shared" si="8"/>
        <v>632484.83338735334</v>
      </c>
      <c r="D63" s="53">
        <f t="shared" si="9"/>
        <v>6548539.9590722062</v>
      </c>
      <c r="E63" s="53">
        <f t="shared" si="13"/>
        <v>5265.0776021158781</v>
      </c>
      <c r="F63" s="53">
        <f>IF(ISNUMBER(Übersicht!I18),(D63+E63)*(1+Übersicht!I18),(D63+E63)*(1+$P$5))</f>
        <v>6947033.3388747815</v>
      </c>
      <c r="G63" s="53">
        <f t="shared" si="10"/>
        <v>393228.30220045988</v>
      </c>
      <c r="H63" s="53">
        <f t="shared" si="2"/>
        <v>39912.672673346613</v>
      </c>
      <c r="I63" s="53">
        <f t="shared" si="11"/>
        <v>39912.672673346613</v>
      </c>
      <c r="J63" s="53">
        <f t="shared" si="6"/>
        <v>7157.6134423166177</v>
      </c>
      <c r="K63" s="59">
        <f t="shared" si="12"/>
        <v>640926.67330697353</v>
      </c>
    </row>
    <row r="64" spans="1:11" x14ac:dyDescent="0.25">
      <c r="A64" s="42">
        <v>62</v>
      </c>
      <c r="B64" s="110">
        <f>IF(Übersicht!$C$13&gt;=A64,-Übersicht!$C$6,IF(A64=Übersicht!$C$13+1,Übersicht!$G$9,0))</f>
        <v>0</v>
      </c>
      <c r="C64" s="53">
        <f t="shared" si="8"/>
        <v>637327.21994503669</v>
      </c>
      <c r="D64" s="53">
        <f t="shared" si="9"/>
        <v>6947033.3388747815</v>
      </c>
      <c r="E64" s="53">
        <f t="shared" si="13"/>
        <v>4842.3865576833823</v>
      </c>
      <c r="F64" s="53">
        <f>IF(ISNUMBER(Übersicht!I19),(D64+E64)*(1+Übersicht!I19),(D64+E64)*(1+$P$5))</f>
        <v>7368988.268958413</v>
      </c>
      <c r="G64" s="53">
        <f t="shared" si="10"/>
        <v>417112.54352594819</v>
      </c>
      <c r="H64" s="53">
        <f t="shared" si="2"/>
        <v>42336.92316788371</v>
      </c>
      <c r="I64" s="53">
        <f t="shared" si="11"/>
        <v>42336.92316788371</v>
      </c>
      <c r="J64" s="53">
        <f t="shared" si="6"/>
        <v>7605.1906898705292</v>
      </c>
      <c r="K64" s="59">
        <f t="shared" si="12"/>
        <v>683263.5964748573</v>
      </c>
    </row>
    <row r="65" spans="1:11" x14ac:dyDescent="0.25">
      <c r="A65" s="42">
        <v>63</v>
      </c>
      <c r="B65" s="110">
        <f>IF(Übersicht!$C$13&gt;=A65,-Übersicht!$C$6,IF(A65=Übersicht!$C$13+1,Übersicht!$G$9,0))</f>
        <v>0</v>
      </c>
      <c r="C65" s="53">
        <f t="shared" si="8"/>
        <v>641722.02925516618</v>
      </c>
      <c r="D65" s="53">
        <f t="shared" si="9"/>
        <v>7368988.268958413</v>
      </c>
      <c r="E65" s="53">
        <f t="shared" si="13"/>
        <v>4394.8093101294708</v>
      </c>
      <c r="F65" s="53">
        <f>IF(ISNUMBER(Übersicht!I20),(D65+E65)*(1+Übersicht!I20),(D65+E65)*(1+$P$5))</f>
        <v>7815786.0629646555</v>
      </c>
      <c r="G65" s="53">
        <f t="shared" si="10"/>
        <v>442402.98469611257</v>
      </c>
      <c r="H65" s="53">
        <f t="shared" si="2"/>
        <v>44903.90294665542</v>
      </c>
      <c r="I65" s="53">
        <f t="shared" si="11"/>
        <v>44903.90294665542</v>
      </c>
      <c r="J65" s="53">
        <f t="shared" si="6"/>
        <v>8079.1193315262562</v>
      </c>
      <c r="K65" s="59">
        <f t="shared" si="12"/>
        <v>728167.49942151271</v>
      </c>
    </row>
    <row r="66" spans="1:11" x14ac:dyDescent="0.25">
      <c r="A66" s="42">
        <v>64</v>
      </c>
      <c r="B66" s="110">
        <f>IF(Übersicht!$C$13&gt;=A66,-Übersicht!$C$6,IF(A66=Übersicht!$C$13+1,Übersicht!$G$9,0))</f>
        <v>0</v>
      </c>
      <c r="C66" s="53">
        <f t="shared" si="8"/>
        <v>645642.90992363996</v>
      </c>
      <c r="D66" s="53">
        <f t="shared" si="9"/>
        <v>7815786.0629646555</v>
      </c>
      <c r="E66" s="53">
        <f t="shared" si="13"/>
        <v>3920.8806684737438</v>
      </c>
      <c r="F66" s="53">
        <f>IF(ISNUMBER(Übersicht!I21),(D66+E66)*(1+Übersicht!I21),(D66+E66)*(1+$P$5))</f>
        <v>8288889.3602511175</v>
      </c>
      <c r="G66" s="53">
        <f t="shared" si="10"/>
        <v>469182.41661798861</v>
      </c>
      <c r="H66" s="53">
        <f t="shared" si="2"/>
        <v>47622.015286725757</v>
      </c>
      <c r="I66" s="53">
        <f t="shared" si="11"/>
        <v>47622.015286725757</v>
      </c>
      <c r="J66" s="53">
        <f t="shared" si="6"/>
        <v>8580.9508223117427</v>
      </c>
      <c r="K66" s="59">
        <f t="shared" si="12"/>
        <v>775789.51470823842</v>
      </c>
    </row>
    <row r="67" spans="1:11" x14ac:dyDescent="0.25">
      <c r="A67" s="42">
        <v>65</v>
      </c>
      <c r="B67" s="110">
        <f>IF(Übersicht!$C$13&gt;=A67,-Übersicht!$C$6,IF(A67=Übersicht!$C$13+1,Übersicht!$G$9,0))</f>
        <v>0</v>
      </c>
      <c r="C67" s="53">
        <f t="shared" si="8"/>
        <v>649061.95910132828</v>
      </c>
      <c r="D67" s="53">
        <f t="shared" si="9"/>
        <v>8288889.3602511175</v>
      </c>
      <c r="E67" s="53">
        <f t="shared" si="13"/>
        <v>3419.0491776882573</v>
      </c>
      <c r="F67" s="53">
        <f>IF(ISNUMBER(Übersicht!I22),(D67+E67)*(1+Übersicht!I22),(D67+E67)*(1+$P$5))</f>
        <v>8789846.9139945339</v>
      </c>
      <c r="G67" s="53">
        <f t="shared" si="10"/>
        <v>497538.5045657279</v>
      </c>
      <c r="H67" s="53">
        <f t="shared" si="2"/>
        <v>50500.158213421426</v>
      </c>
      <c r="I67" s="53">
        <f t="shared" si="11"/>
        <v>50500.158213421426</v>
      </c>
      <c r="J67" s="53">
        <f t="shared" si="6"/>
        <v>9112.3279601529302</v>
      </c>
      <c r="K67" s="59">
        <f t="shared" si="12"/>
        <v>826289.67292165989</v>
      </c>
    </row>
    <row r="68" spans="1:11" x14ac:dyDescent="0.25">
      <c r="A68" s="42">
        <v>66</v>
      </c>
      <c r="B68" s="110">
        <f>IF(Übersicht!$C$13&gt;=A68,-Übersicht!$C$6,IF(A68=Übersicht!$C$13+1,Übersicht!$G$9,0))</f>
        <v>0</v>
      </c>
      <c r="C68" s="53">
        <f t="shared" si="8"/>
        <v>651949.6311411754</v>
      </c>
      <c r="D68" s="53">
        <f t="shared" si="9"/>
        <v>8789846.9139945339</v>
      </c>
      <c r="E68" s="53">
        <f t="shared" ref="E68:E102" si="14">$P$4-J67</f>
        <v>2887.6720398470698</v>
      </c>
      <c r="F68" s="53">
        <f>IF(ISNUMBER(Übersicht!I23),(D68+E68)*(1+Übersicht!I23),(D68+E68)*(1+$P$5))</f>
        <v>9320298.661196446</v>
      </c>
      <c r="G68" s="53">
        <f t="shared" si="10"/>
        <v>527564.07516206428</v>
      </c>
      <c r="H68" s="53">
        <f t="shared" ref="H68:H102" si="15">IF(G68&gt;0,(D68+E68)*$P$8*0.7,0)</f>
        <v>53547.75362894938</v>
      </c>
      <c r="I68" s="53">
        <f t="shared" si="11"/>
        <v>53547.75362894938</v>
      </c>
      <c r="J68" s="53">
        <f t="shared" si="6"/>
        <v>9674.9902637447794</v>
      </c>
      <c r="K68" s="59">
        <f t="shared" si="12"/>
        <v>879837.42655060929</v>
      </c>
    </row>
    <row r="69" spans="1:11" x14ac:dyDescent="0.25">
      <c r="A69" s="42">
        <v>67</v>
      </c>
      <c r="B69" s="110">
        <f>IF(Übersicht!$C$13&gt;=A69,-Übersicht!$C$6,IF(A69=Übersicht!$C$13+1,Übersicht!$G$9,0))</f>
        <v>0</v>
      </c>
      <c r="C69" s="53">
        <f t="shared" si="8"/>
        <v>654274.64087743068</v>
      </c>
      <c r="D69" s="53">
        <f t="shared" si="9"/>
        <v>9320298.661196446</v>
      </c>
      <c r="E69" s="53">
        <f t="shared" si="14"/>
        <v>2325.0097362552206</v>
      </c>
      <c r="F69" s="53">
        <f>IF(ISNUMBER(Übersicht!I24),(D69+E69)*(1+Übersicht!I24),(D69+E69)*(1+$P$5))</f>
        <v>9881981.0911886636</v>
      </c>
      <c r="G69" s="53">
        <f t="shared" si="10"/>
        <v>559357.42025596276</v>
      </c>
      <c r="H69" s="53">
        <f t="shared" si="15"/>
        <v>56774.778155980144</v>
      </c>
      <c r="I69" s="53">
        <f t="shared" si="11"/>
        <v>56774.778155980144</v>
      </c>
      <c r="J69" s="53">
        <f t="shared" ref="J69:J102" si="16">IF(I69*$P$9&gt;$P$10,(I69*$P$9-$P$10)*$P$7,0)</f>
        <v>10270.779667047833</v>
      </c>
      <c r="K69" s="59">
        <f t="shared" si="12"/>
        <v>936612.20470658946</v>
      </c>
    </row>
    <row r="70" spans="1:11" x14ac:dyDescent="0.25">
      <c r="A70" s="42">
        <v>68</v>
      </c>
      <c r="B70" s="110">
        <f>IF(Übersicht!$C$13&gt;=A70,-Übersicht!$C$6,IF(A70=Übersicht!$C$13+1,Übersicht!$G$9,0))</f>
        <v>0</v>
      </c>
      <c r="C70" s="53">
        <f t="shared" si="8"/>
        <v>656003.86121038289</v>
      </c>
      <c r="D70" s="53">
        <f t="shared" si="9"/>
        <v>9881981.0911886636</v>
      </c>
      <c r="E70" s="53">
        <f t="shared" si="14"/>
        <v>1729.2203329521672</v>
      </c>
      <c r="F70" s="53">
        <f>IF(ISNUMBER(Übersicht!I25),(D70+E70)*(1+Übersicht!I25),(D70+E70)*(1+$P$5))</f>
        <v>10476732.930212913</v>
      </c>
      <c r="G70" s="53">
        <f t="shared" si="10"/>
        <v>593022.61869129725</v>
      </c>
      <c r="H70" s="53">
        <f t="shared" si="15"/>
        <v>60191.795797166633</v>
      </c>
      <c r="I70" s="53">
        <f t="shared" si="11"/>
        <v>60191.795797166633</v>
      </c>
      <c r="J70" s="53">
        <f t="shared" si="16"/>
        <v>10901.646549051889</v>
      </c>
      <c r="K70" s="59">
        <f t="shared" si="12"/>
        <v>996804.00050375611</v>
      </c>
    </row>
    <row r="71" spans="1:11" x14ac:dyDescent="0.25">
      <c r="A71" s="42">
        <v>69</v>
      </c>
      <c r="B71" s="110">
        <f>IF(Übersicht!$C$13&gt;=A71,-Übersicht!$C$6,IF(A71=Übersicht!$C$13+1,Übersicht!$G$9,0))</f>
        <v>0</v>
      </c>
      <c r="C71" s="53">
        <f t="shared" si="8"/>
        <v>657102.21466133103</v>
      </c>
      <c r="D71" s="53">
        <f t="shared" si="9"/>
        <v>10476732.930212913</v>
      </c>
      <c r="E71" s="53">
        <f t="shared" si="14"/>
        <v>1098.3534509481105</v>
      </c>
      <c r="F71" s="53">
        <f>IF(ISNUMBER(Übersicht!I26),(D71+E71)*(1+Übersicht!I26),(D71+E71)*(1+$P$5))</f>
        <v>11106501.160683693</v>
      </c>
      <c r="G71" s="53">
        <f t="shared" si="10"/>
        <v>628669.87701983191</v>
      </c>
      <c r="H71" s="53">
        <f t="shared" si="15"/>
        <v>63809.99251751291</v>
      </c>
      <c r="I71" s="53">
        <f t="shared" si="11"/>
        <v>63809.99251751291</v>
      </c>
      <c r="J71" s="53">
        <f t="shared" si="16"/>
        <v>11569.656118545819</v>
      </c>
      <c r="K71" s="59">
        <f t="shared" si="12"/>
        <v>1060613.9930212691</v>
      </c>
    </row>
    <row r="72" spans="1:11" x14ac:dyDescent="0.25">
      <c r="A72" s="42">
        <v>70</v>
      </c>
      <c r="B72" s="110">
        <f>IF(Übersicht!$C$13&gt;=A72,-Übersicht!$C$6,IF(A72=Übersicht!$C$13+1,Übersicht!$G$9,0))</f>
        <v>0</v>
      </c>
      <c r="C72" s="53">
        <f t="shared" si="8"/>
        <v>657532.55854278523</v>
      </c>
      <c r="D72" s="53">
        <f t="shared" si="9"/>
        <v>11106501.160683693</v>
      </c>
      <c r="E72" s="53">
        <f t="shared" si="14"/>
        <v>430.34388145418052</v>
      </c>
      <c r="F72" s="53">
        <f>IF(ISNUMBER(Übersicht!I27),(D72+E72)*(1+Übersicht!I27),(D72+E72)*(1+$P$5))</f>
        <v>11773347.394839058</v>
      </c>
      <c r="G72" s="53">
        <f t="shared" si="10"/>
        <v>666415.89027391002</v>
      </c>
      <c r="H72" s="53">
        <f t="shared" si="15"/>
        <v>67641.212862801738</v>
      </c>
      <c r="I72" s="53">
        <f t="shared" si="11"/>
        <v>67641.212862801738</v>
      </c>
      <c r="J72" s="53">
        <f t="shared" si="16"/>
        <v>12276.995174794769</v>
      </c>
      <c r="K72" s="59">
        <f t="shared" si="12"/>
        <v>1128255.2058840708</v>
      </c>
    </row>
    <row r="73" spans="1:11" x14ac:dyDescent="0.25">
      <c r="A73" s="42">
        <v>71</v>
      </c>
      <c r="B73" s="110">
        <f>IF(Übersicht!$C$13&gt;=A73,-Übersicht!$C$6,IF(A73=Übersicht!$C$13+1,Übersicht!$G$9,0))</f>
        <v>0</v>
      </c>
      <c r="C73" s="53">
        <f t="shared" si="8"/>
        <v>657255.56336799043</v>
      </c>
      <c r="D73" s="53">
        <f t="shared" si="9"/>
        <v>11773347.394839058</v>
      </c>
      <c r="E73" s="53">
        <f t="shared" si="14"/>
        <v>-276.9951747947689</v>
      </c>
      <c r="F73" s="53">
        <f>IF(ISNUMBER(Übersicht!I28),(D73+E73)*(1+Übersicht!I28),(D73+E73)*(1+$P$5))</f>
        <v>12479454.623644119</v>
      </c>
      <c r="G73" s="53">
        <f t="shared" si="10"/>
        <v>706384.22397985682</v>
      </c>
      <c r="H73" s="53">
        <f t="shared" si="15"/>
        <v>71697.998733955348</v>
      </c>
      <c r="I73" s="53">
        <f t="shared" si="11"/>
        <v>71697.998733955348</v>
      </c>
      <c r="J73" s="53">
        <f t="shared" si="16"/>
        <v>13025.979266256503</v>
      </c>
      <c r="K73" s="59">
        <f t="shared" si="12"/>
        <v>1199953.2046180263</v>
      </c>
    </row>
    <row r="74" spans="1:11" x14ac:dyDescent="0.25">
      <c r="A74" s="42">
        <v>72</v>
      </c>
      <c r="B74" s="110">
        <f>IF(Übersicht!$C$13&gt;=A74,-Übersicht!$C$6,IF(A74=Übersicht!$C$13+1,Übersicht!$G$9,0))</f>
        <v>0</v>
      </c>
      <c r="C74" s="53">
        <f t="shared" si="8"/>
        <v>656229.58410173387</v>
      </c>
      <c r="D74" s="53">
        <f t="shared" si="9"/>
        <v>12479454.623644119</v>
      </c>
      <c r="E74" s="53">
        <f t="shared" si="14"/>
        <v>-1025.9792662565033</v>
      </c>
      <c r="F74" s="53">
        <f>IF(ISNUMBER(Übersicht!I29),(D74+E74)*(1+Übersicht!I29),(D74+E74)*(1+$P$5))</f>
        <v>13227134.363040535</v>
      </c>
      <c r="G74" s="53">
        <f t="shared" si="10"/>
        <v>748705.71866267174</v>
      </c>
      <c r="H74" s="53">
        <f t="shared" si="15"/>
        <v>75993.630444261173</v>
      </c>
      <c r="I74" s="53">
        <f t="shared" si="11"/>
        <v>75993.630444261173</v>
      </c>
      <c r="J74" s="53">
        <f t="shared" si="16"/>
        <v>13819.060270771717</v>
      </c>
      <c r="K74" s="59">
        <f t="shared" si="12"/>
        <v>1275946.8350622875</v>
      </c>
    </row>
    <row r="75" spans="1:11" x14ac:dyDescent="0.25">
      <c r="A75" s="42">
        <v>73</v>
      </c>
      <c r="B75" s="110">
        <f>IF(Übersicht!$C$13&gt;=A75,-Übersicht!$C$6,IF(A75=Übersicht!$C$13+1,Übersicht!$G$9,0))</f>
        <v>0</v>
      </c>
      <c r="C75" s="53">
        <f t="shared" si="8"/>
        <v>654410.52383096213</v>
      </c>
      <c r="D75" s="53">
        <f t="shared" si="9"/>
        <v>13227134.363040535</v>
      </c>
      <c r="E75" s="53">
        <f t="shared" si="14"/>
        <v>-1819.0602707717171</v>
      </c>
      <c r="F75" s="53">
        <f>IF(ISNUMBER(Übersicht!I30),(D75+E75)*(1+Übersicht!I30),(D75+E75)*(1+$P$5))</f>
        <v>14018834.22093595</v>
      </c>
      <c r="G75" s="53">
        <f t="shared" si="10"/>
        <v>793518.91816618666</v>
      </c>
      <c r="H75" s="53">
        <f t="shared" si="15"/>
        <v>80542.170193867845</v>
      </c>
      <c r="I75" s="53">
        <f t="shared" si="11"/>
        <v>80542.170193867845</v>
      </c>
      <c r="J75" s="53">
        <f t="shared" si="16"/>
        <v>14658.834422042848</v>
      </c>
      <c r="K75" s="59">
        <f t="shared" si="12"/>
        <v>1356489.0052561553</v>
      </c>
    </row>
    <row r="76" spans="1:11" x14ac:dyDescent="0.25">
      <c r="A76" s="42">
        <v>74</v>
      </c>
      <c r="B76" s="110">
        <f>IF(Übersicht!$C$13&gt;=A76,-Übersicht!$C$6,IF(A76=Übersicht!$C$13+1,Übersicht!$G$9,0))</f>
        <v>0</v>
      </c>
      <c r="C76" s="53">
        <f t="shared" si="8"/>
        <v>651751.68940891931</v>
      </c>
      <c r="D76" s="53">
        <f t="shared" si="9"/>
        <v>14018834.22093595</v>
      </c>
      <c r="E76" s="53">
        <f t="shared" si="14"/>
        <v>-2658.834422042848</v>
      </c>
      <c r="F76" s="53">
        <f>IF(ISNUMBER(Übersicht!I31),(D76+E76)*(1+Übersicht!I31),(D76+E76)*(1+$P$5))</f>
        <v>14857145.909704743</v>
      </c>
      <c r="G76" s="53">
        <f t="shared" si="10"/>
        <v>840970.52319083549</v>
      </c>
      <c r="H76" s="53">
        <f t="shared" si="15"/>
        <v>85358.508103869681</v>
      </c>
      <c r="I76" s="53">
        <f t="shared" si="11"/>
        <v>85358.508103869681</v>
      </c>
      <c r="J76" s="53">
        <f t="shared" si="16"/>
        <v>15548.050808676937</v>
      </c>
      <c r="K76" s="59">
        <f t="shared" si="12"/>
        <v>1441847.5133600249</v>
      </c>
    </row>
    <row r="77" spans="1:11" x14ac:dyDescent="0.25">
      <c r="A77" s="42">
        <v>75</v>
      </c>
      <c r="B77" s="110">
        <f>IF(Übersicht!$C$13&gt;=A77,-Übersicht!$C$6,IF(A77=Übersicht!$C$13+1,Übersicht!$G$9,0))</f>
        <v>0</v>
      </c>
      <c r="C77" s="53">
        <f t="shared" si="8"/>
        <v>648203.63860024232</v>
      </c>
      <c r="D77" s="53">
        <f t="shared" si="9"/>
        <v>14857145.909704743</v>
      </c>
      <c r="E77" s="53">
        <f t="shared" si="14"/>
        <v>-3548.0508086769369</v>
      </c>
      <c r="F77" s="53">
        <f>IF(ISNUMBER(Übersicht!I32),(D77+E77)*(1+Übersicht!I32),(D77+E77)*(1+$P$5))</f>
        <v>15744813.73042983</v>
      </c>
      <c r="G77" s="53">
        <f t="shared" si="10"/>
        <v>891215.87153376453</v>
      </c>
      <c r="H77" s="53">
        <f t="shared" si="15"/>
        <v>90458.410960677022</v>
      </c>
      <c r="I77" s="53">
        <f t="shared" si="11"/>
        <v>90458.410960677022</v>
      </c>
      <c r="J77" s="53">
        <f t="shared" si="16"/>
        <v>16489.620373614991</v>
      </c>
      <c r="K77" s="59">
        <f t="shared" si="12"/>
        <v>1532305.924320702</v>
      </c>
    </row>
    <row r="78" spans="1:11" x14ac:dyDescent="0.25">
      <c r="A78" s="42">
        <v>76</v>
      </c>
      <c r="B78" s="110">
        <f>IF(Übersicht!$C$13&gt;=A78,-Übersicht!$C$6,IF(A78=Übersicht!$C$13+1,Übersicht!$G$9,0))</f>
        <v>0</v>
      </c>
      <c r="C78" s="53">
        <f t="shared" si="8"/>
        <v>643714.01822662738</v>
      </c>
      <c r="D78" s="53">
        <f t="shared" si="9"/>
        <v>15744813.73042983</v>
      </c>
      <c r="E78" s="53">
        <f t="shared" si="14"/>
        <v>-4489.620373614991</v>
      </c>
      <c r="F78" s="53">
        <f>IF(ISNUMBER(Übersicht!I33),(D78+E78)*(1+Übersicht!I33),(D78+E78)*(1+$P$5))</f>
        <v>16684743.55665959</v>
      </c>
      <c r="G78" s="53">
        <f t="shared" si="10"/>
        <v>944419.44660337456</v>
      </c>
      <c r="H78" s="53">
        <f t="shared" si="15"/>
        <v>95858.573830242356</v>
      </c>
      <c r="I78" s="53">
        <f t="shared" si="11"/>
        <v>95858.573830242356</v>
      </c>
      <c r="J78" s="53">
        <f t="shared" si="16"/>
        <v>17486.625443408491</v>
      </c>
      <c r="K78" s="59">
        <f t="shared" si="12"/>
        <v>1628164.4981509442</v>
      </c>
    </row>
    <row r="79" spans="1:11" x14ac:dyDescent="0.25">
      <c r="A79" s="42">
        <v>77</v>
      </c>
      <c r="B79" s="110">
        <f>IF(Übersicht!$C$13&gt;=A79,-Übersicht!$C$6,IF(A79=Übersicht!$C$13+1,Übersicht!$G$9,0))</f>
        <v>0</v>
      </c>
      <c r="C79" s="53">
        <f t="shared" si="8"/>
        <v>638227.39278321888</v>
      </c>
      <c r="D79" s="53">
        <f t="shared" si="9"/>
        <v>16684743.55665959</v>
      </c>
      <c r="E79" s="53">
        <f t="shared" si="14"/>
        <v>-5486.6254434084913</v>
      </c>
      <c r="F79" s="53">
        <f>IF(ISNUMBER(Übersicht!I34),(D79+E79)*(1+Übersicht!I34),(D79+E79)*(1+$P$5))</f>
        <v>17680012.347089153</v>
      </c>
      <c r="G79" s="53">
        <f t="shared" si="10"/>
        <v>1000755.4158729706</v>
      </c>
      <c r="H79" s="53">
        <f t="shared" si="15"/>
        <v>101576.67471110653</v>
      </c>
      <c r="I79" s="53">
        <f t="shared" si="11"/>
        <v>101576.67471110653</v>
      </c>
      <c r="J79" s="53">
        <f t="shared" si="16"/>
        <v>18542.329818538041</v>
      </c>
      <c r="K79" s="59">
        <f t="shared" si="12"/>
        <v>1729741.1728620508</v>
      </c>
    </row>
    <row r="80" spans="1:11" x14ac:dyDescent="0.25">
      <c r="A80" s="42">
        <v>78</v>
      </c>
      <c r="B80" s="110">
        <f>IF(Übersicht!$C$13&gt;=A80,-Übersicht!$C$6,IF(A80=Übersicht!$C$13+1,Übersicht!$G$9,0))</f>
        <v>0</v>
      </c>
      <c r="C80" s="53">
        <f t="shared" si="8"/>
        <v>631685.06296468084</v>
      </c>
      <c r="D80" s="53">
        <f t="shared" si="9"/>
        <v>17680012.347089153</v>
      </c>
      <c r="E80" s="53">
        <f t="shared" si="14"/>
        <v>-6542.3298185380409</v>
      </c>
      <c r="F80" s="53">
        <f>IF(ISNUMBER(Übersicht!I35),(D80+E80)*(1+Übersicht!I35),(D80+E80)*(1+$P$5))</f>
        <v>18733878.218306851</v>
      </c>
      <c r="G80" s="53">
        <f t="shared" si="10"/>
        <v>1060408.2010362372</v>
      </c>
      <c r="H80" s="53">
        <f t="shared" si="15"/>
        <v>107631.43240517803</v>
      </c>
      <c r="I80" s="53">
        <f t="shared" si="11"/>
        <v>107631.43240517803</v>
      </c>
      <c r="J80" s="53">
        <f t="shared" si="16"/>
        <v>19660.189457805991</v>
      </c>
      <c r="K80" s="59">
        <f t="shared" si="12"/>
        <v>1837372.6052672288</v>
      </c>
    </row>
    <row r="81" spans="1:11" x14ac:dyDescent="0.25">
      <c r="A81" s="42">
        <v>79</v>
      </c>
      <c r="B81" s="110">
        <f>IF(Übersicht!$C$13&gt;=A81,-Übersicht!$C$6,IF(A81=Übersicht!$C$13+1,Übersicht!$G$9,0))</f>
        <v>0</v>
      </c>
      <c r="C81" s="53">
        <f t="shared" si="8"/>
        <v>624024.87350687489</v>
      </c>
      <c r="D81" s="53">
        <f t="shared" si="9"/>
        <v>18733878.218306851</v>
      </c>
      <c r="E81" s="53">
        <f t="shared" si="14"/>
        <v>-7660.189457805991</v>
      </c>
      <c r="F81" s="53">
        <f>IF(ISNUMBER(Übersicht!I36),(D81+E81)*(1+Übersicht!I36),(D81+E81)*(1+$P$5))</f>
        <v>19849791.110579986</v>
      </c>
      <c r="G81" s="53">
        <f t="shared" si="10"/>
        <v>1123573.0817309432</v>
      </c>
      <c r="H81" s="53">
        <f t="shared" si="15"/>
        <v>114042.66779569065</v>
      </c>
      <c r="I81" s="53">
        <f t="shared" si="11"/>
        <v>114042.66779569065</v>
      </c>
      <c r="J81" s="53">
        <f t="shared" si="16"/>
        <v>20843.863791779386</v>
      </c>
      <c r="K81" s="59">
        <f t="shared" si="12"/>
        <v>1951415.2730629195</v>
      </c>
    </row>
    <row r="82" spans="1:11" x14ac:dyDescent="0.25">
      <c r="A82" s="42">
        <v>80</v>
      </c>
      <c r="B82" s="110">
        <f>IF(Übersicht!$C$13&gt;=A82,-Übersicht!$C$6,IF(A82=Übersicht!$C$13+1,Übersicht!$G$9,0))</f>
        <v>0</v>
      </c>
      <c r="C82" s="53">
        <f t="shared" si="8"/>
        <v>615181.00971509551</v>
      </c>
      <c r="D82" s="53">
        <f t="shared" si="9"/>
        <v>19849791.110579986</v>
      </c>
      <c r="E82" s="53">
        <f t="shared" si="14"/>
        <v>-8843.8637917793858</v>
      </c>
      <c r="F82" s="53">
        <f>IF(ISNUMBER(Übersicht!I37),(D82+E82)*(1+Übersicht!I37),(D82+E82)*(1+$P$5))</f>
        <v>21031404.081595503</v>
      </c>
      <c r="G82" s="53">
        <f t="shared" si="10"/>
        <v>1190456.8348072954</v>
      </c>
      <c r="H82" s="53">
        <f t="shared" si="15"/>
        <v>120831.36873294016</v>
      </c>
      <c r="I82" s="53">
        <f t="shared" si="11"/>
        <v>120831.36873294016</v>
      </c>
      <c r="J82" s="53">
        <f t="shared" si="16"/>
        <v>22097.227702319073</v>
      </c>
      <c r="K82" s="59">
        <f t="shared" si="12"/>
        <v>2072246.6417958597</v>
      </c>
    </row>
    <row r="83" spans="1:11" x14ac:dyDescent="0.25">
      <c r="A83" s="42">
        <v>81</v>
      </c>
      <c r="B83" s="110">
        <f>IF(Übersicht!$C$13&gt;=A83,-Übersicht!$C$6,IF(A83=Übersicht!$C$13+1,Übersicht!$G$9,0))</f>
        <v>0</v>
      </c>
      <c r="C83" s="53">
        <f t="shared" si="8"/>
        <v>605083.78201277647</v>
      </c>
      <c r="D83" s="53">
        <f t="shared" si="9"/>
        <v>21031404.081595503</v>
      </c>
      <c r="E83" s="53">
        <f t="shared" si="14"/>
        <v>-10097.227702319073</v>
      </c>
      <c r="F83" s="53">
        <f>IF(ISNUMBER(Übersicht!K18),(D83+E83)*(1+Übersicht!K18),(D83+E83)*(1+$P$5))</f>
        <v>22282585.265126776</v>
      </c>
      <c r="G83" s="53">
        <f t="shared" si="10"/>
        <v>1261278.4112335928</v>
      </c>
      <c r="H83" s="53">
        <f t="shared" si="15"/>
        <v>128019.75874020947</v>
      </c>
      <c r="I83" s="53">
        <f t="shared" si="11"/>
        <v>128019.75874020947</v>
      </c>
      <c r="J83" s="53">
        <f t="shared" si="16"/>
        <v>23424.384207411171</v>
      </c>
      <c r="K83" s="59">
        <f t="shared" si="12"/>
        <v>2200266.4005360692</v>
      </c>
    </row>
    <row r="84" spans="1:11" x14ac:dyDescent="0.25">
      <c r="A84" s="42">
        <v>82</v>
      </c>
      <c r="B84" s="110">
        <f>IF(Übersicht!$C$13&gt;=A84,-Übersicht!$C$6,IF(A84=Übersicht!$C$13+1,Übersicht!$G$9,0))</f>
        <v>0</v>
      </c>
      <c r="C84" s="53">
        <f t="shared" si="8"/>
        <v>593659.39780536527</v>
      </c>
      <c r="D84" s="53">
        <f t="shared" si="9"/>
        <v>22282585.265126776</v>
      </c>
      <c r="E84" s="53">
        <f t="shared" si="14"/>
        <v>-11424.384207411171</v>
      </c>
      <c r="F84" s="53">
        <f>IF(ISNUMBER(Übersicht!K19),(D84+E84)*(1+Übersicht!K19),(D84+E84)*(1+$P$5))</f>
        <v>23607430.533774525</v>
      </c>
      <c r="G84" s="53">
        <f t="shared" si="10"/>
        <v>1336269.6528551616</v>
      </c>
      <c r="H84" s="53">
        <f t="shared" si="15"/>
        <v>135631.3697647989</v>
      </c>
      <c r="I84" s="53">
        <f t="shared" si="11"/>
        <v>135631.3697647989</v>
      </c>
      <c r="J84" s="53">
        <f t="shared" si="16"/>
        <v>24829.677892825996</v>
      </c>
      <c r="K84" s="59">
        <f t="shared" si="12"/>
        <v>2335897.770300868</v>
      </c>
    </row>
    <row r="85" spans="1:11" x14ac:dyDescent="0.25">
      <c r="A85" s="42">
        <v>83</v>
      </c>
      <c r="B85" s="110">
        <f>IF(Übersicht!$C$13&gt;=A85,-Übersicht!$C$6,IF(A85=Übersicht!$C$13+1,Übersicht!$G$9,0))</f>
        <v>0</v>
      </c>
      <c r="C85" s="53">
        <f t="shared" si="8"/>
        <v>580829.71991253924</v>
      </c>
      <c r="D85" s="53">
        <f t="shared" si="9"/>
        <v>23607430.533774525</v>
      </c>
      <c r="E85" s="53">
        <f t="shared" si="14"/>
        <v>-12829.677892825996</v>
      </c>
      <c r="F85" s="53">
        <f>IF(ISNUMBER(Übersicht!K20),(D85+E85)*(1+Übersicht!K20),(D85+E85)*(1+$P$5))</f>
        <v>25010276.907234602</v>
      </c>
      <c r="G85" s="53">
        <f t="shared" si="10"/>
        <v>1415676.0513529032</v>
      </c>
      <c r="H85" s="53">
        <f t="shared" si="15"/>
        <v>143691.11921231952</v>
      </c>
      <c r="I85" s="53">
        <f t="shared" si="11"/>
        <v>143691.11921231952</v>
      </c>
      <c r="J85" s="53">
        <f t="shared" si="16"/>
        <v>26317.709134574488</v>
      </c>
      <c r="K85" s="59">
        <f t="shared" si="12"/>
        <v>2479588.8895131876</v>
      </c>
    </row>
    <row r="86" spans="1:11" x14ac:dyDescent="0.25">
      <c r="A86" s="42">
        <v>84</v>
      </c>
      <c r="B86" s="110">
        <f>IF(Übersicht!$C$13&gt;=A86,-Übersicht!$C$6,IF(A86=Übersicht!$C$13+1,Übersicht!$G$9,0))</f>
        <v>0</v>
      </c>
      <c r="C86" s="53">
        <f t="shared" si="8"/>
        <v>566512.01077796472</v>
      </c>
      <c r="D86" s="53">
        <f t="shared" si="9"/>
        <v>25010276.907234602</v>
      </c>
      <c r="E86" s="53">
        <f t="shared" si="14"/>
        <v>-14317.709134574488</v>
      </c>
      <c r="F86" s="53">
        <f>IF(ISNUMBER(Übersicht!K21),(D86+E86)*(1+Übersicht!K21),(D86+E86)*(1+$P$5))</f>
        <v>26495716.74998603</v>
      </c>
      <c r="G86" s="53">
        <f t="shared" si="10"/>
        <v>1499757.5518860035</v>
      </c>
      <c r="H86" s="53">
        <f t="shared" si="15"/>
        <v>152225.39151642914</v>
      </c>
      <c r="I86" s="53">
        <f t="shared" si="11"/>
        <v>152225.39151642914</v>
      </c>
      <c r="J86" s="53">
        <f t="shared" si="16"/>
        <v>27893.349158720725</v>
      </c>
      <c r="K86" s="59">
        <f t="shared" si="12"/>
        <v>2631814.2810296165</v>
      </c>
    </row>
    <row r="87" spans="1:11" x14ac:dyDescent="0.25">
      <c r="A87" s="42">
        <v>85</v>
      </c>
      <c r="B87" s="110">
        <f>IF(Übersicht!$C$13&gt;=A87,-Übersicht!$C$6,IF(A87=Übersicht!$C$13+1,Übersicht!$G$9,0))</f>
        <v>0</v>
      </c>
      <c r="C87" s="53">
        <f t="shared" si="8"/>
        <v>550618.66161924403</v>
      </c>
      <c r="D87" s="53">
        <f t="shared" si="9"/>
        <v>26495716.74998603</v>
      </c>
      <c r="E87" s="53">
        <f t="shared" si="14"/>
        <v>-15893.349158720725</v>
      </c>
      <c r="F87" s="53">
        <f>IF(ISNUMBER(Übersicht!K22),(D87+E87)*(1+Übersicht!K22),(D87+E87)*(1+$P$5))</f>
        <v>28068612.80487695</v>
      </c>
      <c r="G87" s="53">
        <f t="shared" si="10"/>
        <v>1588789.4040496387</v>
      </c>
      <c r="H87" s="53">
        <f t="shared" si="15"/>
        <v>161262.1245110383</v>
      </c>
      <c r="I87" s="53">
        <f t="shared" si="11"/>
        <v>161262.1245110383</v>
      </c>
      <c r="J87" s="53">
        <f t="shared" si="16"/>
        <v>29561.755987850443</v>
      </c>
      <c r="K87" s="59">
        <f t="shared" si="12"/>
        <v>2793076.4055406549</v>
      </c>
    </row>
    <row r="88" spans="1:11" x14ac:dyDescent="0.25">
      <c r="A88" s="42">
        <v>86</v>
      </c>
      <c r="B88" s="110">
        <f>IF(Übersicht!$C$13&gt;=A88,-Übersicht!$C$6,IF(A88=Übersicht!$C$13+1,Übersicht!$G$9,0))</f>
        <v>0</v>
      </c>
      <c r="C88" s="53">
        <f t="shared" si="8"/>
        <v>533056.90563139354</v>
      </c>
      <c r="D88" s="53">
        <f t="shared" si="9"/>
        <v>28068612.80487695</v>
      </c>
      <c r="E88" s="53">
        <f t="shared" si="14"/>
        <v>-17561.755987850443</v>
      </c>
      <c r="F88" s="53">
        <f>IF(ISNUMBER(Übersicht!K23),(D88+E88)*(1+Übersicht!K23),(D88+E88)*(1+$P$5))</f>
        <v>29734114.111822449</v>
      </c>
      <c r="G88" s="53">
        <f t="shared" si="10"/>
        <v>1683063.0629333481</v>
      </c>
      <c r="H88" s="53">
        <f t="shared" si="15"/>
        <v>170830.90088773461</v>
      </c>
      <c r="I88" s="53">
        <f t="shared" si="11"/>
        <v>170830.90088773461</v>
      </c>
      <c r="J88" s="53">
        <f t="shared" si="16"/>
        <v>31328.391326397996</v>
      </c>
      <c r="K88" s="59">
        <f t="shared" si="12"/>
        <v>2963907.3064283896</v>
      </c>
    </row>
    <row r="89" spans="1:11" x14ac:dyDescent="0.25">
      <c r="A89" s="42">
        <v>87</v>
      </c>
      <c r="B89" s="110">
        <f>IF(Übersicht!$C$13&gt;=A89,-Übersicht!$C$6,IF(A89=Übersicht!$C$13+1,Übersicht!$G$9,0))</f>
        <v>0</v>
      </c>
      <c r="C89" s="53">
        <f t="shared" si="8"/>
        <v>513728.51430499554</v>
      </c>
      <c r="D89" s="53">
        <f t="shared" si="9"/>
        <v>29734114.111822449</v>
      </c>
      <c r="E89" s="53">
        <f t="shared" si="14"/>
        <v>-19328.391326397996</v>
      </c>
      <c r="F89" s="53">
        <f>IF(ISNUMBER(Übersicht!K24),(D89+E89)*(1+Übersicht!K24),(D89+E89)*(1+$P$5))</f>
        <v>31497672.863725815</v>
      </c>
      <c r="G89" s="53">
        <f t="shared" si="10"/>
        <v>1782887.143229764</v>
      </c>
      <c r="H89" s="53">
        <f t="shared" si="15"/>
        <v>180963.04503782094</v>
      </c>
      <c r="I89" s="53">
        <f t="shared" si="11"/>
        <v>180963.04503782094</v>
      </c>
      <c r="J89" s="53">
        <f t="shared" si="16"/>
        <v>33199.038440107688</v>
      </c>
      <c r="K89" s="59">
        <f t="shared" si="12"/>
        <v>3144870.3514662106</v>
      </c>
    </row>
    <row r="90" spans="1:11" x14ac:dyDescent="0.25">
      <c r="A90" s="42">
        <v>88</v>
      </c>
      <c r="B90" s="110">
        <f>IF(Übersicht!$C$13&gt;=A90,-Übersicht!$C$6,IF(A90=Übersicht!$C$13+1,Übersicht!$G$9,0))</f>
        <v>0</v>
      </c>
      <c r="C90" s="53">
        <f t="shared" si="8"/>
        <v>492529.47586488782</v>
      </c>
      <c r="D90" s="53">
        <f t="shared" si="9"/>
        <v>31497672.863725815</v>
      </c>
      <c r="E90" s="53">
        <f t="shared" si="14"/>
        <v>-21199.038440107688</v>
      </c>
      <c r="F90" s="53">
        <f>IF(ISNUMBER(Übersicht!K25),(D90+E90)*(1+Übersicht!K25),(D90+E90)*(1+$P$5))</f>
        <v>33365062.254802849</v>
      </c>
      <c r="G90" s="53">
        <f t="shared" si="10"/>
        <v>1888588.4295171425</v>
      </c>
      <c r="H90" s="53">
        <f t="shared" si="15"/>
        <v>191691.72559598993</v>
      </c>
      <c r="I90" s="53">
        <f t="shared" si="11"/>
        <v>191691.72559598993</v>
      </c>
      <c r="J90" s="53">
        <f t="shared" si="16"/>
        <v>35179.821088159639</v>
      </c>
      <c r="K90" s="59">
        <f t="shared" si="12"/>
        <v>3336562.0770622003</v>
      </c>
    </row>
    <row r="91" spans="1:11" x14ac:dyDescent="0.25">
      <c r="A91" s="42">
        <v>89</v>
      </c>
      <c r="B91" s="110">
        <f>IF(Übersicht!$C$13&gt;=A91,-Übersicht!$C$6,IF(A91=Übersicht!$C$13+1,Übersicht!$G$9,0))</f>
        <v>0</v>
      </c>
      <c r="C91" s="53">
        <f t="shared" si="8"/>
        <v>469349.65477672819</v>
      </c>
      <c r="D91" s="53">
        <f t="shared" si="9"/>
        <v>33365062.254802849</v>
      </c>
      <c r="E91" s="53">
        <f t="shared" si="14"/>
        <v>-23179.821088159639</v>
      </c>
      <c r="F91" s="53">
        <f>IF(ISNUMBER(Übersicht!K26),(D91+E91)*(1+Übersicht!K26),(D91+E91)*(1+$P$5))</f>
        <v>35342395.379737571</v>
      </c>
      <c r="G91" s="53">
        <f t="shared" si="10"/>
        <v>2000512.9460228831</v>
      </c>
      <c r="H91" s="53">
        <f t="shared" si="15"/>
        <v>203052.06402132244</v>
      </c>
      <c r="I91" s="53">
        <f t="shared" si="11"/>
        <v>203052.06402132244</v>
      </c>
      <c r="J91" s="53">
        <f t="shared" si="16"/>
        <v>37277.22356993665</v>
      </c>
      <c r="K91" s="59">
        <f t="shared" si="12"/>
        <v>3539614.1410835227</v>
      </c>
    </row>
    <row r="92" spans="1:11" x14ac:dyDescent="0.25">
      <c r="A92" s="42">
        <v>90</v>
      </c>
      <c r="B92" s="110">
        <f>IF(Übersicht!$C$13&gt;=A92,-Übersicht!$C$6,IF(A92=Übersicht!$C$13+1,Übersicht!$G$9,0))</f>
        <v>0</v>
      </c>
      <c r="C92" s="53">
        <f t="shared" si="8"/>
        <v>444072.43120679155</v>
      </c>
      <c r="D92" s="53">
        <f t="shared" si="9"/>
        <v>35342395.379737571</v>
      </c>
      <c r="E92" s="53">
        <f t="shared" si="14"/>
        <v>-25277.22356993665</v>
      </c>
      <c r="F92" s="53">
        <f>IF(ISNUMBER(Übersicht!K27),(D92+E92)*(1+Übersicht!K27),(D92+E92)*(1+$P$5))</f>
        <v>37436145.245537691</v>
      </c>
      <c r="G92" s="53">
        <f t="shared" si="10"/>
        <v>2119027.089370057</v>
      </c>
      <c r="H92" s="53">
        <f t="shared" si="15"/>
        <v>215081.24957106085</v>
      </c>
      <c r="I92" s="53">
        <f t="shared" si="11"/>
        <v>215081.24957106085</v>
      </c>
      <c r="J92" s="53">
        <f t="shared" si="16"/>
        <v>39498.111952057108</v>
      </c>
      <c r="K92" s="59">
        <f t="shared" si="12"/>
        <v>3754695.3906545835</v>
      </c>
    </row>
    <row r="93" spans="1:11" x14ac:dyDescent="0.25">
      <c r="A93" s="42">
        <v>91</v>
      </c>
      <c r="B93" s="110">
        <f>IF(Übersicht!$C$13&gt;=A93,-Übersicht!$C$6,IF(A93=Übersicht!$C$13+1,Übersicht!$G$9,0))</f>
        <v>0</v>
      </c>
      <c r="C93" s="53">
        <f t="shared" si="8"/>
        <v>416574.31925473444</v>
      </c>
      <c r="D93" s="53">
        <f t="shared" si="9"/>
        <v>37436145.245537691</v>
      </c>
      <c r="E93" s="53">
        <f t="shared" si="14"/>
        <v>-27498.111952057108</v>
      </c>
      <c r="F93" s="53">
        <f>IF(ISNUMBER(Übersicht!K28),(D93+E93)*(1+Übersicht!K28),(D93+E93)*(1+$P$5))</f>
        <v>39653165.961600773</v>
      </c>
      <c r="G93" s="53">
        <f t="shared" si="10"/>
        <v>2244518.8280151412</v>
      </c>
      <c r="H93" s="53">
        <f t="shared" si="15"/>
        <v>227818.66104353647</v>
      </c>
      <c r="I93" s="53">
        <f t="shared" si="11"/>
        <v>227818.66104353647</v>
      </c>
      <c r="J93" s="53">
        <f t="shared" si="16"/>
        <v>41849.75654516292</v>
      </c>
      <c r="K93" s="59">
        <f t="shared" si="12"/>
        <v>3982514.0516981198</v>
      </c>
    </row>
    <row r="94" spans="1:11" x14ac:dyDescent="0.25">
      <c r="A94" s="42">
        <v>92</v>
      </c>
      <c r="B94" s="110">
        <f>IF(Übersicht!$C$13&gt;=A94,-Übersicht!$C$6,IF(A94=Übersicht!$C$13+1,Übersicht!$G$9,0))</f>
        <v>0</v>
      </c>
      <c r="C94" s="53">
        <f t="shared" si="8"/>
        <v>386724.5627095715</v>
      </c>
      <c r="D94" s="53">
        <f t="shared" si="9"/>
        <v>39653165.961600773</v>
      </c>
      <c r="E94" s="53">
        <f t="shared" si="14"/>
        <v>-29849.75654516292</v>
      </c>
      <c r="F94" s="53">
        <f>IF(ISNUMBER(Übersicht!K29),(D94+E94)*(1+Übersicht!K29),(D94+E94)*(1+$P$5))</f>
        <v>42000715.177358948</v>
      </c>
      <c r="G94" s="53">
        <f t="shared" si="10"/>
        <v>2377398.9723033383</v>
      </c>
      <c r="H94" s="53">
        <f t="shared" si="15"/>
        <v>241305.99568878862</v>
      </c>
      <c r="I94" s="53">
        <f t="shared" si="11"/>
        <v>241305.99568878862</v>
      </c>
      <c r="J94" s="53">
        <f t="shared" si="16"/>
        <v>44339.855704042595</v>
      </c>
      <c r="K94" s="59">
        <f t="shared" si="12"/>
        <v>4223820.0473869089</v>
      </c>
    </row>
    <row r="95" spans="1:11" x14ac:dyDescent="0.25">
      <c r="A95" s="42">
        <v>93</v>
      </c>
      <c r="B95" s="110">
        <f>IF(Übersicht!$C$13&gt;=A95,-Übersicht!$C$6,IF(A95=Übersicht!$C$13+1,Übersicht!$G$9,0))</f>
        <v>0</v>
      </c>
      <c r="C95" s="53">
        <f t="shared" si="8"/>
        <v>354384.70700552891</v>
      </c>
      <c r="D95" s="53">
        <f t="shared" si="9"/>
        <v>42000715.177358948</v>
      </c>
      <c r="E95" s="53">
        <f t="shared" si="14"/>
        <v>-32339.855704042595</v>
      </c>
      <c r="F95" s="53">
        <f>IF(ISNUMBER(Übersicht!K30),(D95+E95)*(1+Übersicht!K30),(D95+E95)*(1+$P$5))</f>
        <v>44486477.840954207</v>
      </c>
      <c r="G95" s="53">
        <f t="shared" si="10"/>
        <v>2518102.5192992985</v>
      </c>
      <c r="H95" s="53">
        <f t="shared" si="15"/>
        <v>255587.40570887836</v>
      </c>
      <c r="I95" s="53">
        <f t="shared" si="11"/>
        <v>255587.40570887836</v>
      </c>
      <c r="J95" s="53">
        <f t="shared" si="16"/>
        <v>46976.561029001663</v>
      </c>
      <c r="K95" s="59">
        <f t="shared" si="12"/>
        <v>4479407.4530957872</v>
      </c>
    </row>
    <row r="96" spans="1:11" x14ac:dyDescent="0.25">
      <c r="A96" s="42">
        <v>94</v>
      </c>
      <c r="B96" s="110">
        <f>IF(Übersicht!$C$13&gt;=A96,-Übersicht!$C$6,IF(A96=Übersicht!$C$13+1,Übersicht!$G$9,0))</f>
        <v>0</v>
      </c>
      <c r="C96" s="53">
        <f t="shared" si="8"/>
        <v>319408.14597652724</v>
      </c>
      <c r="D96" s="53">
        <f t="shared" si="9"/>
        <v>44486477.840954207</v>
      </c>
      <c r="E96" s="53">
        <f t="shared" si="14"/>
        <v>-34976.561029001663</v>
      </c>
      <c r="F96" s="53">
        <f>IF(ISNUMBER(Übersicht!K31),(D96+E96)*(1+Übersicht!K31),(D96+E96)*(1+$P$5))</f>
        <v>47118591.356720716</v>
      </c>
      <c r="G96" s="53">
        <f t="shared" si="10"/>
        <v>2667090.0767955109</v>
      </c>
      <c r="H96" s="53">
        <f t="shared" si="15"/>
        <v>270709.64279474446</v>
      </c>
      <c r="I96" s="53">
        <f t="shared" si="11"/>
        <v>270709.64279474446</v>
      </c>
      <c r="J96" s="53">
        <f t="shared" si="16"/>
        <v>49768.504050979689</v>
      </c>
      <c r="K96" s="59">
        <f t="shared" si="12"/>
        <v>4750117.0958905313</v>
      </c>
    </row>
    <row r="97" spans="1:11" x14ac:dyDescent="0.25">
      <c r="A97" s="42">
        <v>95</v>
      </c>
      <c r="B97" s="110">
        <f>IF(Übersicht!$C$13&gt;=A97,-Übersicht!$C$6,IF(A97=Übersicht!$C$13+1,Übersicht!$G$9,0))</f>
        <v>0</v>
      </c>
      <c r="C97" s="53">
        <f t="shared" ref="C97:C102" si="17">C96+E97</f>
        <v>281639.64192554756</v>
      </c>
      <c r="D97" s="53">
        <f t="shared" ref="D97:D102" si="18">F96</f>
        <v>47118591.356720716</v>
      </c>
      <c r="E97" s="53">
        <f t="shared" si="14"/>
        <v>-37768.504050979689</v>
      </c>
      <c r="F97" s="53">
        <f>IF(ISNUMBER(Übersicht!K32),(D97+E97)*(1+Übersicht!K32),(D97+E97)*(1+$P$5))</f>
        <v>49905672.223829925</v>
      </c>
      <c r="G97" s="53">
        <f t="shared" ref="G97:G102" si="19">F97-(E97+D97)</f>
        <v>2824849.3711601868</v>
      </c>
      <c r="H97" s="53">
        <f t="shared" si="15"/>
        <v>286722.21117275866</v>
      </c>
      <c r="I97" s="53">
        <f t="shared" ref="I97:I102" si="20">IF(G97&gt;0,MIN(G97,H97),0)</f>
        <v>286722.21117275866</v>
      </c>
      <c r="J97" s="53">
        <f t="shared" si="16"/>
        <v>52724.824487770558</v>
      </c>
      <c r="K97" s="59">
        <f t="shared" ref="K97:K102" si="21">K96+I97</f>
        <v>5036839.3070632899</v>
      </c>
    </row>
    <row r="98" spans="1:11" x14ac:dyDescent="0.25">
      <c r="A98" s="42">
        <v>96</v>
      </c>
      <c r="B98" s="110">
        <f>IF(Übersicht!$C$13&gt;=A98,-Übersicht!$C$6,IF(A98=Übersicht!$C$13+1,Übersicht!$G$9,0))</f>
        <v>0</v>
      </c>
      <c r="C98" s="53">
        <f t="shared" si="17"/>
        <v>240914.817437777</v>
      </c>
      <c r="D98" s="53">
        <f t="shared" si="18"/>
        <v>49905672.223829925</v>
      </c>
      <c r="E98" s="53">
        <f t="shared" si="14"/>
        <v>-40724.824487770558</v>
      </c>
      <c r="F98" s="53">
        <f>IF(ISNUMBER(Übersicht!K33),(D98+E98)*(1+Übersicht!K33),(D98+E98)*(1+$P$5))</f>
        <v>52856844.243302688</v>
      </c>
      <c r="G98" s="53">
        <f t="shared" si="19"/>
        <v>2991896.8439605311</v>
      </c>
      <c r="H98" s="53">
        <f t="shared" si="15"/>
        <v>303677.52966199367</v>
      </c>
      <c r="I98" s="53">
        <f t="shared" si="20"/>
        <v>303677.52966199367</v>
      </c>
      <c r="J98" s="53">
        <f t="shared" si="16"/>
        <v>55855.200163845577</v>
      </c>
      <c r="K98" s="59">
        <f t="shared" si="21"/>
        <v>5340516.8367252834</v>
      </c>
    </row>
    <row r="99" spans="1:11" x14ac:dyDescent="0.25">
      <c r="A99" s="42">
        <v>97</v>
      </c>
      <c r="B99" s="110">
        <f>IF(Übersicht!$C$13&gt;=A99,-Übersicht!$C$6,IF(A99=Übersicht!$C$13+1,Übersicht!$G$9,0))</f>
        <v>0</v>
      </c>
      <c r="C99" s="53">
        <f t="shared" si="17"/>
        <v>197059.61727393142</v>
      </c>
      <c r="D99" s="53">
        <f t="shared" si="18"/>
        <v>52856844.243302688</v>
      </c>
      <c r="E99" s="53">
        <f t="shared" si="14"/>
        <v>-43855.200163845577</v>
      </c>
      <c r="F99" s="53">
        <f>IF(ISNUMBER(Übersicht!K34),(D99+E99)*(1+Übersicht!K34),(D99+E99)*(1+$P$5))</f>
        <v>55981768.385727175</v>
      </c>
      <c r="G99" s="53">
        <f t="shared" si="19"/>
        <v>3168779.3425883353</v>
      </c>
      <c r="H99" s="53">
        <f t="shared" si="15"/>
        <v>321631.10327271553</v>
      </c>
      <c r="I99" s="53">
        <f t="shared" si="20"/>
        <v>321631.10327271553</v>
      </c>
      <c r="J99" s="53">
        <f t="shared" si="16"/>
        <v>59169.878691725091</v>
      </c>
      <c r="K99" s="59">
        <f t="shared" si="21"/>
        <v>5662147.939997999</v>
      </c>
    </row>
    <row r="100" spans="1:11" x14ac:dyDescent="0.25">
      <c r="A100" s="42">
        <v>98</v>
      </c>
      <c r="B100" s="110">
        <f>IF(Übersicht!$C$13&gt;=A100,-Übersicht!$C$6,IF(A100=Übersicht!$C$13+1,Übersicht!$G$9,0))</f>
        <v>0</v>
      </c>
      <c r="C100" s="53">
        <f t="shared" si="17"/>
        <v>149889.73858220634</v>
      </c>
      <c r="D100" s="53">
        <f t="shared" si="18"/>
        <v>55981768.385727175</v>
      </c>
      <c r="E100" s="53">
        <f t="shared" si="14"/>
        <v>-47169.878691725091</v>
      </c>
      <c r="F100" s="53">
        <f>IF(ISNUMBER(Übersicht!K35),(D100+E100)*(1+Übersicht!K35),(D100+E100)*(1+$P$5))</f>
        <v>59290674.417457581</v>
      </c>
      <c r="G100" s="53">
        <f t="shared" si="19"/>
        <v>3356075.9104221314</v>
      </c>
      <c r="H100" s="53">
        <f t="shared" si="15"/>
        <v>340641.70490784588</v>
      </c>
      <c r="I100" s="53">
        <f t="shared" si="20"/>
        <v>340641.70490784588</v>
      </c>
      <c r="J100" s="53">
        <f t="shared" si="16"/>
        <v>62679.711018611044</v>
      </c>
      <c r="K100" s="59">
        <f t="shared" si="21"/>
        <v>6002789.6449058447</v>
      </c>
    </row>
    <row r="101" spans="1:11" x14ac:dyDescent="0.25">
      <c r="A101" s="42">
        <v>99</v>
      </c>
      <c r="B101" s="110">
        <f>IF(Übersicht!$C$13&gt;=A101,-Übersicht!$C$6,IF(A101=Übersicht!$C$13+1,Übersicht!$G$9,0))</f>
        <v>0</v>
      </c>
      <c r="C101" s="53">
        <f t="shared" si="17"/>
        <v>99210.0275635953</v>
      </c>
      <c r="D101" s="53">
        <f t="shared" si="18"/>
        <v>59290674.417457581</v>
      </c>
      <c r="E101" s="53">
        <f t="shared" si="14"/>
        <v>-50679.711018611044</v>
      </c>
      <c r="F101" s="53">
        <f>IF(ISNUMBER(Übersicht!K36),(D101+E101)*(1+Übersicht!K36),(D101+E101)*(1+$P$5))</f>
        <v>62794394.388825305</v>
      </c>
      <c r="G101" s="53">
        <f t="shared" si="19"/>
        <v>3554399.6823863387</v>
      </c>
      <c r="H101" s="53">
        <f t="shared" si="15"/>
        <v>360771.56776221324</v>
      </c>
      <c r="I101" s="53">
        <f t="shared" si="20"/>
        <v>360771.56776221324</v>
      </c>
      <c r="J101" s="53">
        <f t="shared" si="16"/>
        <v>66396.186948098606</v>
      </c>
      <c r="K101" s="59">
        <f t="shared" si="21"/>
        <v>6363561.2126680575</v>
      </c>
    </row>
    <row r="102" spans="1:11" ht="15.75" thickBot="1" x14ac:dyDescent="0.3">
      <c r="A102" s="43">
        <v>100</v>
      </c>
      <c r="B102" s="54">
        <f>IF(Übersicht!$C$13&gt;=A102,-Übersicht!$C$6,IF(A102=Übersicht!$C$13+1,Übersicht!$G$9,0))</f>
        <v>0</v>
      </c>
      <c r="C102" s="54">
        <f t="shared" si="17"/>
        <v>44813.840615496694</v>
      </c>
      <c r="D102" s="54">
        <f t="shared" si="18"/>
        <v>62794394.388825305</v>
      </c>
      <c r="E102" s="54">
        <f t="shared" si="14"/>
        <v>-54396.186948098606</v>
      </c>
      <c r="F102" s="54">
        <f>IF(ISNUMBER(Übersicht!K37),(D102+E102)*(1+Übersicht!K37),(D102+E102)*(1+$P$5))</f>
        <v>66504398.093989842</v>
      </c>
      <c r="G102" s="54">
        <f t="shared" si="19"/>
        <v>3764399.8921126351</v>
      </c>
      <c r="H102" s="54">
        <f t="shared" si="15"/>
        <v>382086.58904943214</v>
      </c>
      <c r="I102" s="54">
        <f t="shared" si="20"/>
        <v>382086.58904943214</v>
      </c>
      <c r="J102" s="54">
        <f t="shared" si="16"/>
        <v>70331.472753251393</v>
      </c>
      <c r="K102" s="55">
        <f t="shared" si="21"/>
        <v>6745647.80171749</v>
      </c>
    </row>
  </sheetData>
  <sheetProtection sheet="1" objects="1" scenarios="1"/>
  <conditionalFormatting sqref="E3:E102">
    <cfRule type="cellIs" dxfId="0" priority="2" operator="lessThan">
      <formula>0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Übersicht</vt:lpstr>
      <vt:lpstr>Ausschütter</vt:lpstr>
      <vt:lpstr>Thesaurierer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2019-01-17T09:49:03Z</dcterms:created>
  <dcterms:modified xsi:type="dcterms:W3CDTF">2019-02-12T14:06:34Z</dcterms:modified>
</cp:coreProperties>
</file>