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036" windowHeight="8271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I4" i="1"/>
  <c r="I5" i="1"/>
  <c r="I6" i="1"/>
  <c r="I3" i="1"/>
  <c r="G4" i="1"/>
  <c r="K4" i="1" s="1"/>
  <c r="G5" i="1"/>
  <c r="J5" i="1" s="1"/>
  <c r="G3" i="1"/>
  <c r="K3" i="1" s="1"/>
  <c r="O4" i="1"/>
  <c r="P4" i="1" s="1"/>
  <c r="O5" i="1"/>
  <c r="P5" i="1" s="1"/>
  <c r="O6" i="1"/>
  <c r="P6" i="1" s="1"/>
  <c r="O3" i="1"/>
  <c r="P3" i="1" s="1"/>
  <c r="K5" i="1" l="1"/>
  <c r="J6" i="1"/>
  <c r="J3" i="1"/>
  <c r="J4" i="1"/>
  <c r="M10" i="1" l="1"/>
  <c r="K6" i="1"/>
  <c r="M3" i="1"/>
</calcChain>
</file>

<file path=xl/comments1.xml><?xml version="1.0" encoding="utf-8"?>
<comments xmlns="http://schemas.openxmlformats.org/spreadsheetml/2006/main">
  <authors>
    <author>Author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30% Teilerlassung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<sst xmlns="http://schemas.openxmlformats.org/spreadsheetml/2006/main" count="33" uniqueCount="30">
  <si>
    <t>Thesaurierender ETF</t>
  </si>
  <si>
    <t>Ausschüttender ETF</t>
  </si>
  <si>
    <t>Aktie 1 (US)</t>
  </si>
  <si>
    <t>Aktie 2 (US)</t>
  </si>
  <si>
    <t>Anfangswert</t>
  </si>
  <si>
    <t>Endwert</t>
  </si>
  <si>
    <t>zu versteuerneder Ertrag</t>
  </si>
  <si>
    <t>Vorabsteuer</t>
  </si>
  <si>
    <t>Aktie / ETF</t>
  </si>
  <si>
    <t>Typ</t>
  </si>
  <si>
    <t>ETF</t>
  </si>
  <si>
    <t>Aktie</t>
  </si>
  <si>
    <t>Steuersatz</t>
  </si>
  <si>
    <t>Verkaufs-gewinne</t>
  </si>
  <si>
    <t>Aus-schüttungen</t>
  </si>
  <si>
    <t>zu versteuernder Betrag (späterer Verkauf)</t>
  </si>
  <si>
    <t>Steuer (späterer Verkauf)</t>
  </si>
  <si>
    <t>Input</t>
  </si>
  <si>
    <t>Allgemeine Berechnung</t>
  </si>
  <si>
    <t>Deutsche Steuerberechnung</t>
  </si>
  <si>
    <t>Quellensteuersatz</t>
  </si>
  <si>
    <t>n/a (0-30%) je nach Konstellation im ETF</t>
  </si>
  <si>
    <t>Anrechenbar?</t>
  </si>
  <si>
    <t>Steuer (Ausland)</t>
  </si>
  <si>
    <t>Auslandsberechnung</t>
  </si>
  <si>
    <t>Steuer ohne Freibetrag (Aussch./Verkauf)</t>
  </si>
  <si>
    <t>Steuer mit Freibetrag</t>
  </si>
  <si>
    <t>Offener Freibetrag:</t>
  </si>
  <si>
    <t>Summe Ausland</t>
  </si>
  <si>
    <t>n/a 150€-255€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</si>
</sst>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8" formatCode="0.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0" applyFont="1"/>
    <xf numFmtId="168" fontId="6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2" fillId="4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0" fontId="7" fillId="0" borderId="3" xfId="0" applyFont="1" applyBorder="1"/>
    <xf numFmtId="44" fontId="6" fillId="0" borderId="3" xfId="1" applyNumberFormat="1" applyFont="1" applyBorder="1"/>
    <xf numFmtId="44" fontId="0" fillId="0" borderId="3" xfId="1" applyNumberFormat="1" applyFont="1" applyBorder="1"/>
    <xf numFmtId="44" fontId="5" fillId="0" borderId="3" xfId="1" applyNumberFormat="1" applyFont="1" applyBorder="1"/>
    <xf numFmtId="9" fontId="0" fillId="0" borderId="3" xfId="1" applyNumberFormat="1" applyFont="1" applyBorder="1"/>
    <xf numFmtId="0" fontId="2" fillId="3" borderId="4" xfId="0" applyFont="1" applyFill="1" applyBorder="1" applyAlignment="1">
      <alignment wrapText="1"/>
    </xf>
    <xf numFmtId="9" fontId="0" fillId="0" borderId="4" xfId="1" applyNumberFormat="1" applyFont="1" applyBorder="1"/>
    <xf numFmtId="0" fontId="2" fillId="4" borderId="5" xfId="0" applyFont="1" applyFill="1" applyBorder="1" applyAlignment="1">
      <alignment wrapText="1"/>
    </xf>
    <xf numFmtId="44" fontId="0" fillId="0" borderId="5" xfId="1" applyNumberFormat="1" applyFont="1" applyBorder="1"/>
    <xf numFmtId="0" fontId="0" fillId="0" borderId="6" xfId="0" applyBorder="1" applyAlignment="1">
      <alignment horizontal="center"/>
    </xf>
    <xf numFmtId="0" fontId="2" fillId="3" borderId="7" xfId="0" applyFont="1" applyFill="1" applyBorder="1" applyAlignment="1">
      <alignment wrapText="1"/>
    </xf>
    <xf numFmtId="44" fontId="0" fillId="0" borderId="8" xfId="1" applyNumberFormat="1" applyFont="1" applyBorder="1"/>
    <xf numFmtId="44" fontId="5" fillId="0" borderId="8" xfId="1" applyNumberFormat="1" applyFont="1" applyBorder="1"/>
    <xf numFmtId="0" fontId="0" fillId="0" borderId="3" xfId="0" applyBorder="1" applyAlignment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4" borderId="4" xfId="0" applyFont="1" applyFill="1" applyBorder="1" applyAlignment="1">
      <alignment wrapText="1"/>
    </xf>
    <xf numFmtId="44" fontId="0" fillId="0" borderId="4" xfId="1" applyNumberFormat="1" applyFont="1" applyBorder="1"/>
    <xf numFmtId="0" fontId="2" fillId="5" borderId="5" xfId="0" applyFont="1" applyFill="1" applyBorder="1" applyAlignment="1">
      <alignment wrapText="1"/>
    </xf>
    <xf numFmtId="44" fontId="0" fillId="0" borderId="5" xfId="0" applyNumberFormat="1" applyBorder="1"/>
    <xf numFmtId="0" fontId="0" fillId="0" borderId="10" xfId="0" applyBorder="1" applyAlignment="1">
      <alignment horizontal="center"/>
    </xf>
    <xf numFmtId="0" fontId="2" fillId="4" borderId="7" xfId="0" applyFont="1" applyFill="1" applyBorder="1" applyAlignment="1">
      <alignment wrapText="1"/>
    </xf>
    <xf numFmtId="44" fontId="0" fillId="0" borderId="8" xfId="1" applyNumberFormat="1" applyFont="1" applyBorder="1" applyAlignment="1">
      <alignment horizontal="center"/>
    </xf>
    <xf numFmtId="44" fontId="0" fillId="0" borderId="2" xfId="1" applyFont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/>
    <xf numFmtId="44" fontId="0" fillId="0" borderId="0" xfId="1" applyFont="1" applyFill="1" applyBorder="1"/>
    <xf numFmtId="0" fontId="2" fillId="0" borderId="0" xfId="0" applyFont="1" applyFill="1" applyBorder="1" applyAlignment="1">
      <alignment wrapText="1"/>
    </xf>
    <xf numFmtId="44" fontId="0" fillId="0" borderId="0" xfId="1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E19" sqref="E19"/>
    </sheetView>
  </sheetViews>
  <sheetFormatPr defaultRowHeight="14.4" x14ac:dyDescent="0.3"/>
  <cols>
    <col min="1" max="1" width="17.3984375" bestFit="1" customWidth="1"/>
    <col min="2" max="2" width="9.3984375" customWidth="1"/>
    <col min="3" max="3" width="11.69921875" customWidth="1"/>
    <col min="4" max="4" width="11.5" bestFit="1" customWidth="1"/>
    <col min="5" max="5" width="13.09765625" customWidth="1"/>
    <col min="6" max="6" width="14.796875" bestFit="1" customWidth="1"/>
    <col min="7" max="7" width="19.09765625" bestFit="1" customWidth="1"/>
    <col min="8" max="8" width="24.296875" customWidth="1"/>
    <col min="9" max="9" width="12.09765625" bestFit="1" customWidth="1"/>
    <col min="10" max="10" width="13.3984375" bestFit="1" customWidth="1"/>
    <col min="11" max="11" width="19.09765625" bestFit="1" customWidth="1"/>
    <col min="12" max="12" width="13.3984375" customWidth="1"/>
    <col min="13" max="13" width="19.09765625" customWidth="1"/>
    <col min="14" max="14" width="8.09765625" style="36" customWidth="1"/>
    <col min="15" max="15" width="20.69921875" customWidth="1"/>
    <col min="16" max="16" width="9" bestFit="1" customWidth="1"/>
  </cols>
  <sheetData>
    <row r="1" spans="1:16" ht="15" thickBot="1" x14ac:dyDescent="0.35">
      <c r="A1" s="5" t="s">
        <v>17</v>
      </c>
      <c r="B1" s="5"/>
      <c r="C1" s="5"/>
      <c r="D1" s="5"/>
      <c r="E1" s="5"/>
      <c r="F1" s="5"/>
      <c r="G1" s="6" t="s">
        <v>18</v>
      </c>
      <c r="H1" s="5" t="s">
        <v>24</v>
      </c>
      <c r="I1" s="5"/>
      <c r="J1" s="20"/>
      <c r="K1" s="25" t="s">
        <v>19</v>
      </c>
      <c r="L1" s="26"/>
      <c r="M1" s="31"/>
      <c r="N1" s="35"/>
      <c r="O1" s="24"/>
      <c r="P1" s="24"/>
    </row>
    <row r="2" spans="1:16" ht="28.8" customHeight="1" x14ac:dyDescent="0.3">
      <c r="A2" s="7" t="s">
        <v>8</v>
      </c>
      <c r="B2" s="7" t="s">
        <v>9</v>
      </c>
      <c r="C2" s="7" t="s">
        <v>4</v>
      </c>
      <c r="D2" s="7" t="s">
        <v>5</v>
      </c>
      <c r="E2" s="7" t="s">
        <v>14</v>
      </c>
      <c r="F2" s="7" t="s">
        <v>13</v>
      </c>
      <c r="G2" s="8" t="s">
        <v>6</v>
      </c>
      <c r="H2" s="9" t="s">
        <v>20</v>
      </c>
      <c r="I2" s="16" t="s">
        <v>22</v>
      </c>
      <c r="J2" s="21" t="s">
        <v>23</v>
      </c>
      <c r="K2" s="18" t="s">
        <v>25</v>
      </c>
      <c r="L2" s="27" t="s">
        <v>7</v>
      </c>
      <c r="M2" s="32" t="s">
        <v>26</v>
      </c>
      <c r="N2" s="38"/>
      <c r="O2" s="29" t="s">
        <v>15</v>
      </c>
      <c r="P2" s="10" t="s">
        <v>16</v>
      </c>
    </row>
    <row r="3" spans="1:16" x14ac:dyDescent="0.3">
      <c r="A3" s="11" t="s">
        <v>0</v>
      </c>
      <c r="B3" s="11" t="s">
        <v>10</v>
      </c>
      <c r="C3" s="12">
        <v>10000</v>
      </c>
      <c r="D3" s="12">
        <v>11000</v>
      </c>
      <c r="E3" s="12">
        <v>0</v>
      </c>
      <c r="F3" s="12">
        <v>0</v>
      </c>
      <c r="G3" s="13">
        <f>IF($B3="ETF",0.7,1)*(E3+F3)</f>
        <v>0</v>
      </c>
      <c r="H3" s="14" t="s">
        <v>21</v>
      </c>
      <c r="I3" s="17" t="str">
        <f>IF(B3="ETF","Nein","Ja")</f>
        <v>Nein</v>
      </c>
      <c r="J3" s="22">
        <f>IF($B3="ETF",IF(G3=0,0,"n/a - 0-"&amp;0.3*G3&amp;"€"),G3*H3)</f>
        <v>0</v>
      </c>
      <c r="K3" s="19">
        <f>G3*$B$12</f>
        <v>0</v>
      </c>
      <c r="L3" s="28">
        <v>6.72</v>
      </c>
      <c r="M3" s="33">
        <f>MAX(0,(+SUM(G3:G6)-801)*$B$12-SUMIF(I3:I6,"Ja",J3:J6)+SUM(L3:L6))</f>
        <v>1.5187499999999838</v>
      </c>
      <c r="N3" s="39"/>
      <c r="O3" s="30">
        <f>D3-C3-F3</f>
        <v>1000</v>
      </c>
      <c r="P3" s="13">
        <f>IF($B3="ETF",0.7,1)*O3*$B$12</f>
        <v>184.625</v>
      </c>
    </row>
    <row r="4" spans="1:16" x14ac:dyDescent="0.3">
      <c r="A4" s="11" t="s">
        <v>1</v>
      </c>
      <c r="B4" s="11" t="s">
        <v>10</v>
      </c>
      <c r="C4" s="12">
        <v>10000</v>
      </c>
      <c r="D4" s="12">
        <v>10500</v>
      </c>
      <c r="E4" s="12">
        <v>500</v>
      </c>
      <c r="F4" s="12">
        <v>0</v>
      </c>
      <c r="G4" s="13">
        <f t="shared" ref="G4:G6" si="0">IF($B4="ETF",0.7,1)*(E4+F4)</f>
        <v>350</v>
      </c>
      <c r="H4" s="14" t="s">
        <v>21</v>
      </c>
      <c r="I4" s="17" t="str">
        <f t="shared" ref="I4:I6" si="1">IF(B4="ETF","Nein","Ja")</f>
        <v>Nein</v>
      </c>
      <c r="J4" s="23" t="str">
        <f>IF($B4="ETF",IF(G4=0,0,"n/a - 0-"&amp;0.3*G4&amp;"€"),G4*H4)</f>
        <v>n/a - 0-105€</v>
      </c>
      <c r="K4" s="19">
        <f>G4*$B$12</f>
        <v>92.3125</v>
      </c>
      <c r="L4" s="28"/>
      <c r="M4" s="33"/>
      <c r="N4" s="39"/>
      <c r="O4" s="30">
        <f>D4-C4-F4</f>
        <v>500</v>
      </c>
      <c r="P4" s="13">
        <f t="shared" ref="P4:P6" si="2">IF($B4="ETF",0.7,1)*O4*$B$12</f>
        <v>92.3125</v>
      </c>
    </row>
    <row r="5" spans="1:16" x14ac:dyDescent="0.3">
      <c r="A5" s="11" t="s">
        <v>2</v>
      </c>
      <c r="B5" s="11" t="s">
        <v>11</v>
      </c>
      <c r="C5" s="12">
        <v>10000</v>
      </c>
      <c r="D5" s="12">
        <v>10500</v>
      </c>
      <c r="E5" s="12">
        <v>500</v>
      </c>
      <c r="F5" s="12">
        <v>0</v>
      </c>
      <c r="G5" s="13">
        <f t="shared" si="0"/>
        <v>500</v>
      </c>
      <c r="H5" s="15">
        <v>0.15</v>
      </c>
      <c r="I5" s="17" t="str">
        <f t="shared" si="1"/>
        <v>Ja</v>
      </c>
      <c r="J5" s="22">
        <f t="shared" ref="J5:J6" si="3">IF($B5="ETF",IF(G5=0,0,"n/a - 0-"&amp;0.3*G5&amp;"€"),G5*H5)</f>
        <v>75</v>
      </c>
      <c r="K5" s="19">
        <f>G5*$B$12-IF(I5="Ja",J5,0)</f>
        <v>56.875</v>
      </c>
      <c r="L5" s="28"/>
      <c r="M5" s="33"/>
      <c r="N5" s="39"/>
      <c r="O5" s="30">
        <f>D5-C5-F5</f>
        <v>500</v>
      </c>
      <c r="P5" s="13">
        <f t="shared" si="2"/>
        <v>131.875</v>
      </c>
    </row>
    <row r="6" spans="1:16" x14ac:dyDescent="0.3">
      <c r="A6" s="11" t="s">
        <v>3</v>
      </c>
      <c r="B6" s="11" t="s">
        <v>11</v>
      </c>
      <c r="C6" s="12">
        <v>10000</v>
      </c>
      <c r="D6" s="12">
        <v>10500</v>
      </c>
      <c r="E6" s="12">
        <v>500</v>
      </c>
      <c r="F6" s="12">
        <v>0</v>
      </c>
      <c r="G6" s="13">
        <f t="shared" si="0"/>
        <v>500</v>
      </c>
      <c r="H6" s="15">
        <v>0.15</v>
      </c>
      <c r="I6" s="17" t="str">
        <f t="shared" si="1"/>
        <v>Ja</v>
      </c>
      <c r="J6" s="22">
        <f t="shared" si="3"/>
        <v>75</v>
      </c>
      <c r="K6" s="19">
        <f>G6*$B$12-IF(I6="Ja",J6,0)</f>
        <v>56.875</v>
      </c>
      <c r="L6" s="28"/>
      <c r="M6" s="33"/>
      <c r="N6" s="39"/>
      <c r="O6" s="30">
        <f>D6-C6-F6</f>
        <v>500</v>
      </c>
      <c r="P6" s="13">
        <f t="shared" si="2"/>
        <v>131.875</v>
      </c>
    </row>
    <row r="7" spans="1:16" x14ac:dyDescent="0.3">
      <c r="J7" s="3"/>
      <c r="M7" s="3"/>
    </row>
    <row r="8" spans="1:16" x14ac:dyDescent="0.3">
      <c r="J8" s="3"/>
      <c r="M8" s="3"/>
    </row>
    <row r="9" spans="1:16" x14ac:dyDescent="0.3">
      <c r="J9" s="3" t="s">
        <v>28</v>
      </c>
      <c r="M9" s="3" t="s">
        <v>27</v>
      </c>
    </row>
    <row r="10" spans="1:16" ht="15" thickBot="1" x14ac:dyDescent="0.35">
      <c r="J10" s="4" t="s">
        <v>29</v>
      </c>
      <c r="M10" s="34">
        <f>-MIN(0,(+SUM(G3:G6)-801)*$B$12-SUMIF(I3:I6,"Ja",J3:J6)+SUM(L3:L6))</f>
        <v>0</v>
      </c>
      <c r="N10" s="37"/>
    </row>
    <row r="12" spans="1:16" x14ac:dyDescent="0.3">
      <c r="A12" s="1" t="s">
        <v>12</v>
      </c>
      <c r="B12" s="2">
        <v>0.26374999999999998</v>
      </c>
    </row>
  </sheetData>
  <mergeCells count="4">
    <mergeCell ref="A1:F1"/>
    <mergeCell ref="H1:J1"/>
    <mergeCell ref="M3:M6"/>
    <mergeCell ref="K1:M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2020-04-26T12:34:19Z</dcterms:created>
  <dcterms:modified xsi:type="dcterms:W3CDTF">2020-04-26T12:34:25Z</dcterms:modified>
</cp:coreProperties>
</file>