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1036" windowHeight="8271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 s="1"/>
  <c r="M9" i="1" s="1"/>
  <c r="H10" i="1"/>
  <c r="H11" i="1"/>
  <c r="H8" i="1"/>
  <c r="I8" i="1" s="1"/>
  <c r="I10" i="1"/>
  <c r="I11" i="1"/>
  <c r="A3" i="1"/>
  <c r="G7" i="1"/>
  <c r="F7" i="1"/>
  <c r="E7" i="1"/>
  <c r="D7" i="1"/>
  <c r="L9" i="1"/>
  <c r="L8" i="1"/>
  <c r="M11" i="1" l="1"/>
  <c r="N8" i="1"/>
  <c r="M8" i="1"/>
  <c r="L11" i="1"/>
  <c r="K9" i="1"/>
  <c r="K10" i="1"/>
  <c r="K11" i="1"/>
  <c r="K8" i="1"/>
  <c r="L10" i="1"/>
  <c r="M10" i="1" s="1"/>
  <c r="L12" i="1" l="1"/>
  <c r="N12" i="1"/>
  <c r="O12" i="1" l="1"/>
  <c r="N15" i="1"/>
</calcChain>
</file>

<file path=xl/comments1.xml><?xml version="1.0" encoding="utf-8"?>
<comments xmlns="http://schemas.openxmlformats.org/spreadsheetml/2006/main">
  <authors>
    <author>Author</author>
  </authors>
  <commentList>
    <comment ref="I9" authorId="0" shapeId="0">
      <text>
        <r>
          <rPr>
            <b/>
            <sz val="9"/>
            <color indexed="81"/>
            <rFont val="Tahoma"/>
            <family val="2"/>
          </rPr>
          <t>30% Teilerlassung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<sst xmlns="http://schemas.openxmlformats.org/spreadsheetml/2006/main" count="33" uniqueCount="30">
  <si>
    <t>Thesaurierender ETF</t>
  </si>
  <si>
    <t>Ausschüttender ETF</t>
  </si>
  <si>
    <t>Aktie 1 (US)</t>
  </si>
  <si>
    <t>Aktie 2 (US)</t>
  </si>
  <si>
    <t>zu versteuerneder Ertrag</t>
  </si>
  <si>
    <t>Aktie / ETF</t>
  </si>
  <si>
    <t>Typ</t>
  </si>
  <si>
    <t>ETF</t>
  </si>
  <si>
    <t>Aktie</t>
  </si>
  <si>
    <t>Steuersatz</t>
  </si>
  <si>
    <t>Input</t>
  </si>
  <si>
    <t>Allgemeine Berechnung</t>
  </si>
  <si>
    <t>Deutsche Steuerberechnung</t>
  </si>
  <si>
    <t>Quellensteuersatz</t>
  </si>
  <si>
    <t>Anrechenbar?</t>
  </si>
  <si>
    <t>Steuer (Ausland)</t>
  </si>
  <si>
    <t>Auslandsberechnung</t>
  </si>
  <si>
    <t>Steuer ohne Freibetrag (Aussch./Verkauf)</t>
  </si>
  <si>
    <t>Steuer mit Freibetrag</t>
  </si>
  <si>
    <t>Offener Freibetrag:</t>
  </si>
  <si>
    <t>bereits im Kurs / Dividende enthalten</t>
  </si>
  <si>
    <t>Steuerliches Jahr</t>
  </si>
  <si>
    <t>Kaufdatum</t>
  </si>
  <si>
    <t>Vorabpauschale</t>
  </si>
  <si>
    <t>Gesamt</t>
  </si>
  <si>
    <t>Zelle selbst befüllen</t>
  </si>
  <si>
    <t>Dummy</t>
  </si>
  <si>
    <t>grau</t>
  </si>
  <si>
    <t>Teilfreistellung (ETF)</t>
  </si>
  <si>
    <t>Gesamt (In-&amp; Ausland)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</si>
</sst>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0.00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6" fillId="0" borderId="0" xfId="0" applyFont="1"/>
    <xf numFmtId="0" fontId="0" fillId="0" borderId="3" xfId="0" applyBorder="1"/>
    <xf numFmtId="44" fontId="0" fillId="0" borderId="3" xfId="1" applyNumberFormat="1" applyFont="1" applyBorder="1"/>
    <xf numFmtId="9" fontId="0" fillId="0" borderId="4" xfId="1" applyNumberFormat="1" applyFont="1" applyBorder="1"/>
    <xf numFmtId="44" fontId="0" fillId="0" borderId="5" xfId="1" applyNumberFormat="1" applyFont="1" applyBorder="1"/>
    <xf numFmtId="44" fontId="0" fillId="0" borderId="8" xfId="1" applyNumberFormat="1" applyFont="1" applyBorder="1"/>
    <xf numFmtId="44" fontId="0" fillId="0" borderId="4" xfId="1" applyNumberFormat="1" applyFont="1" applyBorder="1"/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44" fontId="0" fillId="0" borderId="8" xfId="1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6" borderId="0" xfId="0" applyFill="1"/>
    <xf numFmtId="0" fontId="0" fillId="6" borderId="3" xfId="0" applyFill="1" applyBorder="1"/>
    <xf numFmtId="10" fontId="0" fillId="6" borderId="3" xfId="2" applyNumberFormat="1" applyFont="1" applyFill="1" applyBorder="1"/>
    <xf numFmtId="164" fontId="0" fillId="6" borderId="3" xfId="2" applyNumberFormat="1" applyFont="1" applyFill="1" applyBorder="1"/>
    <xf numFmtId="0" fontId="2" fillId="4" borderId="3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 wrapText="1"/>
    </xf>
    <xf numFmtId="0" fontId="2" fillId="3" borderId="4" xfId="0" applyFont="1" applyFill="1" applyBorder="1" applyAlignment="1">
      <alignment vertical="top" wrapText="1"/>
    </xf>
    <xf numFmtId="0" fontId="2" fillId="3" borderId="7" xfId="0" applyFont="1" applyFill="1" applyBorder="1" applyAlignment="1">
      <alignment vertical="top" wrapText="1"/>
    </xf>
    <xf numFmtId="0" fontId="0" fillId="0" borderId="0" xfId="0" applyAlignment="1">
      <alignment vertical="top"/>
    </xf>
    <xf numFmtId="44" fontId="5" fillId="6" borderId="3" xfId="1" applyNumberFormat="1" applyFont="1" applyFill="1" applyBorder="1"/>
    <xf numFmtId="9" fontId="0" fillId="6" borderId="3" xfId="1" applyNumberFormat="1" applyFont="1" applyFill="1" applyBorder="1"/>
    <xf numFmtId="0" fontId="0" fillId="0" borderId="0" xfId="0" applyBorder="1"/>
    <xf numFmtId="44" fontId="0" fillId="0" borderId="0" xfId="1" applyFont="1" applyBorder="1"/>
    <xf numFmtId="44" fontId="8" fillId="0" borderId="2" xfId="0" applyNumberFormat="1" applyFont="1" applyBorder="1"/>
    <xf numFmtId="0" fontId="7" fillId="6" borderId="3" xfId="0" applyFont="1" applyFill="1" applyBorder="1"/>
    <xf numFmtId="14" fontId="7" fillId="6" borderId="3" xfId="0" applyNumberFormat="1" applyFont="1" applyFill="1" applyBorder="1"/>
    <xf numFmtId="44" fontId="6" fillId="6" borderId="3" xfId="1" applyNumberFormat="1" applyFont="1" applyFill="1" applyBorder="1"/>
    <xf numFmtId="44" fontId="0" fillId="7" borderId="1" xfId="1" applyNumberFormat="1" applyFont="1" applyFill="1" applyBorder="1" applyAlignment="1">
      <alignment horizontal="center"/>
    </xf>
    <xf numFmtId="44" fontId="0" fillId="7" borderId="11" xfId="1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44" fontId="0" fillId="0" borderId="0" xfId="1" applyNumberFormat="1" applyFont="1" applyBorder="1"/>
    <xf numFmtId="0" fontId="2" fillId="8" borderId="5" xfId="0" applyFont="1" applyFill="1" applyBorder="1" applyAlignment="1">
      <alignment vertical="top" wrapText="1"/>
    </xf>
    <xf numFmtId="0" fontId="2" fillId="8" borderId="7" xfId="0" applyFont="1" applyFill="1" applyBorder="1" applyAlignment="1">
      <alignment vertical="top" wrapText="1"/>
    </xf>
    <xf numFmtId="0" fontId="2" fillId="5" borderId="10" xfId="0" applyFont="1" applyFill="1" applyBorder="1" applyAlignment="1">
      <alignment vertical="top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6"/>
  <sheetViews>
    <sheetView tabSelected="1" workbookViewId="0"/>
  </sheetViews>
  <sheetFormatPr defaultRowHeight="14.4" x14ac:dyDescent="0.3"/>
  <cols>
    <col min="1" max="1" width="17.3984375" bestFit="1" customWidth="1"/>
    <col min="2" max="2" width="9.3984375" customWidth="1"/>
    <col min="3" max="3" width="10.19921875" customWidth="1"/>
    <col min="4" max="4" width="14.5" customWidth="1"/>
    <col min="5" max="5" width="14.09765625" bestFit="1" customWidth="1"/>
    <col min="6" max="6" width="12.296875" customWidth="1"/>
    <col min="7" max="7" width="13.8984375" customWidth="1"/>
    <col min="8" max="8" width="13.3984375" customWidth="1"/>
    <col min="9" max="9" width="19.09765625" bestFit="1" customWidth="1"/>
    <col min="10" max="10" width="24.296875" customWidth="1"/>
    <col min="11" max="11" width="12.09765625" bestFit="1" customWidth="1"/>
    <col min="12" max="12" width="13.3984375" bestFit="1" customWidth="1"/>
    <col min="13" max="13" width="19.09765625" bestFit="1" customWidth="1"/>
    <col min="14" max="14" width="19.09765625" customWidth="1"/>
    <col min="15" max="15" width="13.09765625" customWidth="1"/>
  </cols>
  <sheetData>
    <row r="1" spans="1:15" x14ac:dyDescent="0.3">
      <c r="A1" s="2" t="s">
        <v>21</v>
      </c>
      <c r="B1" s="15">
        <v>2020</v>
      </c>
    </row>
    <row r="2" spans="1:15" x14ac:dyDescent="0.3">
      <c r="A2" s="2" t="s">
        <v>9</v>
      </c>
      <c r="B2" s="17">
        <v>0.26374999999999998</v>
      </c>
      <c r="G2" s="26"/>
      <c r="H2" s="26"/>
      <c r="I2" s="26"/>
    </row>
    <row r="3" spans="1:15" x14ac:dyDescent="0.3">
      <c r="A3" s="2" t="str">
        <f>"Basiszins ("&amp;B1-1&amp;")"</f>
        <v>Basiszins (2019)</v>
      </c>
      <c r="B3" s="16">
        <v>5.1999999999999998E-3</v>
      </c>
      <c r="G3" s="26"/>
      <c r="H3" s="36"/>
      <c r="I3" s="26"/>
    </row>
    <row r="4" spans="1:15" x14ac:dyDescent="0.3">
      <c r="A4" s="2" t="s">
        <v>28</v>
      </c>
      <c r="B4" s="16">
        <v>0.3</v>
      </c>
      <c r="G4" s="26"/>
      <c r="H4" s="26"/>
      <c r="I4" s="26"/>
    </row>
    <row r="6" spans="1:15" ht="15" thickBot="1" x14ac:dyDescent="0.35">
      <c r="A6" s="9" t="s">
        <v>10</v>
      </c>
      <c r="B6" s="9"/>
      <c r="C6" s="9"/>
      <c r="D6" s="9"/>
      <c r="E6" s="9"/>
      <c r="F6" s="9"/>
      <c r="G6" s="9"/>
      <c r="H6" s="12" t="s">
        <v>11</v>
      </c>
      <c r="I6" s="35"/>
      <c r="J6" s="9" t="s">
        <v>16</v>
      </c>
      <c r="K6" s="9"/>
      <c r="L6" s="10"/>
      <c r="M6" s="34" t="s">
        <v>12</v>
      </c>
      <c r="N6" s="13"/>
      <c r="O6" s="8" t="s">
        <v>24</v>
      </c>
    </row>
    <row r="7" spans="1:15" s="23" customFormat="1" ht="28.8" customHeight="1" x14ac:dyDescent="0.3">
      <c r="A7" s="18" t="s">
        <v>5</v>
      </c>
      <c r="B7" s="18" t="s">
        <v>6</v>
      </c>
      <c r="C7" s="18" t="s">
        <v>22</v>
      </c>
      <c r="D7" s="18" t="str">
        <f>"Wert am 01.01."&amp;$B$1-1</f>
        <v>Wert am 01.01.2019</v>
      </c>
      <c r="E7" s="18" t="str">
        <f>"Wert am 31.12."&amp;$B$1-1</f>
        <v>Wert am 31.12.2019</v>
      </c>
      <c r="F7" s="18" t="str">
        <f>"Ausschütt-ungen ("&amp;$B$1&amp;")"</f>
        <v>Ausschütt-ungen (2020)</v>
      </c>
      <c r="G7" s="18" t="str">
        <f>"Verkaufs-gewinne ("&amp;$B$1&amp;")"</f>
        <v>Verkaufs-gewinne (2020)</v>
      </c>
      <c r="H7" s="19" t="s">
        <v>23</v>
      </c>
      <c r="I7" s="19" t="s">
        <v>4</v>
      </c>
      <c r="J7" s="20" t="s">
        <v>13</v>
      </c>
      <c r="K7" s="21" t="s">
        <v>14</v>
      </c>
      <c r="L7" s="22" t="s">
        <v>15</v>
      </c>
      <c r="M7" s="37" t="s">
        <v>17</v>
      </c>
      <c r="N7" s="38" t="s">
        <v>18</v>
      </c>
      <c r="O7" s="39" t="s">
        <v>29</v>
      </c>
    </row>
    <row r="8" spans="1:15" x14ac:dyDescent="0.3">
      <c r="A8" s="29" t="s">
        <v>0</v>
      </c>
      <c r="B8" s="29" t="s">
        <v>7</v>
      </c>
      <c r="C8" s="30">
        <v>43600</v>
      </c>
      <c r="D8" s="31">
        <v>10000</v>
      </c>
      <c r="E8" s="31">
        <v>11000</v>
      </c>
      <c r="F8" s="31">
        <v>0</v>
      </c>
      <c r="G8" s="31">
        <v>0</v>
      </c>
      <c r="H8" s="7">
        <f>IF(B8="ETF",MAX(0,MAX(IF(D8&lt;E8,D8*(1-$B$4)*$B$3,0),0)-F8),0)</f>
        <v>36.4</v>
      </c>
      <c r="I8" s="3">
        <f>IF($B8="ETF",(1-$B$4),1)*(F8+G8+H8)</f>
        <v>25.479999999999997</v>
      </c>
      <c r="J8" s="24" t="s">
        <v>20</v>
      </c>
      <c r="K8" s="4" t="str">
        <f>IF(B8="ETF","Nein","Ja")</f>
        <v>Nein</v>
      </c>
      <c r="L8" s="6">
        <f>IF($B8="ETF",0,I8*J8)</f>
        <v>0</v>
      </c>
      <c r="M8" s="5">
        <f>I8*$B$2-IF(K8="Ja",L8,0)</f>
        <v>6.7203499999999989</v>
      </c>
      <c r="N8" s="11">
        <f>MAX(0,(+SUM(I8:I11)-801)*$B$2-SUMIF(K8:K11,"Ja",L8:L11))</f>
        <v>1.5191000000000088</v>
      </c>
      <c r="O8" s="32"/>
    </row>
    <row r="9" spans="1:15" x14ac:dyDescent="0.3">
      <c r="A9" s="29" t="s">
        <v>1</v>
      </c>
      <c r="B9" s="29" t="s">
        <v>7</v>
      </c>
      <c r="C9" s="30">
        <v>43632</v>
      </c>
      <c r="D9" s="31">
        <v>10000</v>
      </c>
      <c r="E9" s="31">
        <v>10500</v>
      </c>
      <c r="F9" s="31">
        <v>500</v>
      </c>
      <c r="G9" s="31">
        <v>0</v>
      </c>
      <c r="H9" s="7">
        <f t="shared" ref="H9:H11" si="0">IF(B9="ETF",MAX(0,MAX(IF(D9&lt;E9,D9*(1-$B$4)*$B$3,0),0)-F9),0)</f>
        <v>0</v>
      </c>
      <c r="I9" s="3">
        <f t="shared" ref="I9:I11" si="1">IF($B9="ETF",(1-$B$4),1)*(F9+G9+H9)</f>
        <v>350</v>
      </c>
      <c r="J9" s="24" t="s">
        <v>20</v>
      </c>
      <c r="K9" s="4" t="str">
        <f>IF(B9="ETF","Nein","Ja")</f>
        <v>Nein</v>
      </c>
      <c r="L9" s="6">
        <f>IF($B9="ETF",0,I9*J9)</f>
        <v>0</v>
      </c>
      <c r="M9" s="5">
        <f t="shared" ref="M9:M11" si="2">I9*$B$2-IF(K9="Ja",L9,0)</f>
        <v>92.3125</v>
      </c>
      <c r="N9" s="11"/>
      <c r="O9" s="32"/>
    </row>
    <row r="10" spans="1:15" x14ac:dyDescent="0.3">
      <c r="A10" s="29" t="s">
        <v>2</v>
      </c>
      <c r="B10" s="29" t="s">
        <v>8</v>
      </c>
      <c r="C10" s="30">
        <v>43663</v>
      </c>
      <c r="D10" s="31">
        <v>10000</v>
      </c>
      <c r="E10" s="31">
        <v>10500</v>
      </c>
      <c r="F10" s="31">
        <v>500</v>
      </c>
      <c r="G10" s="31">
        <v>0</v>
      </c>
      <c r="H10" s="7">
        <f t="shared" si="0"/>
        <v>0</v>
      </c>
      <c r="I10" s="3">
        <f t="shared" si="1"/>
        <v>500</v>
      </c>
      <c r="J10" s="25">
        <v>0.15</v>
      </c>
      <c r="K10" s="4" t="str">
        <f>IF(B10="ETF","Nein","Ja")</f>
        <v>Ja</v>
      </c>
      <c r="L10" s="6">
        <f t="shared" ref="L10:L11" si="3">IF($B10="ETF",0,I10*J10)</f>
        <v>75</v>
      </c>
      <c r="M10" s="5">
        <f t="shared" si="2"/>
        <v>56.875</v>
      </c>
      <c r="N10" s="11"/>
      <c r="O10" s="32"/>
    </row>
    <row r="11" spans="1:15" x14ac:dyDescent="0.3">
      <c r="A11" s="29" t="s">
        <v>3</v>
      </c>
      <c r="B11" s="29" t="s">
        <v>8</v>
      </c>
      <c r="C11" s="30">
        <v>43695</v>
      </c>
      <c r="D11" s="31">
        <v>10000</v>
      </c>
      <c r="E11" s="31">
        <v>10500</v>
      </c>
      <c r="F11" s="31">
        <v>500</v>
      </c>
      <c r="G11" s="31">
        <v>0</v>
      </c>
      <c r="H11" s="7">
        <f t="shared" si="0"/>
        <v>0</v>
      </c>
      <c r="I11" s="3">
        <f t="shared" si="1"/>
        <v>500</v>
      </c>
      <c r="J11" s="25">
        <v>0.15</v>
      </c>
      <c r="K11" s="4" t="str">
        <f>IF(B11="ETF","Nein","Ja")</f>
        <v>Ja</v>
      </c>
      <c r="L11" s="6">
        <f t="shared" si="3"/>
        <v>75</v>
      </c>
      <c r="M11" s="5">
        <f t="shared" si="2"/>
        <v>56.875</v>
      </c>
      <c r="N11" s="11"/>
      <c r="O11" s="33"/>
    </row>
    <row r="12" spans="1:15" ht="16.7" thickBot="1" x14ac:dyDescent="0.5">
      <c r="H12" s="26"/>
      <c r="K12" s="26"/>
      <c r="L12" s="28">
        <f>SUM(L8:L11)</f>
        <v>150</v>
      </c>
      <c r="M12" s="26"/>
      <c r="N12" s="28">
        <f>SUM(N8)</f>
        <v>1.5191000000000088</v>
      </c>
      <c r="O12" s="28">
        <f>L12+N12</f>
        <v>151.51910000000001</v>
      </c>
    </row>
    <row r="13" spans="1:15" x14ac:dyDescent="0.3">
      <c r="H13" s="26"/>
      <c r="K13" s="26"/>
      <c r="L13" s="26"/>
      <c r="M13" s="26"/>
      <c r="N13" s="26"/>
      <c r="O13" s="26"/>
    </row>
    <row r="14" spans="1:15" x14ac:dyDescent="0.3">
      <c r="H14" s="26"/>
      <c r="K14" s="26"/>
      <c r="L14" s="26"/>
      <c r="M14" s="26"/>
      <c r="N14" s="26" t="s">
        <v>19</v>
      </c>
      <c r="O14" s="26"/>
    </row>
    <row r="15" spans="1:15" x14ac:dyDescent="0.3">
      <c r="A15" t="s">
        <v>25</v>
      </c>
      <c r="B15" s="14"/>
      <c r="H15" s="26"/>
      <c r="K15" s="26"/>
      <c r="L15" s="26"/>
      <c r="M15" s="26"/>
      <c r="N15" s="27">
        <f>-MIN(0,(+SUM(I8:I11)-801)*$B$2-SUMIF(K8:K11,"Ja",L8:L11)+SUM(H8:H11))</f>
        <v>0</v>
      </c>
      <c r="O15" s="27"/>
    </row>
    <row r="16" spans="1:15" x14ac:dyDescent="0.3">
      <c r="A16" t="s">
        <v>26</v>
      </c>
      <c r="B16" s="1" t="s">
        <v>27</v>
      </c>
      <c r="H16" s="26"/>
      <c r="K16" s="26"/>
      <c r="L16" s="26"/>
      <c r="M16" s="26"/>
      <c r="N16" s="26"/>
      <c r="O16" s="26"/>
    </row>
  </sheetData>
  <mergeCells count="5">
    <mergeCell ref="A6:G6"/>
    <mergeCell ref="J6:L6"/>
    <mergeCell ref="N8:N11"/>
    <mergeCell ref="M6:N6"/>
    <mergeCell ref="H6:I6"/>
  </mergeCells>
  <dataValidations count="2">
    <dataValidation type="whole" allowBlank="1" showInputMessage="1" showErrorMessage="1" sqref="B1:C1">
      <formula1>1950</formula1>
      <formula2>2200</formula2>
    </dataValidation>
    <dataValidation type="list" allowBlank="1" showInputMessage="1" showErrorMessage="1" sqref="B8:B14 B17:B100">
      <formula1>"ETF,Aktie"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2020-04-26T12:34:19Z</dcterms:created>
  <dcterms:modified xsi:type="dcterms:W3CDTF">2020-04-27T16:38:40Z</dcterms:modified>
</cp:coreProperties>
</file>