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Users\rhier\Documents\Finanztabellen\YahooQuotes\"/>
    </mc:Choice>
  </mc:AlternateContent>
  <xr:revisionPtr revIDLastSave="0" documentId="13_ncr:1_{4315B0F3-EBB7-45C4-BF36-83D4AFC2FABB}" xr6:coauthVersionLast="45" xr6:coauthVersionMax="45" xr10:uidLastSave="{00000000-0000-0000-0000-000000000000}"/>
  <bookViews>
    <workbookView xWindow="2062" yWindow="375" windowWidth="26738" windowHeight="15225" tabRatio="50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23" i="1" l="1"/>
  <c r="E23" i="1"/>
  <c r="F23" i="1"/>
  <c r="G23" i="1"/>
  <c r="H23" i="1"/>
  <c r="I23" i="1"/>
  <c r="J23" i="1"/>
  <c r="D24" i="1"/>
  <c r="E24" i="1"/>
  <c r="F24" i="1"/>
  <c r="G24" i="1"/>
  <c r="H24" i="1"/>
  <c r="I24" i="1"/>
  <c r="J24" i="1"/>
  <c r="D25" i="1"/>
  <c r="E25" i="1"/>
  <c r="F25" i="1"/>
  <c r="G25" i="1"/>
  <c r="H25" i="1"/>
  <c r="I25" i="1"/>
  <c r="J25" i="1"/>
  <c r="D22" i="1" l="1"/>
  <c r="E22" i="1"/>
  <c r="F22" i="1"/>
  <c r="G22" i="1"/>
  <c r="H22" i="1"/>
  <c r="I22" i="1"/>
  <c r="J22" i="1"/>
  <c r="E13" i="1"/>
  <c r="F13" i="1"/>
  <c r="G13" i="1"/>
  <c r="H13" i="1"/>
  <c r="I13" i="1"/>
  <c r="J13" i="1"/>
  <c r="K13" i="1"/>
  <c r="J21" i="1"/>
  <c r="I21" i="1"/>
  <c r="H21" i="1"/>
  <c r="G21" i="1"/>
  <c r="F21" i="1"/>
  <c r="E21" i="1"/>
  <c r="D21" i="1"/>
  <c r="J20" i="1"/>
  <c r="I20" i="1"/>
  <c r="H20" i="1"/>
  <c r="G20" i="1"/>
  <c r="F20" i="1"/>
  <c r="E20" i="1"/>
  <c r="D20" i="1"/>
  <c r="J19" i="1"/>
  <c r="I19" i="1"/>
  <c r="H19" i="1"/>
  <c r="G19" i="1"/>
  <c r="F19" i="1"/>
  <c r="E19" i="1"/>
  <c r="D19" i="1"/>
  <c r="J18" i="1"/>
  <c r="I18" i="1"/>
  <c r="H18" i="1"/>
  <c r="G18" i="1"/>
  <c r="F18" i="1"/>
  <c r="E18" i="1"/>
  <c r="D18" i="1"/>
  <c r="E12" i="1"/>
  <c r="F12" i="1"/>
  <c r="G12" i="1"/>
  <c r="H12" i="1"/>
  <c r="I12" i="1"/>
  <c r="J12" i="1"/>
  <c r="K12" i="1"/>
  <c r="E4" i="1" l="1"/>
  <c r="F4" i="1"/>
  <c r="G4" i="1"/>
  <c r="H4" i="1"/>
  <c r="I4" i="1"/>
  <c r="J4" i="1"/>
  <c r="K4" i="1"/>
  <c r="E5" i="1"/>
  <c r="F5" i="1"/>
  <c r="G5" i="1"/>
  <c r="H5" i="1"/>
  <c r="I5" i="1"/>
  <c r="J5" i="1"/>
  <c r="K5" i="1"/>
  <c r="E6" i="1"/>
  <c r="F6" i="1"/>
  <c r="G6" i="1"/>
  <c r="H6" i="1"/>
  <c r="I6" i="1"/>
  <c r="J6" i="1"/>
  <c r="K6" i="1"/>
  <c r="E7" i="1"/>
  <c r="F7" i="1"/>
  <c r="G7" i="1"/>
  <c r="H7" i="1"/>
  <c r="I7" i="1"/>
  <c r="J7" i="1"/>
  <c r="K7" i="1"/>
  <c r="E8" i="1"/>
  <c r="F8" i="1"/>
  <c r="G8" i="1"/>
  <c r="H8" i="1"/>
  <c r="I8" i="1"/>
  <c r="J8" i="1"/>
  <c r="K8" i="1"/>
  <c r="E9" i="1"/>
  <c r="F9" i="1"/>
  <c r="G9" i="1"/>
  <c r="H9" i="1"/>
  <c r="I9" i="1"/>
  <c r="J9" i="1"/>
  <c r="K9" i="1"/>
  <c r="E10" i="1"/>
  <c r="F10" i="1"/>
  <c r="G10" i="1"/>
  <c r="H10" i="1"/>
  <c r="I10" i="1"/>
  <c r="J10" i="1"/>
  <c r="K10" i="1"/>
  <c r="E11" i="1"/>
  <c r="F11" i="1"/>
  <c r="G11" i="1"/>
  <c r="H11" i="1"/>
  <c r="I11" i="1"/>
  <c r="J11" i="1"/>
  <c r="K11" i="1"/>
  <c r="K3" i="1"/>
  <c r="J3" i="1"/>
  <c r="I3" i="1"/>
  <c r="H3" i="1"/>
  <c r="G3" i="1"/>
  <c r="F3" i="1"/>
  <c r="E3" i="1"/>
</calcChain>
</file>

<file path=xl/sharedStrings.xml><?xml version="1.0" encoding="utf-8"?>
<sst xmlns="http://schemas.openxmlformats.org/spreadsheetml/2006/main" count="68" uniqueCount="50">
  <si>
    <t>Name</t>
  </si>
  <si>
    <t>Symbol</t>
  </si>
  <si>
    <t>Kurs</t>
  </si>
  <si>
    <t>Vortag</t>
  </si>
  <si>
    <t>Änderung</t>
  </si>
  <si>
    <t>Änderung %</t>
  </si>
  <si>
    <t>Kursdatum</t>
  </si>
  <si>
    <t>Kurszeit</t>
  </si>
  <si>
    <t>Umsatz (Stück)</t>
  </si>
  <si>
    <t>Dt. Telekom</t>
  </si>
  <si>
    <t>BASF</t>
  </si>
  <si>
    <t>SAP</t>
  </si>
  <si>
    <t>Daimler</t>
  </si>
  <si>
    <t>MC Donalds</t>
  </si>
  <si>
    <t>db x-trackers MSCI World ETF 1D</t>
  </si>
  <si>
    <t>iShares JPM EM Bond ETF</t>
  </si>
  <si>
    <t>UBS MSCI EM ETF</t>
  </si>
  <si>
    <t>Templeton Global Bond Fund Class A (Ydis) EUR-H1</t>
  </si>
  <si>
    <t>Börse</t>
  </si>
  <si>
    <t>DE</t>
  </si>
  <si>
    <t>F</t>
  </si>
  <si>
    <t>DU</t>
  </si>
  <si>
    <t>SG</t>
  </si>
  <si>
    <t>MU</t>
  </si>
  <si>
    <t>DTE</t>
  </si>
  <si>
    <t>BAS</t>
  </si>
  <si>
    <t>DAI</t>
  </si>
  <si>
    <t>MDO</t>
  </si>
  <si>
    <t>XDWL</t>
  </si>
  <si>
    <t>IUS7</t>
  </si>
  <si>
    <t>UIMI</t>
  </si>
  <si>
    <t>YF5R</t>
  </si>
  <si>
    <t>BTC-EUR</t>
  </si>
  <si>
    <t>EURUSD=x</t>
  </si>
  <si>
    <t>CL=F</t>
  </si>
  <si>
    <t>WTI Crude Oil</t>
  </si>
  <si>
    <t>Brent</t>
  </si>
  <si>
    <t>BZ=F</t>
  </si>
  <si>
    <t>Bitcoin</t>
  </si>
  <si>
    <t>EUR/USD</t>
  </si>
  <si>
    <t>Arcadis NV</t>
  </si>
  <si>
    <t>HIJ2</t>
  </si>
  <si>
    <t>ARCAD</t>
  </si>
  <si>
    <t>AS</t>
  </si>
  <si>
    <t>^GDAXI</t>
  </si>
  <si>
    <t>DAX Performance Index</t>
  </si>
  <si>
    <t>DTE.DE</t>
  </si>
  <si>
    <t>SAP.F</t>
  </si>
  <si>
    <t>^DJI</t>
  </si>
  <si>
    <t>DOW 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</si>
</sst>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\ ;[Red]\-#,##0.000\ "/>
    <numFmt numFmtId="166" formatCode="0\ %"/>
    <numFmt numFmtId="167" formatCode="0.000%"/>
  </numFmts>
  <fonts count="5" x14ac:knownFonts="1"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000080"/>
        <bgColor rgb="FF00008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4">
    <xf numFmtId="0" fontId="0" fillId="0" borderId="0"/>
    <xf numFmtId="166" fontId="3" fillId="0" borderId="0" applyBorder="0" applyAlignment="0" applyProtection="0"/>
    <xf numFmtId="0" fontId="1" fillId="2" borderId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7" fontId="0" fillId="0" borderId="1" xfId="1" applyNumberFormat="1" applyFont="1" applyBorder="1"/>
    <xf numFmtId="14" fontId="0" fillId="0" borderId="1" xfId="1" applyNumberFormat="1" applyFont="1" applyBorder="1"/>
    <xf numFmtId="21" fontId="0" fillId="0" borderId="1" xfId="1" applyNumberFormat="1" applyFont="1" applyBorder="1"/>
    <xf numFmtId="1" fontId="0" fillId="0" borderId="1" xfId="1" applyNumberFormat="1" applyFont="1" applyBorder="1"/>
    <xf numFmtId="0" fontId="4" fillId="0" borderId="0" xfId="3"/>
    <xf numFmtId="164" fontId="0" fillId="0" borderId="2" xfId="0" applyNumberFormat="1" applyFill="1" applyBorder="1"/>
    <xf numFmtId="165" fontId="0" fillId="0" borderId="2" xfId="0" applyNumberFormat="1" applyFill="1" applyBorder="1"/>
    <xf numFmtId="167" fontId="0" fillId="0" borderId="2" xfId="1" applyNumberFormat="1" applyFont="1" applyFill="1" applyBorder="1"/>
    <xf numFmtId="14" fontId="0" fillId="0" borderId="2" xfId="1" applyNumberFormat="1" applyFont="1" applyFill="1" applyBorder="1"/>
    <xf numFmtId="21" fontId="0" fillId="0" borderId="2" xfId="1" applyNumberFormat="1" applyFont="1" applyFill="1" applyBorder="1"/>
    <xf numFmtId="1" fontId="0" fillId="0" borderId="2" xfId="1" applyNumberFormat="1" applyFont="1" applyFill="1" applyBorder="1"/>
    <xf numFmtId="0" fontId="0" fillId="0" borderId="2" xfId="0" applyFill="1" applyBorder="1"/>
  </cellXfs>
  <cellStyles count="4">
    <cellStyle name="Erklärender Text" xfId="2" builtinId="53" customBuiltin="1"/>
    <cellStyle name="Link" xfId="3" builtinId="8"/>
    <cellStyle name="Prozent" xfId="1" builtinId="5"/>
    <cellStyle name="Standard" xfId="0" builtinId="0"/>
  </cellStyles>
  <dxfs count="3">
    <dxf>
      <font>
        <color rgb="FFFF0000"/>
        <name val="Calibri"/>
        <family val="2"/>
      </font>
    </dxf>
    <dxf>
      <font>
        <color rgb="FFFF0000"/>
        <name val="Calibri"/>
        <family val="2"/>
      </font>
    </dxf>
    <dxf>
      <font>
        <color rgb="FFFF0000"/>
        <name val="Calibri"/>
        <family val="2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K25"/>
  <sheetViews>
    <sheetView tabSelected="1" zoomScaleNormal="100" workbookViewId="0">
      <selection activeCell="A15" sqref="A15:XFD16"/>
    </sheetView>
  </sheetViews>
  <sheetFormatPr baseColWidth="10" defaultColWidth="9.1328125" defaultRowHeight="14.25" x14ac:dyDescent="0.45"/>
  <cols>
    <col min="1" max="1" width="4.3984375" customWidth="1"/>
    <col min="2" max="2" width="45.73046875" customWidth="1"/>
    <col min="3" max="3" width="17.59765625" customWidth="1"/>
    <col min="4" max="4" width="10.53125" customWidth="1"/>
    <col min="5" max="11" width="12.73046875" customWidth="1"/>
  </cols>
  <sheetData>
    <row r="1" spans="2:11" ht="20.100000000000001" customHeight="1" x14ac:dyDescent="0.45"/>
    <row r="2" spans="2:11" ht="27.75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</row>
    <row r="3" spans="2:11" x14ac:dyDescent="0.45">
      <c r="B3" s="2" t="s">
        <v>9</v>
      </c>
      <c r="C3" s="2" t="s">
        <v>24</v>
      </c>
      <c r="D3" s="2" t="s">
        <v>19</v>
      </c>
      <c r="E3" s="3">
        <f>VALUE(SUBSTITUTE(MID(_xlfn.WEBSERVICE("https://query1.finance.yahoo.com/v7/finance/quote?symbols="&amp;$C3&amp;"."&amp;$D3),SEARCH("regularMarketPrice",_xlfn.WEBSERVICE("https://query1.finance.yahoo.com/v7/finance/quote?symbols="&amp;$C3&amp;"."&amp;$D3))+20,SEARCH(",",MID(_xlfn.WEBSERVICE("https://query1.finance.yahoo.com/v7/finance/quote?symbols="&amp;$C3&amp;"."&amp;$D3),SEARCH("regularMarketPrice",_xlfn.WEBSERVICE("https://query1.finance.yahoo.com/v7/finance/quote?symbols="&amp;$C3&amp;"."&amp;$D3))+20,18))-1),".",","))</f>
        <v>14.68</v>
      </c>
      <c r="F3" s="3">
        <f>VALUE(SUBSTITUTE(MID(_xlfn.WEBSERVICE("https://query1.finance.yahoo.com/v7/finance/quote?symbols="&amp;$C3&amp;"."&amp;$D3),SEARCH("regularMarketPreviousClose",_xlfn.WEBSERVICE("https://query1.finance.yahoo.com/v7/finance/quote?symbols="&amp;$C3&amp;"."&amp;$D3))+28,SEARCH(",",MID(_xlfn.WEBSERVICE("https://query1.finance.yahoo.com/v7/finance/quote?symbols="&amp;$C3&amp;"."&amp;$D3),SEARCH("regularMarketPreviousClose",_xlfn.WEBSERVICE("https://query1.finance.yahoo.com/v7/finance/quote?symbols="&amp;$C3&amp;"."&amp;$D3))+28,18))-1),".",","))</f>
        <v>14.755000000000001</v>
      </c>
      <c r="G3" s="4">
        <f>VALUE(SUBSTITUTE(MID(_xlfn.WEBSERVICE("https://query1.finance.yahoo.com/v7/finance/quote?symbols="&amp;$C3&amp;"."&amp;$D3),SEARCH("regularMarketChange"":",_xlfn.WEBSERVICE("https://query1.finance.yahoo.com/v7/finance/quote?symbols="&amp;$C3&amp;"."&amp;$D3))+21,SEARCH(",",MID(_xlfn.WEBSERVICE("https://query1.finance.yahoo.com/v7/finance/quote?symbols="&amp;$C3&amp;"."&amp;$D3),SEARCH("regularMarketChange"":",_xlfn.WEBSERVICE("https://query1.finance.yahoo.com/v7/finance/quote?symbols="&amp;$C3&amp;"."&amp;$D3))+21,18))-1),".",","))</f>
        <v>-7.499981E-2</v>
      </c>
      <c r="H3" s="5">
        <f>VALUE(SUBSTITUTE(MID(_xlfn.WEBSERVICE("https://query1.finance.yahoo.com/v7/finance/quote?symbols="&amp;$C3&amp;"."&amp;$D3),SEARCH("regularMarketChangePercent",_xlfn.WEBSERVICE("https://query1.finance.yahoo.com/v7/finance/quote?symbols="&amp;$C3&amp;"."&amp;$D3))+28,SEARCH(",",MID(_xlfn.WEBSERVICE("https://query1.finance.yahoo.com/v7/finance/quote?symbols="&amp;$C3&amp;"."&amp;$D3),SEARCH("regularMarketChangePercent",_xlfn.WEBSERVICE("https://query1.finance.yahoo.com/v7/finance/quote?symbols="&amp;$C3&amp;"."&amp;$D3))+28,18))-1),".",","))/100</f>
        <v>-5.0830096000000005E-3</v>
      </c>
      <c r="I3" s="6">
        <f>(VALUE(MID(_xlfn.WEBSERVICE("https://query1.finance.yahoo.com/v7/finance/quote?symbols="&amp;$C3&amp;"."&amp;$D3),SEARCH("regularMarketTime",_xlfn.WEBSERVICE("https://query1.finance.yahoo.com/v7/finance/quote?symbols="&amp;$C3&amp;"."&amp;$D3))+19,SEARCH(",",MID(_xlfn.WEBSERVICE("https://query1.finance.yahoo.com/v7/finance/quote?symbols="&amp;$C3&amp;"."&amp;$D3),SEARCH("regularMarketTime",_xlfn.WEBSERVICE("https://query1.finance.yahoo.com/v7/finance/quote?symbols="&amp;$C3&amp;"."&amp;$D3))+19,18))-1))+7200)/86400+25569</f>
        <v>44008.680312500001</v>
      </c>
      <c r="J3" s="7">
        <f>(VALUE(MID(_xlfn.WEBSERVICE("https://query1.finance.yahoo.com/v7/finance/quote?symbols="&amp;$C3&amp;"."&amp;$D3),SEARCH("regularMarketTime",_xlfn.WEBSERVICE("https://query1.finance.yahoo.com/v7/finance/quote?symbols="&amp;$C3&amp;"."&amp;$D3))+19,SEARCH(",",MID(_xlfn.WEBSERVICE("https://query1.finance.yahoo.com/v7/finance/quote?symbols="&amp;$C3&amp;"."&amp;$D3),SEARCH("regularMarketTime",_xlfn.WEBSERVICE("https://query1.finance.yahoo.com/v7/finance/quote?symbols="&amp;$C3&amp;"."&amp;$D3))+19,18))-1))+7200)/86400+25569</f>
        <v>44008.680312500001</v>
      </c>
      <c r="K3" s="8">
        <f>VALUE(MID(_xlfn.WEBSERVICE("https://query1.finance.yahoo.com/v7/finance/quote?symbols="&amp;$C3&amp;"."&amp;$D3),SEARCH("regularMarketVolume",_xlfn.WEBSERVICE("https://query1.finance.yahoo.com/v7/finance/quote?symbols="&amp;$C3&amp;"."&amp;$D3))+21,SEARCH(",",MID(_xlfn.WEBSERVICE("https://query1.finance.yahoo.com/v7/finance/quote?symbols="&amp;$C3&amp;"."&amp;$D3),SEARCH("regularMarketVolume",_xlfn.WEBSERVICE("https://query1.finance.yahoo.com/v7/finance/quote?symbols="&amp;$C3&amp;"."&amp;$D3))+21,18))-1))</f>
        <v>5442565</v>
      </c>
    </row>
    <row r="4" spans="2:11" x14ac:dyDescent="0.45">
      <c r="B4" s="2" t="s">
        <v>10</v>
      </c>
      <c r="C4" s="2" t="s">
        <v>25</v>
      </c>
      <c r="D4" s="2" t="s">
        <v>20</v>
      </c>
      <c r="E4" s="3">
        <f t="shared" ref="E4:E13" si="0">VALUE(SUBSTITUTE(MID(_xlfn.WEBSERVICE("https://query1.finance.yahoo.com/v7/finance/quote?symbols="&amp;$C4&amp;"."&amp;$D4),SEARCH("regularMarketPrice",_xlfn.WEBSERVICE("https://query1.finance.yahoo.com/v7/finance/quote?symbols="&amp;$C4&amp;"."&amp;$D4))+20,SEARCH(",",MID(_xlfn.WEBSERVICE("https://query1.finance.yahoo.com/v7/finance/quote?symbols="&amp;$C4&amp;"."&amp;$D4),SEARCH("regularMarketPrice",_xlfn.WEBSERVICE("https://query1.finance.yahoo.com/v7/finance/quote?symbols="&amp;$C4&amp;"."&amp;$D4))+20,18))-1),".",","))</f>
        <v>48.9</v>
      </c>
      <c r="F4" s="3">
        <f t="shared" ref="F4:F13" si="1">VALUE(SUBSTITUTE(MID(_xlfn.WEBSERVICE("https://query1.finance.yahoo.com/v7/finance/quote?symbols="&amp;$C4&amp;"."&amp;$D4),SEARCH("regularMarketPreviousClose",_xlfn.WEBSERVICE("https://query1.finance.yahoo.com/v7/finance/quote?symbols="&amp;$C4&amp;"."&amp;$D4))+28,SEARCH(",",MID(_xlfn.WEBSERVICE("https://query1.finance.yahoo.com/v7/finance/quote?symbols="&amp;$C4&amp;"."&amp;$D4),SEARCH("regularMarketPreviousClose",_xlfn.WEBSERVICE("https://query1.finance.yahoo.com/v7/finance/quote?symbols="&amp;$C4&amp;"."&amp;$D4))+28,18))-1),".",","))</f>
        <v>49.95</v>
      </c>
      <c r="G4" s="4">
        <f t="shared" ref="G4:G13" si="2">VALUE(SUBSTITUTE(MID(_xlfn.WEBSERVICE("https://query1.finance.yahoo.com/v7/finance/quote?symbols="&amp;$C4&amp;"."&amp;$D4),SEARCH("regularMarketChange"":",_xlfn.WEBSERVICE("https://query1.finance.yahoo.com/v7/finance/quote?symbols="&amp;$C4&amp;"."&amp;$D4))+21,SEARCH(",",MID(_xlfn.WEBSERVICE("https://query1.finance.yahoo.com/v7/finance/quote?symbols="&amp;$C4&amp;"."&amp;$D4),SEARCH("regularMarketChange"":",_xlfn.WEBSERVICE("https://query1.finance.yahoo.com/v7/finance/quote?symbols="&amp;$C4&amp;"."&amp;$D4))+21,18))-1),".",","))</f>
        <v>-1.0499992</v>
      </c>
      <c r="H4" s="5">
        <f t="shared" ref="H4:H13" si="3">VALUE(SUBSTITUTE(MID(_xlfn.WEBSERVICE("https://query1.finance.yahoo.com/v7/finance/quote?symbols="&amp;$C4&amp;"."&amp;$D4),SEARCH("regularMarketChangePercent",_xlfn.WEBSERVICE("https://query1.finance.yahoo.com/v7/finance/quote?symbols="&amp;$C4&amp;"."&amp;$D4))+28,SEARCH(",",MID(_xlfn.WEBSERVICE("https://query1.finance.yahoo.com/v7/finance/quote?symbols="&amp;$C4&amp;"."&amp;$D4),SEARCH("regularMarketChangePercent",_xlfn.WEBSERVICE("https://query1.finance.yahoo.com/v7/finance/quote?symbols="&amp;$C4&amp;"."&amp;$D4))+28,18))-1),".",","))/100</f>
        <v>-2.1021005999999998E-2</v>
      </c>
      <c r="I4" s="6">
        <f t="shared" ref="I4:J13" si="4">(VALUE(MID(_xlfn.WEBSERVICE("https://query1.finance.yahoo.com/v7/finance/quote?symbols="&amp;$C4&amp;"."&amp;$D4),SEARCH("regularMarketTime",_xlfn.WEBSERVICE("https://query1.finance.yahoo.com/v7/finance/quote?symbols="&amp;$C4&amp;"."&amp;$D4))+19,SEARCH(",",MID(_xlfn.WEBSERVICE("https://query1.finance.yahoo.com/v7/finance/quote?symbols="&amp;$C4&amp;"."&amp;$D4),SEARCH("regularMarketTime",_xlfn.WEBSERVICE("https://query1.finance.yahoo.com/v7/finance/quote?symbols="&amp;$C4&amp;"."&amp;$D4))+19,18))-1))+7200)/86400+25569</f>
        <v>44008.679027777776</v>
      </c>
      <c r="J4" s="7">
        <f t="shared" si="4"/>
        <v>44008.679027777776</v>
      </c>
      <c r="K4" s="8">
        <f t="shared" ref="K4:K13" si="5">VALUE(MID(_xlfn.WEBSERVICE("https://query1.finance.yahoo.com/v7/finance/quote?symbols="&amp;$C4&amp;"."&amp;$D4),SEARCH("regularMarketVolume",_xlfn.WEBSERVICE("https://query1.finance.yahoo.com/v7/finance/quote?symbols="&amp;$C4&amp;"."&amp;$D4))+21,SEARCH(",",MID(_xlfn.WEBSERVICE("https://query1.finance.yahoo.com/v7/finance/quote?symbols="&amp;$C4&amp;"."&amp;$D4),SEARCH("regularMarketVolume",_xlfn.WEBSERVICE("https://query1.finance.yahoo.com/v7/finance/quote?symbols="&amp;$C4&amp;"."&amp;$D4))+21,18))-1))</f>
        <v>14671</v>
      </c>
    </row>
    <row r="5" spans="2:11" x14ac:dyDescent="0.45">
      <c r="B5" s="2" t="s">
        <v>11</v>
      </c>
      <c r="C5" s="2" t="s">
        <v>11</v>
      </c>
      <c r="D5" s="2" t="s">
        <v>21</v>
      </c>
      <c r="E5" s="3">
        <f t="shared" si="0"/>
        <v>124.2</v>
      </c>
      <c r="F5" s="3">
        <f t="shared" si="1"/>
        <v>121.74</v>
      </c>
      <c r="G5" s="4">
        <f t="shared" si="2"/>
        <v>2.4599989999999998</v>
      </c>
      <c r="H5" s="5">
        <f t="shared" si="3"/>
        <v>2.0206990000000001E-2</v>
      </c>
      <c r="I5" s="6">
        <f t="shared" si="4"/>
        <v>44008.583611111113</v>
      </c>
      <c r="J5" s="7">
        <f t="shared" si="4"/>
        <v>44008.583611111113</v>
      </c>
      <c r="K5" s="8">
        <f t="shared" si="5"/>
        <v>50</v>
      </c>
    </row>
    <row r="6" spans="2:11" x14ac:dyDescent="0.45">
      <c r="B6" s="2" t="s">
        <v>12</v>
      </c>
      <c r="C6" s="2" t="s">
        <v>26</v>
      </c>
      <c r="D6" s="2" t="s">
        <v>22</v>
      </c>
      <c r="E6" s="3">
        <f t="shared" si="0"/>
        <v>35.185000000000002</v>
      </c>
      <c r="F6" s="3">
        <f t="shared" si="1"/>
        <v>36.28</v>
      </c>
      <c r="G6" s="4">
        <f t="shared" si="2"/>
        <v>-1.0949974</v>
      </c>
      <c r="H6" s="5">
        <f t="shared" si="3"/>
        <v>-3.0181846999999998E-2</v>
      </c>
      <c r="I6" s="6">
        <f t="shared" si="4"/>
        <v>44008.674687499995</v>
      </c>
      <c r="J6" s="7">
        <f t="shared" si="4"/>
        <v>44008.674687499995</v>
      </c>
      <c r="K6" s="8">
        <f t="shared" si="5"/>
        <v>13124</v>
      </c>
    </row>
    <row r="7" spans="2:11" x14ac:dyDescent="0.45">
      <c r="B7" s="2" t="s">
        <v>13</v>
      </c>
      <c r="C7" s="2" t="s">
        <v>27</v>
      </c>
      <c r="D7" s="2" t="s">
        <v>20</v>
      </c>
      <c r="E7" s="3">
        <f t="shared" si="0"/>
        <v>161.91999999999999</v>
      </c>
      <c r="F7" s="3">
        <f t="shared" si="1"/>
        <v>161.34</v>
      </c>
      <c r="G7" s="4">
        <f t="shared" si="2"/>
        <v>0.58000183000000005</v>
      </c>
      <c r="H7" s="5">
        <f t="shared" si="3"/>
        <v>3.5949042E-3</v>
      </c>
      <c r="I7" s="6">
        <f t="shared" si="4"/>
        <v>44008.674085648148</v>
      </c>
      <c r="J7" s="7">
        <f t="shared" si="4"/>
        <v>44008.674085648148</v>
      </c>
      <c r="K7" s="8">
        <f t="shared" si="5"/>
        <v>202</v>
      </c>
    </row>
    <row r="8" spans="2:11" x14ac:dyDescent="0.45">
      <c r="B8" s="2" t="s">
        <v>14</v>
      </c>
      <c r="C8" s="2" t="s">
        <v>28</v>
      </c>
      <c r="D8" s="2" t="s">
        <v>20</v>
      </c>
      <c r="E8" s="3">
        <f t="shared" si="0"/>
        <v>52.38</v>
      </c>
      <c r="F8" s="3">
        <f t="shared" si="1"/>
        <v>52.07</v>
      </c>
      <c r="G8" s="4">
        <f t="shared" si="2"/>
        <v>0.31000137</v>
      </c>
      <c r="H8" s="5">
        <f t="shared" si="3"/>
        <v>5.9535502999999998E-3</v>
      </c>
      <c r="I8" s="6">
        <f t="shared" si="4"/>
        <v>44008.663032407407</v>
      </c>
      <c r="J8" s="7">
        <f t="shared" si="4"/>
        <v>44008.663032407407</v>
      </c>
      <c r="K8" s="8">
        <f t="shared" si="5"/>
        <v>34</v>
      </c>
    </row>
    <row r="9" spans="2:11" x14ac:dyDescent="0.45">
      <c r="B9" s="2" t="s">
        <v>15</v>
      </c>
      <c r="C9" s="2" t="s">
        <v>29</v>
      </c>
      <c r="D9" s="2" t="s">
        <v>22</v>
      </c>
      <c r="E9" s="3">
        <f t="shared" si="0"/>
        <v>96.495000000000005</v>
      </c>
      <c r="F9" s="3">
        <f t="shared" si="1"/>
        <v>96.165000000000006</v>
      </c>
      <c r="G9" s="4">
        <f t="shared" si="2"/>
        <v>0.33000183</v>
      </c>
      <c r="H9" s="5">
        <f t="shared" si="3"/>
        <v>3.4316210000000002E-3</v>
      </c>
      <c r="I9" s="6">
        <f t="shared" si="4"/>
        <v>44008.677511574075</v>
      </c>
      <c r="J9" s="7">
        <f t="shared" si="4"/>
        <v>44008.677511574075</v>
      </c>
      <c r="K9" s="8">
        <f t="shared" si="5"/>
        <v>2000</v>
      </c>
    </row>
    <row r="10" spans="2:11" x14ac:dyDescent="0.45">
      <c r="B10" s="2" t="s">
        <v>16</v>
      </c>
      <c r="C10" s="2" t="s">
        <v>30</v>
      </c>
      <c r="D10" s="2" t="s">
        <v>20</v>
      </c>
      <c r="E10" s="3">
        <f t="shared" si="0"/>
        <v>88.066000000000003</v>
      </c>
      <c r="F10" s="3">
        <f t="shared" si="1"/>
        <v>88.03</v>
      </c>
      <c r="G10" s="4">
        <f t="shared" si="2"/>
        <v>3.6003113000000003E-2</v>
      </c>
      <c r="H10" s="5">
        <f t="shared" si="3"/>
        <v>4.0898683999999997E-4</v>
      </c>
      <c r="I10" s="6">
        <f t="shared" si="4"/>
        <v>44008.663032407407</v>
      </c>
      <c r="J10" s="7">
        <f t="shared" si="4"/>
        <v>44008.663032407407</v>
      </c>
      <c r="K10" s="8">
        <f t="shared" si="5"/>
        <v>13</v>
      </c>
    </row>
    <row r="11" spans="2:11" x14ac:dyDescent="0.45">
      <c r="B11" s="2" t="s">
        <v>17</v>
      </c>
      <c r="C11" s="2" t="s">
        <v>31</v>
      </c>
      <c r="D11" s="2" t="s">
        <v>23</v>
      </c>
      <c r="E11" s="3">
        <f t="shared" si="0"/>
        <v>7.2649999999999997</v>
      </c>
      <c r="F11" s="3">
        <f t="shared" si="1"/>
        <v>7.2649999999999997</v>
      </c>
      <c r="G11" s="4">
        <f t="shared" si="2"/>
        <v>0</v>
      </c>
      <c r="H11" s="5">
        <f t="shared" si="3"/>
        <v>0</v>
      </c>
      <c r="I11" s="6">
        <f t="shared" si="4"/>
        <v>44008.63453703704</v>
      </c>
      <c r="J11" s="7">
        <f t="shared" si="4"/>
        <v>44008.63453703704</v>
      </c>
      <c r="K11" s="8">
        <f t="shared" si="5"/>
        <v>275</v>
      </c>
    </row>
    <row r="12" spans="2:11" x14ac:dyDescent="0.45">
      <c r="B12" s="2" t="s">
        <v>40</v>
      </c>
      <c r="C12" t="s">
        <v>42</v>
      </c>
      <c r="D12" s="16" t="s">
        <v>43</v>
      </c>
      <c r="E12" s="3">
        <f t="shared" si="0"/>
        <v>15.77</v>
      </c>
      <c r="F12" s="3">
        <f t="shared" si="1"/>
        <v>15.99</v>
      </c>
      <c r="G12" s="4">
        <f t="shared" si="2"/>
        <v>-0.21999931</v>
      </c>
      <c r="H12" s="5">
        <f t="shared" si="3"/>
        <v>-1.3758556999999999E-2</v>
      </c>
      <c r="I12" s="6">
        <f t="shared" si="4"/>
        <v>44008.679907407408</v>
      </c>
      <c r="J12" s="7">
        <f t="shared" si="4"/>
        <v>44008.679907407408</v>
      </c>
      <c r="K12" s="8">
        <f t="shared" si="5"/>
        <v>33004</v>
      </c>
    </row>
    <row r="13" spans="2:11" x14ac:dyDescent="0.45">
      <c r="B13" s="2" t="s">
        <v>40</v>
      </c>
      <c r="C13" t="s">
        <v>41</v>
      </c>
      <c r="D13" s="16" t="s">
        <v>20</v>
      </c>
      <c r="E13" s="10">
        <f t="shared" si="0"/>
        <v>15.66</v>
      </c>
      <c r="F13" s="10">
        <f t="shared" si="1"/>
        <v>15.38</v>
      </c>
      <c r="G13" s="11">
        <f t="shared" si="2"/>
        <v>0.27999973</v>
      </c>
      <c r="H13" s="12">
        <f t="shared" si="3"/>
        <v>1.8205444000000001E-2</v>
      </c>
      <c r="I13" s="13">
        <f t="shared" si="4"/>
        <v>44008.385462962964</v>
      </c>
      <c r="J13" s="14">
        <f t="shared" si="4"/>
        <v>44008.385462962964</v>
      </c>
      <c r="K13" s="15">
        <f t="shared" si="5"/>
        <v>1000</v>
      </c>
    </row>
    <row r="14" spans="2:11" x14ac:dyDescent="0.45">
      <c r="E14" s="10"/>
      <c r="F14" s="10"/>
      <c r="G14" s="11"/>
      <c r="H14" s="12"/>
      <c r="I14" s="13"/>
      <c r="J14" s="14"/>
      <c r="K14" s="15"/>
    </row>
    <row r="15" spans="2:11" x14ac:dyDescent="0.45">
      <c r="G15" s="9"/>
    </row>
    <row r="17" spans="2:11" ht="27.75" x14ac:dyDescent="0.45">
      <c r="B17" s="1" t="s">
        <v>0</v>
      </c>
      <c r="C17" s="1" t="s">
        <v>1</v>
      </c>
      <c r="D17" s="1" t="s">
        <v>2</v>
      </c>
      <c r="E17" s="1" t="s">
        <v>3</v>
      </c>
      <c r="F17" s="1" t="s">
        <v>4</v>
      </c>
      <c r="G17" s="1" t="s">
        <v>5</v>
      </c>
      <c r="H17" s="1" t="s">
        <v>6</v>
      </c>
      <c r="I17" s="1" t="s">
        <v>7</v>
      </c>
      <c r="J17" s="1" t="s">
        <v>8</v>
      </c>
    </row>
    <row r="18" spans="2:11" x14ac:dyDescent="0.45">
      <c r="B18" s="16" t="s">
        <v>38</v>
      </c>
      <c r="C18" t="s">
        <v>32</v>
      </c>
      <c r="D18" s="3">
        <f>VALUE(SUBSTITUTE(MID(_xlfn.WEBSERVICE("https://query1.finance.yahoo.com/v7/finance/quote?symbols="&amp;$C18),SEARCH("regularMarketPrice",_xlfn.WEBSERVICE("https://query1.finance.yahoo.com/v7/finance/quote?symbols="&amp;$C18))+20,SEARCH(",",MID(_xlfn.WEBSERVICE("https://query1.finance.yahoo.com/v7/finance/quote?symbols="&amp;$C18),SEARCH("regularMarketPrice",_xlfn.WEBSERVICE("https://query1.finance.yahoo.com/v7/finance/quote?symbols="&amp;$C18))+20,18))-1),".",","))</f>
        <v>8133.6059999999998</v>
      </c>
      <c r="E18" s="3">
        <f>VALUE(SUBSTITUTE(MID(_xlfn.WEBSERVICE("https://query1.finance.yahoo.com/v7/finance/quote?symbols="&amp;$C18),SEARCH("regularMarketPreviousClose",_xlfn.WEBSERVICE("https://query1.finance.yahoo.com/v7/finance/quote?symbols="&amp;$C18))+28,SEARCH(",",MID(_xlfn.WEBSERVICE("https://query1.finance.yahoo.com/v7/finance/quote?symbols="&amp;$C18),SEARCH("regularMarketPreviousClose",_xlfn.WEBSERVICE("https://query1.finance.yahoo.com/v7/finance/quote?symbols="&amp;$C18))+28,18))-1),".",","))</f>
        <v>8255.866</v>
      </c>
      <c r="F18" s="4">
        <f>VALUE(SUBSTITUTE(MID(_xlfn.WEBSERVICE("https://query1.finance.yahoo.com/v7/finance/quote?symbols="&amp;$C18),SEARCH("regularMarketChange"":",_xlfn.WEBSERVICE("https://query1.finance.yahoo.com/v7/finance/quote?symbols="&amp;$C18))+21,SEARCH(",",MID(_xlfn.WEBSERVICE("https://query1.finance.yahoo.com/v7/finance/quote?symbols="&amp;$C18),SEARCH("regularMarketChange"":",_xlfn.WEBSERVICE("https://query1.finance.yahoo.com/v7/finance/quote?symbols="&amp;$C18))+21,18))-1),".",","))</f>
        <v>-122.260254</v>
      </c>
      <c r="G18" s="5">
        <f>VALUE(SUBSTITUTE(MID(_xlfn.WEBSERVICE("https://query1.finance.yahoo.com/v7/finance/quote?symbols="&amp;$C18),SEARCH("regularMarketChangePercent",_xlfn.WEBSERVICE("https://query1.finance.yahoo.com/v7/finance/quote?symbols="&amp;$C18))+28,SEARCH(",",MID(_xlfn.WEBSERVICE("https://query1.finance.yahoo.com/v7/finance/quote?symbols="&amp;$C18),SEARCH("regularMarketChangePercent",_xlfn.WEBSERVICE("https://query1.finance.yahoo.com/v7/finance/quote?symbols="&amp;$C18))+28,18))-1),".",","))/100</f>
        <v>-1.4808896E-2</v>
      </c>
      <c r="H18" s="6">
        <f t="shared" ref="H18:I25" si="6">(VALUE(MID(_xlfn.WEBSERVICE("https://query1.finance.yahoo.com/v7/finance/quote?symbols="&amp;$C18),SEARCH("regularMarketTime",_xlfn.WEBSERVICE("https://query1.finance.yahoo.com/v7/finance/quote?symbols="&amp;$C18))+19,SEARCH(",",MID(_xlfn.WEBSERVICE("https://query1.finance.yahoo.com/v7/finance/quote?symbols="&amp;$C18),SEARCH("regularMarketTime",_xlfn.WEBSERVICE("https://query1.finance.yahoo.com/v7/finance/quote?symbols="&amp;$C18))+19,18))-1))+7200)/86400+25569</f>
        <v>44008.68959490741</v>
      </c>
      <c r="I18" s="7">
        <f t="shared" si="6"/>
        <v>44008.68959490741</v>
      </c>
      <c r="J18" s="8">
        <f>VALUE(MID(_xlfn.WEBSERVICE("https://query1.finance.yahoo.com/v7/finance/quote?symbols="&amp;$C18),SEARCH("regularMarketVolume",_xlfn.WEBSERVICE("https://query1.finance.yahoo.com/v7/finance/quote?symbols="&amp;$C18))+21,SEARCH(",",MID(_xlfn.WEBSERVICE("https://query1.finance.yahoo.com/v7/finance/quote?symbols="&amp;$C18),SEARCH("regularMarketVolume",_xlfn.WEBSERVICE("https://query1.finance.yahoo.com/v7/finance/quote?symbols="&amp;$C18))+21,18))-1))</f>
        <v>16161964032</v>
      </c>
    </row>
    <row r="19" spans="2:11" x14ac:dyDescent="0.45">
      <c r="B19" s="16" t="s">
        <v>39</v>
      </c>
      <c r="C19" t="s">
        <v>33</v>
      </c>
      <c r="D19" s="10">
        <f>VALUE(SUBSTITUTE(MID(_xlfn.WEBSERVICE("https://query1.finance.yahoo.com/v7/finance/quote?symbols="&amp;$C19),SEARCH("regularMarketPrice",_xlfn.WEBSERVICE("https://query1.finance.yahoo.com/v7/finance/quote?symbols="&amp;$C19))+20,SEARCH(",",MID(_xlfn.WEBSERVICE("https://query1.finance.yahoo.com/v7/finance/quote?symbols="&amp;$C19),SEARCH("regularMarketPrice",_xlfn.WEBSERVICE("https://query1.finance.yahoo.com/v7/finance/quote?symbols="&amp;$C19))+20,18))-1),".",","))</f>
        <v>1.1210762000000001</v>
      </c>
      <c r="E19" s="10">
        <f>VALUE(SUBSTITUTE(MID(_xlfn.WEBSERVICE("https://query1.finance.yahoo.com/v7/finance/quote?symbols="&amp;$C19),SEARCH("regularMarketPreviousClose",_xlfn.WEBSERVICE("https://query1.finance.yahoo.com/v7/finance/quote?symbols="&amp;$C19))+28,SEARCH(",",MID(_xlfn.WEBSERVICE("https://query1.finance.yahoo.com/v7/finance/quote?symbols="&amp;$C19),SEARCH("regularMarketPreviousClose",_xlfn.WEBSERVICE("https://query1.finance.yahoo.com/v7/finance/quote?symbols="&amp;$C19))+28,18))-1),".",","))</f>
        <v>1.1220825999999999</v>
      </c>
      <c r="F19" s="11">
        <f>VALUE(SUBSTITUTE(MID(_xlfn.WEBSERVICE("https://query1.finance.yahoo.com/v7/finance/quote?symbols="&amp;$C19),SEARCH("regularMarketChange"":",_xlfn.WEBSERVICE("https://query1.finance.yahoo.com/v7/finance/quote?symbols="&amp;$C19))+21,SEARCH(",",MID(_xlfn.WEBSERVICE("https://query1.finance.yahoo.com/v7/finance/quote?symbols="&amp;$C19),SEARCH("regularMarketChange"":",_xlfn.WEBSERVICE("https://query1.finance.yahoo.com/v7/finance/quote?symbols="&amp;$C19))+21,18))-1),".",","))</f>
        <v>-1.0063648000000001E-3</v>
      </c>
      <c r="G19" s="12">
        <f>VALUE(SUBSTITUTE(MID(_xlfn.WEBSERVICE("https://query1.finance.yahoo.com/v7/finance/quote?symbols="&amp;$C19),SEARCH("regularMarketChangePercent",_xlfn.WEBSERVICE("https://query1.finance.yahoo.com/v7/finance/quote?symbols="&amp;$C19))+28,SEARCH(",",MID(_xlfn.WEBSERVICE("https://query1.finance.yahoo.com/v7/finance/quote?symbols="&amp;$C19),SEARCH("regularMarketChangePercent",_xlfn.WEBSERVICE("https://query1.finance.yahoo.com/v7/finance/quote?symbols="&amp;$C19))+28,18))-1),".",","))/100</f>
        <v>-8.9687616000000002E-4</v>
      </c>
      <c r="H19" s="13">
        <f t="shared" si="6"/>
        <v>44008.690162037034</v>
      </c>
      <c r="I19" s="14">
        <f t="shared" si="6"/>
        <v>44008.690162037034</v>
      </c>
      <c r="J19" s="15">
        <f>VALUE(MID(_xlfn.WEBSERVICE("https://query1.finance.yahoo.com/v7/finance/quote?symbols="&amp;$C19),SEARCH("regularMarketVolume",_xlfn.WEBSERVICE("https://query1.finance.yahoo.com/v7/finance/quote?symbols="&amp;$C19))+21,SEARCH(",",MID(_xlfn.WEBSERVICE("https://query1.finance.yahoo.com/v7/finance/quote?symbols="&amp;$C19),SEARCH("regularMarketVolume",_xlfn.WEBSERVICE("https://query1.finance.yahoo.com/v7/finance/quote?symbols="&amp;$C19))+21,18))-1))</f>
        <v>0</v>
      </c>
    </row>
    <row r="20" spans="2:11" x14ac:dyDescent="0.45">
      <c r="B20" t="s">
        <v>35</v>
      </c>
      <c r="C20" t="s">
        <v>34</v>
      </c>
      <c r="D20" s="10">
        <f>VALUE(SUBSTITUTE(MID(_xlfn.WEBSERVICE("https://query1.finance.yahoo.com/v7/finance/quote?symbols="&amp;$C20),SEARCH("regularMarketPrice",_xlfn.WEBSERVICE("https://query1.finance.yahoo.com/v7/finance/quote?symbols="&amp;$C20))+20,SEARCH(",",MID(_xlfn.WEBSERVICE("https://query1.finance.yahoo.com/v7/finance/quote?symbols="&amp;$C20),SEARCH("regularMarketPrice",_xlfn.WEBSERVICE("https://query1.finance.yahoo.com/v7/finance/quote?symbols="&amp;$C20))+20,18))-1),".",","))</f>
        <v>38.11</v>
      </c>
      <c r="E20" s="10">
        <f>VALUE(SUBSTITUTE(MID(_xlfn.WEBSERVICE("https://query1.finance.yahoo.com/v7/finance/quote?symbols="&amp;$C20),SEARCH("regularMarketPreviousClose",_xlfn.WEBSERVICE("https://query1.finance.yahoo.com/v7/finance/quote?symbols="&amp;$C20))+28,SEARCH(",",MID(_xlfn.WEBSERVICE("https://query1.finance.yahoo.com/v7/finance/quote?symbols="&amp;$C20),SEARCH("regularMarketPreviousClose",_xlfn.WEBSERVICE("https://query1.finance.yahoo.com/v7/finance/quote?symbols="&amp;$C20))+28,18))-1),".",","))</f>
        <v>38.72</v>
      </c>
      <c r="F20" s="11">
        <f>VALUE(SUBSTITUTE(MID(_xlfn.WEBSERVICE("https://query1.finance.yahoo.com/v7/finance/quote?symbols="&amp;$C20),SEARCH("regularMarketChange"":",_xlfn.WEBSERVICE("https://query1.finance.yahoo.com/v7/finance/quote?symbols="&amp;$C20))+21,SEARCH(",",MID(_xlfn.WEBSERVICE("https://query1.finance.yahoo.com/v7/finance/quote?symbols="&amp;$C20),SEARCH("regularMarketChange"":",_xlfn.WEBSERVICE("https://query1.finance.yahoo.com/v7/finance/quote?symbols="&amp;$C20))+21,18))-1),".",","))</f>
        <v>-0.6100006</v>
      </c>
      <c r="G20" s="12">
        <f>VALUE(SUBSTITUTE(MID(_xlfn.WEBSERVICE("https://query1.finance.yahoo.com/v7/finance/quote?symbols="&amp;$C20),SEARCH("regularMarketChangePercent",_xlfn.WEBSERVICE("https://query1.finance.yahoo.com/v7/finance/quote?symbols="&amp;$C20))+28,SEARCH(",",MID(_xlfn.WEBSERVICE("https://query1.finance.yahoo.com/v7/finance/quote?symbols="&amp;$C20),SEARCH("regularMarketChangePercent",_xlfn.WEBSERVICE("https://query1.finance.yahoo.com/v7/finance/quote?symbols="&amp;$C20))+28,18))-1),".",","))/100</f>
        <v>-1.5754148999999999E-2</v>
      </c>
      <c r="H20" s="13">
        <f t="shared" si="6"/>
        <v>44008.683865740742</v>
      </c>
      <c r="I20" s="14">
        <f t="shared" si="6"/>
        <v>44008.683865740742</v>
      </c>
      <c r="J20" s="15">
        <f>VALUE(MID(_xlfn.WEBSERVICE("https://query1.finance.yahoo.com/v7/finance/quote?symbols="&amp;$C20),SEARCH("regularMarketVolume",_xlfn.WEBSERVICE("https://query1.finance.yahoo.com/v7/finance/quote?symbols="&amp;$C20))+21,SEARCH(",",MID(_xlfn.WEBSERVICE("https://query1.finance.yahoo.com/v7/finance/quote?symbols="&amp;$C20),SEARCH("regularMarketVolume",_xlfn.WEBSERVICE("https://query1.finance.yahoo.com/v7/finance/quote?symbols="&amp;$C20))+21,18))-1))</f>
        <v>172768</v>
      </c>
      <c r="K20" s="15"/>
    </row>
    <row r="21" spans="2:11" x14ac:dyDescent="0.45">
      <c r="B21" t="s">
        <v>36</v>
      </c>
      <c r="C21" t="s">
        <v>37</v>
      </c>
      <c r="D21" s="10">
        <f>VALUE(SUBSTITUTE(MID(_xlfn.WEBSERVICE("https://query1.finance.yahoo.com/v7/finance/quote?symbols="&amp;$C21),SEARCH("regularMarketPrice",_xlfn.WEBSERVICE("https://query1.finance.yahoo.com/v7/finance/quote?symbols="&amp;$C21))+20,SEARCH(",",MID(_xlfn.WEBSERVICE("https://query1.finance.yahoo.com/v7/finance/quote?symbols="&amp;$C21),SEARCH("regularMarketPrice",_xlfn.WEBSERVICE("https://query1.finance.yahoo.com/v7/finance/quote?symbols="&amp;$C21))+20,18))-1),".",","))</f>
        <v>40.74</v>
      </c>
      <c r="E21" s="10">
        <f>VALUE(SUBSTITUTE(MID(_xlfn.WEBSERVICE("https://query1.finance.yahoo.com/v7/finance/quote?symbols="&amp;$C21),SEARCH("regularMarketPreviousClose",_xlfn.WEBSERVICE("https://query1.finance.yahoo.com/v7/finance/quote?symbols="&amp;$C21))+28,SEARCH(",",MID(_xlfn.WEBSERVICE("https://query1.finance.yahoo.com/v7/finance/quote?symbols="&amp;$C21),SEARCH("regularMarketPreviousClose",_xlfn.WEBSERVICE("https://query1.finance.yahoo.com/v7/finance/quote?symbols="&amp;$C21))+28,18))-1),".",","))</f>
        <v>41.05</v>
      </c>
      <c r="F21" s="11">
        <f>VALUE(SUBSTITUTE(MID(_xlfn.WEBSERVICE("https://query1.finance.yahoo.com/v7/finance/quote?symbols="&amp;$C21),SEARCH("regularMarketChange"":",_xlfn.WEBSERVICE("https://query1.finance.yahoo.com/v7/finance/quote?symbols="&amp;$C21))+21,SEARCH(",",MID(_xlfn.WEBSERVICE("https://query1.finance.yahoo.com/v7/finance/quote?symbols="&amp;$C21),SEARCH("regularMarketChange"":",_xlfn.WEBSERVICE("https://query1.finance.yahoo.com/v7/finance/quote?symbols="&amp;$C21))+21,18))-1),".",","))</f>
        <v>-0.30999756000000001</v>
      </c>
      <c r="G21" s="12">
        <f>VALUE(SUBSTITUTE(MID(_xlfn.WEBSERVICE("https://query1.finance.yahoo.com/v7/finance/quote?symbols="&amp;$C21),SEARCH("regularMarketChangePercent",_xlfn.WEBSERVICE("https://query1.finance.yahoo.com/v7/finance/quote?symbols="&amp;$C21))+28,SEARCH(",",MID(_xlfn.WEBSERVICE("https://query1.finance.yahoo.com/v7/finance/quote?symbols="&amp;$C21),SEARCH("regularMarketChangePercent",_xlfn.WEBSERVICE("https://query1.finance.yahoo.com/v7/finance/quote?symbols="&amp;$C21))+28,18))-1),".",","))/100</f>
        <v>-7.5517069999999995E-3</v>
      </c>
      <c r="H21" s="13">
        <f t="shared" si="6"/>
        <v>44008.68377314815</v>
      </c>
      <c r="I21" s="14">
        <f t="shared" si="6"/>
        <v>44008.68377314815</v>
      </c>
      <c r="J21" s="15">
        <f>VALUE(MID(_xlfn.WEBSERVICE("https://query1.finance.yahoo.com/v7/finance/quote?symbols="&amp;$C21),SEARCH("regularMarketVolume",_xlfn.WEBSERVICE("https://query1.finance.yahoo.com/v7/finance/quote?symbols="&amp;$C21))+21,SEARCH(",",MID(_xlfn.WEBSERVICE("https://query1.finance.yahoo.com/v7/finance/quote?symbols="&amp;$C21),SEARCH("regularMarketVolume",_xlfn.WEBSERVICE("https://query1.finance.yahoo.com/v7/finance/quote?symbols="&amp;$C21))+21,18))-1))</f>
        <v>5650</v>
      </c>
      <c r="K21" s="15"/>
    </row>
    <row r="22" spans="2:11" x14ac:dyDescent="0.45">
      <c r="B22" t="s">
        <v>45</v>
      </c>
      <c r="C22" t="s">
        <v>44</v>
      </c>
      <c r="D22" s="10">
        <f>VALUE(SUBSTITUTE(MID(_xlfn.WEBSERVICE("https://query1.finance.yahoo.com/v7/finance/quote?symbols="&amp;$C22),SEARCH("regularMarketPrice",_xlfn.WEBSERVICE("https://query1.finance.yahoo.com/v7/finance/quote?symbols="&amp;$C22))+20,SEARCH(",",MID(_xlfn.WEBSERVICE("https://query1.finance.yahoo.com/v7/finance/quote?symbols="&amp;$C22),SEARCH("regularMarketPrice",_xlfn.WEBSERVICE("https://query1.finance.yahoo.com/v7/finance/quote?symbols="&amp;$C22))+20,18))-1),".",","))</f>
        <v>12142.45</v>
      </c>
      <c r="E22" s="10">
        <f>VALUE(SUBSTITUTE(MID(_xlfn.WEBSERVICE("https://query1.finance.yahoo.com/v7/finance/quote?symbols="&amp;$C22),SEARCH("regularMarketPreviousClose",_xlfn.WEBSERVICE("https://query1.finance.yahoo.com/v7/finance/quote?symbols="&amp;$C22))+28,SEARCH(",",MID(_xlfn.WEBSERVICE("https://query1.finance.yahoo.com/v7/finance/quote?symbols="&amp;$C22),SEARCH("regularMarketPreviousClose",_xlfn.WEBSERVICE("https://query1.finance.yahoo.com/v7/finance/quote?symbols="&amp;$C22))+28,18))-1),".",","))</f>
        <v>12177.87</v>
      </c>
      <c r="F22" s="11">
        <f>VALUE(SUBSTITUTE(MID(_xlfn.WEBSERVICE("https://query1.finance.yahoo.com/v7/finance/quote?symbols="&amp;$C22),SEARCH("regularMarketChange"":",_xlfn.WEBSERVICE("https://query1.finance.yahoo.com/v7/finance/quote?symbols="&amp;$C22))+21,SEARCH(",",MID(_xlfn.WEBSERVICE("https://query1.finance.yahoo.com/v7/finance/quote?symbols="&amp;$C22),SEARCH("regularMarketChange"":",_xlfn.WEBSERVICE("https://query1.finance.yahoo.com/v7/finance/quote?symbols="&amp;$C22))+21,18))-1),".",","))</f>
        <v>-35.419919999999998</v>
      </c>
      <c r="G22" s="12">
        <f>VALUE(SUBSTITUTE(MID(_xlfn.WEBSERVICE("https://query1.finance.yahoo.com/v7/finance/quote?symbols="&amp;$C22),SEARCH("regularMarketChangePercent",_xlfn.WEBSERVICE("https://query1.finance.yahoo.com/v7/finance/quote?symbols="&amp;$C22))+28,SEARCH(",",MID(_xlfn.WEBSERVICE("https://query1.finance.yahoo.com/v7/finance/quote?symbols="&amp;$C22),SEARCH("regularMarketChangePercent",_xlfn.WEBSERVICE("https://query1.finance.yahoo.com/v7/finance/quote?symbols="&amp;$C22))+28,18))-1),".",","))/100</f>
        <v>-2.9085480000000004E-3</v>
      </c>
      <c r="H22" s="13">
        <f t="shared" si="6"/>
        <v>44008.68037037037</v>
      </c>
      <c r="I22" s="14">
        <f t="shared" si="6"/>
        <v>44008.68037037037</v>
      </c>
      <c r="J22" s="15">
        <f>VALUE(MID(_xlfn.WEBSERVICE("https://query1.finance.yahoo.com/v7/finance/quote?symbols="&amp;$C22),SEARCH("regularMarketVolume",_xlfn.WEBSERVICE("https://query1.finance.yahoo.com/v7/finance/quote?symbols="&amp;$C22))+21,SEARCH(",",MID(_xlfn.WEBSERVICE("https://query1.finance.yahoo.com/v7/finance/quote?symbols="&amp;$C22),SEARCH("regularMarketVolume",_xlfn.WEBSERVICE("https://query1.finance.yahoo.com/v7/finance/quote?symbols="&amp;$C22))+21,18))-1))</f>
        <v>0</v>
      </c>
    </row>
    <row r="23" spans="2:11" x14ac:dyDescent="0.45">
      <c r="B23" t="s">
        <v>49</v>
      </c>
      <c r="C23" t="s">
        <v>48</v>
      </c>
      <c r="D23" s="10">
        <f t="shared" ref="D23:D25" si="7">VALUE(SUBSTITUTE(MID(_xlfn.WEBSERVICE("https://query1.finance.yahoo.com/v7/finance/quote?symbols="&amp;$C23),SEARCH("regularMarketPrice",_xlfn.WEBSERVICE("https://query1.finance.yahoo.com/v7/finance/quote?symbols="&amp;$C23))+20,SEARCH(",",MID(_xlfn.WEBSERVICE("https://query1.finance.yahoo.com/v7/finance/quote?symbols="&amp;$C23),SEARCH("regularMarketPrice",_xlfn.WEBSERVICE("https://query1.finance.yahoo.com/v7/finance/quote?symbols="&amp;$C23))+20,18))-1),".",","))</f>
        <v>25185.74</v>
      </c>
      <c r="E23" s="10">
        <f t="shared" ref="E23:E25" si="8">VALUE(SUBSTITUTE(MID(_xlfn.WEBSERVICE("https://query1.finance.yahoo.com/v7/finance/quote?symbols="&amp;$C23),SEARCH("regularMarketPreviousClose",_xlfn.WEBSERVICE("https://query1.finance.yahoo.com/v7/finance/quote?symbols="&amp;$C23))+28,SEARCH(",",MID(_xlfn.WEBSERVICE("https://query1.finance.yahoo.com/v7/finance/quote?symbols="&amp;$C23),SEARCH("regularMarketPreviousClose",_xlfn.WEBSERVICE("https://query1.finance.yahoo.com/v7/finance/quote?symbols="&amp;$C23))+28,18))-1),".",","))</f>
        <v>25745.599999999999</v>
      </c>
      <c r="F23" s="11">
        <f t="shared" ref="F23:F25" si="9">VALUE(SUBSTITUTE(MID(_xlfn.WEBSERVICE("https://query1.finance.yahoo.com/v7/finance/quote?symbols="&amp;$C23),SEARCH("regularMarketChange"":",_xlfn.WEBSERVICE("https://query1.finance.yahoo.com/v7/finance/quote?symbols="&amp;$C23))+21,SEARCH(",",MID(_xlfn.WEBSERVICE("https://query1.finance.yahoo.com/v7/finance/quote?symbols="&amp;$C23),SEARCH("regularMarketChange"":",_xlfn.WEBSERVICE("https://query1.finance.yahoo.com/v7/finance/quote?symbols="&amp;$C23))+21,18))-1),".",","))</f>
        <v>-559.85940000000005</v>
      </c>
      <c r="G23" s="12">
        <f t="shared" ref="G23:G25" si="10">VALUE(SUBSTITUTE(MID(_xlfn.WEBSERVICE("https://query1.finance.yahoo.com/v7/finance/quote?symbols="&amp;$C23),SEARCH("regularMarketChangePercent",_xlfn.WEBSERVICE("https://query1.finance.yahoo.com/v7/finance/quote?symbols="&amp;$C23))+28,SEARCH(",",MID(_xlfn.WEBSERVICE("https://query1.finance.yahoo.com/v7/finance/quote?symbols="&amp;$C23),SEARCH("regularMarketChangePercent",_xlfn.WEBSERVICE("https://query1.finance.yahoo.com/v7/finance/quote?symbols="&amp;$C23))+28,18))-1),".",","))/100</f>
        <v>-2.1745827000000002E-2</v>
      </c>
      <c r="H23" s="13">
        <f t="shared" si="6"/>
        <v>44008.690752314811</v>
      </c>
      <c r="I23" s="14">
        <f t="shared" si="6"/>
        <v>44008.690752314811</v>
      </c>
      <c r="J23" s="15">
        <f t="shared" ref="J23:J25" si="11">VALUE(MID(_xlfn.WEBSERVICE("https://query1.finance.yahoo.com/v7/finance/quote?symbols="&amp;$C23),SEARCH("regularMarketVolume",_xlfn.WEBSERVICE("https://query1.finance.yahoo.com/v7/finance/quote?symbols="&amp;$C23))+21,SEARCH(",",MID(_xlfn.WEBSERVICE("https://query1.finance.yahoo.com/v7/finance/quote?symbols="&amp;$C23),SEARCH("regularMarketVolume",_xlfn.WEBSERVICE("https://query1.finance.yahoo.com/v7/finance/quote?symbols="&amp;$C23))+21,18))-1))</f>
        <v>94666583</v>
      </c>
    </row>
    <row r="24" spans="2:11" x14ac:dyDescent="0.45">
      <c r="B24" t="s">
        <v>9</v>
      </c>
      <c r="C24" t="s">
        <v>46</v>
      </c>
      <c r="D24" s="10">
        <f t="shared" si="7"/>
        <v>14.68</v>
      </c>
      <c r="E24" s="10">
        <f t="shared" si="8"/>
        <v>14.755000000000001</v>
      </c>
      <c r="F24" s="11">
        <f t="shared" si="9"/>
        <v>-7.499981E-2</v>
      </c>
      <c r="G24" s="12">
        <f t="shared" si="10"/>
        <v>-5.0830096000000005E-3</v>
      </c>
      <c r="H24" s="13">
        <f t="shared" si="6"/>
        <v>44008.680312500001</v>
      </c>
      <c r="I24" s="14">
        <f t="shared" si="6"/>
        <v>44008.680312500001</v>
      </c>
      <c r="J24" s="15">
        <f t="shared" si="11"/>
        <v>5442565</v>
      </c>
    </row>
    <row r="25" spans="2:11" x14ac:dyDescent="0.45">
      <c r="B25" t="s">
        <v>11</v>
      </c>
      <c r="C25" t="s">
        <v>47</v>
      </c>
      <c r="D25" s="10">
        <f t="shared" si="7"/>
        <v>123.08</v>
      </c>
      <c r="E25" s="10">
        <f t="shared" si="8"/>
        <v>121.82</v>
      </c>
      <c r="F25" s="11">
        <f t="shared" si="9"/>
        <v>1.2600020999999999</v>
      </c>
      <c r="G25" s="12">
        <f t="shared" si="10"/>
        <v>1.0343146000000001E-2</v>
      </c>
      <c r="H25" s="13">
        <f t="shared" si="6"/>
        <v>44008.665173611109</v>
      </c>
      <c r="I25" s="14">
        <f t="shared" si="6"/>
        <v>44008.665173611109</v>
      </c>
      <c r="J25" s="15">
        <f t="shared" si="11"/>
        <v>2969</v>
      </c>
    </row>
  </sheetData>
  <conditionalFormatting sqref="H3:K14">
    <cfRule type="cellIs" dxfId="2" priority="3" operator="lessThan">
      <formula>0%</formula>
    </cfRule>
  </conditionalFormatting>
  <conditionalFormatting sqref="G20:K21 G18:J19 G22:J25">
    <cfRule type="cellIs" dxfId="1" priority="1" operator="lessThan">
      <formula>0%</formula>
    </cfRule>
  </conditionalFormatting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>
    <oddHeader>&amp;C&amp;"Arial,Standard"&amp;10&amp;A</oddHeader>
    <oddFooter>&amp;C&amp;"Arial,Standard"&amp;10Seite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dcterms:created xsi:type="dcterms:W3CDTF">2018-07-23T16:46:35Z</dcterms:created>
  <dcterms:modified xsi:type="dcterms:W3CDTF">2020-06-26T14:34:47Z</dcterms:modified>
</cp:coreProperties>
</file>