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defaultThemeVersion="166925"/>
  <xr:revisionPtr revIDLastSave="0" documentId="13_ncr:1_{D4E43C5D-C621-42BD-92C3-0D3ED0DABA54}" xr6:coauthVersionLast="45" xr6:coauthVersionMax="45" xr10:uidLastSave="{00000000-0000-0000-0000-000000000000}"/>
  <bookViews>
    <workbookView xWindow="21585" yWindow="3300" windowWidth="19335" windowHeight="17715" xr2:uid="{7A91F454-C396-4039-A478-082A899CAF1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15" i="1"/>
  <c r="C13" i="1"/>
  <c r="C12" i="1"/>
  <c r="C11" i="1"/>
  <c r="E11" i="1" s="1"/>
  <c r="C10" i="1"/>
  <c r="E9" i="1"/>
  <c r="H9" i="1"/>
  <c r="S33" i="1" l="1"/>
  <c r="S24" i="1"/>
  <c r="S14" i="1"/>
  <c r="P50" i="1"/>
  <c r="P41" i="1"/>
  <c r="P32" i="1"/>
  <c r="P23" i="1"/>
  <c r="P15" i="1"/>
  <c r="M49" i="1"/>
  <c r="M41" i="1"/>
  <c r="M32" i="1"/>
  <c r="M23" i="1"/>
  <c r="M14" i="1"/>
  <c r="H11" i="1" l="1"/>
  <c r="H12" i="1" s="1"/>
  <c r="H8" i="1"/>
  <c r="H13" i="1" l="1"/>
  <c r="H14" i="1" s="1"/>
  <c r="E13" i="1"/>
  <c r="C14" i="1" s="1"/>
  <c r="E15" i="1"/>
  <c r="C16" i="1" s="1"/>
  <c r="H15" i="1" l="1"/>
  <c r="H17" i="1" l="1"/>
  <c r="I17" i="1" s="1"/>
  <c r="C18" i="1"/>
  <c r="H16" i="1"/>
  <c r="J17" i="1" l="1"/>
  <c r="H18" i="1"/>
  <c r="C19" i="1"/>
  <c r="D19" i="1" l="1"/>
  <c r="F20" i="1" s="1"/>
  <c r="C20" i="1" s="1"/>
  <c r="C21" i="1" l="1"/>
  <c r="H20" i="1"/>
  <c r="J20" i="1" l="1"/>
  <c r="I20" i="1"/>
  <c r="H21" i="1"/>
  <c r="C22" i="1"/>
  <c r="D22" i="1" s="1"/>
  <c r="F23" i="1" s="1"/>
  <c r="C23" i="1" s="1"/>
  <c r="C24" i="1" s="1"/>
  <c r="H24" i="1" s="1"/>
  <c r="H23" i="1" l="1"/>
  <c r="J23" i="1"/>
  <c r="I23" i="1"/>
  <c r="C25" i="1" l="1"/>
  <c r="D25" i="1" s="1"/>
  <c r="F26" i="1" l="1"/>
  <c r="C26" i="1" s="1"/>
  <c r="H26" i="1" l="1"/>
  <c r="C27" i="1"/>
  <c r="J26" i="1" l="1"/>
  <c r="I26" i="1"/>
  <c r="C28" i="1"/>
  <c r="H27" i="1"/>
  <c r="D28" i="1" l="1"/>
  <c r="F29" i="1" s="1"/>
  <c r="C29" i="1" s="1"/>
  <c r="C30" i="1" l="1"/>
  <c r="H29" i="1"/>
  <c r="C31" i="1" l="1"/>
  <c r="D31" i="1" s="1"/>
  <c r="F32" i="1" s="1"/>
  <c r="C32" i="1" s="1"/>
  <c r="H30" i="1"/>
  <c r="I29" i="1"/>
  <c r="J29" i="1"/>
  <c r="C33" i="1" l="1"/>
  <c r="H32" i="1"/>
  <c r="I32" i="1" s="1"/>
  <c r="J32" i="1" l="1"/>
  <c r="C34" i="1"/>
  <c r="D34" i="1" s="1"/>
  <c r="H33" i="1"/>
  <c r="F35" i="1" l="1"/>
  <c r="C35" i="1" s="1"/>
  <c r="C36" i="1" l="1"/>
  <c r="H35" i="1"/>
  <c r="I35" i="1" l="1"/>
  <c r="J35" i="1"/>
  <c r="C37" i="1"/>
  <c r="D37" i="1" s="1"/>
  <c r="F38" i="1" s="1"/>
  <c r="C38" i="1" s="1"/>
  <c r="H36" i="1"/>
  <c r="C39" i="1" l="1"/>
  <c r="H38" i="1"/>
  <c r="I38" i="1" s="1"/>
  <c r="C40" i="1" l="1"/>
  <c r="D40" i="1" s="1"/>
  <c r="F41" i="1" s="1"/>
  <c r="C41" i="1" s="1"/>
  <c r="H39" i="1"/>
  <c r="J38" i="1"/>
  <c r="C42" i="1" l="1"/>
  <c r="H41" i="1"/>
  <c r="I41" i="1" s="1"/>
  <c r="J41" i="1" l="1"/>
  <c r="C43" i="1"/>
  <c r="H42" i="1"/>
  <c r="D43" i="1" l="1"/>
  <c r="F44" i="1" s="1"/>
  <c r="C44" i="1" s="1"/>
  <c r="H44" i="1" l="1"/>
  <c r="I44" i="1" s="1"/>
  <c r="C45" i="1"/>
  <c r="J44" i="1" l="1"/>
  <c r="H45" i="1"/>
  <c r="C46" i="1"/>
  <c r="D46" i="1" s="1"/>
  <c r="F47" i="1" s="1"/>
  <c r="C47" i="1" s="1"/>
  <c r="H47" i="1" l="1"/>
  <c r="J47" i="1" s="1"/>
  <c r="C48" i="1"/>
  <c r="I47" i="1" l="1"/>
  <c r="H48" i="1"/>
  <c r="C49" i="1"/>
  <c r="D49" i="1" s="1"/>
  <c r="F50" i="1" s="1"/>
  <c r="C50" i="1" s="1"/>
  <c r="C51" i="1" l="1"/>
  <c r="H50" i="1"/>
  <c r="J50" i="1" s="1"/>
  <c r="I50" i="1" l="1"/>
  <c r="C52" i="1"/>
  <c r="D52" i="1" s="1"/>
  <c r="F53" i="1" s="1"/>
  <c r="C53" i="1" s="1"/>
  <c r="H53" i="1" s="1"/>
  <c r="H51" i="1"/>
  <c r="I53" i="1" l="1"/>
  <c r="J53" i="1"/>
</calcChain>
</file>

<file path=xl/sharedStrings.xml><?xml version="1.0" encoding="utf-8"?>
<sst xmlns="http://schemas.openxmlformats.org/spreadsheetml/2006/main" count="10" uniqueCount="10">
  <si>
    <t>Aflac Inc.</t>
  </si>
  <si>
    <t>Datum</t>
  </si>
  <si>
    <t>Anzahl Stücke</t>
  </si>
  <si>
    <t>Dividende</t>
  </si>
  <si>
    <t>Dividende p.a.</t>
  </si>
  <si>
    <t>Dividende reinvestiert</t>
  </si>
  <si>
    <t>Kurswert</t>
  </si>
  <si>
    <t>Wert
Investment 
(incl.  Div.)</t>
  </si>
  <si>
    <t>XIRR vom 1.1.2000 bis 
Datum Zeile X</t>
  </si>
  <si>
    <t>XIRR für das jeweilige 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</si>
</sst>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0.000"/>
    <numFmt numFmtId="165" formatCode="[$$-409]#,##0.00"/>
    <numFmt numFmtId="169" formatCode="0.00000"/>
    <numFmt numFmtId="171" formatCode="[$$-409]#,##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9" fontId="0" fillId="0" borderId="0" xfId="2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9" fontId="2" fillId="0" borderId="1" xfId="2" applyFont="1" applyBorder="1" applyAlignment="1">
      <alignment wrapText="1"/>
    </xf>
    <xf numFmtId="14" fontId="0" fillId="0" borderId="1" xfId="0" applyNumberFormat="1" applyBorder="1"/>
    <xf numFmtId="0" fontId="0" fillId="0" borderId="1" xfId="0" applyBorder="1"/>
    <xf numFmtId="44" fontId="0" fillId="0" borderId="1" xfId="1" applyFont="1" applyBorder="1"/>
    <xf numFmtId="10" fontId="0" fillId="0" borderId="1" xfId="2" applyNumberFormat="1" applyFont="1" applyBorder="1"/>
    <xf numFmtId="14" fontId="0" fillId="2" borderId="1" xfId="0" applyNumberFormat="1" applyFill="1" applyBorder="1"/>
    <xf numFmtId="0" fontId="0" fillId="2" borderId="1" xfId="0" applyFill="1" applyBorder="1"/>
    <xf numFmtId="44" fontId="0" fillId="2" borderId="1" xfId="1" applyFont="1" applyFill="1" applyBorder="1"/>
    <xf numFmtId="10" fontId="0" fillId="2" borderId="1" xfId="2" applyNumberFormat="1" applyFont="1" applyFill="1" applyBorder="1"/>
    <xf numFmtId="9" fontId="0" fillId="2" borderId="1" xfId="2" applyFont="1" applyFill="1" applyBorder="1"/>
    <xf numFmtId="164" fontId="0" fillId="0" borderId="1" xfId="0" applyNumberFormat="1" applyBorder="1"/>
    <xf numFmtId="164" fontId="0" fillId="2" borderId="1" xfId="0" applyNumberFormat="1" applyFill="1" applyBorder="1"/>
    <xf numFmtId="165" fontId="0" fillId="0" borderId="1" xfId="1" applyNumberFormat="1" applyFont="1" applyBorder="1"/>
    <xf numFmtId="165" fontId="0" fillId="2" borderId="1" xfId="1" applyNumberFormat="1" applyFont="1" applyFill="1" applyBorder="1"/>
    <xf numFmtId="165" fontId="0" fillId="2" borderId="1" xfId="0" applyNumberFormat="1" applyFill="1" applyBorder="1"/>
    <xf numFmtId="165" fontId="0" fillId="0" borderId="1" xfId="0" applyNumberFormat="1" applyBorder="1"/>
    <xf numFmtId="165" fontId="0" fillId="0" borderId="0" xfId="0" applyNumberFormat="1"/>
    <xf numFmtId="165" fontId="0" fillId="0" borderId="1" xfId="0" applyNumberFormat="1" applyFill="1" applyBorder="1"/>
    <xf numFmtId="10" fontId="0" fillId="0" borderId="1" xfId="2" applyNumberFormat="1" applyFont="1" applyFill="1" applyBorder="1"/>
    <xf numFmtId="14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4" fontId="3" fillId="0" borderId="4" xfId="0" applyNumberFormat="1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5" fillId="3" borderId="6" xfId="0" applyFont="1" applyFill="1" applyBorder="1" applyAlignment="1">
      <alignment horizontal="right"/>
    </xf>
    <xf numFmtId="10" fontId="3" fillId="4" borderId="7" xfId="2" applyNumberFormat="1" applyFont="1" applyFill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0" fontId="0" fillId="0" borderId="0" xfId="0" applyFill="1"/>
    <xf numFmtId="0" fontId="2" fillId="0" borderId="1" xfId="0" applyFont="1" applyFill="1" applyBorder="1" applyAlignment="1">
      <alignment wrapText="1"/>
    </xf>
    <xf numFmtId="165" fontId="0" fillId="0" borderId="1" xfId="1" applyNumberFormat="1" applyFont="1" applyFill="1" applyBorder="1"/>
    <xf numFmtId="0" fontId="2" fillId="0" borderId="1" xfId="0" applyFont="1" applyFill="1" applyBorder="1"/>
    <xf numFmtId="9" fontId="0" fillId="0" borderId="1" xfId="2" applyFont="1" applyFill="1" applyBorder="1"/>
    <xf numFmtId="169" fontId="0" fillId="2" borderId="1" xfId="0" applyNumberFormat="1" applyFill="1" applyBorder="1"/>
    <xf numFmtId="14" fontId="0" fillId="5" borderId="1" xfId="0" applyNumberFormat="1" applyFill="1" applyBorder="1"/>
    <xf numFmtId="169" fontId="0" fillId="5" borderId="1" xfId="0" applyNumberFormat="1" applyFill="1" applyBorder="1"/>
    <xf numFmtId="165" fontId="0" fillId="5" borderId="1" xfId="1" applyNumberFormat="1" applyFont="1" applyFill="1" applyBorder="1"/>
    <xf numFmtId="171" fontId="0" fillId="5" borderId="1" xfId="1" applyNumberFormat="1" applyFont="1" applyFill="1" applyBorder="1"/>
    <xf numFmtId="44" fontId="0" fillId="5" borderId="1" xfId="1" applyFont="1" applyFill="1" applyBorder="1"/>
    <xf numFmtId="165" fontId="0" fillId="5" borderId="1" xfId="0" applyNumberForma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1190625</xdr:colOff>
      <xdr:row>6</xdr:row>
      <xdr:rowOff>152400</xdr:rowOff>
    </xdr:from>
    <xdr:ext cx="357342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CE89B530-1EC6-49D7-8A7F-664FEB439BA1}"/>
            </a:ext>
          </a:extLst>
        </xdr:cNvPr>
        <xdr:cNvSpPr txBox="1"/>
      </xdr:nvSpPr>
      <xdr:spPr>
        <a:xfrm>
          <a:off x="3562350" y="151447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12</xdr:col>
      <xdr:colOff>466725</xdr:colOff>
      <xdr:row>6</xdr:row>
      <xdr:rowOff>152400</xdr:rowOff>
    </xdr:from>
    <xdr:ext cx="357342" cy="26456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F565D96-6978-474F-97A0-F14179B318DD}"/>
            </a:ext>
          </a:extLst>
        </xdr:cNvPr>
        <xdr:cNvSpPr txBox="1"/>
      </xdr:nvSpPr>
      <xdr:spPr>
        <a:xfrm>
          <a:off x="4352925" y="151447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11</xdr:col>
      <xdr:colOff>1200150</xdr:colOff>
      <xdr:row>15</xdr:row>
      <xdr:rowOff>152400</xdr:rowOff>
    </xdr:from>
    <xdr:ext cx="357342" cy="264560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5CC67CC1-01B7-4B0A-B2AD-4AD612B63781}"/>
            </a:ext>
          </a:extLst>
        </xdr:cNvPr>
        <xdr:cNvSpPr txBox="1"/>
      </xdr:nvSpPr>
      <xdr:spPr>
        <a:xfrm>
          <a:off x="3571875" y="305752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12</xdr:col>
      <xdr:colOff>476250</xdr:colOff>
      <xdr:row>15</xdr:row>
      <xdr:rowOff>152400</xdr:rowOff>
    </xdr:from>
    <xdr:ext cx="357342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6762250-4BF8-4533-A7BE-C2336386FC63}"/>
            </a:ext>
          </a:extLst>
        </xdr:cNvPr>
        <xdr:cNvSpPr txBox="1"/>
      </xdr:nvSpPr>
      <xdr:spPr>
        <a:xfrm>
          <a:off x="4362450" y="305752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11</xdr:col>
      <xdr:colOff>1181100</xdr:colOff>
      <xdr:row>24</xdr:row>
      <xdr:rowOff>152400</xdr:rowOff>
    </xdr:from>
    <xdr:ext cx="357342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2C776A4D-ED21-440D-83C0-2E1C503490FB}"/>
            </a:ext>
          </a:extLst>
        </xdr:cNvPr>
        <xdr:cNvSpPr txBox="1"/>
      </xdr:nvSpPr>
      <xdr:spPr>
        <a:xfrm>
          <a:off x="3552825" y="460057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12</xdr:col>
      <xdr:colOff>457200</xdr:colOff>
      <xdr:row>24</xdr:row>
      <xdr:rowOff>152400</xdr:rowOff>
    </xdr:from>
    <xdr:ext cx="357342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EA03D6FD-BA48-4CCE-BAC9-114E2E580A2E}"/>
            </a:ext>
          </a:extLst>
        </xdr:cNvPr>
        <xdr:cNvSpPr txBox="1"/>
      </xdr:nvSpPr>
      <xdr:spPr>
        <a:xfrm>
          <a:off x="4343400" y="460057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11</xdr:col>
      <xdr:colOff>1200150</xdr:colOff>
      <xdr:row>33</xdr:row>
      <xdr:rowOff>152400</xdr:rowOff>
    </xdr:from>
    <xdr:ext cx="357342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E32E748E-7241-4229-98D6-29A889EF743C}"/>
            </a:ext>
          </a:extLst>
        </xdr:cNvPr>
        <xdr:cNvSpPr txBox="1"/>
      </xdr:nvSpPr>
      <xdr:spPr>
        <a:xfrm>
          <a:off x="3571875" y="614362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12</xdr:col>
      <xdr:colOff>476250</xdr:colOff>
      <xdr:row>33</xdr:row>
      <xdr:rowOff>152400</xdr:rowOff>
    </xdr:from>
    <xdr:ext cx="357342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4026DCD1-2451-44A9-900D-5D21F2F0AF07}"/>
            </a:ext>
          </a:extLst>
        </xdr:cNvPr>
        <xdr:cNvSpPr txBox="1"/>
      </xdr:nvSpPr>
      <xdr:spPr>
        <a:xfrm>
          <a:off x="4362450" y="614362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14</xdr:col>
      <xdr:colOff>1200150</xdr:colOff>
      <xdr:row>6</xdr:row>
      <xdr:rowOff>152400</xdr:rowOff>
    </xdr:from>
    <xdr:ext cx="357342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B1D5DF05-47FF-4452-8EC7-04B69B6773F0}"/>
            </a:ext>
          </a:extLst>
        </xdr:cNvPr>
        <xdr:cNvSpPr txBox="1"/>
      </xdr:nvSpPr>
      <xdr:spPr>
        <a:xfrm>
          <a:off x="3571875" y="903922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15</xdr:col>
      <xdr:colOff>476250</xdr:colOff>
      <xdr:row>6</xdr:row>
      <xdr:rowOff>152400</xdr:rowOff>
    </xdr:from>
    <xdr:ext cx="357342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AD099C10-821F-4560-A9BC-B9FDF5024AD0}"/>
            </a:ext>
          </a:extLst>
        </xdr:cNvPr>
        <xdr:cNvSpPr txBox="1"/>
      </xdr:nvSpPr>
      <xdr:spPr>
        <a:xfrm>
          <a:off x="4362450" y="903922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14</xdr:col>
      <xdr:colOff>1200150</xdr:colOff>
      <xdr:row>7</xdr:row>
      <xdr:rowOff>152400</xdr:rowOff>
    </xdr:from>
    <xdr:ext cx="357342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CB4FEF75-C604-431B-8D0D-4F6B4A86AC9B}"/>
            </a:ext>
          </a:extLst>
        </xdr:cNvPr>
        <xdr:cNvSpPr txBox="1"/>
      </xdr:nvSpPr>
      <xdr:spPr>
        <a:xfrm>
          <a:off x="3571875" y="922972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15</xdr:col>
      <xdr:colOff>476250</xdr:colOff>
      <xdr:row>7</xdr:row>
      <xdr:rowOff>152400</xdr:rowOff>
    </xdr:from>
    <xdr:ext cx="357342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DDBD4F9D-A745-44CA-B2BD-8F284C35ABCA}"/>
            </a:ext>
          </a:extLst>
        </xdr:cNvPr>
        <xdr:cNvSpPr txBox="1"/>
      </xdr:nvSpPr>
      <xdr:spPr>
        <a:xfrm>
          <a:off x="4362450" y="922972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14</xdr:col>
      <xdr:colOff>1171575</xdr:colOff>
      <xdr:row>24</xdr:row>
      <xdr:rowOff>142875</xdr:rowOff>
    </xdr:from>
    <xdr:ext cx="357342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BBF31120-30CB-4923-B0F8-961289DB153C}"/>
            </a:ext>
          </a:extLst>
        </xdr:cNvPr>
        <xdr:cNvSpPr txBox="1"/>
      </xdr:nvSpPr>
      <xdr:spPr>
        <a:xfrm>
          <a:off x="3543300" y="12115800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15</xdr:col>
      <xdr:colOff>447675</xdr:colOff>
      <xdr:row>24</xdr:row>
      <xdr:rowOff>142875</xdr:rowOff>
    </xdr:from>
    <xdr:ext cx="357342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E1CC5CA2-3D85-43E5-ABDA-55332CB546B6}"/>
            </a:ext>
          </a:extLst>
        </xdr:cNvPr>
        <xdr:cNvSpPr txBox="1"/>
      </xdr:nvSpPr>
      <xdr:spPr>
        <a:xfrm>
          <a:off x="4333875" y="12115800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14</xdr:col>
      <xdr:colOff>1200150</xdr:colOff>
      <xdr:row>33</xdr:row>
      <xdr:rowOff>142875</xdr:rowOff>
    </xdr:from>
    <xdr:ext cx="357342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2DDB47AC-168D-4B1D-92C2-B0F28CA92ADC}"/>
            </a:ext>
          </a:extLst>
        </xdr:cNvPr>
        <xdr:cNvSpPr txBox="1"/>
      </xdr:nvSpPr>
      <xdr:spPr>
        <a:xfrm>
          <a:off x="3571875" y="13658850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15</xdr:col>
      <xdr:colOff>476250</xdr:colOff>
      <xdr:row>33</xdr:row>
      <xdr:rowOff>142875</xdr:rowOff>
    </xdr:from>
    <xdr:ext cx="357342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0CD55DD2-BD04-4C43-8557-E2124E1F59C6}"/>
            </a:ext>
          </a:extLst>
        </xdr:cNvPr>
        <xdr:cNvSpPr txBox="1"/>
      </xdr:nvSpPr>
      <xdr:spPr>
        <a:xfrm>
          <a:off x="4362450" y="13658850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14</xdr:col>
      <xdr:colOff>1190625</xdr:colOff>
      <xdr:row>42</xdr:row>
      <xdr:rowOff>152400</xdr:rowOff>
    </xdr:from>
    <xdr:ext cx="357342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D9A319AA-D18F-41B1-B775-40C277322FB8}"/>
            </a:ext>
          </a:extLst>
        </xdr:cNvPr>
        <xdr:cNvSpPr txBox="1"/>
      </xdr:nvSpPr>
      <xdr:spPr>
        <a:xfrm>
          <a:off x="3562350" y="1521142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15</xdr:col>
      <xdr:colOff>466725</xdr:colOff>
      <xdr:row>42</xdr:row>
      <xdr:rowOff>152400</xdr:rowOff>
    </xdr:from>
    <xdr:ext cx="357342" cy="264560"/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0E3563D3-5B09-4E97-BB84-6F531482505E}"/>
            </a:ext>
          </a:extLst>
        </xdr:cNvPr>
        <xdr:cNvSpPr txBox="1"/>
      </xdr:nvSpPr>
      <xdr:spPr>
        <a:xfrm>
          <a:off x="4352925" y="1521142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17</xdr:col>
      <xdr:colOff>1200150</xdr:colOff>
      <xdr:row>6</xdr:row>
      <xdr:rowOff>142875</xdr:rowOff>
    </xdr:from>
    <xdr:ext cx="357342" cy="264560"/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AB1A37D3-3580-423A-A5E5-BE3196204E9B}"/>
            </a:ext>
          </a:extLst>
        </xdr:cNvPr>
        <xdr:cNvSpPr txBox="1"/>
      </xdr:nvSpPr>
      <xdr:spPr>
        <a:xfrm>
          <a:off x="3571875" y="16744950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18</xdr:col>
      <xdr:colOff>476250</xdr:colOff>
      <xdr:row>6</xdr:row>
      <xdr:rowOff>142875</xdr:rowOff>
    </xdr:from>
    <xdr:ext cx="357342" cy="264560"/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id="{A6D00062-2B59-4296-9424-81169702441B}"/>
            </a:ext>
          </a:extLst>
        </xdr:cNvPr>
        <xdr:cNvSpPr txBox="1"/>
      </xdr:nvSpPr>
      <xdr:spPr>
        <a:xfrm>
          <a:off x="4362450" y="16744950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17</xdr:col>
      <xdr:colOff>1181100</xdr:colOff>
      <xdr:row>16</xdr:row>
      <xdr:rowOff>152400</xdr:rowOff>
    </xdr:from>
    <xdr:ext cx="357342" cy="264560"/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BA0C7194-4CD4-4AA1-823E-A47A338F4995}"/>
            </a:ext>
          </a:extLst>
        </xdr:cNvPr>
        <xdr:cNvSpPr txBox="1"/>
      </xdr:nvSpPr>
      <xdr:spPr>
        <a:xfrm>
          <a:off x="3552825" y="1829752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18</xdr:col>
      <xdr:colOff>457200</xdr:colOff>
      <xdr:row>16</xdr:row>
      <xdr:rowOff>152400</xdr:rowOff>
    </xdr:from>
    <xdr:ext cx="357342" cy="264560"/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id="{72084614-AD91-497A-8190-96208B275B93}"/>
            </a:ext>
          </a:extLst>
        </xdr:cNvPr>
        <xdr:cNvSpPr txBox="1"/>
      </xdr:nvSpPr>
      <xdr:spPr>
        <a:xfrm>
          <a:off x="4343400" y="18297525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17</xdr:col>
      <xdr:colOff>1181100</xdr:colOff>
      <xdr:row>25</xdr:row>
      <xdr:rowOff>142875</xdr:rowOff>
    </xdr:from>
    <xdr:ext cx="357342" cy="264560"/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20FC5414-DEBB-4304-B8FB-53757DA7485E}"/>
            </a:ext>
          </a:extLst>
        </xdr:cNvPr>
        <xdr:cNvSpPr txBox="1"/>
      </xdr:nvSpPr>
      <xdr:spPr>
        <a:xfrm>
          <a:off x="3552825" y="19831050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  <xdr:oneCellAnchor>
    <xdr:from>
      <xdr:col>18</xdr:col>
      <xdr:colOff>457200</xdr:colOff>
      <xdr:row>25</xdr:row>
      <xdr:rowOff>142875</xdr:rowOff>
    </xdr:from>
    <xdr:ext cx="357342" cy="264560"/>
    <xdr:sp macro="" textlink="">
      <xdr:nvSpPr>
        <xdr:cNvPr id="25" name="Textfeld 24">
          <a:extLst>
            <a:ext uri="{FF2B5EF4-FFF2-40B4-BE49-F238E27FC236}">
              <a16:creationId xmlns:a16="http://schemas.microsoft.com/office/drawing/2014/main" id="{378FFE24-8E5C-4A28-A64C-ABC4968955C4}"/>
            </a:ext>
          </a:extLst>
        </xdr:cNvPr>
        <xdr:cNvSpPr txBox="1"/>
      </xdr:nvSpPr>
      <xdr:spPr>
        <a:xfrm>
          <a:off x="4343400" y="19831050"/>
          <a:ext cx="357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NA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067C-3FFF-47AC-A104-FE9BA11802E3}">
  <dimension ref="B4:S57"/>
  <sheetViews>
    <sheetView tabSelected="1" zoomScale="85" zoomScaleNormal="85" workbookViewId="0">
      <selection activeCell="E7" sqref="E7"/>
    </sheetView>
  </sheetViews>
  <sheetFormatPr defaultColWidth="11.42578125" defaultRowHeight="15" x14ac:dyDescent="0.25"/>
  <cols>
    <col min="5" max="5" width="11.42578125" style="36"/>
    <col min="7" max="7" width="11.42578125" style="36"/>
  </cols>
  <sheetData>
    <row r="4" spans="2:19" x14ac:dyDescent="0.25">
      <c r="B4" t="s">
        <v>0</v>
      </c>
    </row>
    <row r="6" spans="2:19" x14ac:dyDescent="0.25">
      <c r="I6" s="1"/>
      <c r="J6" s="1"/>
    </row>
    <row r="7" spans="2:19" ht="60" x14ac:dyDescent="0.25">
      <c r="B7" s="2" t="s">
        <v>1</v>
      </c>
      <c r="C7" s="2" t="s">
        <v>2</v>
      </c>
      <c r="D7" s="2" t="s">
        <v>3</v>
      </c>
      <c r="E7" s="37" t="s">
        <v>4</v>
      </c>
      <c r="F7" s="3" t="s">
        <v>5</v>
      </c>
      <c r="G7" s="39" t="s">
        <v>6</v>
      </c>
      <c r="H7" s="3" t="s">
        <v>7</v>
      </c>
      <c r="I7" s="4" t="s">
        <v>8</v>
      </c>
      <c r="J7" s="4" t="s">
        <v>9</v>
      </c>
      <c r="L7" s="23">
        <v>39085</v>
      </c>
      <c r="M7" s="24">
        <v>23.12</v>
      </c>
      <c r="O7" s="23">
        <v>40911</v>
      </c>
      <c r="P7" s="33">
        <v>-22.44</v>
      </c>
      <c r="R7" s="23">
        <v>42738</v>
      </c>
      <c r="S7" s="33">
        <v>-34.880000000000003</v>
      </c>
    </row>
    <row r="8" spans="2:19" x14ac:dyDescent="0.25">
      <c r="B8" s="9">
        <v>39085</v>
      </c>
      <c r="C8" s="15">
        <v>1</v>
      </c>
      <c r="D8" s="17"/>
      <c r="E8" s="17"/>
      <c r="F8" s="11"/>
      <c r="G8" s="17">
        <v>23.12</v>
      </c>
      <c r="H8" s="18">
        <f>C8*G8</f>
        <v>23.12</v>
      </c>
      <c r="I8" s="13"/>
      <c r="J8" s="13"/>
      <c r="L8" s="25"/>
      <c r="M8" s="24"/>
      <c r="O8" s="23"/>
      <c r="P8" s="33"/>
      <c r="R8" s="23"/>
      <c r="S8" s="33"/>
    </row>
    <row r="9" spans="2:19" x14ac:dyDescent="0.25">
      <c r="B9" s="42">
        <v>39142</v>
      </c>
      <c r="C9" s="43">
        <v>1</v>
      </c>
      <c r="D9" s="44">
        <v>-9.2499999999999999E-2</v>
      </c>
      <c r="E9" s="45">
        <f>C9*D9</f>
        <v>-9.2499999999999999E-2</v>
      </c>
      <c r="F9" s="46"/>
      <c r="G9" s="44">
        <v>23.535</v>
      </c>
      <c r="H9" s="47">
        <f>G9*C9</f>
        <v>23.535</v>
      </c>
      <c r="I9" s="40"/>
      <c r="J9" s="40"/>
      <c r="L9" s="23">
        <v>39142</v>
      </c>
      <c r="M9" s="26">
        <v>-9.2499999999999999E-2</v>
      </c>
      <c r="O9" s="23"/>
      <c r="P9" s="33"/>
      <c r="R9" s="23">
        <v>42795</v>
      </c>
      <c r="S9" s="33">
        <v>0.215</v>
      </c>
    </row>
    <row r="10" spans="2:19" x14ac:dyDescent="0.25">
      <c r="B10" s="42">
        <v>39142</v>
      </c>
      <c r="C10" s="43">
        <f>-E9/G10+C9</f>
        <v>1.0039303165498195</v>
      </c>
      <c r="D10" s="44"/>
      <c r="E10" s="45"/>
      <c r="F10" s="46"/>
      <c r="G10" s="44">
        <v>23.535</v>
      </c>
      <c r="H10" s="47">
        <v>-23.627500000000001</v>
      </c>
      <c r="I10" s="40"/>
      <c r="J10" s="40"/>
      <c r="L10" s="23">
        <v>39234</v>
      </c>
      <c r="M10" s="26">
        <v>-0.10249999999999999</v>
      </c>
      <c r="O10" s="23">
        <v>40969</v>
      </c>
      <c r="P10" s="33">
        <v>0.16500000000000001</v>
      </c>
      <c r="R10" s="23">
        <v>42887</v>
      </c>
      <c r="S10" s="33">
        <v>0.215</v>
      </c>
    </row>
    <row r="11" spans="2:19" x14ac:dyDescent="0.25">
      <c r="B11" s="42">
        <v>39234</v>
      </c>
      <c r="C11" s="43">
        <f>C10</f>
        <v>1.0039303165498195</v>
      </c>
      <c r="D11" s="44">
        <v>-0.10249999999999999</v>
      </c>
      <c r="E11" s="45">
        <f>C11*D11</f>
        <v>-0.10290285744635649</v>
      </c>
      <c r="F11" s="46"/>
      <c r="G11" s="44">
        <v>26.51</v>
      </c>
      <c r="H11" s="47">
        <f t="shared" ref="H11:H15" si="0">G11*C11</f>
        <v>26.614192691735717</v>
      </c>
      <c r="I11" s="40"/>
      <c r="J11" s="40"/>
      <c r="L11" s="23">
        <v>39329</v>
      </c>
      <c r="M11" s="26">
        <v>-0.10249999999999999</v>
      </c>
      <c r="O11" s="23">
        <v>41061</v>
      </c>
      <c r="P11" s="33">
        <v>0.16500000000000001</v>
      </c>
      <c r="R11" s="23">
        <v>42979</v>
      </c>
      <c r="S11" s="33">
        <v>0.215</v>
      </c>
    </row>
    <row r="12" spans="2:19" x14ac:dyDescent="0.25">
      <c r="B12" s="42">
        <v>39234</v>
      </c>
      <c r="C12" s="43">
        <f>-E11/G12+C11</f>
        <v>1.0078119784678261</v>
      </c>
      <c r="D12" s="44"/>
      <c r="E12" s="45"/>
      <c r="F12" s="46"/>
      <c r="G12" s="44">
        <v>26.51</v>
      </c>
      <c r="H12" s="47">
        <f>-1*H11</f>
        <v>-26.614192691735717</v>
      </c>
      <c r="I12" s="40"/>
      <c r="J12" s="40"/>
      <c r="L12" s="23">
        <v>39419</v>
      </c>
      <c r="M12" s="26">
        <v>-0.10249999999999999</v>
      </c>
      <c r="O12" s="23">
        <v>41156</v>
      </c>
      <c r="P12" s="33">
        <v>0.16500000000000001</v>
      </c>
      <c r="R12" s="23">
        <v>43070</v>
      </c>
      <c r="S12" s="33">
        <v>0.22500000000000001</v>
      </c>
    </row>
    <row r="13" spans="2:19" ht="15.75" thickBot="1" x14ac:dyDescent="0.3">
      <c r="B13" s="42">
        <v>39329</v>
      </c>
      <c r="C13" s="43">
        <f>C12</f>
        <v>1.0078119784678261</v>
      </c>
      <c r="D13" s="44">
        <v>-0.10249999999999999</v>
      </c>
      <c r="E13" s="45">
        <f>C13*D13</f>
        <v>-0.10330072779295217</v>
      </c>
      <c r="F13" s="46"/>
      <c r="G13" s="44">
        <v>26.69</v>
      </c>
      <c r="H13" s="47">
        <f t="shared" si="0"/>
        <v>26.89850170530628</v>
      </c>
      <c r="I13" s="40"/>
      <c r="J13" s="40"/>
      <c r="L13" s="27">
        <v>39447</v>
      </c>
      <c r="M13" s="28">
        <v>-31.32</v>
      </c>
      <c r="O13" s="23">
        <v>41246</v>
      </c>
      <c r="P13" s="33">
        <v>0.17499999999999999</v>
      </c>
      <c r="R13" s="27">
        <v>43098</v>
      </c>
      <c r="S13" s="34">
        <v>43.89</v>
      </c>
    </row>
    <row r="14" spans="2:19" ht="15.75" thickBot="1" x14ac:dyDescent="0.3">
      <c r="B14" s="42">
        <v>39329</v>
      </c>
      <c r="C14" s="43">
        <f>-E13/G14+C13</f>
        <v>1.0116823691681991</v>
      </c>
      <c r="D14" s="44"/>
      <c r="E14" s="45"/>
      <c r="F14" s="46"/>
      <c r="G14" s="44">
        <v>26.69</v>
      </c>
      <c r="H14" s="47">
        <f>-1*H13</f>
        <v>-26.89850170530628</v>
      </c>
      <c r="I14" s="40"/>
      <c r="J14" s="40"/>
      <c r="L14" s="29">
        <v>2007</v>
      </c>
      <c r="M14" s="30">
        <f>XIRR(M7:M13,L7:L13)</f>
        <v>0.37834115624427789</v>
      </c>
      <c r="O14" s="27">
        <v>41274</v>
      </c>
      <c r="P14" s="34">
        <v>26.56</v>
      </c>
      <c r="R14" s="29">
        <v>2017</v>
      </c>
      <c r="S14" s="30">
        <f>XIRR(S7:S13,R7:R13)</f>
        <v>0.29086175560951233</v>
      </c>
    </row>
    <row r="15" spans="2:19" ht="15.75" thickBot="1" x14ac:dyDescent="0.3">
      <c r="B15" s="42">
        <v>39419</v>
      </c>
      <c r="C15" s="43">
        <f>C14</f>
        <v>1.0116823691681991</v>
      </c>
      <c r="D15" s="44">
        <v>-0.10249999999999999</v>
      </c>
      <c r="E15" s="45">
        <f>C15*D15</f>
        <v>-0.1036974428397404</v>
      </c>
      <c r="F15" s="46"/>
      <c r="G15" s="44">
        <v>31.37</v>
      </c>
      <c r="H15" s="47">
        <f t="shared" si="0"/>
        <v>31.736475920806406</v>
      </c>
      <c r="I15" s="40"/>
      <c r="J15" s="40"/>
      <c r="O15" s="29">
        <v>2012</v>
      </c>
      <c r="P15" s="30">
        <f>XIRR(P7:P14,O7:O14)</f>
        <v>0.21758264899253846</v>
      </c>
    </row>
    <row r="16" spans="2:19" x14ac:dyDescent="0.25">
      <c r="B16" s="42">
        <v>39419</v>
      </c>
      <c r="C16" s="43">
        <f>-E15/G16+C15</f>
        <v>1.0149879937407122</v>
      </c>
      <c r="D16" s="44"/>
      <c r="E16" s="45"/>
      <c r="F16" s="46"/>
      <c r="G16" s="44">
        <v>31.37</v>
      </c>
      <c r="H16" s="47">
        <f>-1*H15</f>
        <v>-31.736475920806406</v>
      </c>
      <c r="I16" s="40"/>
      <c r="J16" s="40"/>
      <c r="L16" s="23">
        <v>39449</v>
      </c>
      <c r="M16" s="31">
        <v>-30.98</v>
      </c>
    </row>
    <row r="17" spans="2:19" x14ac:dyDescent="0.25">
      <c r="B17" s="9">
        <v>39447</v>
      </c>
      <c r="C17" s="41">
        <f>C16</f>
        <v>1.0149879937407122</v>
      </c>
      <c r="D17" s="17"/>
      <c r="E17" s="17"/>
      <c r="F17" s="11"/>
      <c r="G17" s="17">
        <v>31.32</v>
      </c>
      <c r="H17" s="18">
        <f>-C17*G17</f>
        <v>-31.789423963959109</v>
      </c>
      <c r="I17" s="12">
        <f>XIRR($H$8:H17,$B$8:B17)</f>
        <v>0.38391484618186955</v>
      </c>
      <c r="J17" s="12">
        <f>XIRR(H8:H17,B8:B17)</f>
        <v>0.38391484618186955</v>
      </c>
      <c r="L17" s="23"/>
      <c r="M17" s="28"/>
      <c r="O17" s="23">
        <v>41276</v>
      </c>
      <c r="P17" s="33">
        <v>-27.04</v>
      </c>
      <c r="R17" s="23">
        <v>43102</v>
      </c>
      <c r="S17" s="33">
        <v>-43.98</v>
      </c>
    </row>
    <row r="18" spans="2:19" x14ac:dyDescent="0.25">
      <c r="B18" s="5">
        <v>39449</v>
      </c>
      <c r="C18" s="14">
        <f>C17+F18/G18</f>
        <v>1.0149879937407122</v>
      </c>
      <c r="D18" s="16"/>
      <c r="E18" s="38"/>
      <c r="F18" s="7"/>
      <c r="G18" s="38">
        <v>30.98</v>
      </c>
      <c r="H18" s="19">
        <f>C18*G18</f>
        <v>31.444328046087264</v>
      </c>
      <c r="I18" s="8"/>
      <c r="J18" s="8"/>
      <c r="L18" s="23">
        <v>39510</v>
      </c>
      <c r="M18" s="26">
        <v>0.12</v>
      </c>
      <c r="O18" s="23">
        <v>41334</v>
      </c>
      <c r="P18" s="33">
        <v>0.17499999999999999</v>
      </c>
      <c r="R18" s="23"/>
      <c r="S18" s="33"/>
    </row>
    <row r="19" spans="2:19" x14ac:dyDescent="0.25">
      <c r="B19" s="5">
        <v>39813</v>
      </c>
      <c r="C19" s="14">
        <f>C18+F19/G19</f>
        <v>1.0149879937407122</v>
      </c>
      <c r="D19" s="16">
        <f>-C19*E19</f>
        <v>-0.48719423699554187</v>
      </c>
      <c r="E19" s="38">
        <v>0.48</v>
      </c>
      <c r="F19" s="7"/>
      <c r="G19" s="38">
        <v>22.92</v>
      </c>
      <c r="H19" s="19"/>
      <c r="I19" s="8"/>
      <c r="J19" s="8"/>
      <c r="L19" s="23">
        <v>39601</v>
      </c>
      <c r="M19" s="26">
        <v>0.12</v>
      </c>
      <c r="O19" s="23">
        <v>41428</v>
      </c>
      <c r="P19" s="33">
        <v>0.17499999999999999</v>
      </c>
      <c r="R19" s="23">
        <v>43160</v>
      </c>
      <c r="S19" s="26">
        <v>0.26</v>
      </c>
    </row>
    <row r="20" spans="2:19" x14ac:dyDescent="0.25">
      <c r="B20" s="5">
        <v>39813</v>
      </c>
      <c r="C20" s="14">
        <f>C19+F20/G20</f>
        <v>1.036244286803345</v>
      </c>
      <c r="D20" s="16"/>
      <c r="E20" s="38"/>
      <c r="F20" s="7">
        <f>-D19</f>
        <v>0.48719423699554187</v>
      </c>
      <c r="G20" s="38">
        <v>22.92</v>
      </c>
      <c r="H20" s="19">
        <f>-C20*G20</f>
        <v>-23.75071905353267</v>
      </c>
      <c r="I20" s="8">
        <f>XIRR($H$8:H20,$B$8:B20)</f>
        <v>2.3247322440147399E-2</v>
      </c>
      <c r="J20" s="8">
        <f>XIRR(H18:H20,B18:B20)</f>
        <v>-0.24525604173541071</v>
      </c>
      <c r="L20" s="23">
        <v>39693</v>
      </c>
      <c r="M20" s="26">
        <v>0.12</v>
      </c>
      <c r="O20" s="23">
        <v>41520</v>
      </c>
      <c r="P20" s="33">
        <v>0.17499999999999999</v>
      </c>
      <c r="R20" s="23">
        <v>43252</v>
      </c>
      <c r="S20" s="26">
        <v>0.26</v>
      </c>
    </row>
    <row r="21" spans="2:19" x14ac:dyDescent="0.25">
      <c r="B21" s="9">
        <v>39815</v>
      </c>
      <c r="C21" s="15">
        <f t="shared" ref="C21" si="1">C20+F21/G21</f>
        <v>1.036244286803345</v>
      </c>
      <c r="D21" s="17"/>
      <c r="E21" s="17"/>
      <c r="F21" s="11"/>
      <c r="G21" s="17">
        <v>23.14</v>
      </c>
      <c r="H21" s="18">
        <f>C21*G21</f>
        <v>23.978692796629403</v>
      </c>
      <c r="I21" s="12"/>
      <c r="J21" s="12"/>
      <c r="L21" s="23">
        <v>39783</v>
      </c>
      <c r="M21" s="26">
        <v>0.12</v>
      </c>
      <c r="O21" s="23">
        <v>41610</v>
      </c>
      <c r="P21" s="33">
        <v>0.185</v>
      </c>
      <c r="R21" s="23">
        <v>43344</v>
      </c>
      <c r="S21" s="26">
        <v>0.26</v>
      </c>
    </row>
    <row r="22" spans="2:19" ht="15.75" thickBot="1" x14ac:dyDescent="0.3">
      <c r="B22" s="9">
        <v>40178</v>
      </c>
      <c r="C22" s="15">
        <f t="shared" ref="C22:C27" si="2">C21+F22/G22</f>
        <v>1.036244286803345</v>
      </c>
      <c r="D22" s="17">
        <f>-C22*E22</f>
        <v>-0.58029680060987321</v>
      </c>
      <c r="E22" s="17">
        <v>0.56000000000000005</v>
      </c>
      <c r="F22" s="11"/>
      <c r="G22" s="17">
        <v>23.13</v>
      </c>
      <c r="H22" s="18"/>
      <c r="I22" s="12"/>
      <c r="J22" s="12"/>
      <c r="L22" s="27">
        <v>39813</v>
      </c>
      <c r="M22" s="28">
        <v>22.92</v>
      </c>
      <c r="O22" s="27">
        <v>41639</v>
      </c>
      <c r="P22" s="35">
        <v>33.4</v>
      </c>
      <c r="R22" s="23">
        <v>43437</v>
      </c>
      <c r="S22" s="26">
        <v>0.26</v>
      </c>
    </row>
    <row r="23" spans="2:19" ht="15.75" thickBot="1" x14ac:dyDescent="0.3">
      <c r="B23" s="9">
        <v>40178</v>
      </c>
      <c r="C23" s="15">
        <f t="shared" si="2"/>
        <v>1.0613327779667636</v>
      </c>
      <c r="D23" s="17"/>
      <c r="E23" s="17"/>
      <c r="F23" s="11">
        <f>-D22</f>
        <v>0.58029680060987321</v>
      </c>
      <c r="G23" s="17">
        <v>23.13</v>
      </c>
      <c r="H23" s="18">
        <f>-C23*G23</f>
        <v>-24.548627154371243</v>
      </c>
      <c r="I23" s="12">
        <f>XIRR($H$8:H23,$B$8:B23)</f>
        <v>2.3465505242347716E-2</v>
      </c>
      <c r="J23" s="12">
        <f>XIRR(H21:H23,B21:B23)</f>
        <v>2.3900875449180604E-2</v>
      </c>
      <c r="L23" s="29">
        <v>2008</v>
      </c>
      <c r="M23" s="30">
        <f>XIRR(M16:M22,L16:L22)</f>
        <v>-0.24709580913186074</v>
      </c>
      <c r="O23" s="29">
        <v>2013</v>
      </c>
      <c r="P23" s="30">
        <f>XIRR(P17:P22,O17:O22)</f>
        <v>0.2661035120487214</v>
      </c>
      <c r="R23" s="27">
        <v>43465</v>
      </c>
      <c r="S23" s="34">
        <v>45.56</v>
      </c>
    </row>
    <row r="24" spans="2:19" ht="15.75" thickBot="1" x14ac:dyDescent="0.3">
      <c r="B24" s="5">
        <v>40182</v>
      </c>
      <c r="C24" s="14">
        <f t="shared" si="2"/>
        <v>1.0613327779667636</v>
      </c>
      <c r="D24" s="16"/>
      <c r="E24" s="38"/>
      <c r="F24" s="7"/>
      <c r="G24" s="38">
        <v>23.79</v>
      </c>
      <c r="H24" s="19">
        <f>C24*G24</f>
        <v>25.249106787829305</v>
      </c>
      <c r="I24" s="8"/>
      <c r="J24" s="8"/>
      <c r="R24" s="29">
        <v>2018</v>
      </c>
      <c r="S24" s="30">
        <f>XIRR(S17:S23,R17:R23)</f>
        <v>6.0561344027519226E-2</v>
      </c>
    </row>
    <row r="25" spans="2:19" x14ac:dyDescent="0.25">
      <c r="B25" s="5">
        <v>40543</v>
      </c>
      <c r="C25" s="14">
        <f t="shared" si="2"/>
        <v>1.0613327779667636</v>
      </c>
      <c r="D25" s="16">
        <f>-C25*E25</f>
        <v>-0.60495968344105522</v>
      </c>
      <c r="E25" s="38">
        <v>0.56999999999999995</v>
      </c>
      <c r="F25" s="7"/>
      <c r="G25" s="38">
        <v>28.21</v>
      </c>
      <c r="H25" s="19"/>
      <c r="I25" s="8"/>
      <c r="J25" s="8"/>
      <c r="L25" s="23">
        <v>39815</v>
      </c>
      <c r="M25" s="31">
        <v>-23.14</v>
      </c>
      <c r="O25" s="23">
        <v>41641</v>
      </c>
      <c r="P25" s="33">
        <v>-32.979999999999997</v>
      </c>
    </row>
    <row r="26" spans="2:19" x14ac:dyDescent="0.25">
      <c r="B26" s="5">
        <v>40543</v>
      </c>
      <c r="C26" s="14">
        <f t="shared" si="2"/>
        <v>1.0827776444481907</v>
      </c>
      <c r="D26" s="16"/>
      <c r="E26" s="38"/>
      <c r="F26" s="7">
        <f>-D25</f>
        <v>0.60495968344105522</v>
      </c>
      <c r="G26" s="38">
        <v>28.21</v>
      </c>
      <c r="H26" s="19">
        <f>-C26*G26</f>
        <v>-30.545157349883461</v>
      </c>
      <c r="I26" s="8">
        <f>XIRR($H$8:H26,$B$8:B26,20%)</f>
        <v>6.8456271290779108E-2</v>
      </c>
      <c r="J26" s="8">
        <f>XIRR(H24:H26,B24:B26)</f>
        <v>0.21230710148811346</v>
      </c>
      <c r="L26" s="23"/>
      <c r="M26" s="32"/>
      <c r="O26" s="23"/>
      <c r="P26" s="33"/>
      <c r="R26" s="23">
        <v>43467</v>
      </c>
      <c r="S26" s="33">
        <v>-45.52</v>
      </c>
    </row>
    <row r="27" spans="2:19" x14ac:dyDescent="0.25">
      <c r="B27" s="9">
        <v>40545</v>
      </c>
      <c r="C27" s="15">
        <f t="shared" si="2"/>
        <v>1.0827776444481907</v>
      </c>
      <c r="D27" s="17"/>
      <c r="E27" s="17"/>
      <c r="F27" s="11"/>
      <c r="G27" s="17">
        <v>28.44</v>
      </c>
      <c r="H27" s="18">
        <f>C27*G27</f>
        <v>30.794196208106545</v>
      </c>
      <c r="I27" s="12"/>
      <c r="J27" s="12"/>
      <c r="L27" s="23">
        <v>39874</v>
      </c>
      <c r="M27" s="26">
        <v>0.14000000000000001</v>
      </c>
      <c r="O27" s="23">
        <v>41701</v>
      </c>
      <c r="P27" s="33">
        <v>0.185</v>
      </c>
      <c r="R27" s="23"/>
      <c r="S27" s="33"/>
    </row>
    <row r="28" spans="2:19" x14ac:dyDescent="0.25">
      <c r="B28" s="9">
        <v>40907</v>
      </c>
      <c r="C28" s="15">
        <f t="shared" ref="C28:C50" si="3">C27+F28/G28</f>
        <v>1.0827776444481907</v>
      </c>
      <c r="D28" s="17">
        <f>-C28*E28</f>
        <v>-0.66590825133563725</v>
      </c>
      <c r="E28" s="18">
        <v>0.61499999999999999</v>
      </c>
      <c r="F28" s="10"/>
      <c r="G28" s="18">
        <v>21.63</v>
      </c>
      <c r="H28" s="18"/>
      <c r="I28" s="13"/>
      <c r="J28" s="13"/>
      <c r="L28" s="23">
        <v>39965</v>
      </c>
      <c r="M28" s="26">
        <v>0.14000000000000001</v>
      </c>
      <c r="O28" s="23">
        <v>41792</v>
      </c>
      <c r="P28" s="33">
        <v>0.185</v>
      </c>
      <c r="R28" s="23">
        <v>43525</v>
      </c>
      <c r="S28" s="26">
        <v>0.27</v>
      </c>
    </row>
    <row r="29" spans="2:19" x14ac:dyDescent="0.25">
      <c r="B29" s="9">
        <v>40907</v>
      </c>
      <c r="C29" s="15">
        <f t="shared" si="3"/>
        <v>1.1135639713707814</v>
      </c>
      <c r="D29" s="18"/>
      <c r="E29" s="18"/>
      <c r="F29" s="11">
        <f>-D28</f>
        <v>0.66590825133563725</v>
      </c>
      <c r="G29" s="18">
        <v>21.63</v>
      </c>
      <c r="H29" s="18">
        <f>-C29*G29</f>
        <v>-24.086388700750003</v>
      </c>
      <c r="I29" s="12">
        <f>XIRR($H$8:H29,$B$8:B29,20%)</f>
        <v>1.9591063261032108E-3</v>
      </c>
      <c r="J29" s="12">
        <f>XIRR(H27:H29,B27:B29)</f>
        <v>-0.21941790655255317</v>
      </c>
      <c r="L29" s="23">
        <v>40057</v>
      </c>
      <c r="M29" s="26">
        <v>0.14000000000000001</v>
      </c>
      <c r="O29" s="23">
        <v>41884</v>
      </c>
      <c r="P29" s="33">
        <v>0.185</v>
      </c>
      <c r="R29" s="23">
        <v>43619</v>
      </c>
      <c r="S29" s="26">
        <v>0.27</v>
      </c>
    </row>
    <row r="30" spans="2:19" x14ac:dyDescent="0.25">
      <c r="B30" s="5">
        <v>40911</v>
      </c>
      <c r="C30" s="14">
        <f t="shared" si="3"/>
        <v>1.1135639713707814</v>
      </c>
      <c r="D30" s="19"/>
      <c r="E30" s="21"/>
      <c r="F30" s="6"/>
      <c r="G30" s="21">
        <v>22.4</v>
      </c>
      <c r="H30" s="19">
        <f>C30*G30</f>
        <v>24.943832958705503</v>
      </c>
      <c r="I30" s="6"/>
      <c r="J30" s="6"/>
      <c r="L30" s="23">
        <v>40148</v>
      </c>
      <c r="M30" s="26">
        <v>0.14000000000000001</v>
      </c>
      <c r="O30" s="23">
        <v>41974</v>
      </c>
      <c r="P30" s="33">
        <v>0.19500000000000001</v>
      </c>
      <c r="R30" s="23">
        <v>43711</v>
      </c>
      <c r="S30" s="26">
        <v>0.27</v>
      </c>
    </row>
    <row r="31" spans="2:19" ht="15.75" thickBot="1" x14ac:dyDescent="0.3">
      <c r="B31" s="5">
        <v>41274</v>
      </c>
      <c r="C31" s="14">
        <f t="shared" si="3"/>
        <v>1.1135639713707814</v>
      </c>
      <c r="D31" s="16">
        <f>-C31*E31</f>
        <v>-0.7460878608184236</v>
      </c>
      <c r="E31" s="21">
        <v>0.67</v>
      </c>
      <c r="F31" s="6"/>
      <c r="G31" s="21">
        <v>26.56</v>
      </c>
      <c r="H31" s="19"/>
      <c r="I31" s="6"/>
      <c r="J31" s="6"/>
      <c r="L31" s="27">
        <v>40178</v>
      </c>
      <c r="M31" s="28">
        <v>23.13</v>
      </c>
      <c r="O31" s="27">
        <v>42004</v>
      </c>
      <c r="P31" s="34">
        <v>30.55</v>
      </c>
      <c r="R31" s="23">
        <v>43801</v>
      </c>
      <c r="S31" s="26">
        <v>0.27</v>
      </c>
    </row>
    <row r="32" spans="2:19" ht="15.75" thickBot="1" x14ac:dyDescent="0.3">
      <c r="B32" s="5">
        <v>41274</v>
      </c>
      <c r="C32" s="14">
        <f t="shared" si="3"/>
        <v>1.1416546287811136</v>
      </c>
      <c r="D32" s="19"/>
      <c r="E32" s="21"/>
      <c r="F32" s="7">
        <f>-D31</f>
        <v>0.7460878608184236</v>
      </c>
      <c r="G32" s="21">
        <v>26.56</v>
      </c>
      <c r="H32" s="21">
        <f>-C32*G32</f>
        <v>-30.322346940426375</v>
      </c>
      <c r="I32" s="22">
        <f>XIRR($H$8:H32,$B$8:B32,20%)</f>
        <v>3.6647018790245053E-2</v>
      </c>
      <c r="J32" s="22">
        <f>XIRR(H30:H32,B30:B32)</f>
        <v>0.21693348288536071</v>
      </c>
      <c r="L32" s="29">
        <v>2009</v>
      </c>
      <c r="M32" s="30">
        <f>XIRR(M25:M31,L25:L31)</f>
        <v>2.4168804287910465E-2</v>
      </c>
      <c r="O32" s="29">
        <v>2014</v>
      </c>
      <c r="P32" s="30">
        <f>XIRR(P25:P31,O25:O31)</f>
        <v>-5.1751574873924247E-2</v>
      </c>
      <c r="R32" s="27">
        <v>43830</v>
      </c>
      <c r="S32" s="35">
        <v>52.9</v>
      </c>
    </row>
    <row r="33" spans="2:19" ht="15.75" thickBot="1" x14ac:dyDescent="0.3">
      <c r="B33" s="9">
        <v>41276</v>
      </c>
      <c r="C33" s="15">
        <f t="shared" si="3"/>
        <v>1.1416546287811136</v>
      </c>
      <c r="D33" s="18"/>
      <c r="E33" s="18"/>
      <c r="F33" s="10"/>
      <c r="G33" s="18">
        <v>27.04</v>
      </c>
      <c r="H33" s="18">
        <f>C33*G33</f>
        <v>30.87034116224131</v>
      </c>
      <c r="I33" s="12"/>
      <c r="J33" s="12"/>
      <c r="R33" s="29">
        <v>2019</v>
      </c>
      <c r="S33" s="30">
        <f>XIRR(S26:S32,R26:R32)</f>
        <v>0.18895291686058044</v>
      </c>
    </row>
    <row r="34" spans="2:19" x14ac:dyDescent="0.25">
      <c r="B34" s="9">
        <v>41639</v>
      </c>
      <c r="C34" s="15">
        <f t="shared" si="3"/>
        <v>1.1416546287811136</v>
      </c>
      <c r="D34" s="17">
        <f>-C34*E34</f>
        <v>-0.81057478643459058</v>
      </c>
      <c r="E34" s="18">
        <v>0.71</v>
      </c>
      <c r="F34" s="10"/>
      <c r="G34" s="18">
        <v>33.4</v>
      </c>
      <c r="H34" s="18"/>
      <c r="I34" s="13"/>
      <c r="J34" s="13"/>
      <c r="L34" s="23">
        <v>40182</v>
      </c>
      <c r="M34" s="33">
        <v>-23.79</v>
      </c>
      <c r="O34" s="23">
        <v>42006</v>
      </c>
      <c r="P34" s="33">
        <v>-30.54</v>
      </c>
    </row>
    <row r="35" spans="2:19" x14ac:dyDescent="0.25">
      <c r="B35" s="9">
        <v>41639</v>
      </c>
      <c r="C35" s="15">
        <f t="shared" si="3"/>
        <v>1.1659233349617899</v>
      </c>
      <c r="D35" s="18"/>
      <c r="E35" s="18"/>
      <c r="F35" s="17">
        <f>-D34</f>
        <v>0.81057478643459058</v>
      </c>
      <c r="G35" s="18">
        <v>33.4</v>
      </c>
      <c r="H35" s="18">
        <f>-C35*G35</f>
        <v>-38.941839387723782</v>
      </c>
      <c r="I35" s="12">
        <f>XIRR($H$8:H35,$B$8:B35,20%)</f>
        <v>6.7860779166221602E-2</v>
      </c>
      <c r="J35" s="12">
        <f>XIRR(H33:H35,B33:B35)</f>
        <v>0.26307987570762636</v>
      </c>
      <c r="L35" s="23"/>
      <c r="M35" s="33"/>
      <c r="O35" s="23"/>
      <c r="P35" s="33"/>
    </row>
    <row r="36" spans="2:19" x14ac:dyDescent="0.25">
      <c r="B36" s="5">
        <v>41640</v>
      </c>
      <c r="C36" s="14">
        <f t="shared" si="3"/>
        <v>1.1659233349617899</v>
      </c>
      <c r="D36" s="19"/>
      <c r="E36" s="21"/>
      <c r="F36" s="6"/>
      <c r="G36" s="21">
        <v>32.979999999999997</v>
      </c>
      <c r="H36" s="19">
        <f>C36*G36</f>
        <v>38.452151587039829</v>
      </c>
      <c r="I36" s="6"/>
      <c r="J36" s="6"/>
      <c r="L36" s="23">
        <v>40238</v>
      </c>
      <c r="M36" s="26">
        <v>0.14000000000000001</v>
      </c>
      <c r="O36" s="23">
        <v>42065</v>
      </c>
      <c r="P36" s="33">
        <v>0.19500000000000001</v>
      </c>
    </row>
    <row r="37" spans="2:19" x14ac:dyDescent="0.25">
      <c r="B37" s="5">
        <v>42004</v>
      </c>
      <c r="C37" s="14">
        <f t="shared" si="3"/>
        <v>1.1659233349617899</v>
      </c>
      <c r="D37" s="16">
        <f>-C37*E37</f>
        <v>-0.87444250122134237</v>
      </c>
      <c r="E37" s="21">
        <v>0.75</v>
      </c>
      <c r="F37" s="6"/>
      <c r="G37" s="21">
        <v>30.55</v>
      </c>
      <c r="H37" s="19"/>
      <c r="I37" s="6"/>
      <c r="J37" s="6"/>
      <c r="L37" s="23">
        <v>40330</v>
      </c>
      <c r="M37" s="26">
        <v>0.14000000000000001</v>
      </c>
      <c r="O37" s="23">
        <v>42156</v>
      </c>
      <c r="P37" s="33">
        <v>0.19500000000000001</v>
      </c>
    </row>
    <row r="38" spans="2:19" x14ac:dyDescent="0.25">
      <c r="B38" s="5">
        <v>42004</v>
      </c>
      <c r="C38" s="14">
        <f t="shared" si="3"/>
        <v>1.1945466574240269</v>
      </c>
      <c r="D38" s="19"/>
      <c r="E38" s="21"/>
      <c r="F38" s="7">
        <f>-D37</f>
        <v>0.87444250122134237</v>
      </c>
      <c r="G38" s="21">
        <v>30.55</v>
      </c>
      <c r="H38" s="21">
        <f>-C38*G38</f>
        <v>-36.493400384304024</v>
      </c>
      <c r="I38" s="22">
        <f>XIRR($H$8:H38,$B$8:B38,20%)</f>
        <v>5.1701137423515328E-2</v>
      </c>
      <c r="J38" s="22">
        <f>XIRR(H36:H38,B36:B38)</f>
        <v>-5.1076272130012521E-2</v>
      </c>
      <c r="L38" s="23">
        <v>40422</v>
      </c>
      <c r="M38" s="26">
        <v>0.14000000000000001</v>
      </c>
      <c r="O38" s="23">
        <v>42248</v>
      </c>
      <c r="P38" s="33">
        <v>0.19500000000000001</v>
      </c>
    </row>
    <row r="39" spans="2:19" x14ac:dyDescent="0.25">
      <c r="B39" s="9">
        <v>42006</v>
      </c>
      <c r="C39" s="15">
        <f t="shared" si="3"/>
        <v>1.1945466574240269</v>
      </c>
      <c r="D39" s="18"/>
      <c r="E39" s="18"/>
      <c r="F39" s="10"/>
      <c r="G39" s="18">
        <v>30.54</v>
      </c>
      <c r="H39" s="18">
        <f>C39*G39</f>
        <v>36.481454917729778</v>
      </c>
      <c r="I39" s="12"/>
      <c r="J39" s="12"/>
      <c r="L39" s="23">
        <v>40513</v>
      </c>
      <c r="M39" s="26">
        <v>0.15</v>
      </c>
      <c r="O39" s="23">
        <v>42339</v>
      </c>
      <c r="P39" s="33">
        <v>0.20499999999999999</v>
      </c>
    </row>
    <row r="40" spans="2:19" ht="15.75" thickBot="1" x14ac:dyDescent="0.3">
      <c r="B40" s="9">
        <v>42369</v>
      </c>
      <c r="C40" s="15">
        <f t="shared" si="3"/>
        <v>1.1945466574240269</v>
      </c>
      <c r="D40" s="17">
        <f>-C40*E40</f>
        <v>-0.94369185936498123</v>
      </c>
      <c r="E40" s="18">
        <v>0.79</v>
      </c>
      <c r="F40" s="10"/>
      <c r="G40" s="18">
        <v>29.95</v>
      </c>
      <c r="H40" s="18"/>
      <c r="I40" s="13"/>
      <c r="J40" s="13"/>
      <c r="L40" s="27">
        <v>40543</v>
      </c>
      <c r="M40" s="28">
        <v>28.21</v>
      </c>
      <c r="O40" s="27">
        <v>42369</v>
      </c>
      <c r="P40" s="34">
        <v>29.95</v>
      </c>
    </row>
    <row r="41" spans="2:19" ht="15.75" thickBot="1" x14ac:dyDescent="0.3">
      <c r="B41" s="9">
        <v>42369</v>
      </c>
      <c r="C41" s="15">
        <f t="shared" si="3"/>
        <v>1.2260555675864637</v>
      </c>
      <c r="D41" s="18"/>
      <c r="E41" s="18"/>
      <c r="F41" s="17">
        <f>-D40</f>
        <v>0.94369185936498123</v>
      </c>
      <c r="G41" s="18">
        <v>29.95</v>
      </c>
      <c r="H41" s="18">
        <f>-C41*G41</f>
        <v>-36.72036424921459</v>
      </c>
      <c r="I41" s="12">
        <f>XIRR($H$8:H41,$B$8:B41,20%)</f>
        <v>4.6449205279350286E-2</v>
      </c>
      <c r="J41" s="12">
        <f>XIRR(H39:H41,B39:B41)</f>
        <v>6.5849870443344116E-3</v>
      </c>
      <c r="L41" s="29">
        <v>2010</v>
      </c>
      <c r="M41" s="30">
        <f>XIRR(M34:M40,L34:L40)</f>
        <v>0.21457484364509585</v>
      </c>
      <c r="O41" s="29">
        <v>2015</v>
      </c>
      <c r="P41" s="30">
        <f>XIRR(P34:P40,O34:O40)</f>
        <v>6.6633671522140512E-3</v>
      </c>
    </row>
    <row r="42" spans="2:19" x14ac:dyDescent="0.25">
      <c r="B42" s="5">
        <v>42373</v>
      </c>
      <c r="C42" s="14">
        <f t="shared" si="3"/>
        <v>1.2260555675864637</v>
      </c>
      <c r="D42" s="19"/>
      <c r="E42" s="21"/>
      <c r="F42" s="6"/>
      <c r="G42" s="21">
        <v>29.59</v>
      </c>
      <c r="H42" s="19">
        <f>C42*G42</f>
        <v>36.278984244883461</v>
      </c>
      <c r="I42" s="6"/>
      <c r="J42" s="6"/>
    </row>
    <row r="43" spans="2:19" x14ac:dyDescent="0.25">
      <c r="B43" s="5">
        <v>42734</v>
      </c>
      <c r="C43" s="14">
        <f t="shared" si="3"/>
        <v>1.2260555675864637</v>
      </c>
      <c r="D43" s="16">
        <f>-C43*E43</f>
        <v>-1.0176261210967648</v>
      </c>
      <c r="E43" s="21">
        <v>0.83</v>
      </c>
      <c r="F43" s="6"/>
      <c r="G43" s="21">
        <v>34.799999999999997</v>
      </c>
      <c r="H43" s="19"/>
      <c r="I43" s="6"/>
      <c r="J43" s="6"/>
      <c r="L43" s="23">
        <v>40545</v>
      </c>
      <c r="M43" s="33">
        <v>-28.44</v>
      </c>
      <c r="O43" s="23">
        <v>42373</v>
      </c>
      <c r="P43" s="33">
        <v>-29.59</v>
      </c>
    </row>
    <row r="44" spans="2:19" x14ac:dyDescent="0.25">
      <c r="B44" s="5">
        <v>42734</v>
      </c>
      <c r="C44" s="14">
        <f t="shared" si="3"/>
        <v>1.2552976975030374</v>
      </c>
      <c r="D44" s="19"/>
      <c r="E44" s="21"/>
      <c r="F44" s="16">
        <f>-D43</f>
        <v>1.0176261210967648</v>
      </c>
      <c r="G44" s="21">
        <v>34.799999999999997</v>
      </c>
      <c r="H44" s="21">
        <f>-C44*G44</f>
        <v>-43.684359873105699</v>
      </c>
      <c r="I44" s="22">
        <f>XIRR($H$8:H44,$B$8:B44,20%)</f>
        <v>6.1582043766975417E-2</v>
      </c>
      <c r="J44" s="22">
        <f>XIRR(H42:H44,B42:B44)</f>
        <v>0.20660387873649597</v>
      </c>
      <c r="L44" s="23">
        <v>40603</v>
      </c>
      <c r="M44" s="26">
        <v>0.15</v>
      </c>
      <c r="O44" s="23"/>
      <c r="P44" s="33"/>
    </row>
    <row r="45" spans="2:19" x14ac:dyDescent="0.25">
      <c r="B45" s="9">
        <v>42738</v>
      </c>
      <c r="C45" s="15">
        <f t="shared" si="3"/>
        <v>1.2552976975030374</v>
      </c>
      <c r="D45" s="18"/>
      <c r="E45" s="18"/>
      <c r="F45" s="10"/>
      <c r="G45" s="18">
        <v>34.880000000000003</v>
      </c>
      <c r="H45" s="18">
        <f>C45*G45</f>
        <v>43.784783688905947</v>
      </c>
      <c r="I45" s="12"/>
      <c r="J45" s="12"/>
      <c r="L45" s="23">
        <v>40695</v>
      </c>
      <c r="M45" s="26">
        <v>0.15</v>
      </c>
      <c r="O45" s="23">
        <v>42430</v>
      </c>
      <c r="P45" s="33">
        <v>0.20499999999999999</v>
      </c>
    </row>
    <row r="46" spans="2:19" x14ac:dyDescent="0.25">
      <c r="B46" s="9">
        <v>43098</v>
      </c>
      <c r="C46" s="15">
        <f t="shared" si="3"/>
        <v>1.2552976975030374</v>
      </c>
      <c r="D46" s="17">
        <f>-C46*E46</f>
        <v>-1.0921089968276425</v>
      </c>
      <c r="E46" s="18">
        <v>0.87</v>
      </c>
      <c r="F46" s="10"/>
      <c r="G46" s="18">
        <v>43.89</v>
      </c>
      <c r="H46" s="18"/>
      <c r="I46" s="13"/>
      <c r="J46" s="13"/>
      <c r="L46" s="23">
        <v>40787</v>
      </c>
      <c r="M46" s="26">
        <v>0.15</v>
      </c>
      <c r="O46" s="23">
        <v>42522</v>
      </c>
      <c r="P46" s="33">
        <v>0.20499999999999999</v>
      </c>
    </row>
    <row r="47" spans="2:19" x14ac:dyDescent="0.25">
      <c r="B47" s="9">
        <v>43098</v>
      </c>
      <c r="C47" s="15">
        <f t="shared" si="3"/>
        <v>1.2801805636873083</v>
      </c>
      <c r="D47" s="18"/>
      <c r="E47" s="18"/>
      <c r="F47" s="17">
        <f>-D46</f>
        <v>1.0921089968276425</v>
      </c>
      <c r="G47" s="18">
        <v>43.89</v>
      </c>
      <c r="H47" s="18">
        <f>-C47*G47</f>
        <v>-56.187124940235961</v>
      </c>
      <c r="I47" s="12">
        <f>XIRR($H$8:H47,$B$8:B47,20%)</f>
        <v>8.0485203862190269E-2</v>
      </c>
      <c r="J47" s="12">
        <f>XIRR(H45:H47,B45:B47)</f>
        <v>0.28770967125892644</v>
      </c>
      <c r="L47" s="23">
        <v>40878</v>
      </c>
      <c r="M47" s="26">
        <v>0.16500000000000001</v>
      </c>
      <c r="O47" s="23">
        <v>42614</v>
      </c>
      <c r="P47" s="33">
        <v>0.20499999999999999</v>
      </c>
    </row>
    <row r="48" spans="2:19" ht="15.75" thickBot="1" x14ac:dyDescent="0.3">
      <c r="B48" s="5">
        <v>43102</v>
      </c>
      <c r="C48" s="14">
        <f t="shared" si="3"/>
        <v>1.2801805636873083</v>
      </c>
      <c r="D48" s="19"/>
      <c r="E48" s="21"/>
      <c r="F48" s="6"/>
      <c r="G48" s="21">
        <v>43.98</v>
      </c>
      <c r="H48" s="19">
        <f>C48*G48</f>
        <v>56.302341190967816</v>
      </c>
      <c r="I48" s="6"/>
      <c r="J48" s="6"/>
      <c r="L48" s="27">
        <v>40907</v>
      </c>
      <c r="M48" s="34">
        <v>21.63</v>
      </c>
      <c r="O48" s="23">
        <v>42705</v>
      </c>
      <c r="P48" s="33">
        <v>0.215</v>
      </c>
    </row>
    <row r="49" spans="2:16" ht="15.75" thickBot="1" x14ac:dyDescent="0.3">
      <c r="B49" s="5">
        <v>43465</v>
      </c>
      <c r="C49" s="14">
        <f t="shared" si="3"/>
        <v>1.2801805636873083</v>
      </c>
      <c r="D49" s="16">
        <f>-C49*E49</f>
        <v>-1.3313877862348007</v>
      </c>
      <c r="E49" s="21">
        <v>1.04</v>
      </c>
      <c r="F49" s="6"/>
      <c r="G49" s="21">
        <v>45.56</v>
      </c>
      <c r="H49" s="19"/>
      <c r="I49" s="6"/>
      <c r="J49" s="6"/>
      <c r="L49" s="29">
        <v>2011</v>
      </c>
      <c r="M49" s="30">
        <f>XIRR(M43:M48,L43:L48)</f>
        <v>-0.22167137786746022</v>
      </c>
      <c r="O49" s="27">
        <v>42734</v>
      </c>
      <c r="P49" s="35">
        <v>34.799999999999997</v>
      </c>
    </row>
    <row r="50" spans="2:16" ht="15.75" thickBot="1" x14ac:dyDescent="0.3">
      <c r="B50" s="5">
        <v>43465</v>
      </c>
      <c r="C50" s="14">
        <f t="shared" si="3"/>
        <v>1.309403298240311</v>
      </c>
      <c r="D50" s="19"/>
      <c r="E50" s="21"/>
      <c r="F50" s="16">
        <f>-D49</f>
        <v>1.3313877862348007</v>
      </c>
      <c r="G50" s="21">
        <v>45.56</v>
      </c>
      <c r="H50" s="21">
        <f>-C50*G50</f>
        <v>-59.656414267828573</v>
      </c>
      <c r="I50" s="22">
        <f>XIRR($H$8:H50,$B$8:B50,20%)</f>
        <v>7.873266637325288E-2</v>
      </c>
      <c r="J50" s="22">
        <f>XIRR(H48:H50,B48:B50)</f>
        <v>5.9910395741462702E-2</v>
      </c>
      <c r="O50" s="29">
        <v>2016</v>
      </c>
      <c r="P50" s="30">
        <f>XIRR(P43:P49,O43:O49)</f>
        <v>0.20919006466865545</v>
      </c>
    </row>
    <row r="51" spans="2:16" x14ac:dyDescent="0.25">
      <c r="B51" s="9">
        <v>43469</v>
      </c>
      <c r="C51" s="15">
        <f t="shared" ref="C51:C53" si="4">C50+F51/G51</f>
        <v>1.309403298240311</v>
      </c>
      <c r="D51" s="18"/>
      <c r="E51" s="18"/>
      <c r="F51" s="10"/>
      <c r="G51" s="18">
        <v>45.52</v>
      </c>
      <c r="H51" s="18">
        <f>C51*G51</f>
        <v>59.604038135898961</v>
      </c>
      <c r="I51" s="12"/>
      <c r="J51" s="12"/>
    </row>
    <row r="52" spans="2:16" x14ac:dyDescent="0.25">
      <c r="B52" s="9">
        <v>43829</v>
      </c>
      <c r="C52" s="15">
        <f t="shared" si="4"/>
        <v>1.309403298240311</v>
      </c>
      <c r="D52" s="17">
        <f>-C52*E52</f>
        <v>-1.4141555620995359</v>
      </c>
      <c r="E52" s="18">
        <v>1.08</v>
      </c>
      <c r="F52" s="10"/>
      <c r="G52" s="18">
        <v>52.9</v>
      </c>
      <c r="H52" s="18"/>
      <c r="I52" s="13"/>
      <c r="J52" s="13"/>
    </row>
    <row r="53" spans="2:16" x14ac:dyDescent="0.25">
      <c r="B53" s="9">
        <v>43829</v>
      </c>
      <c r="C53" s="15">
        <f t="shared" si="4"/>
        <v>1.3361359175616632</v>
      </c>
      <c r="D53" s="18"/>
      <c r="E53" s="18"/>
      <c r="F53" s="17">
        <f>-D52</f>
        <v>1.4141555620995359</v>
      </c>
      <c r="G53" s="18">
        <v>52.9</v>
      </c>
      <c r="H53" s="18">
        <f>-C53*G53</f>
        <v>-70.681590039011979</v>
      </c>
      <c r="I53" s="12">
        <f>XIRR($H$8:H53,$B$8:B53,20%)</f>
        <v>8.6836454272270228E-2</v>
      </c>
      <c r="J53" s="12">
        <f>XIRR(H51:H53,B51:B53)</f>
        <v>0.18866323828697204</v>
      </c>
    </row>
    <row r="54" spans="2:16" x14ac:dyDescent="0.25">
      <c r="D54" s="20"/>
      <c r="H54" s="20"/>
    </row>
    <row r="55" spans="2:16" x14ac:dyDescent="0.25">
      <c r="D55" s="20"/>
      <c r="H55" s="20"/>
    </row>
    <row r="56" spans="2:16" x14ac:dyDescent="0.25">
      <c r="H56" s="20"/>
    </row>
    <row r="57" spans="2:16" x14ac:dyDescent="0.25">
      <c r="H57" s="20"/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2020-12-15T14:42:52Z</dcterms:created>
  <dcterms:modified xsi:type="dcterms:W3CDTF">2020-12-15T14:46:03Z</dcterms:modified>
</cp:coreProperties>
</file>