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 codeName="{4D1C537B-E38A-612A-F078-A93A15B4B7F4}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erik_\Desktop\Aktien\"/>
    </mc:Choice>
  </mc:AlternateContent>
  <xr:revisionPtr revIDLastSave="0" documentId="13_ncr:1_{8E97D9A4-66B6-4887-96F1-BF5EF7F11E05}" xr6:coauthVersionLast="46" xr6:coauthVersionMax="46" xr10:uidLastSave="{00000000-0000-0000-0000-000000000000}"/>
  <bookViews>
    <workbookView xWindow="2805" yWindow="540" windowWidth="18525" windowHeight="16860" tabRatio="500" xr2:uid="{00000000-000D-0000-FFFF-FFFF00000000}"/>
  </bookViews>
  <sheets>
    <sheet name="DAX 30" sheetId="1" r:id="rId1"/>
    <sheet name="Tabelle3" sheetId="4" r:id="rId2"/>
  </sheets>
  <functionGroups builtInGroupCount="19"/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1" i="1" l="1"/>
  <c r="E1" i="1"/>
  <c r="B36" i="1" l="1"/>
  <c r="F36" i="1"/>
  <c r="T36" i="1"/>
  <c r="F35" i="1"/>
  <c r="T35" i="1"/>
  <c r="L35" i="1"/>
  <c r="K35" i="1"/>
  <c r="Q35" i="1"/>
  <c r="C35" i="1"/>
  <c r="V35" i="1"/>
  <c r="O36" i="1"/>
  <c r="S36" i="1"/>
  <c r="C36" i="1"/>
  <c r="J36" i="1"/>
  <c r="U36" i="1"/>
  <c r="S35" i="1"/>
  <c r="V36" i="1"/>
  <c r="M35" i="1"/>
  <c r="J35" i="1"/>
  <c r="G36" i="1"/>
  <c r="O35" i="1"/>
  <c r="I35" i="1"/>
  <c r="L36" i="1"/>
  <c r="I36" i="1"/>
  <c r="Q36" i="1"/>
  <c r="U35" i="1"/>
  <c r="K36" i="1"/>
  <c r="B35" i="1"/>
  <c r="M36" i="1"/>
  <c r="G35" i="1"/>
  <c r="K34" i="1"/>
  <c r="L34" i="1"/>
  <c r="B34" i="1"/>
  <c r="C34" i="1"/>
  <c r="V34" i="1"/>
  <c r="U34" i="1"/>
  <c r="S34" i="1"/>
  <c r="F34" i="1"/>
  <c r="Q34" i="1"/>
  <c r="T34" i="1"/>
  <c r="J34" i="1"/>
  <c r="G34" i="1"/>
  <c r="O34" i="1"/>
  <c r="I34" i="1"/>
  <c r="M34" i="1"/>
  <c r="I26" i="1"/>
  <c r="C14" i="1"/>
  <c r="O13" i="1"/>
  <c r="T27" i="1"/>
  <c r="C9" i="1"/>
  <c r="O22" i="1"/>
  <c r="I21" i="1"/>
  <c r="J33" i="1"/>
  <c r="C7" i="1"/>
  <c r="K7" i="1"/>
  <c r="F10" i="1"/>
  <c r="Q16" i="1"/>
  <c r="K20" i="1"/>
  <c r="I28" i="1"/>
  <c r="Q27" i="1"/>
  <c r="M22" i="1"/>
  <c r="V27" i="1"/>
  <c r="M31" i="1"/>
  <c r="B25" i="1"/>
  <c r="G18" i="1"/>
  <c r="Q10" i="1"/>
  <c r="B17" i="1"/>
  <c r="Q28" i="1"/>
  <c r="B31" i="1"/>
  <c r="T20" i="1"/>
  <c r="L5" i="1"/>
  <c r="T25" i="1"/>
  <c r="F18" i="1"/>
  <c r="K14" i="1"/>
  <c r="S23" i="1"/>
  <c r="O21" i="1"/>
  <c r="B16" i="1"/>
  <c r="J29" i="1"/>
  <c r="C23" i="1"/>
  <c r="M7" i="1"/>
  <c r="J9" i="1"/>
  <c r="F8" i="1"/>
  <c r="F13" i="1"/>
  <c r="K12" i="1"/>
  <c r="O26" i="1"/>
  <c r="K33" i="1"/>
  <c r="O12" i="1"/>
  <c r="M20" i="1"/>
  <c r="U33" i="1"/>
  <c r="J19" i="1"/>
  <c r="C15" i="1"/>
  <c r="G27" i="1"/>
  <c r="U5" i="1"/>
  <c r="G31" i="1"/>
  <c r="K18" i="1"/>
  <c r="J25" i="1"/>
  <c r="M4" i="1"/>
  <c r="L18" i="1"/>
  <c r="M29" i="1"/>
  <c r="I5" i="1"/>
  <c r="K30" i="1"/>
  <c r="S28" i="1"/>
  <c r="U16" i="1"/>
  <c r="O11" i="1"/>
  <c r="G15" i="1"/>
  <c r="V5" i="1"/>
  <c r="G22" i="1"/>
  <c r="F14" i="1"/>
  <c r="M32" i="1"/>
  <c r="K11" i="1"/>
  <c r="U25" i="1"/>
  <c r="I4" i="1"/>
  <c r="S15" i="1"/>
  <c r="U26" i="1"/>
  <c r="F33" i="1"/>
  <c r="J16" i="1"/>
  <c r="V28" i="1"/>
  <c r="M10" i="1"/>
  <c r="U30" i="1"/>
  <c r="T32" i="1"/>
  <c r="G20" i="1"/>
  <c r="U4" i="1"/>
  <c r="S13" i="1"/>
  <c r="L29" i="1"/>
  <c r="U29" i="1"/>
  <c r="O20" i="1"/>
  <c r="C32" i="1"/>
  <c r="I22" i="1"/>
  <c r="V25" i="1"/>
  <c r="F9" i="1"/>
  <c r="C13" i="1"/>
  <c r="V15" i="1"/>
  <c r="S32" i="1"/>
  <c r="G11" i="1"/>
  <c r="S20" i="1"/>
  <c r="G13" i="1"/>
  <c r="C31" i="1"/>
  <c r="B27" i="1"/>
  <c r="K5" i="1"/>
  <c r="M21" i="1"/>
  <c r="T30" i="1"/>
  <c r="L19" i="1"/>
  <c r="L11" i="1"/>
  <c r="J11" i="1"/>
  <c r="B21" i="1"/>
  <c r="S11" i="1"/>
  <c r="L28" i="1"/>
  <c r="C25" i="1"/>
  <c r="G6" i="1"/>
  <c r="K26" i="1"/>
  <c r="M8" i="1"/>
  <c r="I10" i="1"/>
  <c r="K22" i="1"/>
  <c r="T12" i="1"/>
  <c r="T10" i="1"/>
  <c r="V32" i="1"/>
  <c r="T26" i="1"/>
  <c r="L6" i="1"/>
  <c r="J32" i="1"/>
  <c r="B13" i="1"/>
  <c r="K29" i="1"/>
  <c r="G23" i="1"/>
  <c r="U31" i="1"/>
  <c r="T31" i="1"/>
  <c r="I33" i="1"/>
  <c r="U9" i="1"/>
  <c r="B6" i="1"/>
  <c r="B9" i="1"/>
  <c r="J27" i="1"/>
  <c r="O8" i="1"/>
  <c r="O16" i="1"/>
  <c r="T33" i="1"/>
  <c r="J7" i="1"/>
  <c r="F7" i="1"/>
  <c r="C21" i="1"/>
  <c r="G17" i="1"/>
  <c r="G8" i="1"/>
  <c r="G30" i="1"/>
  <c r="V16" i="1"/>
  <c r="S33" i="1"/>
  <c r="I13" i="1"/>
  <c r="C24" i="1"/>
  <c r="S14" i="1"/>
  <c r="B19" i="1"/>
  <c r="F16" i="1"/>
  <c r="I25" i="1"/>
  <c r="Q11" i="1"/>
  <c r="F17" i="1"/>
  <c r="O31" i="1"/>
  <c r="T19" i="1"/>
  <c r="V22" i="1"/>
  <c r="B5" i="1"/>
  <c r="V17" i="1"/>
  <c r="K31" i="1"/>
  <c r="O23" i="1"/>
  <c r="O14" i="1"/>
  <c r="O15" i="1"/>
  <c r="C5" i="1"/>
  <c r="L8" i="1"/>
  <c r="U21" i="1"/>
  <c r="F22" i="1"/>
  <c r="T8" i="1"/>
  <c r="J28" i="1"/>
  <c r="J18" i="1"/>
  <c r="J10" i="1"/>
  <c r="C12" i="1"/>
  <c r="I23" i="1"/>
  <c r="G9" i="1"/>
  <c r="U17" i="1"/>
  <c r="M16" i="1"/>
  <c r="F31" i="1"/>
  <c r="C6" i="1"/>
  <c r="V7" i="1"/>
  <c r="M12" i="1"/>
  <c r="G4" i="1"/>
  <c r="B22" i="1"/>
  <c r="V4" i="1"/>
  <c r="U32" i="1"/>
  <c r="V30" i="1"/>
  <c r="Q15" i="1"/>
  <c r="C33" i="1"/>
  <c r="J22" i="1"/>
  <c r="G28" i="1"/>
  <c r="L12" i="1"/>
  <c r="Q18" i="1"/>
  <c r="B4" i="1"/>
  <c r="Q29" i="1"/>
  <c r="B26" i="1"/>
  <c r="M24" i="1"/>
  <c r="F6" i="1"/>
  <c r="T18" i="1"/>
  <c r="M13" i="1"/>
  <c r="J24" i="1"/>
  <c r="M14" i="1"/>
  <c r="F11" i="1"/>
  <c r="B10" i="1"/>
  <c r="Q12" i="1"/>
  <c r="K25" i="1"/>
  <c r="S12" i="1"/>
  <c r="J21" i="1"/>
  <c r="G19" i="1"/>
  <c r="B7" i="1"/>
  <c r="L13" i="1"/>
  <c r="Q23" i="1"/>
  <c r="Q9" i="1"/>
  <c r="L26" i="1"/>
  <c r="Q4" i="1"/>
  <c r="C26" i="1"/>
  <c r="B32" i="1"/>
  <c r="J13" i="1"/>
  <c r="G29" i="1"/>
  <c r="T23" i="1"/>
  <c r="Q5" i="1"/>
  <c r="B33" i="1"/>
  <c r="S29" i="1"/>
  <c r="S22" i="1"/>
  <c r="J6" i="1"/>
  <c r="G7" i="1"/>
  <c r="U23" i="1"/>
  <c r="O6" i="1"/>
  <c r="K9" i="1"/>
  <c r="C27" i="1"/>
  <c r="S24" i="1"/>
  <c r="M17" i="1"/>
  <c r="J8" i="1"/>
  <c r="B8" i="1"/>
  <c r="F20" i="1"/>
  <c r="U6" i="1"/>
  <c r="B14" i="1"/>
  <c r="O29" i="1"/>
  <c r="I30" i="1"/>
  <c r="J4" i="1"/>
  <c r="O24" i="1"/>
  <c r="F24" i="1"/>
  <c r="V10" i="1"/>
  <c r="M6" i="1"/>
  <c r="V24" i="1"/>
  <c r="C8" i="1"/>
  <c r="L14" i="1"/>
  <c r="Q8" i="1"/>
  <c r="B15" i="1"/>
  <c r="T11" i="1"/>
  <c r="T21" i="1"/>
  <c r="Q22" i="1"/>
  <c r="T24" i="1"/>
  <c r="K8" i="1"/>
  <c r="U20" i="1"/>
  <c r="F26" i="1"/>
  <c r="Q6" i="1"/>
  <c r="M15" i="1"/>
  <c r="I16" i="1"/>
  <c r="U28" i="1"/>
  <c r="G25" i="1"/>
  <c r="K32" i="1"/>
  <c r="S26" i="1"/>
  <c r="V18" i="1"/>
  <c r="T14" i="1"/>
  <c r="S5" i="1"/>
  <c r="G10" i="1"/>
  <c r="C22" i="1"/>
  <c r="M9" i="1"/>
  <c r="C10" i="1"/>
  <c r="O28" i="1"/>
  <c r="L27" i="1"/>
  <c r="M33" i="1"/>
  <c r="T28" i="1"/>
  <c r="L31" i="1"/>
  <c r="V6" i="1"/>
  <c r="B12" i="1"/>
  <c r="V11" i="1"/>
  <c r="B18" i="1"/>
  <c r="V20" i="1"/>
  <c r="S16" i="1"/>
  <c r="Q20" i="1"/>
  <c r="U8" i="1"/>
  <c r="F25" i="1"/>
  <c r="I32" i="1"/>
  <c r="F5" i="1"/>
  <c r="Q13" i="1"/>
  <c r="S8" i="1"/>
  <c r="F30" i="1"/>
  <c r="J20" i="1"/>
  <c r="T9" i="1"/>
  <c r="I20" i="1"/>
  <c r="J14" i="1"/>
  <c r="L4" i="1"/>
  <c r="B11" i="1"/>
  <c r="U10" i="1"/>
  <c r="T5" i="1"/>
  <c r="J23" i="1"/>
  <c r="K24" i="1"/>
  <c r="Q32" i="1"/>
  <c r="V33" i="1"/>
  <c r="J31" i="1"/>
  <c r="B28" i="1"/>
  <c r="U27" i="1"/>
  <c r="B20" i="1"/>
  <c r="V9" i="1"/>
  <c r="F12" i="1"/>
  <c r="L15" i="1"/>
  <c r="L20" i="1"/>
  <c r="M25" i="1"/>
  <c r="L32" i="1"/>
  <c r="O18" i="1"/>
  <c r="K10" i="1"/>
  <c r="J17" i="1"/>
  <c r="K6" i="1"/>
  <c r="Q26" i="1"/>
  <c r="V31" i="1"/>
  <c r="V14" i="1"/>
  <c r="C19" i="1"/>
  <c r="Q31" i="1"/>
  <c r="M26" i="1"/>
  <c r="K4" i="1"/>
  <c r="O17" i="1"/>
  <c r="S18" i="1"/>
  <c r="I11" i="1"/>
  <c r="C4" i="1"/>
  <c r="B30" i="1"/>
  <c r="S17" i="1"/>
  <c r="T6" i="1"/>
  <c r="I17" i="1"/>
  <c r="T17" i="1"/>
  <c r="S10" i="1"/>
  <c r="V26" i="1"/>
  <c r="Q25" i="1"/>
  <c r="T7" i="1"/>
  <c r="J15" i="1"/>
  <c r="G21" i="1"/>
  <c r="I15" i="1"/>
  <c r="J5" i="1"/>
  <c r="J26" i="1"/>
  <c r="F23" i="1"/>
  <c r="G24" i="1"/>
  <c r="L33" i="1"/>
  <c r="M23" i="1"/>
  <c r="M28" i="1"/>
  <c r="Q17" i="1"/>
  <c r="L10" i="1"/>
  <c r="C20" i="1"/>
  <c r="L24" i="1"/>
  <c r="Q30" i="1"/>
  <c r="U18" i="1"/>
  <c r="I12" i="1"/>
  <c r="B24" i="1"/>
  <c r="G14" i="1"/>
  <c r="K16" i="1"/>
  <c r="F32" i="1"/>
  <c r="L7" i="1"/>
  <c r="L23" i="1"/>
  <c r="S21" i="1"/>
  <c r="O32" i="1"/>
  <c r="F15" i="1"/>
  <c r="K13" i="1"/>
  <c r="V13" i="1"/>
  <c r="C28" i="1"/>
  <c r="U15" i="1"/>
  <c r="U14" i="1"/>
  <c r="C11" i="1"/>
  <c r="G5" i="1"/>
  <c r="O4" i="1"/>
  <c r="O7" i="1"/>
  <c r="J30" i="1"/>
  <c r="L16" i="1"/>
  <c r="K27" i="1"/>
  <c r="G33" i="1"/>
  <c r="U13" i="1"/>
  <c r="L21" i="1"/>
  <c r="S6" i="1"/>
  <c r="S4" i="1"/>
  <c r="T29" i="1"/>
  <c r="S27" i="1"/>
  <c r="I7" i="1"/>
  <c r="I19" i="1"/>
  <c r="L30" i="1"/>
  <c r="T13" i="1"/>
  <c r="K17" i="1"/>
  <c r="Q14" i="1"/>
  <c r="B23" i="1"/>
  <c r="I6" i="1"/>
  <c r="U24" i="1"/>
  <c r="O5" i="1"/>
  <c r="K28" i="1"/>
  <c r="M5" i="1"/>
  <c r="J12" i="1"/>
  <c r="V29" i="1"/>
  <c r="F27" i="1"/>
  <c r="C17" i="1"/>
  <c r="O19" i="1"/>
  <c r="T16" i="1"/>
  <c r="T15" i="1"/>
  <c r="I8" i="1"/>
  <c r="G16" i="1"/>
  <c r="M19" i="1"/>
  <c r="M11" i="1"/>
  <c r="V21" i="1"/>
  <c r="L9" i="1"/>
  <c r="S25" i="1"/>
  <c r="K21" i="1"/>
  <c r="F19" i="1"/>
  <c r="F4" i="1"/>
  <c r="S30" i="1"/>
  <c r="F28" i="1"/>
  <c r="L22" i="1"/>
  <c r="O9" i="1"/>
  <c r="U19" i="1"/>
  <c r="I24" i="1"/>
  <c r="I27" i="1"/>
  <c r="B29" i="1"/>
  <c r="I29" i="1"/>
  <c r="V12" i="1"/>
  <c r="O33" i="1"/>
  <c r="I14" i="1"/>
  <c r="F29" i="1"/>
  <c r="O25" i="1"/>
  <c r="S7" i="1"/>
  <c r="Q21" i="1"/>
  <c r="G32" i="1"/>
  <c r="V8" i="1"/>
  <c r="V23" i="1"/>
  <c r="Q7" i="1"/>
  <c r="U22" i="1"/>
  <c r="I9" i="1"/>
  <c r="K19" i="1"/>
  <c r="K15" i="1"/>
  <c r="G26" i="1"/>
  <c r="O30" i="1"/>
  <c r="C18" i="1"/>
  <c r="L25" i="1"/>
  <c r="O10" i="1"/>
  <c r="G12" i="1"/>
  <c r="F21" i="1"/>
  <c r="S31" i="1"/>
  <c r="T22" i="1"/>
  <c r="S9" i="1"/>
  <c r="Q24" i="1"/>
  <c r="O27" i="1"/>
  <c r="T4" i="1"/>
  <c r="U7" i="1"/>
  <c r="S19" i="1"/>
  <c r="L17" i="1"/>
  <c r="C29" i="1"/>
  <c r="U11" i="1"/>
  <c r="I31" i="1"/>
  <c r="Q33" i="1"/>
  <c r="I18" i="1"/>
  <c r="V19" i="1"/>
  <c r="C30" i="1"/>
  <c r="C16" i="1"/>
  <c r="K23" i="1"/>
  <c r="M18" i="1"/>
  <c r="Q19" i="1"/>
  <c r="M30" i="1"/>
  <c r="M27" i="1"/>
  <c r="U12" i="1"/>
  <c r="H21" i="1" l="1"/>
  <c r="N21" i="1"/>
  <c r="R12" i="1"/>
  <c r="P12" i="1"/>
  <c r="P26" i="1"/>
  <c r="R26" i="1"/>
  <c r="R32" i="1"/>
  <c r="P32" i="1"/>
  <c r="N29" i="1"/>
  <c r="H29" i="1"/>
  <c r="H28" i="1"/>
  <c r="N28" i="1"/>
  <c r="H4" i="1"/>
  <c r="N4" i="1"/>
  <c r="H19" i="1"/>
  <c r="N19" i="1"/>
  <c r="P16" i="1"/>
  <c r="R16" i="1"/>
  <c r="H27" i="1"/>
  <c r="N27" i="1"/>
  <c r="P33" i="1"/>
  <c r="R33" i="1"/>
  <c r="P5" i="1"/>
  <c r="R5" i="1"/>
  <c r="N15" i="1"/>
  <c r="H15" i="1"/>
  <c r="N32" i="1"/>
  <c r="H32" i="1"/>
  <c r="P14" i="1"/>
  <c r="R14" i="1"/>
  <c r="R24" i="1"/>
  <c r="P24" i="1"/>
  <c r="H23" i="1"/>
  <c r="N23" i="1"/>
  <c r="P21" i="1"/>
  <c r="R21" i="1"/>
  <c r="H12" i="1"/>
  <c r="N12" i="1"/>
  <c r="N30" i="1"/>
  <c r="H30" i="1"/>
  <c r="N5" i="1"/>
  <c r="H5" i="1"/>
  <c r="N25" i="1"/>
  <c r="H25" i="1"/>
  <c r="P10" i="1"/>
  <c r="R10" i="1"/>
  <c r="R25" i="1"/>
  <c r="P25" i="1"/>
  <c r="N26" i="1"/>
  <c r="H26" i="1"/>
  <c r="N24" i="1"/>
  <c r="H24" i="1"/>
  <c r="H20" i="1"/>
  <c r="N20" i="1"/>
  <c r="R7" i="1"/>
  <c r="P7" i="1"/>
  <c r="P29" i="1"/>
  <c r="R29" i="1"/>
  <c r="P19" i="1"/>
  <c r="R19" i="1"/>
  <c r="H11" i="1"/>
  <c r="N11" i="1"/>
  <c r="H6" i="1"/>
  <c r="N6" i="1"/>
  <c r="R28" i="1"/>
  <c r="P28" i="1"/>
  <c r="P4" i="1"/>
  <c r="R4" i="1"/>
  <c r="H31" i="1"/>
  <c r="N31" i="1"/>
  <c r="R9" i="1"/>
  <c r="P9" i="1"/>
  <c r="N22" i="1"/>
  <c r="H22" i="1"/>
  <c r="H17" i="1"/>
  <c r="N17" i="1"/>
  <c r="H16" i="1"/>
  <c r="N16" i="1"/>
  <c r="R30" i="1"/>
  <c r="P30" i="1"/>
  <c r="P8" i="1"/>
  <c r="R8" i="1"/>
  <c r="P17" i="1"/>
  <c r="R17" i="1"/>
  <c r="N7" i="1"/>
  <c r="H7" i="1"/>
  <c r="R23" i="1"/>
  <c r="P23" i="1"/>
  <c r="P6" i="1"/>
  <c r="R6" i="1"/>
  <c r="P13" i="1"/>
  <c r="R13" i="1"/>
  <c r="R11" i="1"/>
  <c r="P11" i="1"/>
  <c r="N9" i="1"/>
  <c r="H9" i="1"/>
  <c r="P20" i="1"/>
  <c r="R20" i="1"/>
  <c r="N33" i="1"/>
  <c r="H33" i="1"/>
  <c r="H14" i="1"/>
  <c r="N14" i="1"/>
  <c r="R22" i="1"/>
  <c r="P22" i="1"/>
  <c r="R15" i="1"/>
  <c r="P15" i="1"/>
  <c r="R31" i="1"/>
  <c r="P31" i="1"/>
  <c r="R27" i="1"/>
  <c r="P27" i="1"/>
  <c r="N13" i="1"/>
  <c r="H13" i="1"/>
  <c r="H8" i="1"/>
  <c r="N8" i="1"/>
  <c r="N18" i="1"/>
  <c r="H18" i="1"/>
  <c r="R18" i="1"/>
  <c r="P18" i="1"/>
  <c r="N10" i="1"/>
  <c r="H10" i="1"/>
  <c r="P34" i="1"/>
  <c r="R34" i="1"/>
  <c r="N34" i="1"/>
  <c r="H34" i="1"/>
  <c r="P35" i="1"/>
  <c r="R35" i="1"/>
  <c r="P36" i="1"/>
  <c r="R36" i="1"/>
  <c r="N35" i="1"/>
  <c r="H35" i="1"/>
  <c r="H36" i="1"/>
  <c r="N36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DA58410-6B45-4172-B40B-73C5DE054348}" keepAlive="1" name="Abfrage - Tabelle1" description="Verbindung mit der Abfrage 'Tabelle1' in der Arbeitsmappe." type="5" refreshedVersion="6" background="1" saveData="1">
    <dbPr connection="Provider=Microsoft.Mashup.OleDb.1;Data Source=$Workbook$;Location=Tabelle1;Extended Properties=&quot;&quot;" command="SELECT * FROM [Tabelle1]"/>
  </connection>
</connections>
</file>

<file path=xl/sharedStrings.xml><?xml version="1.0" encoding="utf-8"?>
<sst xmlns="http://schemas.openxmlformats.org/spreadsheetml/2006/main" count="87" uniqueCount="85">
  <si>
    <t>Symbol</t>
  </si>
  <si>
    <t>DTE.DE</t>
  </si>
  <si>
    <t>DAI.DE</t>
  </si>
  <si>
    <t>trailingPE</t>
  </si>
  <si>
    <t>forwardPE</t>
  </si>
  <si>
    <t>Daimler AG</t>
  </si>
  <si>
    <t>1COV.DE</t>
  </si>
  <si>
    <t>Covestro AG</t>
  </si>
  <si>
    <t>BMW.DE</t>
  </si>
  <si>
    <t>Bayerische Motoren Werke Aktiengesellschaft</t>
  </si>
  <si>
    <t>MRK.DE</t>
  </si>
  <si>
    <t>MERCK Kommanditgesellschaft auf Aktien</t>
  </si>
  <si>
    <t>DBK.DE</t>
  </si>
  <si>
    <t>Deutsche Bank AG</t>
  </si>
  <si>
    <t>DWNI.DE</t>
  </si>
  <si>
    <t>Deutsche Wohnen SE</t>
  </si>
  <si>
    <t>FME.DE</t>
  </si>
  <si>
    <t>Fresenius Medical Care AG &amp; Co. KGaA</t>
  </si>
  <si>
    <t>Deutsche Telekom AG</t>
  </si>
  <si>
    <t>SIE.DE</t>
  </si>
  <si>
    <t>Siemens Aktiengesellschaft</t>
  </si>
  <si>
    <t>VNA.DE</t>
  </si>
  <si>
    <t>Vonovia SE</t>
  </si>
  <si>
    <t>BAS.DE</t>
  </si>
  <si>
    <t>BASF SE</t>
  </si>
  <si>
    <t>FRE.DE</t>
  </si>
  <si>
    <t>Fresenius SE &amp; Co. KGaA</t>
  </si>
  <si>
    <t>LIN.DE</t>
  </si>
  <si>
    <t>Linde plc</t>
  </si>
  <si>
    <t>RWE.DE</t>
  </si>
  <si>
    <t>RWE AG</t>
  </si>
  <si>
    <t>BAYN.DE</t>
  </si>
  <si>
    <t>Bayer Aktiengesellschaft</t>
  </si>
  <si>
    <t>ALV.DE</t>
  </si>
  <si>
    <t>Allianz SE</t>
  </si>
  <si>
    <t>HEN3.DE</t>
  </si>
  <si>
    <t>Henkel AG &amp; Co. KGaA</t>
  </si>
  <si>
    <t>EOAN.DE</t>
  </si>
  <si>
    <t>E.ON SE</t>
  </si>
  <si>
    <t>MTX.DE</t>
  </si>
  <si>
    <t>MULTI-UNITS LUXEMBOURG - Lyxor Euro Government Bond (DR) UCITS ETF - Acc</t>
  </si>
  <si>
    <t>VOW3.DE</t>
  </si>
  <si>
    <t>Volkswagen AG</t>
  </si>
  <si>
    <t>MUV2.DE</t>
  </si>
  <si>
    <t>Münchener Rückversicherungs-Gesellschaft Aktiengesellschaft in München</t>
  </si>
  <si>
    <t>IFX.DE</t>
  </si>
  <si>
    <t>Infineon Technologies AG</t>
  </si>
  <si>
    <t>ADS.DE</t>
  </si>
  <si>
    <t>adidas AG</t>
  </si>
  <si>
    <t>DPW.DE</t>
  </si>
  <si>
    <t>Deutsche Post AG</t>
  </si>
  <si>
    <t>HEI.DE</t>
  </si>
  <si>
    <t>HeidelbergCement AG</t>
  </si>
  <si>
    <t>DHER.DE</t>
  </si>
  <si>
    <t>Delivery Hero SE</t>
  </si>
  <si>
    <t>CON.DE</t>
  </si>
  <si>
    <t>Continental Aktiengesellschaft</t>
  </si>
  <si>
    <t>DB1.DE</t>
  </si>
  <si>
    <t>Deutsche Boerse AG</t>
  </si>
  <si>
    <t>SAP.DE</t>
  </si>
  <si>
    <t>SAP SE</t>
  </si>
  <si>
    <t>BEI.DE</t>
  </si>
  <si>
    <t>Beiersdorf Aktiengesellschaft</t>
  </si>
  <si>
    <t>Kurs</t>
  </si>
  <si>
    <t>Schlusskurs gestern</t>
  </si>
  <si>
    <t>Uhrzeit</t>
  </si>
  <si>
    <t>Tageshoch</t>
  </si>
  <si>
    <t>Tagestief</t>
  </si>
  <si>
    <t>Differenz zum Vortag</t>
  </si>
  <si>
    <t>Volumen</t>
  </si>
  <si>
    <t>Datum</t>
  </si>
  <si>
    <t>Jährliche Dividende</t>
  </si>
  <si>
    <t>Dividenden Rendite</t>
  </si>
  <si>
    <t>50-Wochen Tief</t>
  </si>
  <si>
    <t>50-Wochen Hoch</t>
  </si>
  <si>
    <t>DAX 30</t>
  </si>
  <si>
    <t>Kurs +/-</t>
  </si>
  <si>
    <t>200-Tage SMA</t>
  </si>
  <si>
    <t>AMZN</t>
  </si>
  <si>
    <t>Amazon</t>
  </si>
  <si>
    <t>BA</t>
  </si>
  <si>
    <t>longName</t>
  </si>
  <si>
    <t>NFLX</t>
  </si>
  <si>
    <t>Netflix</t>
  </si>
  <si>
    <t>Boing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</si>
</sst>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0.00&quot;%&quot;"/>
    <numFmt numFmtId="166" formatCode="#,##0.00\ &quot;€&quot;"/>
  </numFmts>
  <fonts count="10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9"/>
      <color rgb="FFFFFFFF"/>
      <name val="Arial"/>
      <family val="2"/>
    </font>
    <font>
      <sz val="28"/>
      <color rgb="FF000000"/>
      <name val="Calibri"/>
      <family val="2"/>
    </font>
    <font>
      <sz val="11"/>
      <color theme="2" tint="-0.499984740745262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000080"/>
        <bgColor rgb="FF000080"/>
      </patternFill>
    </fill>
    <fill>
      <patternFill patternType="solid">
        <fgColor theme="4" tint="0.79998168889431442"/>
        <bgColor theme="4" tint="0.79998168889431442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Dashed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 style="mediumDashed">
        <color indexed="64"/>
      </left>
      <right/>
      <top style="thin">
        <color theme="4" tint="0.39997558519241921"/>
      </top>
      <bottom/>
      <diagonal/>
    </border>
    <border>
      <left/>
      <right style="medium">
        <color indexed="64"/>
      </right>
      <top style="thin">
        <color theme="4" tint="0.39997558519241921"/>
      </top>
      <bottom/>
      <diagonal/>
    </border>
  </borders>
  <cellStyleXfs count="5">
    <xf numFmtId="0" fontId="0" fillId="0" borderId="0"/>
    <xf numFmtId="0" fontId="3" fillId="2" borderId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1" fillId="0" borderId="0"/>
  </cellStyleXfs>
  <cellXfs count="98">
    <xf numFmtId="0" fontId="0" fillId="0" borderId="0" xfId="0"/>
    <xf numFmtId="22" fontId="5" fillId="0" borderId="0" xfId="0" applyNumberFormat="1" applyFont="1"/>
    <xf numFmtId="22" fontId="0" fillId="0" borderId="0" xfId="0" applyNumberFormat="1" applyAlignment="1">
      <alignment horizontal="left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14" fontId="0" fillId="0" borderId="0" xfId="0" applyNumberFormat="1"/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22" fontId="5" fillId="0" borderId="0" xfId="0" applyNumberFormat="1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2" xfId="0" applyBorder="1"/>
    <xf numFmtId="0" fontId="6" fillId="3" borderId="7" xfId="0" applyFont="1" applyFill="1" applyBorder="1" applyAlignment="1">
      <alignment horizontal="center" vertical="center" wrapText="1"/>
    </xf>
    <xf numFmtId="14" fontId="9" fillId="4" borderId="1" xfId="0" applyNumberFormat="1" applyFont="1" applyFill="1" applyBorder="1" applyAlignment="1">
      <alignment horizontal="left" vertical="center"/>
    </xf>
    <xf numFmtId="164" fontId="9" fillId="4" borderId="2" xfId="0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vertical="center"/>
    </xf>
    <xf numFmtId="2" fontId="9" fillId="4" borderId="2" xfId="0" applyNumberFormat="1" applyFont="1" applyFill="1" applyBorder="1" applyAlignment="1">
      <alignment horizontal="right" vertical="center"/>
    </xf>
    <xf numFmtId="166" fontId="8" fillId="4" borderId="10" xfId="2" applyNumberFormat="1" applyFont="1" applyFill="1" applyBorder="1" applyAlignment="1">
      <alignment vertical="center"/>
    </xf>
    <xf numFmtId="10" fontId="9" fillId="4" borderId="2" xfId="2" applyNumberFormat="1" applyFont="1" applyFill="1" applyBorder="1" applyAlignment="1">
      <alignment vertical="center"/>
    </xf>
    <xf numFmtId="0" fontId="9" fillId="4" borderId="10" xfId="0" applyFont="1" applyFill="1" applyBorder="1" applyAlignment="1">
      <alignment vertical="center"/>
    </xf>
    <xf numFmtId="2" fontId="9" fillId="4" borderId="2" xfId="0" applyNumberFormat="1" applyFont="1" applyFill="1" applyBorder="1" applyAlignment="1">
      <alignment vertical="center"/>
    </xf>
    <xf numFmtId="3" fontId="9" fillId="4" borderId="1" xfId="0" applyNumberFormat="1" applyFont="1" applyFill="1" applyBorder="1" applyAlignment="1">
      <alignment vertical="center"/>
    </xf>
    <xf numFmtId="165" fontId="9" fillId="4" borderId="2" xfId="0" applyNumberFormat="1" applyFont="1" applyFill="1" applyBorder="1" applyAlignment="1">
      <alignment vertical="center"/>
    </xf>
    <xf numFmtId="2" fontId="9" fillId="4" borderId="1" xfId="0" applyNumberFormat="1" applyFont="1" applyFill="1" applyBorder="1" applyAlignment="1">
      <alignment vertical="center"/>
    </xf>
    <xf numFmtId="2" fontId="9" fillId="4" borderId="3" xfId="0" applyNumberFormat="1" applyFont="1" applyFill="1" applyBorder="1" applyAlignment="1">
      <alignment vertical="center"/>
    </xf>
    <xf numFmtId="14" fontId="9" fillId="0" borderId="13" xfId="0" applyNumberFormat="1" applyFont="1" applyBorder="1" applyAlignment="1">
      <alignment horizontal="left" vertical="center"/>
    </xf>
    <xf numFmtId="164" fontId="9" fillId="0" borderId="1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2" fontId="9" fillId="0" borderId="14" xfId="0" applyNumberFormat="1" applyFont="1" applyBorder="1" applyAlignment="1">
      <alignment horizontal="right" vertical="center"/>
    </xf>
    <xf numFmtId="166" fontId="8" fillId="0" borderId="15" xfId="2" applyNumberFormat="1" applyFont="1" applyBorder="1" applyAlignment="1">
      <alignment vertical="center"/>
    </xf>
    <xf numFmtId="10" fontId="9" fillId="0" borderId="14" xfId="2" applyNumberFormat="1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2" fontId="9" fillId="0" borderId="14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0" fontId="9" fillId="0" borderId="14" xfId="0" applyNumberFormat="1" applyFont="1" applyBorder="1" applyAlignment="1">
      <alignment vertical="center"/>
    </xf>
    <xf numFmtId="165" fontId="9" fillId="0" borderId="14" xfId="0" applyNumberFormat="1" applyFont="1" applyBorder="1" applyAlignment="1">
      <alignment vertical="center"/>
    </xf>
    <xf numFmtId="2" fontId="9" fillId="0" borderId="13" xfId="0" applyNumberFormat="1" applyFont="1" applyBorder="1" applyAlignment="1">
      <alignment vertical="center"/>
    </xf>
    <xf numFmtId="2" fontId="9" fillId="0" borderId="16" xfId="0" applyNumberFormat="1" applyFont="1" applyBorder="1" applyAlignment="1">
      <alignment vertical="center"/>
    </xf>
    <xf numFmtId="14" fontId="9" fillId="4" borderId="13" xfId="0" applyNumberFormat="1" applyFont="1" applyFill="1" applyBorder="1" applyAlignment="1">
      <alignment horizontal="left" vertical="center"/>
    </xf>
    <xf numFmtId="164" fontId="9" fillId="4" borderId="14" xfId="0" applyNumberFormat="1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vertical="center"/>
    </xf>
    <xf numFmtId="2" fontId="9" fillId="4" borderId="14" xfId="0" applyNumberFormat="1" applyFont="1" applyFill="1" applyBorder="1" applyAlignment="1">
      <alignment horizontal="right" vertical="center"/>
    </xf>
    <xf numFmtId="166" fontId="8" fillId="4" borderId="15" xfId="2" applyNumberFormat="1" applyFont="1" applyFill="1" applyBorder="1" applyAlignment="1">
      <alignment vertical="center"/>
    </xf>
    <xf numFmtId="10" fontId="9" fillId="4" borderId="14" xfId="2" applyNumberFormat="1" applyFont="1" applyFill="1" applyBorder="1" applyAlignment="1">
      <alignment vertical="center"/>
    </xf>
    <xf numFmtId="0" fontId="9" fillId="4" borderId="15" xfId="0" applyFont="1" applyFill="1" applyBorder="1" applyAlignment="1">
      <alignment vertical="center"/>
    </xf>
    <xf numFmtId="2" fontId="9" fillId="4" borderId="14" xfId="0" applyNumberFormat="1" applyFont="1" applyFill="1" applyBorder="1" applyAlignment="1">
      <alignment vertical="center"/>
    </xf>
    <xf numFmtId="3" fontId="9" fillId="4" borderId="13" xfId="0" applyNumberFormat="1" applyFont="1" applyFill="1" applyBorder="1" applyAlignment="1">
      <alignment vertical="center"/>
    </xf>
    <xf numFmtId="0" fontId="9" fillId="4" borderId="14" xfId="0" applyNumberFormat="1" applyFont="1" applyFill="1" applyBorder="1" applyAlignment="1">
      <alignment vertical="center"/>
    </xf>
    <xf numFmtId="165" fontId="9" fillId="4" borderId="14" xfId="0" applyNumberFormat="1" applyFont="1" applyFill="1" applyBorder="1" applyAlignment="1">
      <alignment vertical="center"/>
    </xf>
    <xf numFmtId="2" fontId="9" fillId="4" borderId="13" xfId="0" applyNumberFormat="1" applyFont="1" applyFill="1" applyBorder="1" applyAlignment="1">
      <alignment vertical="center"/>
    </xf>
    <xf numFmtId="2" fontId="9" fillId="4" borderId="16" xfId="0" applyNumberFormat="1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6" xfId="0" applyBorder="1"/>
    <xf numFmtId="0" fontId="6" fillId="3" borderId="7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4" borderId="16" xfId="0" applyFont="1" applyFill="1" applyBorder="1" applyAlignment="1">
      <alignment vertical="center" wrapText="1"/>
    </xf>
    <xf numFmtId="164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right" vertical="center"/>
    </xf>
    <xf numFmtId="166" fontId="8" fillId="0" borderId="0" xfId="2" applyNumberFormat="1" applyFont="1" applyBorder="1" applyAlignment="1">
      <alignment vertical="center"/>
    </xf>
    <xf numFmtId="10" fontId="9" fillId="0" borderId="0" xfId="2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2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165" fontId="9" fillId="0" borderId="0" xfId="0" applyNumberFormat="1" applyFont="1" applyBorder="1" applyAlignment="1">
      <alignment vertical="center"/>
    </xf>
    <xf numFmtId="2" fontId="9" fillId="0" borderId="0" xfId="0" applyNumberFormat="1" applyFont="1" applyBorder="1" applyAlignment="1">
      <alignment horizontal="left" vertical="center"/>
    </xf>
    <xf numFmtId="14" fontId="9" fillId="0" borderId="1" xfId="0" applyNumberFormat="1" applyFont="1" applyBorder="1" applyAlignment="1">
      <alignment horizontal="left" vertical="center"/>
    </xf>
    <xf numFmtId="164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2" fontId="9" fillId="0" borderId="2" xfId="0" applyNumberFormat="1" applyFont="1" applyBorder="1" applyAlignment="1">
      <alignment horizontal="right" vertical="center"/>
    </xf>
    <xf numFmtId="166" fontId="8" fillId="0" borderId="2" xfId="2" applyNumberFormat="1" applyFont="1" applyBorder="1" applyAlignment="1">
      <alignment vertical="center"/>
    </xf>
    <xf numFmtId="10" fontId="9" fillId="0" borderId="2" xfId="2" applyNumberFormat="1" applyFont="1" applyBorder="1" applyAlignment="1">
      <alignment vertical="center"/>
    </xf>
    <xf numFmtId="0" fontId="9" fillId="0" borderId="2" xfId="0" applyFont="1" applyBorder="1" applyAlignment="1">
      <alignment vertical="center"/>
    </xf>
    <xf numFmtId="2" fontId="9" fillId="0" borderId="2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0" fontId="9" fillId="0" borderId="2" xfId="0" applyNumberFormat="1" applyFont="1" applyBorder="1" applyAlignment="1">
      <alignment vertical="center"/>
    </xf>
    <xf numFmtId="165" fontId="9" fillId="0" borderId="2" xfId="0" applyNumberFormat="1" applyFont="1" applyBorder="1" applyAlignment="1">
      <alignment vertical="center"/>
    </xf>
    <xf numFmtId="2" fontId="9" fillId="0" borderId="3" xfId="0" applyNumberFormat="1" applyFont="1" applyBorder="1" applyAlignment="1">
      <alignment vertical="center"/>
    </xf>
    <xf numFmtId="14" fontId="9" fillId="0" borderId="4" xfId="0" applyNumberFormat="1" applyFont="1" applyBorder="1" applyAlignment="1">
      <alignment horizontal="left" vertical="center"/>
    </xf>
    <xf numFmtId="2" fontId="9" fillId="0" borderId="5" xfId="0" applyNumberFormat="1" applyFont="1" applyBorder="1" applyAlignment="1">
      <alignment vertical="center"/>
    </xf>
    <xf numFmtId="14" fontId="9" fillId="0" borderId="11" xfId="0" applyNumberFormat="1" applyFont="1" applyBorder="1" applyAlignment="1">
      <alignment horizontal="left" vertical="center"/>
    </xf>
    <xf numFmtId="164" fontId="9" fillId="0" borderId="6" xfId="0" applyNumberFormat="1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left" vertical="center"/>
    </xf>
    <xf numFmtId="2" fontId="9" fillId="0" borderId="6" xfId="0" applyNumberFormat="1" applyFont="1" applyBorder="1" applyAlignment="1">
      <alignment horizontal="right" vertical="center"/>
    </xf>
    <xf numFmtId="166" fontId="8" fillId="0" borderId="6" xfId="2" applyNumberFormat="1" applyFont="1" applyBorder="1" applyAlignment="1">
      <alignment vertical="center"/>
    </xf>
    <xf numFmtId="10" fontId="9" fillId="0" borderId="6" xfId="2" applyNumberFormat="1" applyFont="1" applyBorder="1" applyAlignment="1">
      <alignment vertical="center"/>
    </xf>
    <xf numFmtId="0" fontId="9" fillId="0" borderId="6" xfId="0" applyFont="1" applyBorder="1" applyAlignment="1">
      <alignment vertical="center"/>
    </xf>
    <xf numFmtId="2" fontId="9" fillId="0" borderId="6" xfId="0" applyNumberFormat="1" applyFont="1" applyBorder="1" applyAlignment="1">
      <alignment vertical="center"/>
    </xf>
    <xf numFmtId="3" fontId="9" fillId="0" borderId="6" xfId="0" applyNumberFormat="1" applyFont="1" applyBorder="1" applyAlignment="1">
      <alignment vertical="center"/>
    </xf>
    <xf numFmtId="0" fontId="9" fillId="0" borderId="6" xfId="0" applyNumberFormat="1" applyFont="1" applyBorder="1" applyAlignment="1">
      <alignment vertical="center"/>
    </xf>
    <xf numFmtId="165" fontId="9" fillId="0" borderId="6" xfId="0" applyNumberFormat="1" applyFont="1" applyBorder="1" applyAlignment="1">
      <alignment vertical="center"/>
    </xf>
    <xf numFmtId="2" fontId="9" fillId="0" borderId="12" xfId="0" applyNumberFormat="1" applyFont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6" fillId="3" borderId="7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5">
    <cellStyle name="Erklärender Text" xfId="1" builtinId="53" customBuiltin="1"/>
    <cellStyle name="Prozent" xfId="2" builtinId="5"/>
    <cellStyle name="Standard" xfId="0" builtinId="0"/>
    <cellStyle name="Standard 2" xfId="3" xr:uid="{5B485327-B643-41EE-ABD5-6435F1A7E2CB}"/>
    <cellStyle name="Standard 3" xfId="4" xr:uid="{688D67A7-65A3-419E-B342-8925401DCD4C}"/>
  </cellStyles>
  <dxfs count="8">
    <dxf>
      <font>
        <color theme="9" tint="-0.24994659260841701"/>
      </font>
    </dxf>
    <dxf>
      <font>
        <color rgb="FF9C0006"/>
      </font>
    </dxf>
    <dxf>
      <font>
        <color theme="9" tint="-0.24994659260841701"/>
      </font>
    </dxf>
    <dxf>
      <font>
        <color rgb="FF9C0006"/>
      </font>
    </dxf>
    <dxf>
      <font>
        <color theme="9" tint="-0.24994659260841701"/>
      </font>
    </dxf>
    <dxf>
      <font>
        <color rgb="FF9C0006"/>
      </font>
    </dxf>
    <dxf>
      <font>
        <color rgb="FF9C0006"/>
      </font>
    </dxf>
    <dxf>
      <font>
        <color theme="9" tint="-0.24994659260841701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A3020"/>
      <color rgb="FFCC0000"/>
      <color rgb="FF993300"/>
      <color rgb="FFCC3300"/>
      <color rgb="FFCE5252"/>
      <color rgb="FFC41814"/>
      <color rgb="FFD00808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Relationship Id="rId9" Type="http://schemas.microsoft.com/office/2006/relationships/vbaProject" Target="vbaProject.bin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1</xdr:row>
          <xdr:rowOff>142875</xdr:rowOff>
        </xdr:from>
        <xdr:to>
          <xdr:col>4</xdr:col>
          <xdr:colOff>2724150</xdr:colOff>
          <xdr:row>1</xdr:row>
          <xdr:rowOff>438150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8" tint="-0.249977111117893"/>
  </sheetPr>
  <dimension ref="B1:V40"/>
  <sheetViews>
    <sheetView tabSelected="1" zoomScaleNormal="100" workbookViewId="0">
      <selection activeCell="D51" sqref="D51"/>
    </sheetView>
  </sheetViews>
  <sheetFormatPr baseColWidth="10" defaultColWidth="9.140625" defaultRowHeight="15" x14ac:dyDescent="0.25"/>
  <cols>
    <col min="1" max="1" width="4.42578125" customWidth="1"/>
    <col min="2" max="3" width="12.28515625" customWidth="1"/>
    <col min="4" max="4" width="10.5703125" customWidth="1"/>
    <col min="5" max="5" width="43" customWidth="1"/>
    <col min="6" max="6" width="8.140625" style="7" customWidth="1"/>
    <col min="7" max="7" width="11.42578125" style="7" customWidth="1"/>
    <col min="8" max="9" width="9.5703125" customWidth="1"/>
    <col min="10" max="11" width="11.28515625" customWidth="1"/>
    <col min="12" max="12" width="12.28515625" customWidth="1"/>
    <col min="13" max="16" width="10.7109375" customWidth="1"/>
    <col min="17" max="17" width="9.28515625" customWidth="1"/>
    <col min="18" max="22" width="10.7109375" customWidth="1"/>
  </cols>
  <sheetData>
    <row r="1" spans="2:22" x14ac:dyDescent="0.25">
      <c r="C1" s="5">
        <f ca="1">TODAY()</f>
        <v>44246</v>
      </c>
      <c r="E1" s="2">
        <f ca="1">NOW()</f>
        <v>44246.749900578703</v>
      </c>
    </row>
    <row r="2" spans="2:22" ht="39.75" customHeight="1" thickBot="1" x14ac:dyDescent="0.3">
      <c r="B2" s="93" t="s">
        <v>75</v>
      </c>
      <c r="C2" s="94"/>
      <c r="E2" s="9"/>
      <c r="G2" s="8"/>
      <c r="H2" s="1"/>
    </row>
    <row r="3" spans="2:22" ht="32.25" customHeight="1" thickBot="1" x14ac:dyDescent="0.3">
      <c r="B3" s="6" t="s">
        <v>70</v>
      </c>
      <c r="C3" s="11" t="s">
        <v>65</v>
      </c>
      <c r="D3" s="6" t="s">
        <v>0</v>
      </c>
      <c r="E3" s="53" t="s">
        <v>81</v>
      </c>
      <c r="F3" s="4" t="s">
        <v>63</v>
      </c>
      <c r="G3" s="50" t="s">
        <v>64</v>
      </c>
      <c r="H3" s="95" t="s">
        <v>68</v>
      </c>
      <c r="I3" s="96"/>
      <c r="J3" s="6" t="s">
        <v>66</v>
      </c>
      <c r="K3" s="11" t="s">
        <v>67</v>
      </c>
      <c r="L3" s="6" t="s">
        <v>69</v>
      </c>
      <c r="M3" s="6" t="s">
        <v>73</v>
      </c>
      <c r="N3" s="11" t="s">
        <v>76</v>
      </c>
      <c r="O3" s="11" t="s">
        <v>74</v>
      </c>
      <c r="P3" s="11" t="s">
        <v>76</v>
      </c>
      <c r="Q3" s="6" t="s">
        <v>77</v>
      </c>
      <c r="R3" s="11" t="s">
        <v>76</v>
      </c>
      <c r="S3" s="6" t="s">
        <v>71</v>
      </c>
      <c r="T3" s="11" t="s">
        <v>72</v>
      </c>
      <c r="U3" s="11" t="s">
        <v>3</v>
      </c>
      <c r="V3" s="3" t="s">
        <v>4</v>
      </c>
    </row>
    <row r="4" spans="2:22" x14ac:dyDescent="0.25">
      <c r="B4" s="12">
        <f t="shared" ref="B4:C35" si="0">yahoodata($D4,"regularMarketTime")</f>
        <v>44246.738715277803</v>
      </c>
      <c r="C4" s="13">
        <f t="shared" si="0"/>
        <v>44246.738715277803</v>
      </c>
      <c r="D4" s="14" t="s">
        <v>2</v>
      </c>
      <c r="E4" s="54" t="s">
        <v>5</v>
      </c>
      <c r="F4" s="15">
        <f t="shared" ref="F4:F36" si="1">yahoodata($D4,"regularMarketPrice")</f>
        <v>67.22</v>
      </c>
      <c r="G4" s="15">
        <f t="shared" ref="G4:G36" si="2">yahoodata($D4,"regularMarketPreviousClose")</f>
        <v>66.89</v>
      </c>
      <c r="H4" s="16">
        <f>SUM(F4-G4)</f>
        <v>0.32999999999999829</v>
      </c>
      <c r="I4" s="17">
        <f t="shared" ref="I4:I36" si="3">yahoodata($D4,"regularMarketChangePercent")/100</f>
        <v>4.9335003000000001E-3</v>
      </c>
      <c r="J4" s="18">
        <f t="shared" ref="J4:J33" si="4">yahoodata(D4,"regularMarketDayHigh")</f>
        <v>67.61</v>
      </c>
      <c r="K4" s="23">
        <f t="shared" ref="K4:K36" si="5">yahoodata($D4,"regularMarketDayLow")</f>
        <v>66.33</v>
      </c>
      <c r="L4" s="20">
        <f t="shared" ref="L4:L36" si="6">yahoodata($D4,"regularMarketVolume")</f>
        <v>3338349</v>
      </c>
      <c r="M4" s="19">
        <f t="shared" ref="M4:M36" si="7">yahoodata($D4,"fiftyTwoWeekLow")</f>
        <v>21.015000000000001</v>
      </c>
      <c r="N4" s="21">
        <f t="shared" ref="N4:N33" si="8">F4*100/M4</f>
        <v>319.86676183678327</v>
      </c>
      <c r="O4" s="19">
        <f t="shared" ref="O4:O36" si="9">yahoodata($D4,"fiftyTwoWeekHigh")</f>
        <v>67.61</v>
      </c>
      <c r="P4" s="21">
        <f t="shared" ref="P4:P33" si="10">(G4*100/O4)-100</f>
        <v>-1.0649312231918344</v>
      </c>
      <c r="Q4" s="22">
        <f t="shared" ref="Q4:Q36" si="11">yahoodata($D4,"twoHundredDayAverage")</f>
        <v>51.876600000000003</v>
      </c>
      <c r="R4" s="21">
        <f t="shared" ref="R4:R33" si="12">(G4*100/Q4)-100</f>
        <v>28.940601350127025</v>
      </c>
      <c r="S4" s="19">
        <f t="shared" ref="S4:S36" si="13">yahoodata($D4,"trailingAnnualDividendRate")</f>
        <v>0.9</v>
      </c>
      <c r="T4" s="17">
        <f t="shared" ref="T4:T36" si="14">yahoodata($D4,"trailingAnnualDividendYield")</f>
        <v>1.3454926000000001E-2</v>
      </c>
      <c r="U4" s="19">
        <f t="shared" ref="U4:V35" si="15">yahoodata($D4,U$3)</f>
        <v>2317.9312</v>
      </c>
      <c r="V4" s="23">
        <f t="shared" si="15"/>
        <v>8.0696279999999998</v>
      </c>
    </row>
    <row r="5" spans="2:22" x14ac:dyDescent="0.25">
      <c r="B5" s="24">
        <f t="shared" si="0"/>
        <v>44246.736087963</v>
      </c>
      <c r="C5" s="25">
        <f t="shared" si="0"/>
        <v>44246.736087963</v>
      </c>
      <c r="D5" s="26" t="s">
        <v>6</v>
      </c>
      <c r="E5" s="55" t="s">
        <v>7</v>
      </c>
      <c r="F5" s="27">
        <f t="shared" si="1"/>
        <v>58.66</v>
      </c>
      <c r="G5" s="27">
        <f t="shared" si="2"/>
        <v>57.98</v>
      </c>
      <c r="H5" s="28">
        <f t="shared" ref="H5:H33" si="16">SUM(F5-G5)</f>
        <v>0.67999999999999972</v>
      </c>
      <c r="I5" s="29">
        <f t="shared" si="3"/>
        <v>1.1728187000000001E-2</v>
      </c>
      <c r="J5" s="30">
        <f t="shared" si="4"/>
        <v>58.84</v>
      </c>
      <c r="K5" s="36">
        <f t="shared" si="5"/>
        <v>57.78</v>
      </c>
      <c r="L5" s="32">
        <f t="shared" si="6"/>
        <v>751030</v>
      </c>
      <c r="M5" s="33">
        <f t="shared" si="7"/>
        <v>23.54</v>
      </c>
      <c r="N5" s="34">
        <f t="shared" si="8"/>
        <v>249.19286321155482</v>
      </c>
      <c r="O5" s="33">
        <f t="shared" si="9"/>
        <v>59.98</v>
      </c>
      <c r="P5" s="34">
        <f t="shared" si="10"/>
        <v>-3.3344448149383084</v>
      </c>
      <c r="Q5" s="35">
        <f t="shared" si="11"/>
        <v>46.92118</v>
      </c>
      <c r="R5" s="34">
        <f t="shared" si="12"/>
        <v>23.568929852147789</v>
      </c>
      <c r="S5" s="31">
        <f t="shared" si="13"/>
        <v>1.2</v>
      </c>
      <c r="T5" s="29">
        <f t="shared" si="14"/>
        <v>2.0696793000000002E-2</v>
      </c>
      <c r="U5" s="31">
        <f t="shared" si="15"/>
        <v>58.66</v>
      </c>
      <c r="V5" s="36">
        <f t="shared" si="15"/>
        <v>6.1040583000000002</v>
      </c>
    </row>
    <row r="6" spans="2:22" x14ac:dyDescent="0.25">
      <c r="B6" s="37">
        <f t="shared" si="0"/>
        <v>44246.733819444402</v>
      </c>
      <c r="C6" s="38">
        <f t="shared" si="0"/>
        <v>44246.733819444402</v>
      </c>
      <c r="D6" s="39" t="s">
        <v>8</v>
      </c>
      <c r="E6" s="56" t="s">
        <v>9</v>
      </c>
      <c r="F6" s="40">
        <f t="shared" si="1"/>
        <v>71.58</v>
      </c>
      <c r="G6" s="40">
        <f t="shared" si="2"/>
        <v>71.03</v>
      </c>
      <c r="H6" s="41">
        <f t="shared" si="16"/>
        <v>0.54999999999999716</v>
      </c>
      <c r="I6" s="42">
        <f t="shared" si="3"/>
        <v>7.7432500000000001E-3</v>
      </c>
      <c r="J6" s="43">
        <f t="shared" si="4"/>
        <v>72</v>
      </c>
      <c r="K6" s="49">
        <f t="shared" si="5"/>
        <v>70.66</v>
      </c>
      <c r="L6" s="45">
        <f t="shared" si="6"/>
        <v>1210457</v>
      </c>
      <c r="M6" s="46">
        <f t="shared" si="7"/>
        <v>36.594999999999999</v>
      </c>
      <c r="N6" s="47">
        <f t="shared" si="8"/>
        <v>195.60049187047412</v>
      </c>
      <c r="O6" s="46">
        <f t="shared" si="9"/>
        <v>77.31</v>
      </c>
      <c r="P6" s="47">
        <f t="shared" si="10"/>
        <v>-8.1231406027680748</v>
      </c>
      <c r="Q6" s="48">
        <f t="shared" si="11"/>
        <v>66.651664999999994</v>
      </c>
      <c r="R6" s="47">
        <f t="shared" si="12"/>
        <v>6.5689806848786247</v>
      </c>
      <c r="S6" s="44">
        <f t="shared" si="13"/>
        <v>2.5</v>
      </c>
      <c r="T6" s="42">
        <f t="shared" si="14"/>
        <v>3.5196396999999997E-2</v>
      </c>
      <c r="U6" s="44">
        <f t="shared" si="15"/>
        <v>13.518414</v>
      </c>
      <c r="V6" s="49">
        <f t="shared" si="15"/>
        <v>6.4661249999999999</v>
      </c>
    </row>
    <row r="7" spans="2:22" x14ac:dyDescent="0.25">
      <c r="B7" s="24">
        <f t="shared" si="0"/>
        <v>44246.732824074097</v>
      </c>
      <c r="C7" s="25">
        <f t="shared" si="0"/>
        <v>44246.732824074097</v>
      </c>
      <c r="D7" s="26" t="s">
        <v>10</v>
      </c>
      <c r="E7" s="55" t="s">
        <v>11</v>
      </c>
      <c r="F7" s="27">
        <f t="shared" si="1"/>
        <v>139</v>
      </c>
      <c r="G7" s="27">
        <f t="shared" si="2"/>
        <v>139.30000000000001</v>
      </c>
      <c r="H7" s="28">
        <f t="shared" si="16"/>
        <v>-0.30000000000001137</v>
      </c>
      <c r="I7" s="29">
        <f t="shared" si="3"/>
        <v>-2.1536470999999999E-3</v>
      </c>
      <c r="J7" s="30">
        <f t="shared" si="4"/>
        <v>140.69999999999999</v>
      </c>
      <c r="K7" s="36">
        <f t="shared" si="5"/>
        <v>138.25</v>
      </c>
      <c r="L7" s="32">
        <f t="shared" si="6"/>
        <v>357959</v>
      </c>
      <c r="M7" s="33">
        <f t="shared" si="7"/>
        <v>76.22</v>
      </c>
      <c r="N7" s="34">
        <f t="shared" si="8"/>
        <v>182.36683285226974</v>
      </c>
      <c r="O7" s="33">
        <f t="shared" si="9"/>
        <v>149.94999999999999</v>
      </c>
      <c r="P7" s="34">
        <f t="shared" si="10"/>
        <v>-7.1023674558185803</v>
      </c>
      <c r="Q7" s="35">
        <f t="shared" si="11"/>
        <v>130.58367999999999</v>
      </c>
      <c r="R7" s="34">
        <f t="shared" si="12"/>
        <v>6.6748922989458066</v>
      </c>
      <c r="S7" s="31">
        <f t="shared" si="13"/>
        <v>1.3</v>
      </c>
      <c r="T7" s="29">
        <f t="shared" si="14"/>
        <v>9.3323759999999999E-3</v>
      </c>
      <c r="U7" s="31">
        <f t="shared" si="15"/>
        <v>32.385834000000003</v>
      </c>
      <c r="V7" s="36">
        <f t="shared" si="15"/>
        <v>0</v>
      </c>
    </row>
    <row r="8" spans="2:22" x14ac:dyDescent="0.25">
      <c r="B8" s="37">
        <f t="shared" si="0"/>
        <v>44246.733715277798</v>
      </c>
      <c r="C8" s="38">
        <f t="shared" si="0"/>
        <v>44246.733715277798</v>
      </c>
      <c r="D8" s="39" t="s">
        <v>12</v>
      </c>
      <c r="E8" s="56" t="s">
        <v>13</v>
      </c>
      <c r="F8" s="40">
        <f t="shared" si="1"/>
        <v>9.56</v>
      </c>
      <c r="G8" s="40">
        <f t="shared" si="2"/>
        <v>9.1999999999999993</v>
      </c>
      <c r="H8" s="41">
        <f t="shared" si="16"/>
        <v>0.36000000000000121</v>
      </c>
      <c r="I8" s="42">
        <f t="shared" si="3"/>
        <v>3.9130501999999998E-2</v>
      </c>
      <c r="J8" s="43">
        <f t="shared" si="4"/>
        <v>9.56</v>
      </c>
      <c r="K8" s="49">
        <f t="shared" si="5"/>
        <v>9.2680000000000007</v>
      </c>
      <c r="L8" s="45">
        <f t="shared" si="6"/>
        <v>13453163</v>
      </c>
      <c r="M8" s="46">
        <f t="shared" si="7"/>
        <v>4.4485000000000001</v>
      </c>
      <c r="N8" s="47">
        <f t="shared" si="8"/>
        <v>214.90390019107565</v>
      </c>
      <c r="O8" s="46">
        <f t="shared" si="9"/>
        <v>10.086</v>
      </c>
      <c r="P8" s="47">
        <f t="shared" si="10"/>
        <v>-8.7844536981955343</v>
      </c>
      <c r="Q8" s="48">
        <f t="shared" si="11"/>
        <v>8.4919510000000002</v>
      </c>
      <c r="R8" s="47">
        <f t="shared" si="12"/>
        <v>8.3378837207138758</v>
      </c>
      <c r="S8" s="44">
        <f t="shared" si="13"/>
        <v>0.11</v>
      </c>
      <c r="T8" s="42">
        <f t="shared" si="14"/>
        <v>1.1956522000000001E-2</v>
      </c>
      <c r="U8" s="44">
        <f t="shared" si="15"/>
        <v>0</v>
      </c>
      <c r="V8" s="49">
        <f t="shared" si="15"/>
        <v>0</v>
      </c>
    </row>
    <row r="9" spans="2:22" x14ac:dyDescent="0.25">
      <c r="B9" s="24">
        <f t="shared" si="0"/>
        <v>44246.7328009259</v>
      </c>
      <c r="C9" s="25">
        <f t="shared" si="0"/>
        <v>44246.7328009259</v>
      </c>
      <c r="D9" s="26" t="s">
        <v>14</v>
      </c>
      <c r="E9" s="55" t="s">
        <v>15</v>
      </c>
      <c r="F9" s="27">
        <f t="shared" si="1"/>
        <v>39.86</v>
      </c>
      <c r="G9" s="27">
        <f t="shared" si="2"/>
        <v>40.17</v>
      </c>
      <c r="H9" s="28">
        <f t="shared" si="16"/>
        <v>-0.31000000000000227</v>
      </c>
      <c r="I9" s="29">
        <f t="shared" si="3"/>
        <v>-7.7171415E-3</v>
      </c>
      <c r="J9" s="30">
        <f t="shared" si="4"/>
        <v>40.47</v>
      </c>
      <c r="K9" s="36">
        <f t="shared" si="5"/>
        <v>39.85</v>
      </c>
      <c r="L9" s="32">
        <f t="shared" si="6"/>
        <v>724355</v>
      </c>
      <c r="M9" s="33">
        <f t="shared" si="7"/>
        <v>27.66</v>
      </c>
      <c r="N9" s="34">
        <f t="shared" si="8"/>
        <v>144.10701373825017</v>
      </c>
      <c r="O9" s="33">
        <f t="shared" si="9"/>
        <v>46.97</v>
      </c>
      <c r="P9" s="34">
        <f t="shared" si="10"/>
        <v>-14.477325952735782</v>
      </c>
      <c r="Q9" s="35">
        <f t="shared" si="11"/>
        <v>43.014446</v>
      </c>
      <c r="R9" s="34">
        <f t="shared" si="12"/>
        <v>-6.6127691148224983</v>
      </c>
      <c r="S9" s="31">
        <f t="shared" si="13"/>
        <v>0.9</v>
      </c>
      <c r="T9" s="29">
        <f t="shared" si="14"/>
        <v>2.2404779999999999E-2</v>
      </c>
      <c r="U9" s="31">
        <f t="shared" si="15"/>
        <v>11.873696000000001</v>
      </c>
      <c r="V9" s="36">
        <f t="shared" si="15"/>
        <v>27.680554999999998</v>
      </c>
    </row>
    <row r="10" spans="2:22" x14ac:dyDescent="0.25">
      <c r="B10" s="37">
        <f t="shared" si="0"/>
        <v>44246.732696759304</v>
      </c>
      <c r="C10" s="38">
        <f t="shared" si="0"/>
        <v>44246.732696759304</v>
      </c>
      <c r="D10" s="39" t="s">
        <v>16</v>
      </c>
      <c r="E10" s="56" t="s">
        <v>17</v>
      </c>
      <c r="F10" s="40">
        <f t="shared" si="1"/>
        <v>59.1</v>
      </c>
      <c r="G10" s="40">
        <f t="shared" si="2"/>
        <v>59.9</v>
      </c>
      <c r="H10" s="41">
        <f t="shared" si="16"/>
        <v>-0.79999999999999716</v>
      </c>
      <c r="I10" s="42">
        <f t="shared" si="3"/>
        <v>-1.3355644E-2</v>
      </c>
      <c r="J10" s="43">
        <f t="shared" si="4"/>
        <v>60.08</v>
      </c>
      <c r="K10" s="49">
        <f t="shared" si="5"/>
        <v>59.08</v>
      </c>
      <c r="L10" s="45">
        <f t="shared" si="6"/>
        <v>801121</v>
      </c>
      <c r="M10" s="46">
        <f t="shared" si="7"/>
        <v>53.5</v>
      </c>
      <c r="N10" s="47">
        <f t="shared" si="8"/>
        <v>110.46728971962617</v>
      </c>
      <c r="O10" s="46">
        <f t="shared" si="9"/>
        <v>79.959999999999994</v>
      </c>
      <c r="P10" s="47">
        <f t="shared" si="10"/>
        <v>-25.087543771885933</v>
      </c>
      <c r="Q10" s="48">
        <f t="shared" si="11"/>
        <v>69.429029999999997</v>
      </c>
      <c r="R10" s="47">
        <f t="shared" si="12"/>
        <v>-13.724849677433198</v>
      </c>
      <c r="S10" s="44">
        <f t="shared" si="13"/>
        <v>1.2</v>
      </c>
      <c r="T10" s="42">
        <f t="shared" si="14"/>
        <v>2.0033390000000002E-2</v>
      </c>
      <c r="U10" s="44">
        <f t="shared" si="15"/>
        <v>13.153794</v>
      </c>
      <c r="V10" s="49">
        <f t="shared" si="15"/>
        <v>13.371040000000001</v>
      </c>
    </row>
    <row r="11" spans="2:22" x14ac:dyDescent="0.25">
      <c r="B11" s="24">
        <f t="shared" si="0"/>
        <v>44246.738460648201</v>
      </c>
      <c r="C11" s="25">
        <f t="shared" si="0"/>
        <v>44246.738460648201</v>
      </c>
      <c r="D11" s="26" t="s">
        <v>1</v>
      </c>
      <c r="E11" s="55" t="s">
        <v>18</v>
      </c>
      <c r="F11" s="27">
        <f t="shared" si="1"/>
        <v>14.83</v>
      </c>
      <c r="G11" s="27">
        <f t="shared" si="2"/>
        <v>14.7</v>
      </c>
      <c r="H11" s="28">
        <f t="shared" si="16"/>
        <v>0.13000000000000078</v>
      </c>
      <c r="I11" s="29">
        <f t="shared" si="3"/>
        <v>8.8435450000000013E-3</v>
      </c>
      <c r="J11" s="30">
        <f t="shared" si="4"/>
        <v>14.89</v>
      </c>
      <c r="K11" s="36">
        <f t="shared" si="5"/>
        <v>14.71</v>
      </c>
      <c r="L11" s="32">
        <f t="shared" si="6"/>
        <v>9621497</v>
      </c>
      <c r="M11" s="33">
        <f t="shared" si="7"/>
        <v>10.406000000000001</v>
      </c>
      <c r="N11" s="34">
        <f t="shared" si="8"/>
        <v>142.51393426869114</v>
      </c>
      <c r="O11" s="33">
        <f t="shared" si="9"/>
        <v>16.634</v>
      </c>
      <c r="P11" s="34">
        <f t="shared" si="10"/>
        <v>-11.626788505470728</v>
      </c>
      <c r="Q11" s="35">
        <f t="shared" si="11"/>
        <v>14.756181</v>
      </c>
      <c r="R11" s="34">
        <f t="shared" si="12"/>
        <v>-0.38072859095453282</v>
      </c>
      <c r="S11" s="31">
        <f t="shared" si="13"/>
        <v>0.6</v>
      </c>
      <c r="T11" s="29">
        <f t="shared" si="14"/>
        <v>4.0816329999999998E-2</v>
      </c>
      <c r="U11" s="31">
        <f t="shared" si="15"/>
        <v>22.401814000000002</v>
      </c>
      <c r="V11" s="36">
        <f t="shared" si="15"/>
        <v>13.36036</v>
      </c>
    </row>
    <row r="12" spans="2:22" x14ac:dyDescent="0.25">
      <c r="B12" s="37">
        <f t="shared" si="0"/>
        <v>44246.734224537002</v>
      </c>
      <c r="C12" s="38">
        <f t="shared" si="0"/>
        <v>44246.734224537002</v>
      </c>
      <c r="D12" s="39" t="s">
        <v>19</v>
      </c>
      <c r="E12" s="56" t="s">
        <v>20</v>
      </c>
      <c r="F12" s="40">
        <f t="shared" si="1"/>
        <v>132.47999999999999</v>
      </c>
      <c r="G12" s="40">
        <f t="shared" si="2"/>
        <v>129.56</v>
      </c>
      <c r="H12" s="41">
        <f t="shared" si="16"/>
        <v>2.9199999999999875</v>
      </c>
      <c r="I12" s="42">
        <f t="shared" si="3"/>
        <v>2.2537805999999997E-2</v>
      </c>
      <c r="J12" s="43">
        <f t="shared" si="4"/>
        <v>132.72</v>
      </c>
      <c r="K12" s="49">
        <f t="shared" si="5"/>
        <v>129.76</v>
      </c>
      <c r="L12" s="45">
        <f t="shared" si="6"/>
        <v>1588249</v>
      </c>
      <c r="M12" s="46">
        <f t="shared" si="7"/>
        <v>58.77</v>
      </c>
      <c r="N12" s="47">
        <f t="shared" si="8"/>
        <v>225.42113323124039</v>
      </c>
      <c r="O12" s="46">
        <f t="shared" si="9"/>
        <v>137.52000000000001</v>
      </c>
      <c r="P12" s="47">
        <f t="shared" si="10"/>
        <v>-5.7882489819662624</v>
      </c>
      <c r="Q12" s="48">
        <f t="shared" si="11"/>
        <v>116.68541999999999</v>
      </c>
      <c r="R12" s="47">
        <f t="shared" si="12"/>
        <v>11.033580716425419</v>
      </c>
      <c r="S12" s="44">
        <f t="shared" si="13"/>
        <v>3.5</v>
      </c>
      <c r="T12" s="42">
        <f t="shared" si="14"/>
        <v>2.7014509999999999E-2</v>
      </c>
      <c r="U12" s="44">
        <f t="shared" si="15"/>
        <v>24.93037</v>
      </c>
      <c r="V12" s="49">
        <f t="shared" si="15"/>
        <v>0</v>
      </c>
    </row>
    <row r="13" spans="2:22" x14ac:dyDescent="0.25">
      <c r="B13" s="24">
        <f t="shared" si="0"/>
        <v>44246.732962962997</v>
      </c>
      <c r="C13" s="25">
        <f t="shared" si="0"/>
        <v>44246.732962962997</v>
      </c>
      <c r="D13" s="26" t="s">
        <v>21</v>
      </c>
      <c r="E13" s="55" t="s">
        <v>22</v>
      </c>
      <c r="F13" s="27">
        <f t="shared" si="1"/>
        <v>53.82</v>
      </c>
      <c r="G13" s="27">
        <f t="shared" si="2"/>
        <v>53.98</v>
      </c>
      <c r="H13" s="28">
        <f t="shared" si="16"/>
        <v>-0.15999999999999659</v>
      </c>
      <c r="I13" s="29">
        <f t="shared" si="3"/>
        <v>-2.9640579999999999E-3</v>
      </c>
      <c r="J13" s="30">
        <f t="shared" si="4"/>
        <v>54.42</v>
      </c>
      <c r="K13" s="36">
        <f t="shared" si="5"/>
        <v>53.8</v>
      </c>
      <c r="L13" s="32">
        <f t="shared" si="6"/>
        <v>1269770</v>
      </c>
      <c r="M13" s="33">
        <f t="shared" si="7"/>
        <v>36.71</v>
      </c>
      <c r="N13" s="34">
        <f t="shared" si="8"/>
        <v>146.60855352764915</v>
      </c>
      <c r="O13" s="33">
        <f t="shared" si="9"/>
        <v>62.74</v>
      </c>
      <c r="P13" s="34">
        <f t="shared" si="10"/>
        <v>-13.962384443736056</v>
      </c>
      <c r="Q13" s="35">
        <f t="shared" si="11"/>
        <v>57.632779999999997</v>
      </c>
      <c r="R13" s="34">
        <f t="shared" si="12"/>
        <v>-6.3380249920271012</v>
      </c>
      <c r="S13" s="31">
        <f t="shared" si="13"/>
        <v>1.57</v>
      </c>
      <c r="T13" s="29">
        <f t="shared" si="14"/>
        <v>2.9084848E-2</v>
      </c>
      <c r="U13" s="31">
        <f t="shared" si="15"/>
        <v>9.7042909999999996</v>
      </c>
      <c r="V13" s="36">
        <f t="shared" si="15"/>
        <v>23.4</v>
      </c>
    </row>
    <row r="14" spans="2:22" x14ac:dyDescent="0.25">
      <c r="B14" s="37">
        <f t="shared" si="0"/>
        <v>44246.7344212963</v>
      </c>
      <c r="C14" s="38">
        <f t="shared" si="0"/>
        <v>44246.7344212963</v>
      </c>
      <c r="D14" s="39" t="s">
        <v>23</v>
      </c>
      <c r="E14" s="56" t="s">
        <v>24</v>
      </c>
      <c r="F14" s="40">
        <f t="shared" si="1"/>
        <v>68</v>
      </c>
      <c r="G14" s="40">
        <f t="shared" si="2"/>
        <v>67.03</v>
      </c>
      <c r="H14" s="41">
        <f t="shared" si="16"/>
        <v>0.96999999999999886</v>
      </c>
      <c r="I14" s="42">
        <f t="shared" si="3"/>
        <v>1.4471151E-2</v>
      </c>
      <c r="J14" s="43">
        <f t="shared" si="4"/>
        <v>68.3</v>
      </c>
      <c r="K14" s="49">
        <f t="shared" si="5"/>
        <v>66.95</v>
      </c>
      <c r="L14" s="45">
        <f t="shared" si="6"/>
        <v>2716801</v>
      </c>
      <c r="M14" s="46">
        <f t="shared" si="7"/>
        <v>37.354999999999997</v>
      </c>
      <c r="N14" s="47">
        <f t="shared" si="8"/>
        <v>182.03721054745014</v>
      </c>
      <c r="O14" s="46">
        <f t="shared" si="9"/>
        <v>69.239999999999995</v>
      </c>
      <c r="P14" s="47">
        <f t="shared" si="10"/>
        <v>-3.1917966493356431</v>
      </c>
      <c r="Q14" s="48">
        <f t="shared" si="11"/>
        <v>57.901702999999998</v>
      </c>
      <c r="R14" s="47">
        <f t="shared" si="12"/>
        <v>15.765161518651709</v>
      </c>
      <c r="S14" s="44">
        <f t="shared" si="13"/>
        <v>3.3</v>
      </c>
      <c r="T14" s="42">
        <f t="shared" si="14"/>
        <v>4.9231685999999997E-2</v>
      </c>
      <c r="U14" s="44">
        <f t="shared" si="15"/>
        <v>0</v>
      </c>
      <c r="V14" s="49">
        <f t="shared" si="15"/>
        <v>0</v>
      </c>
    </row>
    <row r="15" spans="2:22" x14ac:dyDescent="0.25">
      <c r="B15" s="24">
        <f t="shared" si="0"/>
        <v>44246.734224537002</v>
      </c>
      <c r="C15" s="25">
        <f t="shared" si="0"/>
        <v>44246.734224537002</v>
      </c>
      <c r="D15" s="26" t="s">
        <v>25</v>
      </c>
      <c r="E15" s="55" t="s">
        <v>26</v>
      </c>
      <c r="F15" s="27">
        <f t="shared" si="1"/>
        <v>36</v>
      </c>
      <c r="G15" s="27">
        <f t="shared" si="2"/>
        <v>35.950000000000003</v>
      </c>
      <c r="H15" s="28">
        <f t="shared" si="16"/>
        <v>4.9999999999997158E-2</v>
      </c>
      <c r="I15" s="29">
        <f t="shared" si="3"/>
        <v>1.3907993E-3</v>
      </c>
      <c r="J15" s="30">
        <f t="shared" si="4"/>
        <v>36.22</v>
      </c>
      <c r="K15" s="36">
        <f t="shared" si="5"/>
        <v>35.56</v>
      </c>
      <c r="L15" s="32">
        <f t="shared" si="6"/>
        <v>1655155</v>
      </c>
      <c r="M15" s="33">
        <f t="shared" si="7"/>
        <v>24.25</v>
      </c>
      <c r="N15" s="34">
        <f t="shared" si="8"/>
        <v>148.45360824742269</v>
      </c>
      <c r="O15" s="33">
        <f t="shared" si="9"/>
        <v>50.4</v>
      </c>
      <c r="P15" s="34">
        <f t="shared" si="10"/>
        <v>-28.67063492063491</v>
      </c>
      <c r="Q15" s="35">
        <f t="shared" si="11"/>
        <v>37.679653000000002</v>
      </c>
      <c r="R15" s="34">
        <f t="shared" si="12"/>
        <v>-4.5904164775615044</v>
      </c>
      <c r="S15" s="31">
        <f t="shared" si="13"/>
        <v>0.84</v>
      </c>
      <c r="T15" s="29">
        <f t="shared" si="14"/>
        <v>2.3365784000000001E-2</v>
      </c>
      <c r="U15" s="31">
        <f t="shared" si="15"/>
        <v>11.073516</v>
      </c>
      <c r="V15" s="36">
        <f t="shared" si="15"/>
        <v>0</v>
      </c>
    </row>
    <row r="16" spans="2:22" x14ac:dyDescent="0.25">
      <c r="B16" s="37">
        <f t="shared" si="0"/>
        <v>44246.7350462963</v>
      </c>
      <c r="C16" s="38">
        <f t="shared" si="0"/>
        <v>44246.7350462963</v>
      </c>
      <c r="D16" s="39" t="s">
        <v>27</v>
      </c>
      <c r="E16" s="56" t="s">
        <v>28</v>
      </c>
      <c r="F16" s="40">
        <f t="shared" si="1"/>
        <v>206</v>
      </c>
      <c r="G16" s="40">
        <f t="shared" si="2"/>
        <v>206.5</v>
      </c>
      <c r="H16" s="41">
        <f t="shared" si="16"/>
        <v>-0.5</v>
      </c>
      <c r="I16" s="42">
        <f t="shared" si="3"/>
        <v>-2.4213075999999999E-3</v>
      </c>
      <c r="J16" s="43">
        <f t="shared" si="4"/>
        <v>207.4</v>
      </c>
      <c r="K16" s="49">
        <f t="shared" si="5"/>
        <v>205</v>
      </c>
      <c r="L16" s="45">
        <f t="shared" si="6"/>
        <v>983266</v>
      </c>
      <c r="M16" s="46">
        <f t="shared" si="7"/>
        <v>130.44999999999999</v>
      </c>
      <c r="N16" s="47">
        <f t="shared" si="8"/>
        <v>157.91490992717519</v>
      </c>
      <c r="O16" s="46">
        <f t="shared" si="9"/>
        <v>226.4</v>
      </c>
      <c r="P16" s="47">
        <f t="shared" si="10"/>
        <v>-8.7897526501766805</v>
      </c>
      <c r="Q16" s="48">
        <f t="shared" si="11"/>
        <v>208.29897</v>
      </c>
      <c r="R16" s="47">
        <f t="shared" si="12"/>
        <v>-0.8636480535645461</v>
      </c>
      <c r="S16" s="44">
        <f t="shared" si="13"/>
        <v>3.8519999999999999</v>
      </c>
      <c r="T16" s="42">
        <f t="shared" si="14"/>
        <v>1.8653751999999999E-2</v>
      </c>
      <c r="U16" s="44">
        <f t="shared" si="15"/>
        <v>43.755310000000001</v>
      </c>
      <c r="V16" s="49">
        <f t="shared" si="15"/>
        <v>0</v>
      </c>
    </row>
    <row r="17" spans="2:22" x14ac:dyDescent="0.25">
      <c r="B17" s="24">
        <f t="shared" si="0"/>
        <v>44246.732719907399</v>
      </c>
      <c r="C17" s="25">
        <f t="shared" si="0"/>
        <v>44246.732719907399</v>
      </c>
      <c r="D17" s="26" t="s">
        <v>29</v>
      </c>
      <c r="E17" s="55" t="s">
        <v>30</v>
      </c>
      <c r="F17" s="27">
        <f t="shared" si="1"/>
        <v>32.47</v>
      </c>
      <c r="G17" s="27">
        <f t="shared" si="2"/>
        <v>32.44</v>
      </c>
      <c r="H17" s="28">
        <f t="shared" si="16"/>
        <v>3.0000000000001137E-2</v>
      </c>
      <c r="I17" s="29">
        <f t="shared" si="3"/>
        <v>9.2486420000000003E-4</v>
      </c>
      <c r="J17" s="30">
        <f t="shared" si="4"/>
        <v>32.619999999999997</v>
      </c>
      <c r="K17" s="36">
        <f t="shared" si="5"/>
        <v>31.52</v>
      </c>
      <c r="L17" s="32">
        <f t="shared" si="6"/>
        <v>5484770</v>
      </c>
      <c r="M17" s="33">
        <f t="shared" si="7"/>
        <v>20.05</v>
      </c>
      <c r="N17" s="34">
        <f t="shared" si="8"/>
        <v>161.94513715710724</v>
      </c>
      <c r="O17" s="33">
        <f t="shared" si="9"/>
        <v>38.65</v>
      </c>
      <c r="P17" s="34">
        <f t="shared" si="10"/>
        <v>-16.067270375161698</v>
      </c>
      <c r="Q17" s="35">
        <f t="shared" si="11"/>
        <v>33.881250000000001</v>
      </c>
      <c r="R17" s="34">
        <f t="shared" si="12"/>
        <v>-4.2538277070651276</v>
      </c>
      <c r="S17" s="31">
        <f t="shared" si="13"/>
        <v>0.8</v>
      </c>
      <c r="T17" s="29">
        <f t="shared" si="14"/>
        <v>2.4660913E-2</v>
      </c>
      <c r="U17" s="31">
        <f t="shared" si="15"/>
        <v>20.459987999999999</v>
      </c>
      <c r="V17" s="36">
        <f t="shared" si="15"/>
        <v>0</v>
      </c>
    </row>
    <row r="18" spans="2:22" x14ac:dyDescent="0.25">
      <c r="B18" s="37">
        <f t="shared" si="0"/>
        <v>44246.733946759297</v>
      </c>
      <c r="C18" s="38">
        <f t="shared" si="0"/>
        <v>44246.733946759297</v>
      </c>
      <c r="D18" s="39" t="s">
        <v>31</v>
      </c>
      <c r="E18" s="56" t="s">
        <v>32</v>
      </c>
      <c r="F18" s="40">
        <f t="shared" si="1"/>
        <v>53.91</v>
      </c>
      <c r="G18" s="40">
        <f t="shared" si="2"/>
        <v>53.11</v>
      </c>
      <c r="H18" s="41">
        <f t="shared" si="16"/>
        <v>0.79999999999999716</v>
      </c>
      <c r="I18" s="42">
        <f t="shared" si="3"/>
        <v>1.5063062E-2</v>
      </c>
      <c r="J18" s="43">
        <f t="shared" si="4"/>
        <v>53.97</v>
      </c>
      <c r="K18" s="49">
        <f t="shared" si="5"/>
        <v>52.57</v>
      </c>
      <c r="L18" s="45">
        <f t="shared" si="6"/>
        <v>2910537</v>
      </c>
      <c r="M18" s="46">
        <f t="shared" si="7"/>
        <v>39.909999999999997</v>
      </c>
      <c r="N18" s="47">
        <f t="shared" si="8"/>
        <v>135.07892758707092</v>
      </c>
      <c r="O18" s="46">
        <f t="shared" si="9"/>
        <v>74.64</v>
      </c>
      <c r="P18" s="47">
        <f t="shared" si="10"/>
        <v>-28.845123258306543</v>
      </c>
      <c r="Q18" s="48">
        <f t="shared" si="11"/>
        <v>50.638126</v>
      </c>
      <c r="R18" s="47">
        <f t="shared" si="12"/>
        <v>4.8814484169497092</v>
      </c>
      <c r="S18" s="44">
        <f t="shared" si="13"/>
        <v>2.8</v>
      </c>
      <c r="T18" s="42">
        <f t="shared" si="14"/>
        <v>5.2720767000000002E-2</v>
      </c>
      <c r="U18" s="44">
        <f t="shared" si="15"/>
        <v>0</v>
      </c>
      <c r="V18" s="49">
        <f t="shared" si="15"/>
        <v>7.197597</v>
      </c>
    </row>
    <row r="19" spans="2:22" x14ac:dyDescent="0.25">
      <c r="B19" s="24">
        <f t="shared" si="0"/>
        <v>44246.732997685198</v>
      </c>
      <c r="C19" s="25">
        <f t="shared" si="0"/>
        <v>44246.732997685198</v>
      </c>
      <c r="D19" s="26" t="s">
        <v>33</v>
      </c>
      <c r="E19" s="55" t="s">
        <v>34</v>
      </c>
      <c r="F19" s="27">
        <f t="shared" si="1"/>
        <v>195.38</v>
      </c>
      <c r="G19" s="27">
        <f t="shared" si="2"/>
        <v>194.86</v>
      </c>
      <c r="H19" s="28">
        <f t="shared" si="16"/>
        <v>0.51999999999998181</v>
      </c>
      <c r="I19" s="29">
        <f t="shared" si="3"/>
        <v>2.6686046000000004E-3</v>
      </c>
      <c r="J19" s="30">
        <f t="shared" si="4"/>
        <v>198.34</v>
      </c>
      <c r="K19" s="36">
        <f t="shared" si="5"/>
        <v>195.14</v>
      </c>
      <c r="L19" s="32">
        <f t="shared" si="6"/>
        <v>1257538</v>
      </c>
      <c r="M19" s="33">
        <f t="shared" si="7"/>
        <v>117.1</v>
      </c>
      <c r="N19" s="34">
        <f t="shared" si="8"/>
        <v>166.84884713919729</v>
      </c>
      <c r="O19" s="33">
        <f t="shared" si="9"/>
        <v>232.6</v>
      </c>
      <c r="P19" s="34">
        <f t="shared" si="10"/>
        <v>-16.225279449699059</v>
      </c>
      <c r="Q19" s="35">
        <f t="shared" si="11"/>
        <v>185.16716</v>
      </c>
      <c r="R19" s="34">
        <f t="shared" si="12"/>
        <v>5.2346431192226532</v>
      </c>
      <c r="S19" s="31">
        <f t="shared" si="13"/>
        <v>9.6</v>
      </c>
      <c r="T19" s="29">
        <f t="shared" si="14"/>
        <v>4.926614E-2</v>
      </c>
      <c r="U19" s="31">
        <f t="shared" si="15"/>
        <v>11.796885</v>
      </c>
      <c r="V19" s="36">
        <f t="shared" si="15"/>
        <v>10.595445</v>
      </c>
    </row>
    <row r="20" spans="2:22" x14ac:dyDescent="0.25">
      <c r="B20" s="37">
        <f t="shared" si="0"/>
        <v>44246.7346412037</v>
      </c>
      <c r="C20" s="38">
        <f t="shared" si="0"/>
        <v>44246.7346412037</v>
      </c>
      <c r="D20" s="39" t="s">
        <v>35</v>
      </c>
      <c r="E20" s="56" t="s">
        <v>36</v>
      </c>
      <c r="F20" s="40">
        <f t="shared" si="1"/>
        <v>84.78</v>
      </c>
      <c r="G20" s="40">
        <f t="shared" si="2"/>
        <v>85.18</v>
      </c>
      <c r="H20" s="41">
        <f t="shared" si="16"/>
        <v>-0.40000000000000568</v>
      </c>
      <c r="I20" s="42">
        <f t="shared" si="3"/>
        <v>-4.6959560000000003E-3</v>
      </c>
      <c r="J20" s="43">
        <f t="shared" si="4"/>
        <v>85.54</v>
      </c>
      <c r="K20" s="49">
        <f t="shared" si="5"/>
        <v>84.66</v>
      </c>
      <c r="L20" s="45">
        <f t="shared" si="6"/>
        <v>344864</v>
      </c>
      <c r="M20" s="46">
        <f t="shared" si="7"/>
        <v>62.24</v>
      </c>
      <c r="N20" s="47">
        <f t="shared" si="8"/>
        <v>136.21465295629821</v>
      </c>
      <c r="O20" s="46">
        <f t="shared" si="9"/>
        <v>95.14</v>
      </c>
      <c r="P20" s="47">
        <f t="shared" si="10"/>
        <v>-10.46878284633172</v>
      </c>
      <c r="Q20" s="48">
        <f t="shared" si="11"/>
        <v>88.67</v>
      </c>
      <c r="R20" s="47">
        <f t="shared" si="12"/>
        <v>-3.935942257809856</v>
      </c>
      <c r="S20" s="44">
        <f t="shared" si="13"/>
        <v>1.85</v>
      </c>
      <c r="T20" s="42">
        <f t="shared" si="14"/>
        <v>2.1718714E-2</v>
      </c>
      <c r="U20" s="44">
        <f t="shared" si="15"/>
        <v>20.764143000000001</v>
      </c>
      <c r="V20" s="49">
        <f t="shared" si="15"/>
        <v>13.246874999999999</v>
      </c>
    </row>
    <row r="21" spans="2:22" x14ac:dyDescent="0.25">
      <c r="B21" s="24">
        <f t="shared" si="0"/>
        <v>44246.732870370397</v>
      </c>
      <c r="C21" s="25">
        <f t="shared" si="0"/>
        <v>44246.732870370397</v>
      </c>
      <c r="D21" s="26" t="s">
        <v>37</v>
      </c>
      <c r="E21" s="55" t="s">
        <v>38</v>
      </c>
      <c r="F21" s="27">
        <f t="shared" si="1"/>
        <v>8.6839999999999993</v>
      </c>
      <c r="G21" s="27">
        <f t="shared" si="2"/>
        <v>8.7159999999999993</v>
      </c>
      <c r="H21" s="28">
        <f t="shared" si="16"/>
        <v>-3.2000000000000028E-2</v>
      </c>
      <c r="I21" s="29">
        <f t="shared" si="3"/>
        <v>-3.6713618E-3</v>
      </c>
      <c r="J21" s="30">
        <f t="shared" si="4"/>
        <v>8.7460000000000004</v>
      </c>
      <c r="K21" s="36">
        <f t="shared" si="5"/>
        <v>8.6539999999999999</v>
      </c>
      <c r="L21" s="32">
        <f t="shared" si="6"/>
        <v>8030195</v>
      </c>
      <c r="M21" s="33">
        <f t="shared" si="7"/>
        <v>7.601</v>
      </c>
      <c r="N21" s="34">
        <f t="shared" si="8"/>
        <v>114.24812524667807</v>
      </c>
      <c r="O21" s="33">
        <f t="shared" si="9"/>
        <v>11.382</v>
      </c>
      <c r="P21" s="34">
        <f t="shared" si="10"/>
        <v>-23.422948515199437</v>
      </c>
      <c r="Q21" s="35">
        <f t="shared" si="11"/>
        <v>9.3192629999999994</v>
      </c>
      <c r="R21" s="34">
        <f t="shared" si="12"/>
        <v>-6.4732908600175847</v>
      </c>
      <c r="S21" s="31">
        <f t="shared" si="13"/>
        <v>0.46</v>
      </c>
      <c r="T21" s="29">
        <f t="shared" si="14"/>
        <v>5.2776508E-2</v>
      </c>
      <c r="U21" s="31">
        <f t="shared" si="15"/>
        <v>48.513966000000003</v>
      </c>
      <c r="V21" s="36">
        <f t="shared" si="15"/>
        <v>13.56875</v>
      </c>
    </row>
    <row r="22" spans="2:22" ht="30" x14ac:dyDescent="0.25">
      <c r="B22" s="37">
        <f t="shared" si="0"/>
        <v>44246.732685185198</v>
      </c>
      <c r="C22" s="38">
        <f t="shared" si="0"/>
        <v>44246.732685185198</v>
      </c>
      <c r="D22" s="39" t="s">
        <v>39</v>
      </c>
      <c r="E22" s="56" t="s">
        <v>40</v>
      </c>
      <c r="F22" s="40">
        <f t="shared" si="1"/>
        <v>191.55</v>
      </c>
      <c r="G22" s="40">
        <f t="shared" si="2"/>
        <v>188.9</v>
      </c>
      <c r="H22" s="41">
        <f t="shared" si="16"/>
        <v>2.6500000000000057</v>
      </c>
      <c r="I22" s="42">
        <f t="shared" si="3"/>
        <v>1.4028636000000001E-2</v>
      </c>
      <c r="J22" s="43">
        <f t="shared" si="4"/>
        <v>193.1</v>
      </c>
      <c r="K22" s="49">
        <f t="shared" si="5"/>
        <v>185.95</v>
      </c>
      <c r="L22" s="45">
        <f t="shared" si="6"/>
        <v>308684</v>
      </c>
      <c r="M22" s="46">
        <f t="shared" si="7"/>
        <v>97.76</v>
      </c>
      <c r="N22" s="47">
        <f t="shared" si="8"/>
        <v>195.93903436988543</v>
      </c>
      <c r="O22" s="46">
        <f t="shared" si="9"/>
        <v>262.5</v>
      </c>
      <c r="P22" s="47">
        <f t="shared" si="10"/>
        <v>-28.038095238095238</v>
      </c>
      <c r="Q22" s="48">
        <f t="shared" si="11"/>
        <v>179.09755999999999</v>
      </c>
      <c r="R22" s="47">
        <f t="shared" si="12"/>
        <v>5.473240394788192</v>
      </c>
      <c r="S22" s="44">
        <f t="shared" si="13"/>
        <v>3.4</v>
      </c>
      <c r="T22" s="42">
        <f t="shared" si="14"/>
        <v>1.7998943E-2</v>
      </c>
      <c r="U22" s="44">
        <f t="shared" si="15"/>
        <v>42.852352000000003</v>
      </c>
      <c r="V22" s="49">
        <f t="shared" si="15"/>
        <v>19.808686999999999</v>
      </c>
    </row>
    <row r="23" spans="2:22" x14ac:dyDescent="0.25">
      <c r="B23" s="24">
        <f t="shared" si="0"/>
        <v>44246.732870370397</v>
      </c>
      <c r="C23" s="25">
        <f t="shared" si="0"/>
        <v>44246.732870370397</v>
      </c>
      <c r="D23" s="26" t="s">
        <v>41</v>
      </c>
      <c r="E23" s="55" t="s">
        <v>42</v>
      </c>
      <c r="F23" s="27">
        <f t="shared" si="1"/>
        <v>170.54</v>
      </c>
      <c r="G23" s="27">
        <f t="shared" si="2"/>
        <v>168.86</v>
      </c>
      <c r="H23" s="28">
        <f t="shared" si="16"/>
        <v>1.6799999999999784</v>
      </c>
      <c r="I23" s="29">
        <f t="shared" si="3"/>
        <v>9.9490270000000009E-3</v>
      </c>
      <c r="J23" s="30">
        <f t="shared" si="4"/>
        <v>173.66</v>
      </c>
      <c r="K23" s="36">
        <f t="shared" si="5"/>
        <v>169.46</v>
      </c>
      <c r="L23" s="32">
        <f t="shared" si="6"/>
        <v>2075548</v>
      </c>
      <c r="M23" s="33">
        <f t="shared" si="7"/>
        <v>79.38</v>
      </c>
      <c r="N23" s="34">
        <f t="shared" si="8"/>
        <v>214.84001007810534</v>
      </c>
      <c r="O23" s="33">
        <f t="shared" si="9"/>
        <v>173.66</v>
      </c>
      <c r="P23" s="34">
        <f t="shared" si="10"/>
        <v>-2.7640216515029294</v>
      </c>
      <c r="Q23" s="35">
        <f t="shared" si="11"/>
        <v>145.75626</v>
      </c>
      <c r="R23" s="34">
        <f t="shared" si="12"/>
        <v>15.850941839479148</v>
      </c>
      <c r="S23" s="31">
        <f t="shared" si="13"/>
        <v>4.8600000000000003</v>
      </c>
      <c r="T23" s="29">
        <f t="shared" si="14"/>
        <v>2.8781239E-2</v>
      </c>
      <c r="U23" s="31">
        <f t="shared" si="15"/>
        <v>21.03614</v>
      </c>
      <c r="V23" s="36">
        <f t="shared" si="15"/>
        <v>6.0176425</v>
      </c>
    </row>
    <row r="24" spans="2:22" ht="30" x14ac:dyDescent="0.25">
      <c r="B24" s="37">
        <f t="shared" si="0"/>
        <v>44246.733946759297</v>
      </c>
      <c r="C24" s="38">
        <f t="shared" si="0"/>
        <v>44246.733946759297</v>
      </c>
      <c r="D24" s="39" t="s">
        <v>43</v>
      </c>
      <c r="E24" s="56" t="s">
        <v>44</v>
      </c>
      <c r="F24" s="40">
        <f t="shared" si="1"/>
        <v>236</v>
      </c>
      <c r="G24" s="40">
        <f t="shared" si="2"/>
        <v>233.6</v>
      </c>
      <c r="H24" s="41">
        <f t="shared" si="16"/>
        <v>2.4000000000000057</v>
      </c>
      <c r="I24" s="42">
        <f t="shared" si="3"/>
        <v>1.0273947E-2</v>
      </c>
      <c r="J24" s="43">
        <f t="shared" si="4"/>
        <v>237</v>
      </c>
      <c r="K24" s="49">
        <f t="shared" si="5"/>
        <v>234.6</v>
      </c>
      <c r="L24" s="45">
        <f t="shared" si="6"/>
        <v>339392</v>
      </c>
      <c r="M24" s="46">
        <f t="shared" si="7"/>
        <v>141.1</v>
      </c>
      <c r="N24" s="47">
        <f t="shared" si="8"/>
        <v>167.25726435152376</v>
      </c>
      <c r="O24" s="46">
        <f t="shared" si="9"/>
        <v>275.89999999999998</v>
      </c>
      <c r="P24" s="47">
        <f t="shared" si="10"/>
        <v>-15.331641899238846</v>
      </c>
      <c r="Q24" s="48">
        <f t="shared" si="11"/>
        <v>232.04478</v>
      </c>
      <c r="R24" s="47">
        <f t="shared" si="12"/>
        <v>0.67022408347216356</v>
      </c>
      <c r="S24" s="44">
        <f t="shared" si="13"/>
        <v>9.8000000000000007</v>
      </c>
      <c r="T24" s="42">
        <f t="shared" si="14"/>
        <v>4.1952055000000002E-2</v>
      </c>
      <c r="U24" s="44">
        <f t="shared" si="15"/>
        <v>27.245441</v>
      </c>
      <c r="V24" s="49">
        <f t="shared" si="15"/>
        <v>14.399024000000001</v>
      </c>
    </row>
    <row r="25" spans="2:22" x14ac:dyDescent="0.25">
      <c r="B25" s="24">
        <f t="shared" si="0"/>
        <v>44246.7328935185</v>
      </c>
      <c r="C25" s="25">
        <f t="shared" si="0"/>
        <v>44246.7328935185</v>
      </c>
      <c r="D25" s="26" t="s">
        <v>45</v>
      </c>
      <c r="E25" s="55" t="s">
        <v>46</v>
      </c>
      <c r="F25" s="27">
        <f t="shared" si="1"/>
        <v>36.6</v>
      </c>
      <c r="G25" s="27">
        <f t="shared" si="2"/>
        <v>35.21</v>
      </c>
      <c r="H25" s="28">
        <f t="shared" si="16"/>
        <v>1.3900000000000006</v>
      </c>
      <c r="I25" s="29">
        <f t="shared" si="3"/>
        <v>3.9477403000000001E-2</v>
      </c>
      <c r="J25" s="30">
        <f t="shared" si="4"/>
        <v>36.774999999999999</v>
      </c>
      <c r="K25" s="36">
        <f t="shared" si="5"/>
        <v>35.534999999999997</v>
      </c>
      <c r="L25" s="32">
        <f t="shared" si="6"/>
        <v>4808068</v>
      </c>
      <c r="M25" s="33">
        <f t="shared" si="7"/>
        <v>10.132</v>
      </c>
      <c r="N25" s="34">
        <f t="shared" si="8"/>
        <v>361.23174101855511</v>
      </c>
      <c r="O25" s="33">
        <f t="shared" si="9"/>
        <v>36.774999999999999</v>
      </c>
      <c r="P25" s="34">
        <f t="shared" si="10"/>
        <v>-4.2556084296396932</v>
      </c>
      <c r="Q25" s="35">
        <f t="shared" si="11"/>
        <v>27.972881000000001</v>
      </c>
      <c r="R25" s="34">
        <f t="shared" si="12"/>
        <v>25.87191144165665</v>
      </c>
      <c r="S25" s="31">
        <f t="shared" si="13"/>
        <v>0.22</v>
      </c>
      <c r="T25" s="29">
        <f t="shared" si="14"/>
        <v>6.2482249999999996E-3</v>
      </c>
      <c r="U25" s="31">
        <f t="shared" si="15"/>
        <v>125.34246</v>
      </c>
      <c r="V25" s="36">
        <f t="shared" si="15"/>
        <v>32.389378000000001</v>
      </c>
    </row>
    <row r="26" spans="2:22" x14ac:dyDescent="0.25">
      <c r="B26" s="37">
        <f t="shared" si="0"/>
        <v>44246.733946759297</v>
      </c>
      <c r="C26" s="38">
        <f t="shared" si="0"/>
        <v>44246.733946759297</v>
      </c>
      <c r="D26" s="39" t="s">
        <v>47</v>
      </c>
      <c r="E26" s="56" t="s">
        <v>48</v>
      </c>
      <c r="F26" s="40">
        <f t="shared" si="1"/>
        <v>295.60000000000002</v>
      </c>
      <c r="G26" s="40">
        <f t="shared" si="2"/>
        <v>288.8</v>
      </c>
      <c r="H26" s="41">
        <f t="shared" si="16"/>
        <v>6.8000000000000114</v>
      </c>
      <c r="I26" s="42">
        <f t="shared" si="3"/>
        <v>2.3545770000000001E-2</v>
      </c>
      <c r="J26" s="43">
        <f t="shared" si="4"/>
        <v>297.2</v>
      </c>
      <c r="K26" s="49">
        <f t="shared" si="5"/>
        <v>289.89999999999998</v>
      </c>
      <c r="L26" s="45">
        <f t="shared" si="6"/>
        <v>498887</v>
      </c>
      <c r="M26" s="46">
        <f t="shared" si="7"/>
        <v>162.19999999999999</v>
      </c>
      <c r="N26" s="47">
        <f t="shared" si="8"/>
        <v>182.24414303329226</v>
      </c>
      <c r="O26" s="46">
        <f t="shared" si="9"/>
        <v>306.7</v>
      </c>
      <c r="P26" s="47">
        <f t="shared" si="10"/>
        <v>-5.8363221388979412</v>
      </c>
      <c r="Q26" s="48">
        <f t="shared" si="11"/>
        <v>276.57709999999997</v>
      </c>
      <c r="R26" s="47">
        <f t="shared" si="12"/>
        <v>4.4193463594780695</v>
      </c>
      <c r="S26" s="44">
        <f t="shared" si="13"/>
        <v>3.85</v>
      </c>
      <c r="T26" s="42">
        <f t="shared" si="14"/>
        <v>1.3331025E-2</v>
      </c>
      <c r="U26" s="44">
        <f t="shared" si="15"/>
        <v>128.97033999999999</v>
      </c>
      <c r="V26" s="49">
        <f t="shared" si="15"/>
        <v>37.465150000000001</v>
      </c>
    </row>
    <row r="27" spans="2:22" x14ac:dyDescent="0.25">
      <c r="B27" s="24">
        <f t="shared" si="0"/>
        <v>44246.7327083333</v>
      </c>
      <c r="C27" s="25">
        <f t="shared" si="0"/>
        <v>44246.7327083333</v>
      </c>
      <c r="D27" s="26" t="s">
        <v>49</v>
      </c>
      <c r="E27" s="55" t="s">
        <v>50</v>
      </c>
      <c r="F27" s="27">
        <f t="shared" si="1"/>
        <v>42.41</v>
      </c>
      <c r="G27" s="27">
        <f t="shared" si="2"/>
        <v>42.16</v>
      </c>
      <c r="H27" s="28">
        <f t="shared" si="16"/>
        <v>0.25</v>
      </c>
      <c r="I27" s="29">
        <f t="shared" si="3"/>
        <v>5.9297912999999999E-3</v>
      </c>
      <c r="J27" s="30">
        <f t="shared" si="4"/>
        <v>42.5</v>
      </c>
      <c r="K27" s="36">
        <f t="shared" si="5"/>
        <v>42.09</v>
      </c>
      <c r="L27" s="32">
        <f t="shared" si="6"/>
        <v>2203994</v>
      </c>
      <c r="M27" s="33">
        <f t="shared" si="7"/>
        <v>19.100000000000001</v>
      </c>
      <c r="N27" s="34">
        <f t="shared" si="8"/>
        <v>222.04188481675391</v>
      </c>
      <c r="O27" s="33">
        <f t="shared" si="9"/>
        <v>43.84</v>
      </c>
      <c r="P27" s="34">
        <f t="shared" si="10"/>
        <v>-3.8321167883211729</v>
      </c>
      <c r="Q27" s="35">
        <f t="shared" si="11"/>
        <v>39.959719999999997</v>
      </c>
      <c r="R27" s="34">
        <f t="shared" si="12"/>
        <v>5.5062447885020305</v>
      </c>
      <c r="S27" s="31">
        <f t="shared" si="13"/>
        <v>1.1499999999999999</v>
      </c>
      <c r="T27" s="29">
        <f t="shared" si="14"/>
        <v>2.7277039999999999E-2</v>
      </c>
      <c r="U27" s="31">
        <f t="shared" si="15"/>
        <v>21.068058000000001</v>
      </c>
      <c r="V27" s="36">
        <f t="shared" si="15"/>
        <v>18.848887999999999</v>
      </c>
    </row>
    <row r="28" spans="2:22" x14ac:dyDescent="0.25">
      <c r="B28" s="37">
        <f t="shared" si="0"/>
        <v>44246.7328009259</v>
      </c>
      <c r="C28" s="38">
        <f t="shared" si="0"/>
        <v>44246.7328009259</v>
      </c>
      <c r="D28" s="39" t="s">
        <v>51</v>
      </c>
      <c r="E28" s="56" t="s">
        <v>52</v>
      </c>
      <c r="F28" s="40">
        <f t="shared" si="1"/>
        <v>65.599999999999994</v>
      </c>
      <c r="G28" s="40">
        <f t="shared" si="2"/>
        <v>63.84</v>
      </c>
      <c r="H28" s="41">
        <f t="shared" si="16"/>
        <v>1.7599999999999909</v>
      </c>
      <c r="I28" s="42">
        <f t="shared" si="3"/>
        <v>2.7568895999999999E-2</v>
      </c>
      <c r="J28" s="43">
        <f t="shared" si="4"/>
        <v>65.760000000000005</v>
      </c>
      <c r="K28" s="49">
        <f t="shared" si="5"/>
        <v>64.040000000000006</v>
      </c>
      <c r="L28" s="45">
        <f t="shared" si="6"/>
        <v>647750</v>
      </c>
      <c r="M28" s="46">
        <f t="shared" si="7"/>
        <v>29</v>
      </c>
      <c r="N28" s="47">
        <f t="shared" si="8"/>
        <v>226.2068965517241</v>
      </c>
      <c r="O28" s="46">
        <f t="shared" si="9"/>
        <v>69.7</v>
      </c>
      <c r="P28" s="47">
        <f t="shared" si="10"/>
        <v>-8.4074605451936861</v>
      </c>
      <c r="Q28" s="48">
        <f t="shared" si="11"/>
        <v>57.447082999999999</v>
      </c>
      <c r="R28" s="47">
        <f t="shared" si="12"/>
        <v>11.12835790113138</v>
      </c>
      <c r="S28" s="44">
        <f t="shared" si="13"/>
        <v>0.6</v>
      </c>
      <c r="T28" s="42">
        <f t="shared" si="14"/>
        <v>9.3984970000000004E-3</v>
      </c>
      <c r="U28" s="44">
        <f t="shared" si="15"/>
        <v>0</v>
      </c>
      <c r="V28" s="49">
        <f t="shared" si="15"/>
        <v>0</v>
      </c>
    </row>
    <row r="29" spans="2:22" x14ac:dyDescent="0.25">
      <c r="B29" s="24">
        <f t="shared" si="0"/>
        <v>44246.7328472222</v>
      </c>
      <c r="C29" s="25">
        <f t="shared" si="0"/>
        <v>44246.7328472222</v>
      </c>
      <c r="D29" s="26" t="s">
        <v>53</v>
      </c>
      <c r="E29" s="55" t="s">
        <v>54</v>
      </c>
      <c r="F29" s="27">
        <f t="shared" si="1"/>
        <v>121.7</v>
      </c>
      <c r="G29" s="27">
        <f t="shared" si="2"/>
        <v>121.8</v>
      </c>
      <c r="H29" s="28">
        <f t="shared" si="16"/>
        <v>-9.9999999999994316E-2</v>
      </c>
      <c r="I29" s="29">
        <f t="shared" si="3"/>
        <v>-8.2106813999999998E-4</v>
      </c>
      <c r="J29" s="30">
        <f t="shared" si="4"/>
        <v>124.5</v>
      </c>
      <c r="K29" s="36">
        <f t="shared" si="5"/>
        <v>121.1</v>
      </c>
      <c r="L29" s="32">
        <f t="shared" si="6"/>
        <v>650226</v>
      </c>
      <c r="M29" s="33">
        <f t="shared" si="7"/>
        <v>50.18</v>
      </c>
      <c r="N29" s="34">
        <f t="shared" si="8"/>
        <v>242.52690314866481</v>
      </c>
      <c r="O29" s="33">
        <f t="shared" si="9"/>
        <v>145.4</v>
      </c>
      <c r="P29" s="34">
        <f t="shared" si="10"/>
        <v>-16.231086657496562</v>
      </c>
      <c r="Q29" s="35">
        <f t="shared" si="11"/>
        <v>108.02632</v>
      </c>
      <c r="R29" s="34">
        <f t="shared" si="12"/>
        <v>12.750300112046773</v>
      </c>
      <c r="S29" s="31">
        <f t="shared" si="13"/>
        <v>0</v>
      </c>
      <c r="T29" s="29">
        <f t="shared" si="14"/>
        <v>0</v>
      </c>
      <c r="U29" s="31">
        <f t="shared" si="15"/>
        <v>0</v>
      </c>
      <c r="V29" s="36">
        <f t="shared" si="15"/>
        <v>0</v>
      </c>
    </row>
    <row r="30" spans="2:22" x14ac:dyDescent="0.25">
      <c r="B30" s="37">
        <f t="shared" si="0"/>
        <v>44246.7332523148</v>
      </c>
      <c r="C30" s="38">
        <f t="shared" si="0"/>
        <v>44246.7332523148</v>
      </c>
      <c r="D30" s="39" t="s">
        <v>55</v>
      </c>
      <c r="E30" s="56" t="s">
        <v>56</v>
      </c>
      <c r="F30" s="40">
        <f t="shared" si="1"/>
        <v>120.35</v>
      </c>
      <c r="G30" s="40">
        <f t="shared" si="2"/>
        <v>117.75</v>
      </c>
      <c r="H30" s="41">
        <f t="shared" si="16"/>
        <v>2.5999999999999943</v>
      </c>
      <c r="I30" s="42">
        <f t="shared" si="3"/>
        <v>2.2080666999999998E-2</v>
      </c>
      <c r="J30" s="43">
        <f t="shared" si="4"/>
        <v>121</v>
      </c>
      <c r="K30" s="49">
        <f t="shared" si="5"/>
        <v>116.75</v>
      </c>
      <c r="L30" s="45">
        <f t="shared" si="6"/>
        <v>516435</v>
      </c>
      <c r="M30" s="46">
        <f t="shared" si="7"/>
        <v>51.45</v>
      </c>
      <c r="N30" s="47">
        <f t="shared" si="8"/>
        <v>233.91642371234207</v>
      </c>
      <c r="O30" s="46">
        <f t="shared" si="9"/>
        <v>126.55</v>
      </c>
      <c r="P30" s="47">
        <f t="shared" si="10"/>
        <v>-6.9537732121690965</v>
      </c>
      <c r="Q30" s="48">
        <f t="shared" si="11"/>
        <v>105.39882</v>
      </c>
      <c r="R30" s="47">
        <f t="shared" si="12"/>
        <v>11.718518290811986</v>
      </c>
      <c r="S30" s="44">
        <f t="shared" si="13"/>
        <v>3</v>
      </c>
      <c r="T30" s="42">
        <f t="shared" si="14"/>
        <v>2.5477706999999999E-2</v>
      </c>
      <c r="U30" s="44">
        <f t="shared" si="15"/>
        <v>0</v>
      </c>
      <c r="V30" s="49">
        <f t="shared" si="15"/>
        <v>6.8968477000000004</v>
      </c>
    </row>
    <row r="31" spans="2:22" x14ac:dyDescent="0.25">
      <c r="B31" s="24">
        <f t="shared" si="0"/>
        <v>44246.732662037</v>
      </c>
      <c r="C31" s="25">
        <f t="shared" si="0"/>
        <v>44246.732662037</v>
      </c>
      <c r="D31" s="26" t="s">
        <v>57</v>
      </c>
      <c r="E31" s="55" t="s">
        <v>58</v>
      </c>
      <c r="F31" s="27">
        <f t="shared" si="1"/>
        <v>136.69999999999999</v>
      </c>
      <c r="G31" s="27">
        <f t="shared" si="2"/>
        <v>136</v>
      </c>
      <c r="H31" s="28">
        <f t="shared" si="16"/>
        <v>0.69999999999998863</v>
      </c>
      <c r="I31" s="29">
        <f t="shared" si="3"/>
        <v>5.1470362999999995E-3</v>
      </c>
      <c r="J31" s="30">
        <f t="shared" si="4"/>
        <v>137.85</v>
      </c>
      <c r="K31" s="36">
        <f t="shared" si="5"/>
        <v>135.75</v>
      </c>
      <c r="L31" s="32">
        <f t="shared" si="6"/>
        <v>689876</v>
      </c>
      <c r="M31" s="33">
        <f t="shared" si="7"/>
        <v>92.92</v>
      </c>
      <c r="N31" s="34">
        <f t="shared" si="8"/>
        <v>147.11579853637537</v>
      </c>
      <c r="O31" s="33">
        <f t="shared" si="9"/>
        <v>170.15</v>
      </c>
      <c r="P31" s="34">
        <f t="shared" si="10"/>
        <v>-20.070526006464888</v>
      </c>
      <c r="Q31" s="35">
        <f t="shared" si="11"/>
        <v>142.22917000000001</v>
      </c>
      <c r="R31" s="34">
        <f t="shared" si="12"/>
        <v>-4.3796712024685291</v>
      </c>
      <c r="S31" s="31">
        <f t="shared" si="13"/>
        <v>3</v>
      </c>
      <c r="T31" s="29">
        <f t="shared" si="14"/>
        <v>2.2058824000000001E-2</v>
      </c>
      <c r="U31" s="31">
        <f t="shared" si="15"/>
        <v>23.052277</v>
      </c>
      <c r="V31" s="36">
        <f t="shared" si="15"/>
        <v>22.669982999999998</v>
      </c>
    </row>
    <row r="32" spans="2:22" x14ac:dyDescent="0.25">
      <c r="B32" s="37">
        <f t="shared" si="0"/>
        <v>44246.739004629599</v>
      </c>
      <c r="C32" s="38">
        <f t="shared" si="0"/>
        <v>44246.739004629599</v>
      </c>
      <c r="D32" s="39" t="s">
        <v>59</v>
      </c>
      <c r="E32" s="56" t="s">
        <v>60</v>
      </c>
      <c r="F32" s="40">
        <f t="shared" si="1"/>
        <v>104.94</v>
      </c>
      <c r="G32" s="40">
        <f t="shared" si="2"/>
        <v>106.24</v>
      </c>
      <c r="H32" s="41">
        <f t="shared" si="16"/>
        <v>-1.2999999999999972</v>
      </c>
      <c r="I32" s="42">
        <f t="shared" si="3"/>
        <v>-1.2236403E-2</v>
      </c>
      <c r="J32" s="43">
        <f t="shared" si="4"/>
        <v>106.46</v>
      </c>
      <c r="K32" s="49">
        <f t="shared" si="5"/>
        <v>104.76</v>
      </c>
      <c r="L32" s="45">
        <f t="shared" si="6"/>
        <v>3084644</v>
      </c>
      <c r="M32" s="46">
        <f t="shared" si="7"/>
        <v>82.13</v>
      </c>
      <c r="N32" s="47">
        <f t="shared" si="8"/>
        <v>127.77304273712407</v>
      </c>
      <c r="O32" s="46">
        <f t="shared" si="9"/>
        <v>143.32</v>
      </c>
      <c r="P32" s="47">
        <f t="shared" si="10"/>
        <v>-25.872174155735408</v>
      </c>
      <c r="Q32" s="48">
        <f t="shared" si="11"/>
        <v>116.08736399999999</v>
      </c>
      <c r="R32" s="47">
        <f t="shared" si="12"/>
        <v>-8.4827182396871308</v>
      </c>
      <c r="S32" s="44">
        <f t="shared" si="13"/>
        <v>1.58</v>
      </c>
      <c r="T32" s="42">
        <f t="shared" si="14"/>
        <v>1.4871987999999999E-2</v>
      </c>
      <c r="U32" s="44">
        <f t="shared" si="15"/>
        <v>24.124140000000001</v>
      </c>
      <c r="V32" s="49">
        <f t="shared" si="15"/>
        <v>0</v>
      </c>
    </row>
    <row r="33" spans="2:22" ht="15.75" thickBot="1" x14ac:dyDescent="0.3">
      <c r="B33" s="24">
        <f t="shared" si="0"/>
        <v>44246.7328935185</v>
      </c>
      <c r="C33" s="25">
        <f t="shared" si="0"/>
        <v>44246.7328935185</v>
      </c>
      <c r="D33" s="26" t="s">
        <v>61</v>
      </c>
      <c r="E33" s="55" t="s">
        <v>62</v>
      </c>
      <c r="F33" s="27">
        <f t="shared" si="1"/>
        <v>85.08</v>
      </c>
      <c r="G33" s="27">
        <f t="shared" si="2"/>
        <v>86.6</v>
      </c>
      <c r="H33" s="28">
        <f t="shared" si="16"/>
        <v>-1.519999999999996</v>
      </c>
      <c r="I33" s="29">
        <f t="shared" si="3"/>
        <v>-1.7551924999999999E-2</v>
      </c>
      <c r="J33" s="30">
        <f t="shared" si="4"/>
        <v>87.18</v>
      </c>
      <c r="K33" s="36">
        <f t="shared" si="5"/>
        <v>85.08</v>
      </c>
      <c r="L33" s="32">
        <f t="shared" si="6"/>
        <v>651383</v>
      </c>
      <c r="M33" s="33">
        <f t="shared" si="7"/>
        <v>77.62</v>
      </c>
      <c r="N33" s="34">
        <f t="shared" si="8"/>
        <v>109.61092501932491</v>
      </c>
      <c r="O33" s="33">
        <f t="shared" si="9"/>
        <v>107.5</v>
      </c>
      <c r="P33" s="34">
        <f t="shared" si="10"/>
        <v>-19.441860465116278</v>
      </c>
      <c r="Q33" s="35">
        <f t="shared" si="11"/>
        <v>95.074164999999994</v>
      </c>
      <c r="R33" s="34">
        <f t="shared" si="12"/>
        <v>-8.9132152777781357</v>
      </c>
      <c r="S33" s="31">
        <f t="shared" si="13"/>
        <v>0.7</v>
      </c>
      <c r="T33" s="29">
        <f t="shared" si="14"/>
        <v>8.0831405000000005E-3</v>
      </c>
      <c r="U33" s="31">
        <f t="shared" si="15"/>
        <v>34.459293000000002</v>
      </c>
      <c r="V33" s="36">
        <f t="shared" si="15"/>
        <v>23.245901</v>
      </c>
    </row>
    <row r="34" spans="2:22" x14ac:dyDescent="0.25">
      <c r="B34" s="67">
        <f t="shared" si="0"/>
        <v>44246.749722222201</v>
      </c>
      <c r="C34" s="68">
        <f t="shared" si="0"/>
        <v>44246.749722222201</v>
      </c>
      <c r="D34" s="10" t="s">
        <v>78</v>
      </c>
      <c r="E34" s="69" t="s">
        <v>79</v>
      </c>
      <c r="F34" s="70">
        <f t="shared" si="1"/>
        <v>3312.6849999999999</v>
      </c>
      <c r="G34" s="70">
        <f t="shared" si="2"/>
        <v>3328.23</v>
      </c>
      <c r="H34" s="71">
        <f t="shared" ref="H34" si="17">SUM(F34-G34)</f>
        <v>-15.545000000000073</v>
      </c>
      <c r="I34" s="72">
        <f t="shared" si="3"/>
        <v>-4.6706273999999994E-3</v>
      </c>
      <c r="J34" s="73">
        <f t="shared" ref="J34" si="18">yahoodata(D34,"regularMarketDayHigh")</f>
        <v>3333.5</v>
      </c>
      <c r="K34" s="74">
        <f t="shared" si="5"/>
        <v>3307.0255999999999</v>
      </c>
      <c r="L34" s="75">
        <f t="shared" si="6"/>
        <v>1414194</v>
      </c>
      <c r="M34" s="76">
        <f t="shared" si="7"/>
        <v>1626.03</v>
      </c>
      <c r="N34" s="77">
        <f t="shared" ref="N34" si="19">F34*100/M34</f>
        <v>203.72840599496934</v>
      </c>
      <c r="O34" s="76">
        <f t="shared" si="9"/>
        <v>3552.25</v>
      </c>
      <c r="P34" s="77">
        <f t="shared" ref="P34" si="20">(G34*100/O34)-100</f>
        <v>-6.3064255049616378</v>
      </c>
      <c r="Q34" s="74">
        <f t="shared" si="11"/>
        <v>3208.3303000000001</v>
      </c>
      <c r="R34" s="77">
        <f t="shared" ref="R34" si="21">(G34*100/Q34)-100</f>
        <v>3.7371370397867025</v>
      </c>
      <c r="S34" s="74">
        <f t="shared" si="13"/>
        <v>0</v>
      </c>
      <c r="T34" s="72">
        <f t="shared" si="14"/>
        <v>0</v>
      </c>
      <c r="U34" s="74">
        <f t="shared" si="15"/>
        <v>79.194000000000003</v>
      </c>
      <c r="V34" s="78">
        <f t="shared" si="15"/>
        <v>49.987704999999998</v>
      </c>
    </row>
    <row r="35" spans="2:22" x14ac:dyDescent="0.25">
      <c r="B35" s="79">
        <f t="shared" si="0"/>
        <v>44246.7492361111</v>
      </c>
      <c r="C35" s="57">
        <f t="shared" si="0"/>
        <v>44246.7492361111</v>
      </c>
      <c r="D35" s="51" t="s">
        <v>82</v>
      </c>
      <c r="E35" s="66" t="s">
        <v>83</v>
      </c>
      <c r="F35" s="58">
        <f t="shared" si="1"/>
        <v>541.66999999999996</v>
      </c>
      <c r="G35" s="58">
        <f t="shared" si="2"/>
        <v>548.22</v>
      </c>
      <c r="H35" s="59">
        <f t="shared" ref="H35:H36" si="22">SUM(F35-G35)</f>
        <v>-6.5500000000000682</v>
      </c>
      <c r="I35" s="60">
        <f t="shared" si="3"/>
        <v>-1.1947737E-2</v>
      </c>
      <c r="J35" s="61">
        <f t="shared" ref="J35:J36" si="23">yahoodata(D35,"regularMarketDayHigh")</f>
        <v>548.99</v>
      </c>
      <c r="K35" s="62">
        <f t="shared" si="5"/>
        <v>540.50310000000002</v>
      </c>
      <c r="L35" s="63">
        <f t="shared" si="6"/>
        <v>1142098</v>
      </c>
      <c r="M35" s="64">
        <f t="shared" si="7"/>
        <v>290.25</v>
      </c>
      <c r="N35" s="65">
        <f t="shared" ref="N35:N36" si="24">F35*100/M35</f>
        <v>186.6218776916451</v>
      </c>
      <c r="O35" s="64">
        <f t="shared" si="9"/>
        <v>593.29</v>
      </c>
      <c r="P35" s="65">
        <f t="shared" ref="P35:P36" si="25">(G35*100/O35)-100</f>
        <v>-7.5966222252186952</v>
      </c>
      <c r="Q35" s="62">
        <f t="shared" si="11"/>
        <v>510.82144</v>
      </c>
      <c r="R35" s="65">
        <f t="shared" ref="R35:R36" si="26">(G35*100/Q35)-100</f>
        <v>7.321258872767757</v>
      </c>
      <c r="S35" s="62">
        <f t="shared" si="13"/>
        <v>0</v>
      </c>
      <c r="T35" s="60">
        <f t="shared" si="14"/>
        <v>0</v>
      </c>
      <c r="U35" s="62">
        <f t="shared" si="15"/>
        <v>89.090459999999993</v>
      </c>
      <c r="V35" s="80">
        <f t="shared" si="15"/>
        <v>41.698996999999999</v>
      </c>
    </row>
    <row r="36" spans="2:22" ht="15.75" thickBot="1" x14ac:dyDescent="0.3">
      <c r="B36" s="81">
        <f t="shared" ref="B36:C36" si="27">yahoodata($D36,"regularMarketTime")</f>
        <v>44246.749710648102</v>
      </c>
      <c r="C36" s="82">
        <f t="shared" si="27"/>
        <v>44246.749710648102</v>
      </c>
      <c r="D36" s="52" t="s">
        <v>80</v>
      </c>
      <c r="E36" s="83" t="s">
        <v>84</v>
      </c>
      <c r="F36" s="84">
        <f t="shared" si="1"/>
        <v>214.68</v>
      </c>
      <c r="G36" s="84">
        <f t="shared" si="2"/>
        <v>208.48</v>
      </c>
      <c r="H36" s="85">
        <f t="shared" si="22"/>
        <v>6.2000000000000171</v>
      </c>
      <c r="I36" s="86">
        <f t="shared" si="3"/>
        <v>2.9739048000000001E-2</v>
      </c>
      <c r="J36" s="87">
        <f t="shared" si="23"/>
        <v>215.34979999999999</v>
      </c>
      <c r="K36" s="88">
        <f t="shared" si="5"/>
        <v>209.16</v>
      </c>
      <c r="L36" s="89">
        <f t="shared" si="6"/>
        <v>5825713</v>
      </c>
      <c r="M36" s="90">
        <f t="shared" si="7"/>
        <v>89</v>
      </c>
      <c r="N36" s="91">
        <f t="shared" si="24"/>
        <v>241.2134831460674</v>
      </c>
      <c r="O36" s="90">
        <f t="shared" si="9"/>
        <v>334.66</v>
      </c>
      <c r="P36" s="91">
        <f t="shared" si="25"/>
        <v>-37.703938325464655</v>
      </c>
      <c r="Q36" s="88">
        <f t="shared" si="11"/>
        <v>188.24348000000001</v>
      </c>
      <c r="R36" s="91">
        <f t="shared" si="26"/>
        <v>10.750183751384114</v>
      </c>
      <c r="S36" s="88">
        <f t="shared" si="13"/>
        <v>2.0550000000000002</v>
      </c>
      <c r="T36" s="86">
        <f t="shared" si="14"/>
        <v>9.8570610000000003E-3</v>
      </c>
      <c r="U36" s="88">
        <f t="shared" ref="U36:V36" si="28">yahoodata($D36,U$3)</f>
        <v>0</v>
      </c>
      <c r="V36" s="92">
        <f t="shared" si="28"/>
        <v>39.977654000000001</v>
      </c>
    </row>
    <row r="40" spans="2:22" x14ac:dyDescent="0.25">
      <c r="B40" s="97"/>
      <c r="C40" s="97"/>
      <c r="F40"/>
      <c r="G40"/>
    </row>
  </sheetData>
  <mergeCells count="2">
    <mergeCell ref="B2:C2"/>
    <mergeCell ref="H3:I3"/>
  </mergeCells>
  <conditionalFormatting sqref="I4:I36">
    <cfRule type="cellIs" dxfId="7" priority="14" operator="greaterThan">
      <formula>0</formula>
    </cfRule>
  </conditionalFormatting>
  <conditionalFormatting sqref="I4:I36">
    <cfRule type="cellIs" dxfId="6" priority="13" operator="lessThan">
      <formula>0</formula>
    </cfRule>
  </conditionalFormatting>
  <conditionalFormatting sqref="N4:N36">
    <cfRule type="cellIs" dxfId="5" priority="11" operator="lessThan">
      <formula>0</formula>
    </cfRule>
    <cfRule type="cellIs" dxfId="4" priority="12" operator="greaterThan">
      <formula>0</formula>
    </cfRule>
  </conditionalFormatting>
  <conditionalFormatting sqref="P4:P36">
    <cfRule type="cellIs" dxfId="3" priority="9" operator="lessThan">
      <formula>0</formula>
    </cfRule>
    <cfRule type="cellIs" dxfId="2" priority="10" operator="greaterThan">
      <formula>0</formula>
    </cfRule>
  </conditionalFormatting>
  <conditionalFormatting sqref="R4:R36">
    <cfRule type="cellIs" dxfId="1" priority="7" operator="lessThan">
      <formula>0</formula>
    </cfRule>
    <cfRule type="cellIs" dxfId="0" priority="8" operator="greaterThan">
      <formula>0</formula>
    </cfRule>
  </conditionalFormatting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>
    <oddHeader>&amp;C&amp;"Arial,Standard"&amp;10&amp;A</oddHeader>
    <oddFooter>&amp;C&amp;"Arial,Standard"&amp;10Seite &amp;P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CommandButton1">
          <controlPr defaultSize="0" autoLine="0" r:id="rId5">
            <anchor moveWithCells="1">
              <from>
                <xdr:col>4</xdr:col>
                <xdr:colOff>695325</xdr:colOff>
                <xdr:row>1</xdr:row>
                <xdr:rowOff>142875</xdr:rowOff>
              </from>
              <to>
                <xdr:col>4</xdr:col>
                <xdr:colOff>2724150</xdr:colOff>
                <xdr:row>1</xdr:row>
                <xdr:rowOff>438150</xdr:rowOff>
              </to>
            </anchor>
          </controlPr>
        </control>
      </mc:Choice>
      <mc:Fallback>
        <control shapeId="1025" r:id="rId4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FF3B0-1451-47DB-A8A8-4B28732633D6}">
  <dimension ref="A1"/>
  <sheetViews>
    <sheetView workbookViewId="0">
      <selection activeCell="D35" sqref="D35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G M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t W o 0 g q s A A A D 2 A A A A E g A A A E N v b m Z p Z y 9 Q Y W N r Y W d l L n h t b H q / e 7 + N f U V u j k J Z a l F x Z n 6 e r Z K h n o G S Q n F J Y l 5 K Y k 5 + X q q t U l 6 + k r 0 d L 5 d N Q G J y d m J 6 q g J Q d V 6 x V U V x i q 1 S R k l J g Z W + f n l 5 u V 6 5 s V 5 + U b q + k Y G B o X 6 E r 0 9 w c k Z q b q I S X H E m Y c W 6 m X k g a 5 N T l e x s w i C u s T P S s 7 D Q M z I A u s l G H y Z m 4 5 u Z h 5 A 3 A s q B Z J E E b Z x L c 0 p K i 1 L t U l J 1 X V x t 9 G F c G 3 2 o F + w A A A A A / / 8 D A F B L A w Q U A A I A C A A A A C E A 4 P j i S X Q B A A A 7 A w A A E w A A A E Z v c m 1 1 b G F z L 1 N l Y 3 R p b 2 4 x L m 1 0 k t t q A j E Q h u 8 F 3 y F s b x R U 1 B 5 u x C t X e o L S 1 q 1 C x Y u 4 O + s G s 4 k k k 9 Y D v o 1 v 4 o t 1 1 g O 9 M O Y m 8 H 8 z f / 4 M Y y F G o R U b H O 9 W p 1 w q l 2 z G D S Q s 4 l O Q E l q s y y R g u c T o f L h C I q W / j E E 2 e s 4 Y U D j S Z j 7 V e l 6 p b s Z v P I d u c O 4 N J t t x T y u k o k n t a H E T P M J + p x I w C I Z F q 0 V A d l Q v o R E Z r m y q T d 7 T 0 u W K G N j K 8 c n a Z h O E H F 0 e 1 B i S z h K O g C K H b Y 1 t g q / M r E G g l w 1 W + V T L M 0 J Y 4 k E u c l 6 I r 8 7 Y s 6 h c P g V z t I g z 6 a y d E 2 U z s J R b e a p C k a Z A 4 1 i z t c v Z U B v k M 5 / Z g k u k y V y S i J N 5 p u P s G k M B q Y c N i 2 l B E e l Z 4 c N d o 5 j b A d w 3 6 y O y A 8 U i f 2 c R 9 M q f / 3 u f / I n O v W 0 P a z e b 9 S I x C 5 2 J M x t n S i B 6 6 r 5 P H r c e 9 r L f Z U Y K i s B C 8 S M S o J X x T v 3 E F P u k S 6 C v C A 0 X U q j Z e 9 8 D a e F + u U k u 2 L Z a L g l 1 b W k 7 f w A A A P / / A w B Q S w E C L Q A U A A Y A C A A A A C E A K t 2 q Q N I A A A A 3 A Q A A E w A A A A A A A A A A A A A A A A A A A A A A W 0 N v b n R l b n R f V H l w Z X N d L n h t b F B L A Q I t A B Q A A g A I A A A A I Q C 1 a j S C q w A A A P Y A A A A S A A A A A A A A A A A A A A A A A A s D A A B D b 2 5 m a W c v U G F j a 2 F n Z S 5 4 b W x Q S w E C L Q A U A A I A C A A A A C E A 4 P j i S X Q B A A A 7 A w A A E w A A A A A A A A A A A A A A A A D m A w A A R m 9 y b X V s Y X M v U 2 V j d G l v b j E u b V B L B Q Y A A A A A A w A D A M I A A A C L B Q A A A A A R A Q A A 7 7 u / P D 9 4 b W w g d m V y c 2 l v b j 0 i M S 4 w I i B z d G F u Z G F s b 2 5 l P S J u b y I / P g 0 K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m x Q A A A A A A A B 5 F A A A 7 7 u / P D 9 4 b W w g d m V y c 2 l v b j 0 i M S 4 w I i B z d G F u Z G F s b 2 5 l P S J u b y I / P g 0 K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1 R h Y m V s b G U x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M w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E t M D I t M T h U M T E 6 M D k 6 M D I u N j g 3 M D I 0 M 1 o i L z 4 8 R W 5 0 c n k g V H l w Z T 0 i R m l s b E N v b H V t b l R 5 c G V z I i B W Y W x 1 Z T 0 i c 0 J 3 Y 0 d C Z 1 V G Q l F V R k J R T U Z C U V V G Q l F V R k J R V U Y i L z 4 8 R W 5 0 c n k g V H l w Z T 0 i R m l s b E N v b H V t b k 5 h b W V z I i B W Y W x 1 Z T 0 i c 1 s m c X V v d D t E Y X R 1 b S Z x d W 9 0 O y w m c X V v d D t V a H J 6 Z W l 0 J n F 1 b 3 Q 7 L C Z x d W 9 0 O 1 N 5 b W J v b C Z x d W 9 0 O y w m c X V v d D t O Y W 1 l J n F 1 b 3 Q 7 L C Z x d W 9 0 O 0 t 1 c n M m c X V v d D s s J n F 1 b 3 Q 7 U 2 N o b H V z c 2 t 1 c n M g Z 2 V z d G V y b i Z x d W 9 0 O y w m c X V v d D t E a W Z m Z X J l b n o g e n V t I F Z v c n R h Z y Z x d W 9 0 O y w m c X V v d D t T c G F s d G U x J n F 1 b 3 Q 7 L C Z x d W 9 0 O 1 R h Z 2 V z a G 9 j a C Z x d W 9 0 O y w m c X V v d D t U Y W d l c 3 R p Z W Y m c X V v d D s s J n F 1 b 3 Q 7 V m 9 s d W 1 l b i Z x d W 9 0 O y w m c X V v d D s 1 M C 1 X b 2 N o Z W 4 g V G l l Z i Z x d W 9 0 O y w m c X V v d D t 6 d W 0 g S 3 V y c y Z x d W 9 0 O y w m c X V v d D s 1 M C 1 X b 2 N o Z W 4 g S G 9 j a C Z x d W 9 0 O y w m c X V v d D t 6 d W 0 g S 3 V y c z I m c X V v d D s s J n F 1 b 3 Q 7 M j A w L V R h Z 2 U g R H V y Y 2 h z Y 2 h u a X R 0 J n F 1 b 3 Q 7 L C Z x d W 9 0 O 1 p 1 b S B L d X J z M y Z x d W 9 0 O y w m c X V v d D t K w 6 R o c m x p Y 2 h l I E R p d m l k Z W 5 k Z S Z x d W 9 0 O y w m c X V v d D t E a X Z p Z G V u Z G V u I F J l b m R p d G U m c X V v d D s s J n F 1 b 3 Q 7 d H J h a W x p b m d Q R S Z x d W 9 0 O y w m c X V v d D t m b 3 J 3 Y X J k U E U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S Z W x h d G l v b n N o a X B J b m Z v Q 2 9 u d G F p b m V y I i B W Y W x 1 Z T 0 i c 3 s m c X V v d D t j b 2 x 1 b W 5 D b 3 V u d C Z x d W 9 0 O z o y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Z W x s Z T E v Q X V 0 b 1 J l b W 9 2 Z W R D b 2 x 1 b W 5 z M S 5 7 R G F 0 d W 0 s M H 0 m c X V v d D s s J n F 1 b 3 Q 7 U 2 V j d G l v b j E v V G F i Z W x s Z T E v Q X V 0 b 1 J l b W 9 2 Z W R D b 2 x 1 b W 5 z M S 5 7 V W h y e m V p d C w x f S Z x d W 9 0 O y w m c X V v d D t T Z W N 0 a W 9 u M S 9 U Y W J l b G x l M S 9 B d X R v U m V t b 3 Z l Z E N v b H V t b n M x L n t T e W 1 i b 2 w s M n 0 m c X V v d D s s J n F 1 b 3 Q 7 U 2 V j d G l v b j E v V G F i Z W x s Z T E v Q X V 0 b 1 J l b W 9 2 Z W R D b 2 x 1 b W 5 z M S 5 7 T m F t Z S w z f S Z x d W 9 0 O y w m c X V v d D t T Z W N 0 a W 9 u M S 9 U Y W J l b G x l M S 9 B d X R v U m V t b 3 Z l Z E N v b H V t b n M x L n t L d X J z L D R 9 J n F 1 b 3 Q 7 L C Z x d W 9 0 O 1 N l Y 3 R p b 2 4 x L 1 R h Y m V s b G U x L 0 F 1 d G 9 S Z W 1 v d m V k Q 2 9 s d W 1 u c z E u e 1 N j a G x 1 c 3 N r d X J z I G d l c 3 R l c m 4 s N X 0 m c X V v d D s s J n F 1 b 3 Q 7 U 2 V j d G l v b j E v V G F i Z W x s Z T E v Q X V 0 b 1 J l b W 9 2 Z W R D b 2 x 1 b W 5 z M S 5 7 R G l m Z m V y Z W 5 6 I H p 1 b S B W b 3 J 0 Y W c s N n 0 m c X V v d D s s J n F 1 b 3 Q 7 U 2 V j d G l v b j E v V G F i Z W x s Z T E v Q X V 0 b 1 J l b W 9 2 Z W R D b 2 x 1 b W 5 z M S 5 7 U 3 B h b H R l M S w 3 f S Z x d W 9 0 O y w m c X V v d D t T Z W N 0 a W 9 u M S 9 U Y W J l b G x l M S 9 B d X R v U m V t b 3 Z l Z E N v b H V t b n M x L n t U Y W d l c 2 h v Y 2 g s O H 0 m c X V v d D s s J n F 1 b 3 Q 7 U 2 V j d G l v b j E v V G F i Z W x s Z T E v Q X V 0 b 1 J l b W 9 2 Z W R D b 2 x 1 b W 5 z M S 5 7 V G F n Z X N 0 a W V m L D l 9 J n F 1 b 3 Q 7 L C Z x d W 9 0 O 1 N l Y 3 R p b 2 4 x L 1 R h Y m V s b G U x L 0 F 1 d G 9 S Z W 1 v d m V k Q 2 9 s d W 1 u c z E u e 1 Z v b H V t Z W 4 s M T B 9 J n F 1 b 3 Q 7 L C Z x d W 9 0 O 1 N l Y 3 R p b 2 4 x L 1 R h Y m V s b G U x L 0 F 1 d G 9 S Z W 1 v d m V k Q 2 9 s d W 1 u c z E u e z U w L V d v Y 2 h l b i B U a W V m L D E x f S Z x d W 9 0 O y w m c X V v d D t T Z W N 0 a W 9 u M S 9 U Y W J l b G x l M S 9 B d X R v U m V t b 3 Z l Z E N v b H V t b n M x L n t 6 d W 0 g S 3 V y c y w x M n 0 m c X V v d D s s J n F 1 b 3 Q 7 U 2 V j d G l v b j E v V G F i Z W x s Z T E v Q X V 0 b 1 J l b W 9 2 Z W R D b 2 x 1 b W 5 z M S 5 7 N T A t V 2 9 j a G V u I E h v Y 2 g s M T N 9 J n F 1 b 3 Q 7 L C Z x d W 9 0 O 1 N l Y 3 R p b 2 4 x L 1 R h Y m V s b G U x L 0 F 1 d G 9 S Z W 1 v d m V k Q 2 9 s d W 1 u c z E u e 3 p 1 b S B L d X J z M i w x N H 0 m c X V v d D s s J n F 1 b 3 Q 7 U 2 V j d G l v b j E v V G F i Z W x s Z T E v Q X V 0 b 1 J l b W 9 2 Z W R D b 2 x 1 b W 5 z M S 5 7 M j A w L V R h Z 2 U g R H V y Y 2 h z Y 2 h u a X R 0 L D E 1 f S Z x d W 9 0 O y w m c X V v d D t T Z W N 0 a W 9 u M S 9 U Y W J l b G x l M S 9 B d X R v U m V t b 3 Z l Z E N v b H V t b n M x L n t a d W 0 g S 3 V y c z M s M T Z 9 J n F 1 b 3 Q 7 L C Z x d W 9 0 O 1 N l Y 3 R p b 2 4 x L 1 R h Y m V s b G U x L 0 F 1 d G 9 S Z W 1 v d m V k Q 2 9 s d W 1 u c z E u e 0 r D p G h y b G l j a G U g R G l 2 a W R l b m R l L D E 3 f S Z x d W 9 0 O y w m c X V v d D t T Z W N 0 a W 9 u M S 9 U Y W J l b G x l M S 9 B d X R v U m V t b 3 Z l Z E N v b H V t b n M x L n t E a X Z p Z G V u Z G V u I F J l b m R p d G U s M T h 9 J n F 1 b 3 Q 7 L C Z x d W 9 0 O 1 N l Y 3 R p b 2 4 x L 1 R h Y m V s b G U x L 0 F 1 d G 9 S Z W 1 v d m V k Q 2 9 s d W 1 u c z E u e 3 R y Y W l s a W 5 n U E U s M T l 9 J n F 1 b 3 Q 7 L C Z x d W 9 0 O 1 N l Y 3 R p b 2 4 x L 1 R h Y m V s b G U x L 0 F 1 d G 9 S Z W 1 v d m V k Q 2 9 s d W 1 u c z E u e 2 Z v c n d h c m R Q R S w y M H 0 m c X V v d D t d L C Z x d W 9 0 O 0 N v b H V t b k N v d W 5 0 J n F 1 b 3 Q 7 O j I x L C Z x d W 9 0 O 0 t l e U N v b H V t b k 5 h b W V z J n F 1 b 3 Q 7 O l t d L C Z x d W 9 0 O 0 N v b H V t b k l k Z W 5 0 a X R p Z X M m c X V v d D s 6 W y Z x d W 9 0 O 1 N l Y 3 R p b 2 4 x L 1 R h Y m V s b G U x L 0 F 1 d G 9 S Z W 1 v d m V k Q 2 9 s d W 1 u c z E u e 0 R h d H V t L D B 9 J n F 1 b 3 Q 7 L C Z x d W 9 0 O 1 N l Y 3 R p b 2 4 x L 1 R h Y m V s b G U x L 0 F 1 d G 9 S Z W 1 v d m V k Q 2 9 s d W 1 u c z E u e 1 V o c n p l a X Q s M X 0 m c X V v d D s s J n F 1 b 3 Q 7 U 2 V j d G l v b j E v V G F i Z W x s Z T E v Q X V 0 b 1 J l b W 9 2 Z W R D b 2 x 1 b W 5 z M S 5 7 U 3 l t Y m 9 s L D J 9 J n F 1 b 3 Q 7 L C Z x d W 9 0 O 1 N l Y 3 R p b 2 4 x L 1 R h Y m V s b G U x L 0 F 1 d G 9 S Z W 1 v d m V k Q 2 9 s d W 1 u c z E u e 0 5 h b W U s M 3 0 m c X V v d D s s J n F 1 b 3 Q 7 U 2 V j d G l v b j E v V G F i Z W x s Z T E v Q X V 0 b 1 J l b W 9 2 Z W R D b 2 x 1 b W 5 z M S 5 7 S 3 V y c y w 0 f S Z x d W 9 0 O y w m c X V v d D t T Z W N 0 a W 9 u M S 9 U Y W J l b G x l M S 9 B d X R v U m V t b 3 Z l Z E N v b H V t b n M x L n t T Y 2 h s d X N z a 3 V y c y B n Z X N 0 Z X J u L D V 9 J n F 1 b 3 Q 7 L C Z x d W 9 0 O 1 N l Y 3 R p b 2 4 x L 1 R h Y m V s b G U x L 0 F 1 d G 9 S Z W 1 v d m V k Q 2 9 s d W 1 u c z E u e 0 R p Z m Z l c m V u e i B 6 d W 0 g V m 9 y d G F n L D Z 9 J n F 1 b 3 Q 7 L C Z x d W 9 0 O 1 N l Y 3 R p b 2 4 x L 1 R h Y m V s b G U x L 0 F 1 d G 9 S Z W 1 v d m V k Q 2 9 s d W 1 u c z E u e 1 N w Y W x 0 Z T E s N 3 0 m c X V v d D s s J n F 1 b 3 Q 7 U 2 V j d G l v b j E v V G F i Z W x s Z T E v Q X V 0 b 1 J l b W 9 2 Z W R D b 2 x 1 b W 5 z M S 5 7 V G F n Z X N o b 2 N o L D h 9 J n F 1 b 3 Q 7 L C Z x d W 9 0 O 1 N l Y 3 R p b 2 4 x L 1 R h Y m V s b G U x L 0 F 1 d G 9 S Z W 1 v d m V k Q 2 9 s d W 1 u c z E u e 1 R h Z 2 V z d G l l Z i w 5 f S Z x d W 9 0 O y w m c X V v d D t T Z W N 0 a W 9 u M S 9 U Y W J l b G x l M S 9 B d X R v U m V t b 3 Z l Z E N v b H V t b n M x L n t W b 2 x 1 b W V u L D E w f S Z x d W 9 0 O y w m c X V v d D t T Z W N 0 a W 9 u M S 9 U Y W J l b G x l M S 9 B d X R v U m V t b 3 Z l Z E N v b H V t b n M x L n s 1 M C 1 X b 2 N o Z W 4 g V G l l Z i w x M X 0 m c X V v d D s s J n F 1 b 3 Q 7 U 2 V j d G l v b j E v V G F i Z W x s Z T E v Q X V 0 b 1 J l b W 9 2 Z W R D b 2 x 1 b W 5 z M S 5 7 e n V t I E t 1 c n M s M T J 9 J n F 1 b 3 Q 7 L C Z x d W 9 0 O 1 N l Y 3 R p b 2 4 x L 1 R h Y m V s b G U x L 0 F 1 d G 9 S Z W 1 v d m V k Q 2 9 s d W 1 u c z E u e z U w L V d v Y 2 h l b i B I b 2 N o L D E z f S Z x d W 9 0 O y w m c X V v d D t T Z W N 0 a W 9 u M S 9 U Y W J l b G x l M S 9 B d X R v U m V t b 3 Z l Z E N v b H V t b n M x L n t 6 d W 0 g S 3 V y c z I s M T R 9 J n F 1 b 3 Q 7 L C Z x d W 9 0 O 1 N l Y 3 R p b 2 4 x L 1 R h Y m V s b G U x L 0 F 1 d G 9 S Z W 1 v d m V k Q 2 9 s d W 1 u c z E u e z I w M C 1 U Y W d l I E R 1 c m N o c 2 N o b m l 0 d C w x N X 0 m c X V v d D s s J n F 1 b 3 Q 7 U 2 V j d G l v b j E v V G F i Z W x s Z T E v Q X V 0 b 1 J l b W 9 2 Z W R D b 2 x 1 b W 5 z M S 5 7 W n V t I E t 1 c n M z L D E 2 f S Z x d W 9 0 O y w m c X V v d D t T Z W N 0 a W 9 u M S 9 U Y W J l b G x l M S 9 B d X R v U m V t b 3 Z l Z E N v b H V t b n M x L n t K w 6 R o c m x p Y 2 h l I E R p d m l k Z W 5 k Z S w x N 3 0 m c X V v d D s s J n F 1 b 3 Q 7 U 2 V j d G l v b j E v V G F i Z W x s Z T E v Q X V 0 b 1 J l b W 9 2 Z W R D b 2 x 1 b W 5 z M S 5 7 R G l 2 a W R l b m R l b i B S Z W 5 k a X R l L D E 4 f S Z x d W 9 0 O y w m c X V v d D t T Z W N 0 a W 9 u M S 9 U Y W J l b G x l M S 9 B d X R v U m V t b 3 Z l Z E N v b H V t b n M x L n t 0 c m F p b G l u Z 1 B F L D E 5 f S Z x d W 9 0 O y w m c X V v d D t T Z W N 0 a W 9 u M S 9 U Y W J l b G x l M S 9 B d X R v U m V t b 3 Z l Z E N v b H V t b n M x L n t m b 3 J 3 Y X J k U E U s M j B 9 J n F 1 b 3 Q 7 X S w m c X V v d D t S Z W x h d G l v b n N o a X B J b m Z v J n F 1 b 3 Q 7 O l t d f S I v P j x F b n R y e S B U e X B l P S J S Z X N 1 b H R U e X B l I i B W Y W x 1 Z T 0 i c 1 R h Y m x l I i 8 + P E V u d H J 5 I F R 5 c G U 9 I k 5 h d m l n Y X R p b 2 5 T d G V w T m F t Z S I g V m F s d W U 9 I n N O Y X Z p Z 2 F 0 a W 9 u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U Y W J l b G x l M S 9 R d W V s b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V s b G U x L 0 d l J U M z J U E 0 b m R l c n R l c i U y M F R 5 c D w v S X R l b V B h d G g + P C 9 J d G V t T G 9 j Y X R p b 2 4 + P F N 0 Y W J s Z U V u d H J p Z X M v P j w v S X R l b T 4 8 S X R l b T 4 8 S X R l b U x v Y 2 F 0 a W 9 u P j x J d G V t V H l w Z T 5 B b G x G b 3 J t d W x h c z w v S X R l b V R 5 c G U + P E l 0 Z W 1 Q Y X R o P j w v S X R l b V B h d G g + P C 9 J d G V t T G 9 j Y X R p b 2 4 + P F N 0 Y W J s Z U V u d H J p Z X M + P E V u d H J 5 I F R 5 c G U 9 I l F 1 Z X J 5 R 3 J v d X B z I i B W Y W x 1 Z T 0 i c 0 F B Q U F B Q T 0 9 I i 8 + P E V u d H J 5 I F R 5 c G U 9 I l J l b G F 0 a W 9 u c 2 h p c H M i I F Z h b H V l P S J z Q U F B Q U F B P T 0 i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p g E V t 9 X 0 T k y B t A J g e I z A R g A A A A A C A A A A A A A Q Z g A A A A E A A C A A A A B C w s m x g x 0 T n Q 6 G C S R c p B / v B Z 7 F V s F 2 T s I F W F S m B r e 8 5 Q A A A A A O g A A A A A I A A C A A A A A d Z H I N o K T W 9 I u I m C Q 2 9 d M O L w 0 e j z j d m s u u 4 V A 6 + U 5 n 2 V A A A A B g q P m b v N a 1 j h 9 I d i w r O 1 Z w s R K j Z C j r / Q H Y + g 8 I 5 C e n S 4 X V j N 2 F U U A 4 M N f 5 b Q r B Q S z Z a i H e S 1 3 a B w x i g r J o K W H m c T L h i M V O P 3 L 5 E 4 Y B Y m 4 + n U A A A A C P o 7 + o 4 o O Z h G b r i b B 3 W B R w 9 1 I d r L z n 5 R u 8 k V a r Z 3 h Z 9 6 d 8 6 E l l B m m n h e V 6 D + 0 K o u h y d U 7 a 9 a n j E W H c 0 o 1 l 8 0 6 A < / D a t a M a s h u p > 
</file>

<file path=customXml/itemProps1.xml><?xml version="1.0" encoding="utf-8"?>
<ds:datastoreItem xmlns:ds="http://schemas.openxmlformats.org/officeDocument/2006/customXml" ds:itemID="{0FAC46AC-C6ED-491C-9EFD-C0B52005DAC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DAX 30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Riebschläger</dc:creator>
  <dc:description/>
  <cp:lastModifiedBy>Windows-Benutzer</cp:lastModifiedBy>
  <dcterms:created xsi:type="dcterms:W3CDTF">2018-07-23T16:46:35Z</dcterms:created>
  <dcterms:modified xsi:type="dcterms:W3CDTF">2021-02-19T17:00:19Z</dcterms:modified>
</cp:coreProperties>
</file>