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/Users/danielborstler/Downloads/"/>
    </mc:Choice>
  </mc:AlternateContent>
  <bookViews>
    <workbookView xWindow="17340" yWindow="4820" windowWidth="28920" windowHeight="15840"/>
  </bookViews>
  <sheets>
    <sheet name="Tabelle1" sheetId="1" r:id="rId1"/>
  </sheets>
  <externalReferences>
    <externalReference r:id="rId2"/>
  </externalReferenc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4" i="1" l="1"/>
  <c r="K32" i="1"/>
  <c r="K34" i="1"/>
  <c r="K39" i="1"/>
  <c r="K40" i="1"/>
  <c r="K33" i="1"/>
  <c r="K41" i="1"/>
  <c r="L32" i="1"/>
  <c r="L33" i="1"/>
  <c r="L34" i="1"/>
  <c r="L35" i="1"/>
  <c r="L36" i="1"/>
  <c r="L37" i="1"/>
  <c r="L38" i="1"/>
  <c r="L39" i="1"/>
  <c r="L40" i="1"/>
  <c r="L31" i="1"/>
  <c r="K31" i="1"/>
  <c r="K35" i="1"/>
  <c r="K36" i="1"/>
  <c r="K37" i="1"/>
  <c r="K38" i="1"/>
  <c r="L41" i="1"/>
  <c r="M40" i="1"/>
  <c r="M39" i="1"/>
  <c r="M38" i="1"/>
  <c r="M37" i="1"/>
  <c r="M36" i="1"/>
  <c r="M35" i="1"/>
  <c r="M33" i="1"/>
  <c r="M32" i="1"/>
  <c r="M31" i="1"/>
  <c r="M59" i="1"/>
  <c r="M60" i="1"/>
  <c r="M61" i="1"/>
  <c r="M62" i="1"/>
  <c r="M63" i="1"/>
  <c r="M64" i="1"/>
  <c r="M65" i="1"/>
  <c r="M66" i="1"/>
  <c r="M67" i="1"/>
  <c r="M58" i="1"/>
  <c r="K65" i="1"/>
  <c r="K60" i="1"/>
  <c r="K58" i="1"/>
  <c r="K59" i="1"/>
  <c r="K61" i="1"/>
  <c r="K62" i="1"/>
  <c r="K63" i="1"/>
  <c r="K64" i="1"/>
  <c r="K66" i="1"/>
  <c r="K67" i="1"/>
  <c r="K68" i="1"/>
  <c r="L58" i="1"/>
  <c r="L59" i="1"/>
  <c r="L60" i="1"/>
  <c r="L61" i="1"/>
  <c r="L62" i="1"/>
  <c r="L63" i="1"/>
  <c r="L64" i="1"/>
  <c r="L65" i="1"/>
  <c r="L66" i="1"/>
  <c r="L67" i="1"/>
  <c r="L68" i="1"/>
  <c r="C59" i="1"/>
  <c r="C60" i="1"/>
  <c r="C61" i="1"/>
  <c r="C62" i="1"/>
  <c r="C63" i="1"/>
  <c r="C64" i="1"/>
  <c r="C65" i="1"/>
  <c r="C66" i="1"/>
  <c r="C67" i="1"/>
  <c r="F63" i="1"/>
  <c r="E63" i="1"/>
  <c r="D63" i="1"/>
  <c r="B63" i="1"/>
  <c r="A63" i="1"/>
  <c r="F48" i="1"/>
  <c r="E48" i="1"/>
  <c r="D48" i="1"/>
  <c r="F36" i="1"/>
  <c r="B48" i="1"/>
  <c r="A48" i="1"/>
  <c r="F50" i="1"/>
  <c r="F56" i="1"/>
  <c r="C50" i="1"/>
  <c r="E36" i="1"/>
  <c r="D36" i="1"/>
  <c r="B36" i="1"/>
  <c r="A36" i="1"/>
  <c r="F68" i="1"/>
  <c r="C58" i="1"/>
  <c r="D68" i="1"/>
  <c r="E68" i="1"/>
  <c r="F67" i="1"/>
  <c r="F65" i="1"/>
  <c r="F64" i="1"/>
  <c r="E64" i="1"/>
  <c r="D64" i="1"/>
  <c r="I11" i="1"/>
  <c r="F11" i="1"/>
  <c r="F21" i="1"/>
  <c r="F25" i="1"/>
  <c r="F58" i="1"/>
  <c r="I12" i="1"/>
  <c r="F12" i="1"/>
  <c r="F22" i="1"/>
  <c r="F26" i="1"/>
  <c r="F59" i="1"/>
  <c r="I27" i="1"/>
  <c r="F27" i="1"/>
  <c r="F60" i="1"/>
  <c r="I28" i="1"/>
  <c r="F28" i="1"/>
  <c r="F61" i="1"/>
  <c r="F62" i="1"/>
  <c r="I17" i="1"/>
  <c r="F17" i="1"/>
  <c r="F37" i="1"/>
  <c r="F38" i="1"/>
  <c r="I34" i="1"/>
  <c r="I39" i="1"/>
  <c r="F39" i="1"/>
  <c r="I14" i="1"/>
  <c r="F14" i="1"/>
  <c r="F66" i="1"/>
  <c r="F43" i="1"/>
  <c r="F44" i="1"/>
  <c r="F45" i="1"/>
  <c r="F46" i="1"/>
  <c r="F47" i="1"/>
  <c r="F49" i="1"/>
  <c r="F51" i="1"/>
  <c r="F52" i="1"/>
  <c r="H53" i="1"/>
  <c r="I53" i="1"/>
  <c r="F53" i="1"/>
  <c r="F54" i="1"/>
  <c r="F55" i="1"/>
  <c r="C68" i="1"/>
  <c r="C44" i="1"/>
  <c r="C45" i="1"/>
  <c r="C46" i="1"/>
  <c r="C47" i="1"/>
  <c r="C48" i="1"/>
  <c r="C49" i="1"/>
  <c r="C51" i="1"/>
  <c r="C52" i="1"/>
  <c r="C53" i="1"/>
  <c r="C54" i="1"/>
  <c r="C55" i="1"/>
  <c r="C43" i="1"/>
  <c r="E56" i="1"/>
  <c r="D56" i="1"/>
  <c r="C56" i="1"/>
  <c r="F40" i="1"/>
  <c r="F35" i="1"/>
  <c r="F34" i="1"/>
  <c r="F33" i="1"/>
  <c r="F32" i="1"/>
  <c r="F31" i="1"/>
  <c r="F41" i="1"/>
  <c r="C31" i="1"/>
  <c r="C32" i="1"/>
  <c r="C33" i="1"/>
  <c r="C34" i="1"/>
  <c r="C35" i="1"/>
  <c r="C36" i="1"/>
  <c r="C37" i="1"/>
  <c r="C38" i="1"/>
  <c r="C39" i="1"/>
  <c r="C40" i="1"/>
  <c r="C41" i="1"/>
  <c r="I13" i="1"/>
  <c r="F13" i="1"/>
  <c r="I18" i="1"/>
  <c r="F18" i="1"/>
  <c r="F19" i="1"/>
  <c r="F29" i="1"/>
  <c r="I33" i="1"/>
  <c r="C25" i="1"/>
  <c r="C26" i="1"/>
  <c r="C27" i="1"/>
  <c r="C28" i="1"/>
  <c r="C29" i="1"/>
  <c r="C12" i="1"/>
  <c r="C13" i="1"/>
  <c r="C14" i="1"/>
  <c r="C15" i="1"/>
  <c r="C16" i="1"/>
  <c r="C17" i="1"/>
  <c r="C18" i="1"/>
  <c r="C11" i="1"/>
  <c r="C19" i="1"/>
  <c r="F23" i="1"/>
  <c r="C22" i="1"/>
  <c r="C21" i="1"/>
  <c r="C23" i="1"/>
  <c r="I15" i="1"/>
  <c r="I16" i="1"/>
  <c r="D5" i="1"/>
  <c r="E5" i="1"/>
  <c r="E9" i="1"/>
  <c r="D9" i="1"/>
  <c r="D23" i="1"/>
  <c r="E23" i="1"/>
  <c r="D29" i="1"/>
  <c r="E29" i="1"/>
  <c r="D41" i="1"/>
  <c r="E41" i="1"/>
  <c r="D19" i="1"/>
  <c r="E19" i="1"/>
  <c r="M68" i="1"/>
  <c r="M41" i="1"/>
</calcChain>
</file>

<file path=xl/sharedStrings.xml><?xml version="1.0" encoding="utf-8"?>
<sst xmlns="http://schemas.openxmlformats.org/spreadsheetml/2006/main" count="122" uniqueCount="59">
  <si>
    <t>WKN</t>
  </si>
  <si>
    <t>Gewichtung</t>
  </si>
  <si>
    <t>TD (5J)</t>
  </si>
  <si>
    <t>TER</t>
  </si>
  <si>
    <t>SPDR MSCI ACWI IMI</t>
  </si>
  <si>
    <t>A1JJTD</t>
  </si>
  <si>
    <t xml:space="preserve">A1JX52 </t>
  </si>
  <si>
    <t>1er-Nachbau</t>
  </si>
  <si>
    <t>2er-Nachbau</t>
  </si>
  <si>
    <t xml:space="preserve">A12CX1 </t>
  </si>
  <si>
    <t>A1JX51</t>
  </si>
  <si>
    <t>Vanguard FTSE All-World</t>
  </si>
  <si>
    <t>Vanguard FTSE Developed World</t>
  </si>
  <si>
    <t>Vanguard FTSE Emerging Markets</t>
  </si>
  <si>
    <t>ETF</t>
  </si>
  <si>
    <t>BNP Paribas Easy S&amp;P 500 UCITS ETF - C</t>
  </si>
  <si>
    <t>A1W4DP</t>
  </si>
  <si>
    <t>Lyxor Core EURO STOXX 300 (DR)</t>
  </si>
  <si>
    <t>LYX0Q1</t>
  </si>
  <si>
    <t>Amundi Prime Japan UCITS ETF DR - JPY (D)</t>
  </si>
  <si>
    <t>?</t>
  </si>
  <si>
    <t>A111X9</t>
  </si>
  <si>
    <t>SPDR MSCI World Small Cap</t>
  </si>
  <si>
    <t xml:space="preserve">iShares Core MSCI EM IMI </t>
  </si>
  <si>
    <t>A1W56P</t>
  </si>
  <si>
    <t>Deka MSCI Europe ex EMU</t>
  </si>
  <si>
    <t>ETFL45</t>
  </si>
  <si>
    <t>Gewichtung für MSCI World</t>
  </si>
  <si>
    <t>Anteil MSCI World in ACWI IMI</t>
  </si>
  <si>
    <t>8er-Nachbau</t>
  </si>
  <si>
    <t>Abdeckung ACWI IMI</t>
  </si>
  <si>
    <t>Kommentar</t>
  </si>
  <si>
    <t>Super-Spar-Portfolio 1</t>
  </si>
  <si>
    <t>Xtrackers MSCI Nordic</t>
  </si>
  <si>
    <t>iShares Nikkei 225 (DE)</t>
  </si>
  <si>
    <t>A0H08D</t>
  </si>
  <si>
    <t>Überschneidung mit EMU (Finnland)</t>
  </si>
  <si>
    <t>Nicht Mcap-gewichtet (nach Preis)</t>
  </si>
  <si>
    <t>A1T791</t>
  </si>
  <si>
    <t>Super-Spar-Portfolio 2</t>
  </si>
  <si>
    <t>UBS ETF (LU) MSCI EMU Small Cap (EUR) A-dis</t>
  </si>
  <si>
    <t>A1JHNE</t>
  </si>
  <si>
    <t>Super-Spar-Portfolio 3</t>
  </si>
  <si>
    <t>Amundi Russell 2000 - EUR C</t>
  </si>
  <si>
    <t>deutlich kleiner als MSCI USA Small Cap</t>
  </si>
  <si>
    <t>Super-Spar-Portfolio 4</t>
  </si>
  <si>
    <t>iShares Core FTSE 100 GBP (Acc)</t>
  </si>
  <si>
    <t>A0YEDM</t>
  </si>
  <si>
    <t>iShares Core MSCI Pacific ex-Japan USD (Acc)</t>
  </si>
  <si>
    <t>A0YEDR</t>
  </si>
  <si>
    <t>Amundi MSCI Switzerland</t>
  </si>
  <si>
    <t>iShares MSCI UK Small Cap GBP (Acc)</t>
  </si>
  <si>
    <t>iShares MSCI Japan Small Cap USD (Dist)</t>
  </si>
  <si>
    <t>A2H9Q2</t>
  </si>
  <si>
    <t>A0X8R9</t>
  </si>
  <si>
    <t>A0Q1YX</t>
  </si>
  <si>
    <t>Super-Spar-Portfolio 5</t>
  </si>
  <si>
    <t>UBS ETF (LU) MSCI Canada (CAD) A-dis</t>
  </si>
  <si>
    <t>A0X97V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</si>
</sst>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10" fontId="0" fillId="0" borderId="0" xfId="1" applyNumberFormat="1" applyFont="1"/>
    <xf numFmtId="0" fontId="4" fillId="3" borderId="0" xfId="0" applyFont="1" applyFill="1" applyBorder="1"/>
    <xf numFmtId="10" fontId="4" fillId="3" borderId="0" xfId="1" applyNumberFormat="1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10" fontId="6" fillId="2" borderId="1" xfId="1" applyNumberFormat="1" applyFont="1" applyFill="1" applyBorder="1"/>
    <xf numFmtId="10" fontId="5" fillId="2" borderId="1" xfId="1" applyNumberFormat="1" applyFont="1" applyFill="1" applyBorder="1"/>
    <xf numFmtId="0" fontId="3" fillId="3" borderId="2" xfId="0" applyFont="1" applyFill="1" applyBorder="1"/>
    <xf numFmtId="10" fontId="3" fillId="3" borderId="2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1" xfId="1" applyNumberFormat="1" applyFont="1" applyFill="1" applyBorder="1"/>
    <xf numFmtId="164" fontId="4" fillId="3" borderId="0" xfId="1" applyNumberFormat="1" applyFont="1" applyFill="1" applyBorder="1"/>
    <xf numFmtId="164" fontId="0" fillId="0" borderId="0" xfId="1" applyNumberFormat="1" applyFont="1"/>
    <xf numFmtId="9" fontId="3" fillId="2" borderId="1" xfId="1" applyNumberFormat="1" applyFont="1" applyFill="1" applyBorder="1"/>
    <xf numFmtId="9" fontId="4" fillId="3" borderId="0" xfId="1" applyNumberFormat="1" applyFont="1" applyFill="1" applyBorder="1"/>
    <xf numFmtId="0" fontId="1" fillId="3" borderId="0" xfId="0" applyFont="1" applyFill="1" applyBorder="1"/>
    <xf numFmtId="10" fontId="1" fillId="3" borderId="0" xfId="1" applyNumberFormat="1" applyFont="1" applyFill="1" applyBorder="1"/>
    <xf numFmtId="10" fontId="0" fillId="0" borderId="0" xfId="0" applyNumberFormat="1"/>
    <xf numFmtId="9" fontId="0" fillId="0" borderId="0" xfId="0" applyNumberFormat="1"/>
    <xf numFmtId="10" fontId="1" fillId="0" borderId="0" xfId="1" applyNumberFormat="1" applyFont="1"/>
    <xf numFmtId="164" fontId="5" fillId="2" borderId="1" xfId="1" applyNumberFormat="1" applyFont="1" applyFill="1" applyBorder="1"/>
    <xf numFmtId="164" fontId="6" fillId="2" borderId="1" xfId="1" applyNumberFormat="1" applyFont="1" applyFill="1" applyBorder="1"/>
    <xf numFmtId="164" fontId="1" fillId="0" borderId="0" xfId="1" applyNumberFormat="1" applyFont="1"/>
    <xf numFmtId="164" fontId="1" fillId="3" borderId="0" xfId="1" applyNumberFormat="1" applyFont="1" applyFill="1" applyBorder="1"/>
    <xf numFmtId="164" fontId="0" fillId="0" borderId="0" xfId="0" applyNumberFormat="1"/>
  </cellXfs>
  <cellStyles count="8">
    <cellStyle name="Besuchter Link" xfId="3" builtinId="9" hidden="1"/>
    <cellStyle name="Besuchter Link" xfId="5" builtinId="9" hidden="1"/>
    <cellStyle name="Besuchter Link" xfId="7" builtinId="9" hidden="1"/>
    <cellStyle name="Hyperlink" xfId="2" builtinId="8" hidden="1"/>
    <cellStyle name="Hyperlink" xfId="4" builtinId="8" hidden="1"/>
    <cellStyle name="Hyperlink" xfId="6" builtinId="8" hidden="1"/>
    <cellStyle name="Prozent" xfId="1" builtinId="5"/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borstler/Documents/20210504_Rebalancing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_Diba"/>
      <sheetName val="Input_Cosmos"/>
      <sheetName val="Input_Sonstiges"/>
      <sheetName val="Allianz"/>
      <sheetName val="Mapping"/>
      <sheetName val="Tabelle3"/>
      <sheetName val="Immobilien"/>
      <sheetName val="Tabelle9"/>
      <sheetName val="Tabelle6"/>
      <sheetName val="Tabelle1"/>
      <sheetName val="Tabelle2"/>
      <sheetName val="Gesetzliche Rentenversicherung"/>
      <sheetName val="Fremdkapital"/>
    </sheetNames>
    <sheetDataSet>
      <sheetData sheetId="0"/>
      <sheetData sheetId="1">
        <row r="12">
          <cell r="Q12">
            <v>2.7485191347753749E-2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zoomScale="115" zoomScaleNormal="115" zoomScalePageLayoutView="115" workbookViewId="0">
      <selection activeCell="A73" sqref="A73"/>
    </sheetView>
  </sheetViews>
  <sheetFormatPr baseColWidth="10" defaultColWidth="32.5" defaultRowHeight="15" x14ac:dyDescent="0.2"/>
  <cols>
    <col min="1" max="1" width="41.5" customWidth="1"/>
    <col min="2" max="2" width="10.6640625" customWidth="1"/>
    <col min="3" max="3" width="13.5" style="13" customWidth="1"/>
    <col min="4" max="4" width="14.33203125" style="1" customWidth="1"/>
    <col min="5" max="5" width="13.5" style="1" customWidth="1"/>
    <col min="6" max="6" width="21.1640625" style="25" customWidth="1"/>
    <col min="7" max="7" width="0" hidden="1" customWidth="1"/>
    <col min="8" max="8" width="22.33203125" hidden="1" customWidth="1"/>
    <col min="9" max="9" width="24.5" hidden="1" customWidth="1"/>
    <col min="10" max="13" width="12.83203125" customWidth="1"/>
  </cols>
  <sheetData>
    <row r="1" spans="1:9" ht="17" thickBot="1" x14ac:dyDescent="0.25">
      <c r="A1" s="8" t="s">
        <v>14</v>
      </c>
      <c r="B1" s="8" t="s">
        <v>0</v>
      </c>
      <c r="C1" s="10" t="s">
        <v>1</v>
      </c>
      <c r="D1" s="9" t="s">
        <v>2</v>
      </c>
      <c r="E1" s="9" t="s">
        <v>3</v>
      </c>
      <c r="F1" s="10" t="s">
        <v>30</v>
      </c>
      <c r="G1" t="s">
        <v>31</v>
      </c>
      <c r="H1" t="s">
        <v>27</v>
      </c>
      <c r="I1" t="s">
        <v>28</v>
      </c>
    </row>
    <row r="2" spans="1:9" ht="16" x14ac:dyDescent="0.2">
      <c r="A2" s="4" t="s">
        <v>4</v>
      </c>
      <c r="B2" s="5" t="s">
        <v>5</v>
      </c>
      <c r="C2" s="14">
        <v>1</v>
      </c>
      <c r="D2" s="6">
        <v>3.3999999999999998E-3</v>
      </c>
      <c r="E2" s="6">
        <v>4.0000000000000001E-3</v>
      </c>
      <c r="F2" s="22"/>
    </row>
    <row r="3" spans="1:9" ht="16" x14ac:dyDescent="0.2">
      <c r="A3" s="2"/>
      <c r="B3" s="2"/>
      <c r="C3" s="12"/>
      <c r="D3" s="3"/>
      <c r="E3" s="3"/>
      <c r="F3" s="12"/>
    </row>
    <row r="4" spans="1:9" ht="16" x14ac:dyDescent="0.2">
      <c r="A4" s="2" t="s">
        <v>11</v>
      </c>
      <c r="B4" s="2" t="s">
        <v>6</v>
      </c>
      <c r="C4" s="15">
        <v>1</v>
      </c>
      <c r="D4" s="3">
        <v>2.0000000000000001E-4</v>
      </c>
      <c r="E4" s="3">
        <v>2.2000000000000001E-3</v>
      </c>
      <c r="F4" s="12"/>
    </row>
    <row r="5" spans="1:9" ht="16" x14ac:dyDescent="0.2">
      <c r="A5" s="4" t="s">
        <v>7</v>
      </c>
      <c r="B5" s="4"/>
      <c r="C5" s="14">
        <v>1</v>
      </c>
      <c r="D5" s="7">
        <f>C4*D4</f>
        <v>2.0000000000000001E-4</v>
      </c>
      <c r="E5" s="7">
        <f>C4*E4</f>
        <v>2.2000000000000001E-3</v>
      </c>
      <c r="F5" s="21"/>
    </row>
    <row r="6" spans="1:9" ht="16" x14ac:dyDescent="0.2">
      <c r="A6" s="2"/>
      <c r="B6" s="2"/>
      <c r="C6" s="12"/>
      <c r="D6" s="3"/>
      <c r="E6" s="3"/>
      <c r="F6" s="12"/>
    </row>
    <row r="7" spans="1:9" ht="16" x14ac:dyDescent="0.2">
      <c r="A7" s="2" t="s">
        <v>12</v>
      </c>
      <c r="B7" s="2" t="s">
        <v>9</v>
      </c>
      <c r="C7" s="12">
        <v>0.89</v>
      </c>
      <c r="D7" s="3">
        <v>-1E-3</v>
      </c>
      <c r="E7" s="3">
        <v>1.1999999999999999E-3</v>
      </c>
      <c r="F7" s="12"/>
    </row>
    <row r="8" spans="1:9" ht="16" x14ac:dyDescent="0.2">
      <c r="A8" s="2" t="s">
        <v>13</v>
      </c>
      <c r="B8" s="2" t="s">
        <v>10</v>
      </c>
      <c r="C8" s="12">
        <v>0.11</v>
      </c>
      <c r="D8" s="3">
        <v>3.0000000000000001E-3</v>
      </c>
      <c r="E8" s="3">
        <v>2.2000000000000001E-3</v>
      </c>
      <c r="F8" s="12"/>
    </row>
    <row r="9" spans="1:9" ht="16" x14ac:dyDescent="0.2">
      <c r="A9" s="4" t="s">
        <v>8</v>
      </c>
      <c r="B9" s="4"/>
      <c r="C9" s="11">
        <v>1</v>
      </c>
      <c r="D9" s="7">
        <f>(C7*D7)+(C8*D8)</f>
        <v>-5.6000000000000006E-4</v>
      </c>
      <c r="E9" s="7">
        <f>(C7*E7)+(C8*E8)</f>
        <v>1.31E-3</v>
      </c>
      <c r="F9" s="21"/>
    </row>
    <row r="10" spans="1:9" ht="16" x14ac:dyDescent="0.2">
      <c r="A10" s="2"/>
      <c r="B10" s="2"/>
      <c r="C10" s="12"/>
      <c r="D10" s="3"/>
      <c r="E10" s="3"/>
      <c r="F10" s="12"/>
    </row>
    <row r="11" spans="1:9" ht="16" x14ac:dyDescent="0.2">
      <c r="A11" s="16" t="s">
        <v>15</v>
      </c>
      <c r="B11" s="16" t="s">
        <v>16</v>
      </c>
      <c r="C11" s="12">
        <f>F11/$F$19</f>
        <v>0.5103800592987956</v>
      </c>
      <c r="D11" s="3">
        <v>-6.7999999999999996E-3</v>
      </c>
      <c r="E11" s="3">
        <v>1.5E-3</v>
      </c>
      <c r="F11" s="12">
        <f>H11*I11</f>
        <v>0.50964169999999986</v>
      </c>
      <c r="G11" s="18"/>
      <c r="H11" s="18">
        <v>0.66969999999999996</v>
      </c>
      <c r="I11" s="1">
        <f>76.1%</f>
        <v>0.7609999999999999</v>
      </c>
    </row>
    <row r="12" spans="1:9" ht="16" x14ac:dyDescent="0.2">
      <c r="A12" s="16" t="s">
        <v>17</v>
      </c>
      <c r="B12" s="16" t="s">
        <v>18</v>
      </c>
      <c r="C12" s="12">
        <f t="shared" ref="C12:C18" si="0">F12/$F$19</f>
        <v>7.5481917951075908E-2</v>
      </c>
      <c r="D12" s="3">
        <v>-1.09E-2</v>
      </c>
      <c r="E12" s="17">
        <v>6.9999999999999999E-4</v>
      </c>
      <c r="F12" s="12">
        <f t="shared" ref="F12:F18" si="1">H12*I12</f>
        <v>7.5372719374456984E-2</v>
      </c>
      <c r="G12" s="18"/>
      <c r="H12" s="18">
        <v>9.9044309296264121E-2</v>
      </c>
      <c r="I12" s="1">
        <f t="shared" ref="I12:I18" si="2">76.1%</f>
        <v>0.7609999999999999</v>
      </c>
    </row>
    <row r="13" spans="1:9" ht="16" x14ac:dyDescent="0.2">
      <c r="A13" s="16" t="s">
        <v>19</v>
      </c>
      <c r="B13" s="16" t="s">
        <v>20</v>
      </c>
      <c r="C13" s="12">
        <f t="shared" si="0"/>
        <v>5.3956858590943312E-2</v>
      </c>
      <c r="D13" s="3">
        <v>-2E-3</v>
      </c>
      <c r="E13" s="3">
        <v>5.0000000000000001E-4</v>
      </c>
      <c r="F13" s="12">
        <f t="shared" si="1"/>
        <v>5.3878799999999998E-2</v>
      </c>
      <c r="G13" s="18"/>
      <c r="H13" s="18">
        <v>7.0800000000000002E-2</v>
      </c>
      <c r="I13" s="1">
        <f t="shared" si="2"/>
        <v>0.7609999999999999</v>
      </c>
    </row>
    <row r="14" spans="1:9" ht="16" x14ac:dyDescent="0.2">
      <c r="A14" s="16" t="s">
        <v>48</v>
      </c>
      <c r="B14" s="16" t="s">
        <v>49</v>
      </c>
      <c r="C14" s="12">
        <f t="shared" si="0"/>
        <v>2.6913732822341028E-2</v>
      </c>
      <c r="D14" s="17">
        <v>1E-3</v>
      </c>
      <c r="E14" s="17">
        <v>2E-3</v>
      </c>
      <c r="F14" s="12">
        <f t="shared" si="1"/>
        <v>2.6874797122302157E-2</v>
      </c>
      <c r="G14" s="18"/>
      <c r="H14" s="18">
        <v>3.5315107913669069E-2</v>
      </c>
      <c r="I14" s="1">
        <f t="shared" si="2"/>
        <v>0.7609999999999999</v>
      </c>
    </row>
    <row r="15" spans="1:9" ht="16" x14ac:dyDescent="0.2">
      <c r="A15" s="16" t="s">
        <v>23</v>
      </c>
      <c r="B15" s="16" t="s">
        <v>21</v>
      </c>
      <c r="C15" s="12">
        <f t="shared" si="0"/>
        <v>0.12818544398985768</v>
      </c>
      <c r="D15" s="3">
        <v>2.9999999999999997E-4</v>
      </c>
      <c r="E15" s="3">
        <v>1.8E-3</v>
      </c>
      <c r="F15" s="12">
        <v>0.128</v>
      </c>
      <c r="G15" s="19"/>
      <c r="H15" s="19">
        <v>0</v>
      </c>
      <c r="I15" s="1">
        <f t="shared" si="2"/>
        <v>0.7609999999999999</v>
      </c>
    </row>
    <row r="16" spans="1:9" ht="16" x14ac:dyDescent="0.2">
      <c r="A16" s="16" t="s">
        <v>22</v>
      </c>
      <c r="B16" s="16" t="s">
        <v>24</v>
      </c>
      <c r="C16" s="12">
        <f t="shared" si="0"/>
        <v>0.11116081470995472</v>
      </c>
      <c r="D16" s="17">
        <v>2.5999999999999999E-3</v>
      </c>
      <c r="E16" s="17">
        <v>4.4999999999999997E-3</v>
      </c>
      <c r="F16" s="12">
        <v>0.111</v>
      </c>
      <c r="G16" s="19"/>
      <c r="H16" s="19">
        <v>0</v>
      </c>
      <c r="I16" s="1">
        <f t="shared" si="2"/>
        <v>0.7609999999999999</v>
      </c>
    </row>
    <row r="17" spans="1:13" ht="16" x14ac:dyDescent="0.2">
      <c r="A17" s="16" t="s">
        <v>57</v>
      </c>
      <c r="B17" s="16" t="s">
        <v>58</v>
      </c>
      <c r="C17" s="12">
        <f t="shared" si="0"/>
        <v>2.4844542232552988E-2</v>
      </c>
      <c r="D17" s="17">
        <v>1.1999999999999999E-3</v>
      </c>
      <c r="E17" s="17">
        <v>4.0000000000000001E-3</v>
      </c>
      <c r="F17" s="12">
        <f t="shared" si="1"/>
        <v>2.4808599999999993E-2</v>
      </c>
      <c r="G17" s="18"/>
      <c r="H17" s="18">
        <v>3.2599999999999997E-2</v>
      </c>
      <c r="I17" s="1">
        <f t="shared" si="2"/>
        <v>0.7609999999999999</v>
      </c>
    </row>
    <row r="18" spans="1:13" ht="16" x14ac:dyDescent="0.2">
      <c r="A18" s="16" t="s">
        <v>25</v>
      </c>
      <c r="B18" s="16" t="s">
        <v>26</v>
      </c>
      <c r="C18" s="12">
        <f t="shared" si="0"/>
        <v>6.9076630404478812E-2</v>
      </c>
      <c r="D18" s="17">
        <v>1.6000000000000001E-3</v>
      </c>
      <c r="E18" s="17">
        <v>3.0000000000000001E-3</v>
      </c>
      <c r="F18" s="12">
        <f t="shared" si="1"/>
        <v>6.8976698262814232E-2</v>
      </c>
      <c r="G18" s="18"/>
      <c r="H18" s="18">
        <v>9.0639550936680996E-2</v>
      </c>
      <c r="I18" s="1">
        <f t="shared" si="2"/>
        <v>0.7609999999999999</v>
      </c>
    </row>
    <row r="19" spans="1:13" ht="16" x14ac:dyDescent="0.2">
      <c r="A19" s="4" t="s">
        <v>29</v>
      </c>
      <c r="B19" s="4"/>
      <c r="C19" s="11">
        <f>SUM(C11:C18)</f>
        <v>1</v>
      </c>
      <c r="D19" s="7">
        <f>SUMPRODUCT($C$11:$C$18,D11:D18)/C19</f>
        <v>-3.9065274824890139E-3</v>
      </c>
      <c r="E19" s="7">
        <f>SUMPRODUCT($C$11:$C$18,E11:E18)</f>
        <v>1.9367788519742888E-3</v>
      </c>
      <c r="F19" s="21">
        <f>SUM(F11:F18)</f>
        <v>0.99855331475957321</v>
      </c>
    </row>
    <row r="20" spans="1:13" ht="16" x14ac:dyDescent="0.2">
      <c r="D20" s="20"/>
      <c r="E20" s="20"/>
      <c r="F20" s="23"/>
    </row>
    <row r="21" spans="1:13" ht="16" x14ac:dyDescent="0.2">
      <c r="A21" s="16" t="s">
        <v>15</v>
      </c>
      <c r="B21" s="16" t="s">
        <v>16</v>
      </c>
      <c r="C21" s="12">
        <f>C11/SUM($C$11:$C$12)</f>
        <v>0.87116092034953352</v>
      </c>
      <c r="D21" s="17">
        <v>-6.7999999999999996E-3</v>
      </c>
      <c r="E21" s="17">
        <v>1.5E-3</v>
      </c>
      <c r="F21" s="24">
        <f>F11</f>
        <v>0.50964169999999986</v>
      </c>
    </row>
    <row r="22" spans="1:13" ht="16" x14ac:dyDescent="0.2">
      <c r="A22" s="16" t="s">
        <v>17</v>
      </c>
      <c r="B22" s="16" t="s">
        <v>18</v>
      </c>
      <c r="C22" s="12">
        <f>C12/SUM($C$11:$C$12)</f>
        <v>0.12883907965046634</v>
      </c>
      <c r="D22" s="17">
        <v>-1.09E-2</v>
      </c>
      <c r="E22" s="17">
        <v>6.9999999999999999E-4</v>
      </c>
      <c r="F22" s="24">
        <f>F12</f>
        <v>7.5372719374456984E-2</v>
      </c>
    </row>
    <row r="23" spans="1:13" ht="16" x14ac:dyDescent="0.2">
      <c r="A23" s="4" t="s">
        <v>32</v>
      </c>
      <c r="B23" s="4"/>
      <c r="C23" s="11">
        <f>SUM(C21:C22)</f>
        <v>0.99999999999999989</v>
      </c>
      <c r="D23" s="7">
        <f>SUMPRODUCT($C$21:$C$22,D21:D22)</f>
        <v>-7.3282402265669108E-3</v>
      </c>
      <c r="E23" s="7">
        <f>SUMPRODUCT($C$21:$C$22,E21:E22)</f>
        <v>1.3969287362796269E-3</v>
      </c>
      <c r="F23" s="21">
        <f>SUM(F21:F22)</f>
        <v>0.58501441937445686</v>
      </c>
    </row>
    <row r="25" spans="1:13" ht="16" x14ac:dyDescent="0.2">
      <c r="A25" s="16" t="s">
        <v>15</v>
      </c>
      <c r="B25" s="16" t="s">
        <v>16</v>
      </c>
      <c r="C25" s="12">
        <f>F25/$F$29</f>
        <v>0.77913377211269574</v>
      </c>
      <c r="D25" s="17">
        <v>-6.7999999999999996E-3</v>
      </c>
      <c r="E25" s="17">
        <v>1.5E-3</v>
      </c>
      <c r="F25" s="24">
        <f>F21</f>
        <v>0.50964169999999986</v>
      </c>
    </row>
    <row r="26" spans="1:13" ht="16" x14ac:dyDescent="0.2">
      <c r="A26" s="16" t="s">
        <v>17</v>
      </c>
      <c r="B26" s="16" t="s">
        <v>18</v>
      </c>
      <c r="C26" s="12">
        <f>F26/$F$29</f>
        <v>0.11522885815782412</v>
      </c>
      <c r="D26" s="17">
        <v>-1.09E-2</v>
      </c>
      <c r="E26" s="17">
        <v>6.9999999999999999E-4</v>
      </c>
      <c r="F26" s="24">
        <f>F22</f>
        <v>7.5372719374456984E-2</v>
      </c>
    </row>
    <row r="27" spans="1:13" ht="16" x14ac:dyDescent="0.2">
      <c r="A27" s="16" t="s">
        <v>33</v>
      </c>
      <c r="B27" s="16" t="s">
        <v>38</v>
      </c>
      <c r="C27" s="12">
        <f>F27/$F$29</f>
        <v>2.3268143112220276E-2</v>
      </c>
      <c r="D27" s="17">
        <v>-6.0000000000000001E-3</v>
      </c>
      <c r="E27" s="17">
        <v>3.0000000000000001E-3</v>
      </c>
      <c r="F27" s="12">
        <f>H27*I27</f>
        <v>1.5219999999999999E-2</v>
      </c>
      <c r="G27" t="s">
        <v>36</v>
      </c>
      <c r="H27" s="18">
        <v>0.02</v>
      </c>
      <c r="I27" s="1">
        <f t="shared" ref="I27:I28" si="3">76.1%</f>
        <v>0.7609999999999999</v>
      </c>
    </row>
    <row r="28" spans="1:13" ht="16" x14ac:dyDescent="0.2">
      <c r="A28" s="16" t="s">
        <v>34</v>
      </c>
      <c r="B28" s="16" t="s">
        <v>35</v>
      </c>
      <c r="C28" s="12">
        <f>F28/$F$29</f>
        <v>8.2369226617259775E-2</v>
      </c>
      <c r="D28" s="17">
        <v>-1.26E-2</v>
      </c>
      <c r="E28" s="17">
        <v>5.1000000000000004E-3</v>
      </c>
      <c r="F28" s="12">
        <f>H28*I28</f>
        <v>5.3878799999999998E-2</v>
      </c>
      <c r="G28" t="s">
        <v>37</v>
      </c>
      <c r="H28" s="18">
        <v>7.0800000000000002E-2</v>
      </c>
      <c r="I28" s="1">
        <f t="shared" si="3"/>
        <v>0.7609999999999999</v>
      </c>
    </row>
    <row r="29" spans="1:13" ht="16" x14ac:dyDescent="0.2">
      <c r="A29" s="4" t="s">
        <v>39</v>
      </c>
      <c r="B29" s="4"/>
      <c r="C29" s="11">
        <f>SUM(C25:C28)</f>
        <v>0.99999999999999989</v>
      </c>
      <c r="D29" s="7">
        <f>SUMPRODUCT($C$25:$C$28,D25:D28)</f>
        <v>-7.7315653183374087E-3</v>
      </c>
      <c r="E29" s="7">
        <f>SUMPRODUCT($C$25:$C$28,E25:E28)</f>
        <v>1.7392483439642062E-3</v>
      </c>
      <c r="F29" s="21">
        <f>SUM(F25:F28)</f>
        <v>0.65411321937445688</v>
      </c>
    </row>
    <row r="31" spans="1:13" ht="16" x14ac:dyDescent="0.2">
      <c r="A31" s="16" t="s">
        <v>15</v>
      </c>
      <c r="B31" s="16" t="s">
        <v>16</v>
      </c>
      <c r="C31" s="12">
        <f>F31/$F$41</f>
        <v>0.5412647598847522</v>
      </c>
      <c r="D31" s="17">
        <v>-6.7999999999999996E-3</v>
      </c>
      <c r="E31" s="17">
        <v>1.5E-3</v>
      </c>
      <c r="F31" s="24">
        <f>$F$25</f>
        <v>0.50964169999999986</v>
      </c>
      <c r="J31">
        <v>1</v>
      </c>
      <c r="K31" s="1">
        <f>IF(J31=1,F31,0)</f>
        <v>0.50964169999999986</v>
      </c>
      <c r="L31" s="18">
        <f>K31/$K$41</f>
        <v>0.56128026049896407</v>
      </c>
      <c r="M31" s="18">
        <f>IF(J31=1,D31,0)</f>
        <v>-6.7999999999999996E-3</v>
      </c>
    </row>
    <row r="32" spans="1:13" ht="16" x14ac:dyDescent="0.2">
      <c r="A32" s="16" t="s">
        <v>17</v>
      </c>
      <c r="B32" s="16" t="s">
        <v>18</v>
      </c>
      <c r="C32" s="12">
        <f t="shared" ref="C32:C40" si="4">F32/$F$41</f>
        <v>8.0049565908904774E-2</v>
      </c>
      <c r="D32" s="17">
        <v>-1.09E-2</v>
      </c>
      <c r="E32" s="17">
        <v>6.9999999999999999E-4</v>
      </c>
      <c r="F32" s="24">
        <f>$F$26</f>
        <v>7.5372719374456984E-2</v>
      </c>
      <c r="J32">
        <v>1</v>
      </c>
      <c r="K32" s="1">
        <f>IF(J32=1,F32,0)</f>
        <v>7.5372719374456984E-2</v>
      </c>
      <c r="L32" s="18">
        <f t="shared" ref="L32:L40" si="5">K32/$K$41</f>
        <v>8.3009729315734068E-2</v>
      </c>
      <c r="M32" s="18">
        <f>IF(J32=1,D32,0)</f>
        <v>-1.09E-2</v>
      </c>
    </row>
    <row r="33" spans="1:13" ht="16" x14ac:dyDescent="0.2">
      <c r="A33" s="16" t="s">
        <v>33</v>
      </c>
      <c r="B33" s="16" t="s">
        <v>38</v>
      </c>
      <c r="C33" s="12">
        <f t="shared" si="4"/>
        <v>1.616439480020165E-2</v>
      </c>
      <c r="D33" s="17">
        <v>-6.0000000000000001E-3</v>
      </c>
      <c r="E33" s="17">
        <v>3.0000000000000001E-3</v>
      </c>
      <c r="F33" s="24">
        <f>$F$27</f>
        <v>1.5219999999999999E-2</v>
      </c>
      <c r="G33" t="s">
        <v>36</v>
      </c>
      <c r="H33" s="18">
        <v>0.02</v>
      </c>
      <c r="I33" s="1">
        <f t="shared" ref="I33:I34" si="6">76.1%</f>
        <v>0.7609999999999999</v>
      </c>
      <c r="J33">
        <v>1</v>
      </c>
      <c r="K33" s="1">
        <f>IF(J33=1,F33,0)</f>
        <v>1.5219999999999999E-2</v>
      </c>
      <c r="L33" s="18">
        <f t="shared" si="5"/>
        <v>1.6762140077615773E-2</v>
      </c>
      <c r="M33" s="18">
        <f>IF(J33=1,D33,0)</f>
        <v>-6.0000000000000001E-3</v>
      </c>
    </row>
    <row r="34" spans="1:13" ht="16" x14ac:dyDescent="0.2">
      <c r="A34" s="16" t="s">
        <v>34</v>
      </c>
      <c r="B34" s="16" t="s">
        <v>35</v>
      </c>
      <c r="C34" s="12">
        <f t="shared" si="4"/>
        <v>5.7221957592713847E-2</v>
      </c>
      <c r="D34" s="17">
        <v>-1.26E-2</v>
      </c>
      <c r="E34" s="17">
        <v>5.1000000000000004E-3</v>
      </c>
      <c r="F34" s="24">
        <f>$F$28</f>
        <v>5.3878799999999998E-2</v>
      </c>
      <c r="G34" t="s">
        <v>37</v>
      </c>
      <c r="H34" s="18">
        <v>7.0800000000000002E-2</v>
      </c>
      <c r="I34" s="1">
        <f t="shared" si="6"/>
        <v>0.7609999999999999</v>
      </c>
      <c r="J34">
        <v>1</v>
      </c>
      <c r="K34" s="1">
        <f>IF(J34=1,F34,0)</f>
        <v>5.3878799999999998E-2</v>
      </c>
      <c r="L34" s="18">
        <f t="shared" si="5"/>
        <v>5.9337975874759842E-2</v>
      </c>
      <c r="M34" s="18">
        <f>IF(J34=1,D34,0)</f>
        <v>-1.26E-2</v>
      </c>
    </row>
    <row r="35" spans="1:13" ht="16" x14ac:dyDescent="0.2">
      <c r="A35" s="16" t="s">
        <v>23</v>
      </c>
      <c r="B35" s="16" t="s">
        <v>21</v>
      </c>
      <c r="C35" s="12">
        <f t="shared" si="4"/>
        <v>0.13594234785977735</v>
      </c>
      <c r="D35" s="3">
        <v>2.9999999999999997E-4</v>
      </c>
      <c r="E35" s="3">
        <v>1.8E-3</v>
      </c>
      <c r="F35" s="12">
        <f>$F$15</f>
        <v>0.128</v>
      </c>
      <c r="H35" s="18"/>
      <c r="I35" s="1"/>
      <c r="J35">
        <v>1</v>
      </c>
      <c r="K35" s="1">
        <f>IF(J35=1,F35,0)</f>
        <v>0.128</v>
      </c>
      <c r="L35" s="18">
        <f t="shared" si="5"/>
        <v>0.14096937778809587</v>
      </c>
      <c r="M35" s="18">
        <f>IF(J35=1,D35,0)</f>
        <v>2.9999999999999997E-4</v>
      </c>
    </row>
    <row r="36" spans="1:13" ht="16" x14ac:dyDescent="0.2">
      <c r="A36" s="16" t="str">
        <f>A$17</f>
        <v>UBS ETF (LU) MSCI Canada (CAD) A-dis</v>
      </c>
      <c r="B36" s="16" t="str">
        <f>B$17</f>
        <v>A0X97V</v>
      </c>
      <c r="C36" s="12">
        <f t="shared" si="4"/>
        <v>2.6347963524328683E-2</v>
      </c>
      <c r="D36" s="3">
        <f>D$17</f>
        <v>1.1999999999999999E-3</v>
      </c>
      <c r="E36" s="3">
        <f>E$17</f>
        <v>4.0000000000000001E-3</v>
      </c>
      <c r="F36" s="12">
        <f>F$17</f>
        <v>2.4808599999999993E-2</v>
      </c>
      <c r="H36" s="18"/>
      <c r="I36" s="1"/>
      <c r="K36" s="1">
        <f>IF(J36=1,F36,0)</f>
        <v>0</v>
      </c>
      <c r="L36" s="18">
        <f t="shared" si="5"/>
        <v>0</v>
      </c>
      <c r="M36" s="18">
        <f>IF(J36=1,D36,0)</f>
        <v>0</v>
      </c>
    </row>
    <row r="37" spans="1:13" ht="16" x14ac:dyDescent="0.2">
      <c r="A37" s="16" t="s">
        <v>43</v>
      </c>
      <c r="B37" s="16" t="s">
        <v>20</v>
      </c>
      <c r="C37" s="12">
        <f t="shared" si="4"/>
        <v>7.0319896604044141E-2</v>
      </c>
      <c r="D37" s="17">
        <v>-2.0000000000000001E-4</v>
      </c>
      <c r="E37" s="17">
        <v>3.5000000000000001E-3</v>
      </c>
      <c r="F37" s="12">
        <f>59.65%*F16</f>
        <v>6.6211500000000006E-2</v>
      </c>
      <c r="G37" t="s">
        <v>44</v>
      </c>
      <c r="H37" s="18"/>
      <c r="I37" s="1"/>
      <c r="J37">
        <v>1</v>
      </c>
      <c r="K37" s="1">
        <f>IF(J37=1,F37,0)</f>
        <v>6.6211500000000006E-2</v>
      </c>
      <c r="L37" s="18">
        <f t="shared" si="5"/>
        <v>7.2920265292316488E-2</v>
      </c>
      <c r="M37" s="18">
        <f>IF(J37=1,D37,0)</f>
        <v>-2.0000000000000001E-4</v>
      </c>
    </row>
    <row r="38" spans="1:13" ht="16" x14ac:dyDescent="0.2">
      <c r="A38" s="16" t="s">
        <v>40</v>
      </c>
      <c r="B38" s="16" t="s">
        <v>41</v>
      </c>
      <c r="C38" s="12">
        <f t="shared" si="4"/>
        <v>9.3124756944293566E-3</v>
      </c>
      <c r="D38" s="3">
        <v>8.0000000000000004E-4</v>
      </c>
      <c r="E38" s="3">
        <v>3.3E-3</v>
      </c>
      <c r="F38" s="12">
        <f>645693.63/73638705.67</f>
        <v>8.7684000434984834E-3</v>
      </c>
      <c r="H38" s="18"/>
      <c r="I38" s="1"/>
      <c r="K38" s="1">
        <f>IF(J38=1,F38,0)</f>
        <v>0</v>
      </c>
      <c r="L38" s="18">
        <f t="shared" si="5"/>
        <v>0</v>
      </c>
      <c r="M38" s="18">
        <f>IF(J38=1,D38,0)</f>
        <v>0</v>
      </c>
    </row>
    <row r="39" spans="1:13" ht="16" x14ac:dyDescent="0.2">
      <c r="A39" s="16" t="s">
        <v>46</v>
      </c>
      <c r="B39" s="16" t="s">
        <v>47</v>
      </c>
      <c r="C39" s="12">
        <f t="shared" si="4"/>
        <v>3.4834270794434553E-2</v>
      </c>
      <c r="D39" s="3">
        <v>4.0000000000000002E-4</v>
      </c>
      <c r="E39" s="17">
        <v>6.9999999999999999E-4</v>
      </c>
      <c r="F39" s="12">
        <f>H39*I39</f>
        <v>3.2799099999999998E-2</v>
      </c>
      <c r="H39" s="18">
        <v>4.3099999999999999E-2</v>
      </c>
      <c r="I39" s="1">
        <f>I34</f>
        <v>0.7609999999999999</v>
      </c>
      <c r="J39">
        <v>1</v>
      </c>
      <c r="K39" s="1">
        <f>IF(J39=1,F39,0)</f>
        <v>3.2799099999999998E-2</v>
      </c>
      <c r="L39" s="18">
        <f t="shared" si="5"/>
        <v>3.6122411867261991E-2</v>
      </c>
      <c r="M39" s="18">
        <f>IF(J39=1,D39,0)</f>
        <v>4.0000000000000002E-4</v>
      </c>
    </row>
    <row r="40" spans="1:13" ht="16" x14ac:dyDescent="0.2">
      <c r="A40" s="16" t="s">
        <v>48</v>
      </c>
      <c r="B40" s="16" t="s">
        <v>49</v>
      </c>
      <c r="C40" s="12">
        <f t="shared" si="4"/>
        <v>2.8542367336413618E-2</v>
      </c>
      <c r="D40" s="17">
        <v>1E-3</v>
      </c>
      <c r="E40" s="17">
        <v>2E-3</v>
      </c>
      <c r="F40" s="12">
        <f>$F$14</f>
        <v>2.6874797122302157E-2</v>
      </c>
      <c r="H40" s="18"/>
      <c r="I40" s="1"/>
      <c r="J40">
        <v>1</v>
      </c>
      <c r="K40" s="1">
        <f>IF(J40=1,F40,0)</f>
        <v>2.6874797122302157E-2</v>
      </c>
      <c r="L40" s="18">
        <f t="shared" si="5"/>
        <v>2.9597839285251913E-2</v>
      </c>
      <c r="M40" s="18">
        <f>IF(J40=1,D40,0)</f>
        <v>1E-3</v>
      </c>
    </row>
    <row r="41" spans="1:13" ht="16" x14ac:dyDescent="0.2">
      <c r="A41" s="4" t="s">
        <v>42</v>
      </c>
      <c r="B41" s="4"/>
      <c r="C41" s="11">
        <f>SUM(C31:C40)</f>
        <v>1.0000000000000002</v>
      </c>
      <c r="D41" s="7">
        <f>SUMPRODUCT($C$31:$C$40,D31:D40)</f>
        <v>-5.2628613326167308E-3</v>
      </c>
      <c r="E41" s="7">
        <f>SUMPRODUCT($C$31:$C$40,E31:E40)</f>
        <v>1.9166646164664241E-3</v>
      </c>
      <c r="F41" s="21">
        <f>SUM(F31:F40)</f>
        <v>0.94157561654025734</v>
      </c>
      <c r="K41" s="18">
        <f>SUM(K31:K40)</f>
        <v>0.90799861649675895</v>
      </c>
      <c r="L41" s="18">
        <f>SUM(L31:L40)</f>
        <v>1</v>
      </c>
      <c r="M41" s="18">
        <f>SUMPRODUCT(L31:L40,M31:M40)</f>
        <v>-5.497989593112004E-3</v>
      </c>
    </row>
    <row r="43" spans="1:13" ht="16" x14ac:dyDescent="0.2">
      <c r="A43" s="16" t="s">
        <v>15</v>
      </c>
      <c r="B43" s="16" t="s">
        <v>16</v>
      </c>
      <c r="C43" s="12">
        <f>F43/$F$56</f>
        <v>0.51952655133555503</v>
      </c>
      <c r="D43" s="17">
        <v>-6.7999999999999996E-3</v>
      </c>
      <c r="E43" s="17">
        <v>1.5E-3</v>
      </c>
      <c r="F43" s="24">
        <f>$F$25</f>
        <v>0.50964169999999986</v>
      </c>
    </row>
    <row r="44" spans="1:13" ht="16" x14ac:dyDescent="0.2">
      <c r="A44" s="16" t="s">
        <v>17</v>
      </c>
      <c r="B44" s="16" t="s">
        <v>18</v>
      </c>
      <c r="C44" s="12">
        <f t="shared" ref="C44:C55" si="7">F44/$F$56</f>
        <v>7.6834625112886606E-2</v>
      </c>
      <c r="D44" s="17">
        <v>-1.09E-2</v>
      </c>
      <c r="E44" s="17">
        <v>6.9999999999999999E-4</v>
      </c>
      <c r="F44" s="24">
        <f>$F$26</f>
        <v>7.5372719374456984E-2</v>
      </c>
    </row>
    <row r="45" spans="1:13" ht="16" x14ac:dyDescent="0.2">
      <c r="A45" s="16" t="s">
        <v>33</v>
      </c>
      <c r="B45" s="16" t="s">
        <v>38</v>
      </c>
      <c r="C45" s="12">
        <f t="shared" si="7"/>
        <v>1.5515202369286402E-2</v>
      </c>
      <c r="D45" s="17">
        <v>-6.0000000000000001E-3</v>
      </c>
      <c r="E45" s="17">
        <v>3.0000000000000001E-3</v>
      </c>
      <c r="F45" s="24">
        <f>$F$27</f>
        <v>1.5219999999999999E-2</v>
      </c>
      <c r="G45" t="s">
        <v>36</v>
      </c>
    </row>
    <row r="46" spans="1:13" ht="16" x14ac:dyDescent="0.2">
      <c r="A46" s="16" t="s">
        <v>34</v>
      </c>
      <c r="B46" s="16" t="s">
        <v>35</v>
      </c>
      <c r="C46" s="12">
        <f t="shared" si="7"/>
        <v>5.4923816387273866E-2</v>
      </c>
      <c r="D46" s="17">
        <v>-1.26E-2</v>
      </c>
      <c r="E46" s="17">
        <v>5.1000000000000004E-3</v>
      </c>
      <c r="F46" s="24">
        <f>$F$28</f>
        <v>5.3878799999999998E-2</v>
      </c>
      <c r="G46" t="s">
        <v>37</v>
      </c>
    </row>
    <row r="47" spans="1:13" ht="16" x14ac:dyDescent="0.2">
      <c r="A47" s="16" t="s">
        <v>23</v>
      </c>
      <c r="B47" s="16" t="s">
        <v>21</v>
      </c>
      <c r="C47" s="12">
        <f t="shared" si="7"/>
        <v>0.13048264804656107</v>
      </c>
      <c r="D47" s="3">
        <v>2.9999999999999997E-4</v>
      </c>
      <c r="E47" s="3">
        <v>1.8E-3</v>
      </c>
      <c r="F47" s="12">
        <f>$F$15</f>
        <v>0.128</v>
      </c>
    </row>
    <row r="48" spans="1:13" ht="16" x14ac:dyDescent="0.2">
      <c r="A48" s="16" t="str">
        <f>A$17</f>
        <v>UBS ETF (LU) MSCI Canada (CAD) A-dis</v>
      </c>
      <c r="B48" s="16" t="str">
        <f>B$17</f>
        <v>A0X97V</v>
      </c>
      <c r="C48" s="12">
        <f t="shared" si="7"/>
        <v>2.5289779861936829E-2</v>
      </c>
      <c r="D48" s="3">
        <f>D$17</f>
        <v>1.1999999999999999E-3</v>
      </c>
      <c r="E48" s="3">
        <f>E$17</f>
        <v>4.0000000000000001E-3</v>
      </c>
      <c r="F48" s="12">
        <f>F$17</f>
        <v>2.4808599999999993E-2</v>
      </c>
    </row>
    <row r="49" spans="1:13" ht="16" x14ac:dyDescent="0.2">
      <c r="A49" s="16" t="s">
        <v>43</v>
      </c>
      <c r="B49" s="16" t="s">
        <v>20</v>
      </c>
      <c r="C49" s="12">
        <f t="shared" si="7"/>
        <v>6.7495717586991244E-2</v>
      </c>
      <c r="D49" s="17">
        <v>-2.0000000000000001E-4</v>
      </c>
      <c r="E49" s="17">
        <v>3.5000000000000001E-3</v>
      </c>
      <c r="F49" s="12">
        <f>$F$37</f>
        <v>6.6211500000000006E-2</v>
      </c>
      <c r="G49" t="s">
        <v>44</v>
      </c>
    </row>
    <row r="50" spans="1:13" ht="16" x14ac:dyDescent="0.2">
      <c r="A50" s="16" t="s">
        <v>40</v>
      </c>
      <c r="B50" s="16" t="s">
        <v>41</v>
      </c>
      <c r="C50" s="12">
        <f t="shared" si="7"/>
        <v>8.9384691938067459E-3</v>
      </c>
      <c r="D50" s="3">
        <v>8.0000000000000004E-4</v>
      </c>
      <c r="E50" s="3">
        <v>3.3E-3</v>
      </c>
      <c r="F50" s="12">
        <f>$F$38</f>
        <v>8.7684000434984834E-3</v>
      </c>
    </row>
    <row r="51" spans="1:13" ht="16" x14ac:dyDescent="0.2">
      <c r="A51" s="16" t="s">
        <v>46</v>
      </c>
      <c r="B51" s="16" t="s">
        <v>47</v>
      </c>
      <c r="C51" s="12">
        <f t="shared" si="7"/>
        <v>3.3435261105812193E-2</v>
      </c>
      <c r="D51" s="3">
        <v>4.0000000000000002E-4</v>
      </c>
      <c r="E51" s="17">
        <v>6.9999999999999999E-4</v>
      </c>
      <c r="F51" s="12">
        <f>$F$39</f>
        <v>3.2799099999999998E-2</v>
      </c>
    </row>
    <row r="52" spans="1:13" ht="16" x14ac:dyDescent="0.2">
      <c r="A52" s="16" t="s">
        <v>48</v>
      </c>
      <c r="B52" s="16" t="s">
        <v>49</v>
      </c>
      <c r="C52" s="12">
        <f t="shared" si="7"/>
        <v>2.7396052298688162E-2</v>
      </c>
      <c r="D52" s="17">
        <v>1E-3</v>
      </c>
      <c r="E52" s="17">
        <v>2E-3</v>
      </c>
      <c r="F52" s="12">
        <f>$F$14</f>
        <v>2.6874797122302157E-2</v>
      </c>
    </row>
    <row r="53" spans="1:13" ht="16" x14ac:dyDescent="0.2">
      <c r="A53" s="16" t="s">
        <v>50</v>
      </c>
      <c r="B53" s="16" t="s">
        <v>53</v>
      </c>
      <c r="C53" s="12">
        <f t="shared" si="7"/>
        <v>2.132191529594795E-2</v>
      </c>
      <c r="D53" s="17">
        <v>3.0000000000000001E-3</v>
      </c>
      <c r="E53" s="17">
        <v>2.5000000000000001E-3</v>
      </c>
      <c r="F53" s="12">
        <f>H53*I53</f>
        <v>2.0916230615640598E-2</v>
      </c>
      <c r="H53" s="18">
        <f>[1]Input_Cosmos!$Q$12</f>
        <v>2.7485191347753749E-2</v>
      </c>
      <c r="I53" s="18">
        <f>I39</f>
        <v>0.7609999999999999</v>
      </c>
    </row>
    <row r="54" spans="1:13" ht="16" x14ac:dyDescent="0.2">
      <c r="A54" s="16" t="s">
        <v>51</v>
      </c>
      <c r="B54" s="16" t="s">
        <v>54</v>
      </c>
      <c r="C54" s="12">
        <f t="shared" si="7"/>
        <v>7.5925610227780584E-3</v>
      </c>
      <c r="D54" s="17">
        <v>6.1999999999999998E-3</v>
      </c>
      <c r="E54" s="17">
        <v>5.7999999999999996E-3</v>
      </c>
      <c r="F54" s="12">
        <f>6.71%*F16</f>
        <v>7.4480999999999992E-3</v>
      </c>
    </row>
    <row r="55" spans="1:13" ht="16" x14ac:dyDescent="0.2">
      <c r="A55" s="16" t="s">
        <v>52</v>
      </c>
      <c r="B55" s="16" t="s">
        <v>55</v>
      </c>
      <c r="C55" s="12">
        <f t="shared" si="7"/>
        <v>1.1247400382475991E-2</v>
      </c>
      <c r="D55" s="3">
        <v>4.0000000000000001E-3</v>
      </c>
      <c r="E55" s="3">
        <v>5.7999999999999996E-3</v>
      </c>
      <c r="F55" s="12">
        <f>9.94%*F16</f>
        <v>1.1033399999999999E-2</v>
      </c>
    </row>
    <row r="56" spans="1:13" ht="16" x14ac:dyDescent="0.2">
      <c r="A56" s="4" t="s">
        <v>45</v>
      </c>
      <c r="B56" s="4"/>
      <c r="C56" s="11">
        <f>SUM(C43:C55)</f>
        <v>1</v>
      </c>
      <c r="D56" s="7">
        <f>SUMPRODUCT($C$43:$C$55,D43:D55)</f>
        <v>-4.8954657189216842E-3</v>
      </c>
      <c r="E56" s="7">
        <f>SUMPRODUCT($C$43:$C$55,E43:E55)</f>
        <v>2.0022643328526861E-3</v>
      </c>
      <c r="F56" s="21">
        <f>SUM(F43:F55)</f>
        <v>0.9809733471558979</v>
      </c>
    </row>
    <row r="58" spans="1:13" ht="16" x14ac:dyDescent="0.2">
      <c r="A58" s="16" t="s">
        <v>15</v>
      </c>
      <c r="B58" s="16" t="s">
        <v>16</v>
      </c>
      <c r="C58" s="12">
        <f>F58/$F$68</f>
        <v>0.5104012039854251</v>
      </c>
      <c r="D58" s="17">
        <v>-6.7999999999999996E-3</v>
      </c>
      <c r="E58" s="17">
        <v>1.5E-3</v>
      </c>
      <c r="F58" s="24">
        <f>$F$25</f>
        <v>0.50964169999999986</v>
      </c>
      <c r="J58">
        <v>1</v>
      </c>
      <c r="K58" s="1">
        <f>IF(J58=1,F58,0)</f>
        <v>0.50964169999999986</v>
      </c>
      <c r="L58" s="18">
        <f>K58/$K$68</f>
        <v>0.55962007053058971</v>
      </c>
      <c r="M58" s="18">
        <f>IF(J58=1,D58,0)</f>
        <v>-6.7999999999999996E-3</v>
      </c>
    </row>
    <row r="59" spans="1:13" ht="16" x14ac:dyDescent="0.2">
      <c r="A59" s="16" t="s">
        <v>17</v>
      </c>
      <c r="B59" s="16" t="s">
        <v>18</v>
      </c>
      <c r="C59" s="12">
        <f t="shared" ref="C59:C67" si="8">F59/$F$68</f>
        <v>7.548504511380924E-2</v>
      </c>
      <c r="D59" s="17">
        <v>-1.09E-2</v>
      </c>
      <c r="E59" s="17">
        <v>6.9999999999999999E-4</v>
      </c>
      <c r="F59" s="24">
        <f>$F$26</f>
        <v>7.5372719374456984E-2</v>
      </c>
      <c r="J59">
        <v>1</v>
      </c>
      <c r="K59" s="1">
        <f>IF(J59=1,F59,0)</f>
        <v>7.5372719374456984E-2</v>
      </c>
      <c r="L59" s="18">
        <f>K59/$K$68</f>
        <v>8.2764197930459721E-2</v>
      </c>
      <c r="M59" s="18">
        <f>IF(J59=1,D59,0)</f>
        <v>-1.09E-2</v>
      </c>
    </row>
    <row r="60" spans="1:13" ht="16" x14ac:dyDescent="0.2">
      <c r="A60" s="16" t="s">
        <v>33</v>
      </c>
      <c r="B60" s="16" t="s">
        <v>38</v>
      </c>
      <c r="C60" s="12">
        <f t="shared" si="8"/>
        <v>1.524268191684113E-2</v>
      </c>
      <c r="D60" s="17">
        <v>-6.0000000000000001E-3</v>
      </c>
      <c r="E60" s="17">
        <v>3.0000000000000001E-3</v>
      </c>
      <c r="F60" s="24">
        <f>$F$27</f>
        <v>1.5219999999999999E-2</v>
      </c>
      <c r="K60" s="1">
        <f>IF(J60=1,F60,0)</f>
        <v>0</v>
      </c>
      <c r="L60" s="18">
        <f>K60/$K$68</f>
        <v>0</v>
      </c>
      <c r="M60" s="18">
        <f>IF(J60=1,D60,0)</f>
        <v>0</v>
      </c>
    </row>
    <row r="61" spans="1:13" ht="16" x14ac:dyDescent="0.2">
      <c r="A61" s="16" t="s">
        <v>34</v>
      </c>
      <c r="B61" s="16" t="s">
        <v>35</v>
      </c>
      <c r="C61" s="12">
        <f t="shared" si="8"/>
        <v>5.3959093985617601E-2</v>
      </c>
      <c r="D61" s="17">
        <v>-1.26E-2</v>
      </c>
      <c r="E61" s="17">
        <v>5.1000000000000004E-3</v>
      </c>
      <c r="F61" s="24">
        <f>$F$28</f>
        <v>5.3878799999999998E-2</v>
      </c>
      <c r="G61" t="s">
        <v>37</v>
      </c>
      <c r="J61">
        <v>1</v>
      </c>
      <c r="K61" s="1">
        <f>IF(J61=1,F61,0)</f>
        <v>5.3878799999999998E-2</v>
      </c>
      <c r="L61" s="18">
        <f>K61/$K$68</f>
        <v>5.9162462286943052E-2</v>
      </c>
      <c r="M61" s="18">
        <f>IF(J61=1,D61,0)</f>
        <v>-1.26E-2</v>
      </c>
    </row>
    <row r="62" spans="1:13" ht="16" x14ac:dyDescent="0.2">
      <c r="A62" s="16" t="s">
        <v>23</v>
      </c>
      <c r="B62" s="16" t="s">
        <v>21</v>
      </c>
      <c r="C62" s="12">
        <f t="shared" si="8"/>
        <v>0.12819075462257981</v>
      </c>
      <c r="D62" s="3">
        <v>2.9999999999999997E-4</v>
      </c>
      <c r="E62" s="3">
        <v>1.8E-3</v>
      </c>
      <c r="F62" s="12">
        <f>$F$15</f>
        <v>0.128</v>
      </c>
      <c r="J62">
        <v>1</v>
      </c>
      <c r="K62" s="1">
        <f>IF(J62=1,F62,0)</f>
        <v>0.128</v>
      </c>
      <c r="L62" s="18">
        <f>K62/$K$68</f>
        <v>0.14055240971826974</v>
      </c>
      <c r="M62" s="18">
        <f>IF(J62=1,D62,0)</f>
        <v>2.9999999999999997E-4</v>
      </c>
    </row>
    <row r="63" spans="1:13" ht="16" x14ac:dyDescent="0.2">
      <c r="A63" s="16" t="str">
        <f>A$17</f>
        <v>UBS ETF (LU) MSCI Canada (CAD) A-dis</v>
      </c>
      <c r="B63" s="16" t="str">
        <f>B$17</f>
        <v>A0X97V</v>
      </c>
      <c r="C63" s="12">
        <f t="shared" si="8"/>
        <v>2.4845571524451035E-2</v>
      </c>
      <c r="D63" s="3">
        <f>D$17</f>
        <v>1.1999999999999999E-3</v>
      </c>
      <c r="E63" s="3">
        <f>E$17</f>
        <v>4.0000000000000001E-3</v>
      </c>
      <c r="F63" s="12">
        <f>F$17</f>
        <v>2.4808599999999993E-2</v>
      </c>
      <c r="K63" s="1">
        <f>IF(J63=1,F63,0)</f>
        <v>0</v>
      </c>
      <c r="L63" s="18">
        <f>K63/$K$68</f>
        <v>0</v>
      </c>
      <c r="M63" s="18">
        <f>IF(J63=1,D63,0)</f>
        <v>0</v>
      </c>
    </row>
    <row r="64" spans="1:13" ht="16" x14ac:dyDescent="0.2">
      <c r="A64" s="16" t="s">
        <v>22</v>
      </c>
      <c r="B64" s="16" t="s">
        <v>24</v>
      </c>
      <c r="C64" s="12">
        <f t="shared" si="8"/>
        <v>0.11116542002426844</v>
      </c>
      <c r="D64" s="17">
        <f>D$16</f>
        <v>2.5999999999999999E-3</v>
      </c>
      <c r="E64" s="17">
        <f>E$16</f>
        <v>4.4999999999999997E-3</v>
      </c>
      <c r="F64" s="24">
        <f>F$16</f>
        <v>0.111</v>
      </c>
      <c r="J64">
        <v>1</v>
      </c>
      <c r="K64" s="1">
        <f>IF(J64=1,F64,0)</f>
        <v>0.111</v>
      </c>
      <c r="L64" s="18">
        <f>K64/$K$68</f>
        <v>0.12188529280256202</v>
      </c>
      <c r="M64" s="18">
        <f>IF(J64=1,D64,0)</f>
        <v>2.5999999999999999E-3</v>
      </c>
    </row>
    <row r="65" spans="1:13" ht="16" x14ac:dyDescent="0.2">
      <c r="A65" s="16" t="s">
        <v>46</v>
      </c>
      <c r="B65" s="16" t="s">
        <v>47</v>
      </c>
      <c r="C65" s="12">
        <f t="shared" si="8"/>
        <v>3.2847979530792631E-2</v>
      </c>
      <c r="D65" s="3">
        <v>4.0000000000000002E-4</v>
      </c>
      <c r="E65" s="17">
        <v>6.9999999999999999E-4</v>
      </c>
      <c r="F65" s="12">
        <f>$F$39</f>
        <v>3.2799099999999998E-2</v>
      </c>
      <c r="J65">
        <v>1</v>
      </c>
      <c r="K65" s="1">
        <f>IF(J65=1,F65,0)</f>
        <v>3.2799099999999998E-2</v>
      </c>
      <c r="L65" s="18">
        <f>K65/$K$68</f>
        <v>3.6015566731175785E-2</v>
      </c>
      <c r="M65" s="18">
        <f>IF(J65=1,D65,0)</f>
        <v>4.0000000000000002E-4</v>
      </c>
    </row>
    <row r="66" spans="1:13" ht="16" x14ac:dyDescent="0.2">
      <c r="A66" s="16" t="s">
        <v>48</v>
      </c>
      <c r="B66" s="16" t="s">
        <v>49</v>
      </c>
      <c r="C66" s="12">
        <f t="shared" si="8"/>
        <v>2.6914847839348825E-2</v>
      </c>
      <c r="D66" s="17">
        <v>1E-3</v>
      </c>
      <c r="E66" s="17">
        <v>2E-3</v>
      </c>
      <c r="F66" s="12">
        <f>$F$14</f>
        <v>2.6874797122302157E-2</v>
      </c>
      <c r="K66" s="1">
        <f>IF(J66=1,F66,0)</f>
        <v>0</v>
      </c>
      <c r="L66" s="18">
        <f>K66/$K$68</f>
        <v>0</v>
      </c>
      <c r="M66" s="18">
        <f>IF(J66=1,D66,0)</f>
        <v>0</v>
      </c>
    </row>
    <row r="67" spans="1:13" ht="16" x14ac:dyDescent="0.2">
      <c r="A67" s="16" t="s">
        <v>50</v>
      </c>
      <c r="B67" s="16" t="s">
        <v>53</v>
      </c>
      <c r="C67" s="12">
        <f t="shared" si="8"/>
        <v>2.0947401456866216E-2</v>
      </c>
      <c r="D67" s="17">
        <v>3.0000000000000001E-3</v>
      </c>
      <c r="E67" s="17">
        <v>2.5000000000000001E-3</v>
      </c>
      <c r="F67" s="12">
        <f>F$53</f>
        <v>2.0916230615640598E-2</v>
      </c>
      <c r="K67" s="1">
        <f>IF(J67=1,F67,0)</f>
        <v>0</v>
      </c>
      <c r="L67" s="18">
        <f>K67/$K$68</f>
        <v>0</v>
      </c>
      <c r="M67" s="18">
        <f>IF(J67=1,D67,0)</f>
        <v>0</v>
      </c>
    </row>
    <row r="68" spans="1:13" ht="16" x14ac:dyDescent="0.2">
      <c r="A68" s="4" t="s">
        <v>56</v>
      </c>
      <c r="B68" s="4"/>
      <c r="C68" s="11">
        <f>SUM(C58:C67)</f>
        <v>1</v>
      </c>
      <c r="D68" s="7">
        <f>SUMPRODUCT($C$58:$C$67,D58:D67)</f>
        <v>-4.604657606259761E-3</v>
      </c>
      <c r="E68" s="7">
        <f>SUMPRODUCT($C$58:$C$67,E58:E67)</f>
        <v>2.0989225821550512E-3</v>
      </c>
      <c r="F68" s="21">
        <f>SUM(F58:F67)</f>
        <v>0.99851194711239954</v>
      </c>
      <c r="K68" s="18">
        <f>SUM(K58:K67)</f>
        <v>0.91069231937445683</v>
      </c>
      <c r="L68" s="18">
        <f>SUM(L58:L67)</f>
        <v>1</v>
      </c>
      <c r="M68" s="18">
        <f>SUMPRODUCT(L58:L67,M58:M67)</f>
        <v>-5.0795195509708915E-3</v>
      </c>
    </row>
  </sheetData>
  <pageMargins left="0.7" right="0.7" top="0.78740157499999996" bottom="0.78740157499999996" header="0.3" footer="0.3"/>
  <pageSetup paperSize="9" orientation="portrait" r:id="rId1"/>
  <ignoredErrors>
    <ignoredError sqref="C6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Office-Anwender</cp:lastModifiedBy>
  <dcterms:created xsi:type="dcterms:W3CDTF">2021-05-20T23:15:19Z</dcterms:created>
  <dcterms:modified xsi:type="dcterms:W3CDTF">2021-05-23T09:12:15Z</dcterms:modified>
</cp:coreProperties>
</file>