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006457\Downloads\"/>
    </mc:Choice>
  </mc:AlternateContent>
  <bookViews>
    <workbookView xWindow="0" yWindow="0" windowWidth="28800" windowHeight="12435"/>
  </bookViews>
  <sheets>
    <sheet name="Übersicht" sheetId="3" r:id="rId1"/>
    <sheet name="Ausschütter" sheetId="1" r:id="rId2"/>
    <sheet name="Thesaurierer" sheetId="2" r:id="rId3"/>
    <sheet name="Mix_Aus" sheetId="4" r:id="rId4"/>
    <sheet name="Mix_The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2" i="5" l="1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2" i="5"/>
  <c r="B51" i="5"/>
  <c r="B50" i="5"/>
  <c r="B49" i="5"/>
  <c r="B48" i="5"/>
  <c r="B47" i="5"/>
  <c r="B46" i="5"/>
  <c r="B45" i="5"/>
  <c r="B44" i="5"/>
  <c r="B42" i="5"/>
  <c r="B41" i="5"/>
  <c r="B40" i="5"/>
  <c r="B39" i="5"/>
  <c r="B38" i="5"/>
  <c r="B37" i="5"/>
  <c r="B36" i="5"/>
  <c r="B35" i="5"/>
  <c r="B34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2" i="5"/>
  <c r="P11" i="5"/>
  <c r="B11" i="5"/>
  <c r="P10" i="5"/>
  <c r="B10" i="5"/>
  <c r="P9" i="5"/>
  <c r="B9" i="5"/>
  <c r="P8" i="5"/>
  <c r="B8" i="5"/>
  <c r="P7" i="5"/>
  <c r="B7" i="5"/>
  <c r="P6" i="5"/>
  <c r="B6" i="5"/>
  <c r="P5" i="5"/>
  <c r="B5" i="5"/>
  <c r="P4" i="5"/>
  <c r="B4" i="5"/>
  <c r="P3" i="5"/>
  <c r="B3" i="5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2" i="4"/>
  <c r="B51" i="4"/>
  <c r="B50" i="4"/>
  <c r="B49" i="4"/>
  <c r="B48" i="4"/>
  <c r="B47" i="4"/>
  <c r="B46" i="4"/>
  <c r="B45" i="4"/>
  <c r="B44" i="4"/>
  <c r="B42" i="4"/>
  <c r="B41" i="4"/>
  <c r="B40" i="4"/>
  <c r="B39" i="4"/>
  <c r="B38" i="4"/>
  <c r="B37" i="4"/>
  <c r="B36" i="4"/>
  <c r="B35" i="4"/>
  <c r="B34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2" i="4"/>
  <c r="Q11" i="4"/>
  <c r="B11" i="4"/>
  <c r="Q10" i="4"/>
  <c r="B10" i="4"/>
  <c r="Q9" i="4"/>
  <c r="B9" i="4"/>
  <c r="Q8" i="4"/>
  <c r="B8" i="4"/>
  <c r="Q7" i="4"/>
  <c r="B7" i="4"/>
  <c r="Q6" i="4"/>
  <c r="B6" i="4"/>
  <c r="Q5" i="4"/>
  <c r="B5" i="4"/>
  <c r="Q4" i="4"/>
  <c r="B4" i="4"/>
  <c r="Q3" i="4"/>
  <c r="D3" i="4" s="1"/>
  <c r="B3" i="4"/>
  <c r="E3" i="4" l="1"/>
  <c r="F3" i="4" s="1"/>
  <c r="G3" i="4" s="1"/>
  <c r="P11" i="2"/>
  <c r="Q11" i="1"/>
  <c r="P10" i="2"/>
  <c r="P9" i="2"/>
  <c r="P8" i="2"/>
  <c r="P7" i="2"/>
  <c r="P6" i="2"/>
  <c r="P5" i="2"/>
  <c r="P4" i="2"/>
  <c r="P3" i="2"/>
  <c r="C3" i="4" l="1"/>
  <c r="I3" i="4"/>
  <c r="D4" i="4" s="1"/>
  <c r="F3" i="5"/>
  <c r="H3" i="4"/>
  <c r="B5" i="2"/>
  <c r="B6" i="2"/>
  <c r="B7" i="2"/>
  <c r="B8" i="2"/>
  <c r="B9" i="2"/>
  <c r="B10" i="2"/>
  <c r="B11" i="2"/>
  <c r="B12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5" i="2"/>
  <c r="B36" i="2"/>
  <c r="B37" i="2"/>
  <c r="B38" i="2"/>
  <c r="B39" i="2"/>
  <c r="B41" i="2"/>
  <c r="B42" i="2"/>
  <c r="B44" i="2"/>
  <c r="B45" i="2"/>
  <c r="B46" i="2"/>
  <c r="B47" i="2"/>
  <c r="B48" i="2"/>
  <c r="B49" i="2"/>
  <c r="B50" i="2"/>
  <c r="B51" i="2"/>
  <c r="B52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9" i="2"/>
  <c r="B70" i="2"/>
  <c r="B71" i="2"/>
  <c r="B72" i="2"/>
  <c r="B75" i="2"/>
  <c r="B76" i="2"/>
  <c r="B77" i="2"/>
  <c r="B78" i="2"/>
  <c r="B79" i="2"/>
  <c r="B80" i="2"/>
  <c r="B81" i="2"/>
  <c r="B82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4" i="2"/>
  <c r="B3" i="2"/>
  <c r="B5" i="1"/>
  <c r="B6" i="1"/>
  <c r="B7" i="1"/>
  <c r="B8" i="1"/>
  <c r="B9" i="1"/>
  <c r="B10" i="1"/>
  <c r="B11" i="1"/>
  <c r="B12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5" i="1"/>
  <c r="B36" i="1"/>
  <c r="B37" i="1"/>
  <c r="B38" i="1"/>
  <c r="B39" i="1"/>
  <c r="B41" i="1"/>
  <c r="B42" i="1"/>
  <c r="B44" i="1"/>
  <c r="B45" i="1"/>
  <c r="B46" i="1"/>
  <c r="B47" i="1"/>
  <c r="B48" i="1"/>
  <c r="B49" i="1"/>
  <c r="B50" i="1"/>
  <c r="B51" i="1"/>
  <c r="B52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9" i="1"/>
  <c r="B70" i="1"/>
  <c r="B71" i="1"/>
  <c r="B72" i="1"/>
  <c r="B75" i="1"/>
  <c r="B76" i="1"/>
  <c r="B77" i="1"/>
  <c r="B78" i="1"/>
  <c r="B79" i="1"/>
  <c r="B80" i="1"/>
  <c r="B81" i="1"/>
  <c r="B82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4" i="1"/>
  <c r="B3" i="1"/>
  <c r="J3" i="4" l="1"/>
  <c r="L3" i="4" s="1"/>
  <c r="M3" i="4"/>
  <c r="D4" i="5"/>
  <c r="G3" i="5"/>
  <c r="Q10" i="1"/>
  <c r="Q9" i="1"/>
  <c r="Q8" i="1"/>
  <c r="Q7" i="1"/>
  <c r="Q6" i="1"/>
  <c r="Q5" i="1"/>
  <c r="Q4" i="1"/>
  <c r="Q3" i="1"/>
  <c r="N3" i="4" l="1"/>
  <c r="E4" i="4" s="1"/>
  <c r="F4" i="4" s="1"/>
  <c r="K3" i="4"/>
  <c r="H3" i="5"/>
  <c r="I3" i="5"/>
  <c r="D3" i="2"/>
  <c r="D3" i="1"/>
  <c r="C4" i="4" l="1"/>
  <c r="J3" i="5"/>
  <c r="E4" i="5" s="1"/>
  <c r="K3" i="5"/>
  <c r="I4" i="4"/>
  <c r="D5" i="4" s="1"/>
  <c r="G4" i="4"/>
  <c r="E3" i="2"/>
  <c r="C4" i="5" l="1"/>
  <c r="F4" i="5"/>
  <c r="H4" i="4"/>
  <c r="J4" i="4" s="1"/>
  <c r="M4" i="4"/>
  <c r="F3" i="2"/>
  <c r="C3" i="2"/>
  <c r="E3" i="1"/>
  <c r="D5" i="5" l="1"/>
  <c r="G4" i="5"/>
  <c r="L4" i="4"/>
  <c r="N4" i="4" s="1"/>
  <c r="E5" i="4" s="1"/>
  <c r="K4" i="4"/>
  <c r="F3" i="1"/>
  <c r="G3" i="1" s="1"/>
  <c r="C3" i="1"/>
  <c r="H4" i="5" l="1"/>
  <c r="I4" i="5" s="1"/>
  <c r="C5" i="4"/>
  <c r="F5" i="4"/>
  <c r="H3" i="1"/>
  <c r="I3" i="1"/>
  <c r="M3" i="1" s="1"/>
  <c r="J4" i="5" l="1"/>
  <c r="E5" i="5" s="1"/>
  <c r="K4" i="5"/>
  <c r="G5" i="4"/>
  <c r="I5" i="4"/>
  <c r="J3" i="1"/>
  <c r="D4" i="1"/>
  <c r="C5" i="5" l="1"/>
  <c r="F5" i="5"/>
  <c r="M5" i="4"/>
  <c r="D6" i="4"/>
  <c r="H5" i="4"/>
  <c r="J5" i="4" s="1"/>
  <c r="L3" i="1"/>
  <c r="N3" i="1" s="1"/>
  <c r="E4" i="1" s="1"/>
  <c r="K3" i="1"/>
  <c r="D6" i="5" l="1"/>
  <c r="G5" i="5"/>
  <c r="L5" i="4"/>
  <c r="N5" i="4" s="1"/>
  <c r="E6" i="4" s="1"/>
  <c r="K5" i="4"/>
  <c r="F4" i="1"/>
  <c r="I4" i="1" s="1"/>
  <c r="M4" i="1" s="1"/>
  <c r="H5" i="5" l="1"/>
  <c r="I5" i="5"/>
  <c r="C6" i="4"/>
  <c r="F6" i="4"/>
  <c r="D5" i="1"/>
  <c r="G4" i="1"/>
  <c r="J5" i="5" l="1"/>
  <c r="E6" i="5" s="1"/>
  <c r="K5" i="5"/>
  <c r="I6" i="4"/>
  <c r="D7" i="4" s="1"/>
  <c r="G6" i="4"/>
  <c r="H4" i="1"/>
  <c r="J4" i="1" s="1"/>
  <c r="C4" i="1"/>
  <c r="C6" i="5" l="1"/>
  <c r="F6" i="5"/>
  <c r="H6" i="4"/>
  <c r="J6" i="4" s="1"/>
  <c r="M6" i="4"/>
  <c r="L4" i="1"/>
  <c r="N4" i="1" s="1"/>
  <c r="E5" i="1" s="1"/>
  <c r="K4" i="1"/>
  <c r="D7" i="5" l="1"/>
  <c r="G6" i="5"/>
  <c r="L6" i="4"/>
  <c r="N6" i="4" s="1"/>
  <c r="E7" i="4" s="1"/>
  <c r="K6" i="4"/>
  <c r="F5" i="1"/>
  <c r="I5" i="1" s="1"/>
  <c r="M5" i="1" s="1"/>
  <c r="C5" i="1"/>
  <c r="H6" i="5" l="1"/>
  <c r="I6" i="5" s="1"/>
  <c r="C7" i="4"/>
  <c r="F7" i="4"/>
  <c r="D6" i="1"/>
  <c r="G5" i="1"/>
  <c r="H5" i="1" s="1"/>
  <c r="J5" i="1" s="1"/>
  <c r="L5" i="1" s="1"/>
  <c r="J6" i="5" l="1"/>
  <c r="E7" i="5" s="1"/>
  <c r="K6" i="5"/>
  <c r="G7" i="4"/>
  <c r="I7" i="4"/>
  <c r="K5" i="1"/>
  <c r="N5" i="1"/>
  <c r="E6" i="1" s="1"/>
  <c r="C7" i="5" l="1"/>
  <c r="F7" i="5"/>
  <c r="M7" i="4"/>
  <c r="D8" i="4"/>
  <c r="H7" i="4"/>
  <c r="J7" i="4" s="1"/>
  <c r="F6" i="1"/>
  <c r="I6" i="1" s="1"/>
  <c r="M6" i="1" s="1"/>
  <c r="D8" i="5" l="1"/>
  <c r="G7" i="5"/>
  <c r="L7" i="4"/>
  <c r="N7" i="4" s="1"/>
  <c r="E8" i="4" s="1"/>
  <c r="K7" i="4"/>
  <c r="G6" i="1"/>
  <c r="H6" i="1" s="1"/>
  <c r="J6" i="1" s="1"/>
  <c r="D7" i="1"/>
  <c r="C6" i="1"/>
  <c r="H7" i="5" l="1"/>
  <c r="I7" i="5" s="1"/>
  <c r="C8" i="4"/>
  <c r="F8" i="4"/>
  <c r="L6" i="1"/>
  <c r="N6" i="1" s="1"/>
  <c r="E7" i="1" s="1"/>
  <c r="K6" i="1"/>
  <c r="J7" i="5" l="1"/>
  <c r="E8" i="5" s="1"/>
  <c r="K7" i="5"/>
  <c r="I8" i="4"/>
  <c r="D9" i="4" s="1"/>
  <c r="G8" i="4"/>
  <c r="F7" i="1"/>
  <c r="G7" i="1" s="1"/>
  <c r="C7" i="1"/>
  <c r="C8" i="5" l="1"/>
  <c r="F8" i="5"/>
  <c r="H8" i="4"/>
  <c r="J8" i="4" s="1"/>
  <c r="M8" i="4"/>
  <c r="H7" i="1"/>
  <c r="I7" i="1"/>
  <c r="M7" i="1" s="1"/>
  <c r="D9" i="5" l="1"/>
  <c r="G8" i="5"/>
  <c r="L8" i="4"/>
  <c r="N8" i="4" s="1"/>
  <c r="E9" i="4" s="1"/>
  <c r="K8" i="4"/>
  <c r="J7" i="1"/>
  <c r="D8" i="1"/>
  <c r="H8" i="5" l="1"/>
  <c r="I8" i="5" s="1"/>
  <c r="C9" i="4"/>
  <c r="F9" i="4"/>
  <c r="L7" i="1"/>
  <c r="N7" i="1" s="1"/>
  <c r="E8" i="1" s="1"/>
  <c r="F8" i="1" s="1"/>
  <c r="G8" i="1" s="1"/>
  <c r="H8" i="1" s="1"/>
  <c r="K7" i="1"/>
  <c r="C8" i="1" l="1"/>
  <c r="J8" i="5"/>
  <c r="E9" i="5" s="1"/>
  <c r="K8" i="5"/>
  <c r="G9" i="4"/>
  <c r="I9" i="4"/>
  <c r="I8" i="1"/>
  <c r="M8" i="1" s="1"/>
  <c r="J8" i="1" l="1"/>
  <c r="C9" i="5"/>
  <c r="F9" i="5"/>
  <c r="M9" i="4"/>
  <c r="D10" i="4"/>
  <c r="H9" i="4"/>
  <c r="J9" i="4" s="1"/>
  <c r="D9" i="1"/>
  <c r="L8" i="1"/>
  <c r="N8" i="1" s="1"/>
  <c r="E9" i="1" s="1"/>
  <c r="F9" i="1" s="1"/>
  <c r="K8" i="1"/>
  <c r="D10" i="5" l="1"/>
  <c r="G9" i="5"/>
  <c r="L9" i="4"/>
  <c r="N9" i="4" s="1"/>
  <c r="E10" i="4" s="1"/>
  <c r="K9" i="4"/>
  <c r="C9" i="1"/>
  <c r="H9" i="5" l="1"/>
  <c r="I9" i="5" s="1"/>
  <c r="C10" i="4"/>
  <c r="F10" i="4"/>
  <c r="G9" i="1"/>
  <c r="J9" i="5" l="1"/>
  <c r="E10" i="5" s="1"/>
  <c r="K9" i="5"/>
  <c r="I10" i="4"/>
  <c r="D11" i="4" s="1"/>
  <c r="G10" i="4"/>
  <c r="H9" i="1"/>
  <c r="I9" i="1"/>
  <c r="M9" i="1" s="1"/>
  <c r="C10" i="5" l="1"/>
  <c r="F10" i="5"/>
  <c r="H10" i="4"/>
  <c r="J10" i="4" s="1"/>
  <c r="M10" i="4"/>
  <c r="J9" i="1"/>
  <c r="D10" i="1"/>
  <c r="D11" i="5" l="1"/>
  <c r="G10" i="5"/>
  <c r="L10" i="4"/>
  <c r="N10" i="4" s="1"/>
  <c r="E11" i="4" s="1"/>
  <c r="K10" i="4"/>
  <c r="L9" i="1"/>
  <c r="N9" i="1" s="1"/>
  <c r="E10" i="1" s="1"/>
  <c r="F10" i="1" s="1"/>
  <c r="K9" i="1"/>
  <c r="H10" i="5" l="1"/>
  <c r="I10" i="5" s="1"/>
  <c r="C11" i="4"/>
  <c r="F11" i="4"/>
  <c r="C10" i="1"/>
  <c r="I10" i="1"/>
  <c r="M10" i="1" s="1"/>
  <c r="G10" i="1"/>
  <c r="J10" i="5" l="1"/>
  <c r="E11" i="5" s="1"/>
  <c r="K10" i="5"/>
  <c r="G11" i="4"/>
  <c r="I11" i="4"/>
  <c r="H10" i="1"/>
  <c r="J10" i="1" s="1"/>
  <c r="D11" i="1"/>
  <c r="C11" i="5" l="1"/>
  <c r="F11" i="5"/>
  <c r="M11" i="4"/>
  <c r="D12" i="4"/>
  <c r="H11" i="4"/>
  <c r="J11" i="4" s="1"/>
  <c r="L10" i="1"/>
  <c r="N10" i="1" s="1"/>
  <c r="E11" i="1" s="1"/>
  <c r="F11" i="1" s="1"/>
  <c r="K10" i="1"/>
  <c r="D12" i="5" l="1"/>
  <c r="G11" i="5"/>
  <c r="L11" i="4"/>
  <c r="N11" i="4" s="1"/>
  <c r="E12" i="4" s="1"/>
  <c r="K11" i="4"/>
  <c r="C11" i="1"/>
  <c r="H11" i="5" l="1"/>
  <c r="I11" i="5" s="1"/>
  <c r="C12" i="4"/>
  <c r="F12" i="4"/>
  <c r="I11" i="1"/>
  <c r="M11" i="1" s="1"/>
  <c r="G11" i="1"/>
  <c r="J11" i="5" l="1"/>
  <c r="E12" i="5" s="1"/>
  <c r="K11" i="5"/>
  <c r="I12" i="4"/>
  <c r="D13" i="4" s="1"/>
  <c r="G12" i="4"/>
  <c r="H11" i="1"/>
  <c r="J11" i="1" s="1"/>
  <c r="D12" i="1"/>
  <c r="C12" i="5" l="1"/>
  <c r="F12" i="5"/>
  <c r="H12" i="4"/>
  <c r="J12" i="4" s="1"/>
  <c r="M12" i="4"/>
  <c r="L11" i="1"/>
  <c r="N11" i="1" s="1"/>
  <c r="E12" i="1" s="1"/>
  <c r="C12" i="1" s="1"/>
  <c r="K11" i="1"/>
  <c r="D13" i="5" l="1"/>
  <c r="G12" i="5"/>
  <c r="L12" i="4"/>
  <c r="N12" i="4" s="1"/>
  <c r="E13" i="4" s="1"/>
  <c r="K12" i="4"/>
  <c r="F12" i="1"/>
  <c r="G12" i="1" s="1"/>
  <c r="H12" i="5" l="1"/>
  <c r="I12" i="5" s="1"/>
  <c r="C13" i="4"/>
  <c r="F13" i="4"/>
  <c r="H12" i="1"/>
  <c r="I12" i="1"/>
  <c r="M12" i="1" s="1"/>
  <c r="J12" i="5" l="1"/>
  <c r="E13" i="5" s="1"/>
  <c r="K12" i="5"/>
  <c r="G13" i="4"/>
  <c r="I13" i="4"/>
  <c r="J12" i="1"/>
  <c r="D13" i="1"/>
  <c r="C13" i="5" l="1"/>
  <c r="F13" i="5"/>
  <c r="M13" i="4"/>
  <c r="D14" i="4"/>
  <c r="H13" i="4"/>
  <c r="J13" i="4" s="1"/>
  <c r="L12" i="1"/>
  <c r="N12" i="1" s="1"/>
  <c r="E13" i="1" s="1"/>
  <c r="C13" i="1" s="1"/>
  <c r="K12" i="1"/>
  <c r="D14" i="5" l="1"/>
  <c r="G13" i="5"/>
  <c r="L13" i="4"/>
  <c r="N13" i="4" s="1"/>
  <c r="E14" i="4" s="1"/>
  <c r="K13" i="4"/>
  <c r="F13" i="1"/>
  <c r="G13" i="1" s="1"/>
  <c r="H13" i="5" l="1"/>
  <c r="I13" i="5" s="1"/>
  <c r="C14" i="4"/>
  <c r="F14" i="4"/>
  <c r="H13" i="1"/>
  <c r="I13" i="1"/>
  <c r="M13" i="1" s="1"/>
  <c r="J13" i="5" l="1"/>
  <c r="E14" i="5" s="1"/>
  <c r="K13" i="5"/>
  <c r="I14" i="4"/>
  <c r="G14" i="4"/>
  <c r="J13" i="1"/>
  <c r="D14" i="1"/>
  <c r="C14" i="5" l="1"/>
  <c r="F14" i="5"/>
  <c r="H14" i="4"/>
  <c r="J14" i="4" s="1"/>
  <c r="M14" i="4"/>
  <c r="D15" i="4"/>
  <c r="L13" i="1"/>
  <c r="N13" i="1" s="1"/>
  <c r="E14" i="1" s="1"/>
  <c r="F14" i="1" s="1"/>
  <c r="G14" i="1" s="1"/>
  <c r="K13" i="1"/>
  <c r="G14" i="5" l="1"/>
  <c r="D15" i="5"/>
  <c r="L14" i="4"/>
  <c r="N14" i="4" s="1"/>
  <c r="E15" i="4" s="1"/>
  <c r="K14" i="4"/>
  <c r="H14" i="1"/>
  <c r="I14" i="1"/>
  <c r="M14" i="1" s="1"/>
  <c r="H14" i="5" l="1"/>
  <c r="I14" i="5" s="1"/>
  <c r="C15" i="4"/>
  <c r="F15" i="4"/>
  <c r="J14" i="1"/>
  <c r="D15" i="1"/>
  <c r="J14" i="5" l="1"/>
  <c r="E15" i="5" s="1"/>
  <c r="K14" i="5"/>
  <c r="I15" i="4"/>
  <c r="G15" i="4"/>
  <c r="L14" i="1"/>
  <c r="N14" i="1" s="1"/>
  <c r="K14" i="1"/>
  <c r="C15" i="5" l="1"/>
  <c r="F15" i="5"/>
  <c r="H15" i="4"/>
  <c r="J15" i="4" s="1"/>
  <c r="M15" i="4"/>
  <c r="D16" i="4"/>
  <c r="C14" i="1"/>
  <c r="E15" i="1"/>
  <c r="D16" i="5" l="1"/>
  <c r="G15" i="5"/>
  <c r="L15" i="4"/>
  <c r="N15" i="4" s="1"/>
  <c r="E16" i="4" s="1"/>
  <c r="K15" i="4"/>
  <c r="F15" i="1"/>
  <c r="I15" i="1" s="1"/>
  <c r="M15" i="1" s="1"/>
  <c r="C15" i="1"/>
  <c r="H15" i="5" l="1"/>
  <c r="I15" i="5" s="1"/>
  <c r="C16" i="4"/>
  <c r="F16" i="4"/>
  <c r="D16" i="1"/>
  <c r="G15" i="1"/>
  <c r="J15" i="5" l="1"/>
  <c r="E16" i="5" s="1"/>
  <c r="K15" i="5"/>
  <c r="G16" i="4"/>
  <c r="I16" i="4"/>
  <c r="H15" i="1"/>
  <c r="J15" i="1" s="1"/>
  <c r="C16" i="5" l="1"/>
  <c r="F16" i="5"/>
  <c r="M16" i="4"/>
  <c r="D17" i="4"/>
  <c r="H16" i="4"/>
  <c r="J16" i="4" s="1"/>
  <c r="L15" i="1"/>
  <c r="N15" i="1" s="1"/>
  <c r="E16" i="1" s="1"/>
  <c r="C16" i="1" s="1"/>
  <c r="K15" i="1"/>
  <c r="G16" i="5" l="1"/>
  <c r="D17" i="5"/>
  <c r="L16" i="4"/>
  <c r="N16" i="4" s="1"/>
  <c r="E17" i="4" s="1"/>
  <c r="K16" i="4"/>
  <c r="F16" i="1"/>
  <c r="I16" i="1" s="1"/>
  <c r="M16" i="1" s="1"/>
  <c r="C17" i="4" l="1"/>
  <c r="H16" i="5"/>
  <c r="I16" i="5" s="1"/>
  <c r="F17" i="4"/>
  <c r="G16" i="1"/>
  <c r="H16" i="1" s="1"/>
  <c r="D17" i="1"/>
  <c r="J16" i="5" l="1"/>
  <c r="E17" i="5" s="1"/>
  <c r="K16" i="5"/>
  <c r="G17" i="4"/>
  <c r="I17" i="4"/>
  <c r="J16" i="1"/>
  <c r="C17" i="5" l="1"/>
  <c r="F17" i="5"/>
  <c r="M17" i="4"/>
  <c r="D18" i="4"/>
  <c r="H17" i="4"/>
  <c r="J17" i="4" s="1"/>
  <c r="L16" i="1"/>
  <c r="N16" i="1" s="1"/>
  <c r="E17" i="1" s="1"/>
  <c r="F17" i="1" s="1"/>
  <c r="G17" i="1" s="1"/>
  <c r="K16" i="1"/>
  <c r="D18" i="5" l="1"/>
  <c r="G17" i="5"/>
  <c r="L17" i="4"/>
  <c r="N17" i="4" s="1"/>
  <c r="E18" i="4" s="1"/>
  <c r="K17" i="4"/>
  <c r="I17" i="1"/>
  <c r="M17" i="1" s="1"/>
  <c r="C17" i="1"/>
  <c r="H17" i="1"/>
  <c r="J17" i="1" l="1"/>
  <c r="K17" i="1" s="1"/>
  <c r="D18" i="1"/>
  <c r="C18" i="4"/>
  <c r="H17" i="5"/>
  <c r="I17" i="5" s="1"/>
  <c r="L17" i="1"/>
  <c r="N17" i="1" s="1"/>
  <c r="E18" i="1" s="1"/>
  <c r="F18" i="4" l="1"/>
  <c r="G18" i="4" s="1"/>
  <c r="J17" i="5"/>
  <c r="E18" i="5" s="1"/>
  <c r="K17" i="5"/>
  <c r="F18" i="1"/>
  <c r="C18" i="1"/>
  <c r="I18" i="4" l="1"/>
  <c r="M18" i="4" s="1"/>
  <c r="C18" i="5"/>
  <c r="F18" i="5"/>
  <c r="H18" i="4"/>
  <c r="I18" i="1"/>
  <c r="M18" i="1" s="1"/>
  <c r="G18" i="1"/>
  <c r="D19" i="4" l="1"/>
  <c r="J18" i="4"/>
  <c r="L18" i="4" s="1"/>
  <c r="N18" i="4" s="1"/>
  <c r="E19" i="4" s="1"/>
  <c r="G18" i="5"/>
  <c r="D19" i="5"/>
  <c r="H18" i="1"/>
  <c r="J18" i="1" s="1"/>
  <c r="D19" i="1"/>
  <c r="K18" i="4" l="1"/>
  <c r="H18" i="5"/>
  <c r="I18" i="5" s="1"/>
  <c r="C19" i="4"/>
  <c r="F19" i="4"/>
  <c r="L18" i="1"/>
  <c r="N18" i="1" s="1"/>
  <c r="E19" i="1" s="1"/>
  <c r="F19" i="1" s="1"/>
  <c r="G19" i="1" s="1"/>
  <c r="K18" i="1"/>
  <c r="J18" i="5" l="1"/>
  <c r="E19" i="5" s="1"/>
  <c r="K18" i="5"/>
  <c r="I19" i="4"/>
  <c r="G19" i="4"/>
  <c r="C19" i="1"/>
  <c r="H19" i="1"/>
  <c r="I19" i="1"/>
  <c r="M19" i="1" s="1"/>
  <c r="C19" i="5" l="1"/>
  <c r="F19" i="5"/>
  <c r="H19" i="4"/>
  <c r="J19" i="4" s="1"/>
  <c r="M19" i="4"/>
  <c r="D20" i="4"/>
  <c r="J19" i="1"/>
  <c r="D20" i="1"/>
  <c r="D20" i="5" l="1"/>
  <c r="G19" i="5"/>
  <c r="L19" i="4"/>
  <c r="N19" i="4" s="1"/>
  <c r="E20" i="4" s="1"/>
  <c r="K19" i="4"/>
  <c r="L19" i="1"/>
  <c r="N19" i="1" s="1"/>
  <c r="E20" i="1" s="1"/>
  <c r="C20" i="1" s="1"/>
  <c r="K19" i="1"/>
  <c r="F20" i="1" l="1"/>
  <c r="G20" i="1" s="1"/>
  <c r="H19" i="5"/>
  <c r="I19" i="5" s="1"/>
  <c r="C20" i="4"/>
  <c r="F20" i="4"/>
  <c r="I20" i="1" l="1"/>
  <c r="M20" i="1" s="1"/>
  <c r="J19" i="5"/>
  <c r="E20" i="5" s="1"/>
  <c r="K19" i="5"/>
  <c r="I20" i="4"/>
  <c r="D21" i="4" s="1"/>
  <c r="G20" i="4"/>
  <c r="H20" i="1"/>
  <c r="J20" i="1" s="1"/>
  <c r="D21" i="1"/>
  <c r="C20" i="5" l="1"/>
  <c r="F20" i="5"/>
  <c r="H20" i="4"/>
  <c r="J20" i="4" s="1"/>
  <c r="M20" i="4"/>
  <c r="L20" i="1"/>
  <c r="N20" i="1" s="1"/>
  <c r="E21" i="1" s="1"/>
  <c r="K20" i="1"/>
  <c r="D21" i="5" l="1"/>
  <c r="G20" i="5"/>
  <c r="L20" i="4"/>
  <c r="N20" i="4" s="1"/>
  <c r="E21" i="4" s="1"/>
  <c r="K20" i="4"/>
  <c r="F21" i="1"/>
  <c r="C21" i="1"/>
  <c r="H20" i="5" l="1"/>
  <c r="I20" i="5" s="1"/>
  <c r="C21" i="4"/>
  <c r="F21" i="4"/>
  <c r="I21" i="1"/>
  <c r="M21" i="1" s="1"/>
  <c r="G21" i="1"/>
  <c r="J20" i="5" l="1"/>
  <c r="E21" i="5" s="1"/>
  <c r="K20" i="5"/>
  <c r="G21" i="4"/>
  <c r="I21" i="4"/>
  <c r="H21" i="1"/>
  <c r="J21" i="1" s="1"/>
  <c r="D22" i="1"/>
  <c r="C21" i="5" l="1"/>
  <c r="F21" i="5"/>
  <c r="M21" i="4"/>
  <c r="D22" i="4"/>
  <c r="H21" i="4"/>
  <c r="J21" i="4" s="1"/>
  <c r="K21" i="1"/>
  <c r="L21" i="1"/>
  <c r="N21" i="1" s="1"/>
  <c r="D22" i="5" l="1"/>
  <c r="G21" i="5"/>
  <c r="L21" i="4"/>
  <c r="N21" i="4" s="1"/>
  <c r="E22" i="4" s="1"/>
  <c r="K21" i="4"/>
  <c r="E22" i="1"/>
  <c r="F22" i="1" s="1"/>
  <c r="H21" i="5" l="1"/>
  <c r="I21" i="5" s="1"/>
  <c r="C22" i="4"/>
  <c r="F22" i="4"/>
  <c r="C22" i="1"/>
  <c r="I22" i="1"/>
  <c r="M22" i="1" s="1"/>
  <c r="G22" i="1"/>
  <c r="H22" i="1" s="1"/>
  <c r="J22" i="1" l="1"/>
  <c r="K22" i="1" s="1"/>
  <c r="J21" i="5"/>
  <c r="E22" i="5" s="1"/>
  <c r="K21" i="5"/>
  <c r="I22" i="4"/>
  <c r="G22" i="4"/>
  <c r="D23" i="1"/>
  <c r="L22" i="1" l="1"/>
  <c r="N22" i="1" s="1"/>
  <c r="E23" i="1" s="1"/>
  <c r="F23" i="1" s="1"/>
  <c r="G23" i="1" s="1"/>
  <c r="H23" i="1" s="1"/>
  <c r="C22" i="5"/>
  <c r="F22" i="5"/>
  <c r="H22" i="4"/>
  <c r="J22" i="4" s="1"/>
  <c r="M22" i="4"/>
  <c r="D23" i="4"/>
  <c r="C23" i="1" l="1"/>
  <c r="D23" i="5"/>
  <c r="G22" i="5"/>
  <c r="L22" i="4"/>
  <c r="N22" i="4" s="1"/>
  <c r="E23" i="4" s="1"/>
  <c r="K22" i="4"/>
  <c r="I23" i="1"/>
  <c r="M23" i="1" s="1"/>
  <c r="D24" i="1" l="1"/>
  <c r="H22" i="5"/>
  <c r="I22" i="5"/>
  <c r="C23" i="4"/>
  <c r="F23" i="4"/>
  <c r="J23" i="1"/>
  <c r="K23" i="1" s="1"/>
  <c r="J22" i="5" l="1"/>
  <c r="E23" i="5" s="1"/>
  <c r="K22" i="5"/>
  <c r="I23" i="4"/>
  <c r="G23" i="4"/>
  <c r="L23" i="1"/>
  <c r="N23" i="1" s="1"/>
  <c r="E24" i="1" s="1"/>
  <c r="C23" i="5" l="1"/>
  <c r="F23" i="5"/>
  <c r="H23" i="4"/>
  <c r="J23" i="4" s="1"/>
  <c r="M23" i="4"/>
  <c r="D24" i="4"/>
  <c r="C24" i="1"/>
  <c r="F24" i="1"/>
  <c r="G24" i="1" s="1"/>
  <c r="H24" i="1" s="1"/>
  <c r="D24" i="5" l="1"/>
  <c r="G23" i="5"/>
  <c r="L23" i="4"/>
  <c r="N23" i="4" s="1"/>
  <c r="E24" i="4" s="1"/>
  <c r="K23" i="4"/>
  <c r="I24" i="1"/>
  <c r="M24" i="1" s="1"/>
  <c r="J24" i="1"/>
  <c r="H23" i="5" l="1"/>
  <c r="I23" i="5" s="1"/>
  <c r="C24" i="4"/>
  <c r="F24" i="4"/>
  <c r="D25" i="1"/>
  <c r="L24" i="1"/>
  <c r="N24" i="1" s="1"/>
  <c r="E25" i="1" s="1"/>
  <c r="K24" i="1"/>
  <c r="J23" i="5" l="1"/>
  <c r="E24" i="5" s="1"/>
  <c r="K23" i="5"/>
  <c r="G24" i="4"/>
  <c r="I24" i="4"/>
  <c r="D25" i="4" s="1"/>
  <c r="C25" i="1"/>
  <c r="F25" i="1"/>
  <c r="I25" i="1" s="1"/>
  <c r="M25" i="1" s="1"/>
  <c r="C24" i="5" l="1"/>
  <c r="F24" i="5"/>
  <c r="M24" i="4"/>
  <c r="H24" i="4"/>
  <c r="J24" i="4" s="1"/>
  <c r="G25" i="1"/>
  <c r="D26" i="1"/>
  <c r="G24" i="5" l="1"/>
  <c r="D25" i="5"/>
  <c r="L24" i="4"/>
  <c r="N24" i="4" s="1"/>
  <c r="E25" i="4" s="1"/>
  <c r="K24" i="4"/>
  <c r="H25" i="1"/>
  <c r="J25" i="1" s="1"/>
  <c r="H24" i="5" l="1"/>
  <c r="I24" i="5" s="1"/>
  <c r="C25" i="4"/>
  <c r="F25" i="4"/>
  <c r="L25" i="1"/>
  <c r="N25" i="1" s="1"/>
  <c r="E26" i="1" s="1"/>
  <c r="F26" i="1" s="1"/>
  <c r="G26" i="1" s="1"/>
  <c r="K25" i="1"/>
  <c r="J24" i="5" l="1"/>
  <c r="E25" i="5" s="1"/>
  <c r="K24" i="5"/>
  <c r="G25" i="4"/>
  <c r="I25" i="4"/>
  <c r="C26" i="1"/>
  <c r="I26" i="1"/>
  <c r="M26" i="1" s="1"/>
  <c r="H26" i="1"/>
  <c r="J26" i="1" l="1"/>
  <c r="L26" i="1" s="1"/>
  <c r="N26" i="1" s="1"/>
  <c r="E27" i="1" s="1"/>
  <c r="C25" i="5"/>
  <c r="F25" i="5"/>
  <c r="M25" i="4"/>
  <c r="D26" i="4"/>
  <c r="H25" i="4"/>
  <c r="J25" i="4" s="1"/>
  <c r="D27" i="1"/>
  <c r="F27" i="1" l="1"/>
  <c r="K26" i="1"/>
  <c r="D26" i="5"/>
  <c r="G25" i="5"/>
  <c r="L25" i="4"/>
  <c r="N25" i="4" s="1"/>
  <c r="E26" i="4" s="1"/>
  <c r="K25" i="4"/>
  <c r="I27" i="1"/>
  <c r="M27" i="1" s="1"/>
  <c r="G27" i="1"/>
  <c r="H25" i="5" l="1"/>
  <c r="I25" i="5" s="1"/>
  <c r="C26" i="4"/>
  <c r="F26" i="4"/>
  <c r="H27" i="1"/>
  <c r="J27" i="1" s="1"/>
  <c r="D28" i="1"/>
  <c r="J25" i="5" l="1"/>
  <c r="E26" i="5" s="1"/>
  <c r="K25" i="5"/>
  <c r="I26" i="4"/>
  <c r="G26" i="4"/>
  <c r="L27" i="1"/>
  <c r="N27" i="1" s="1"/>
  <c r="K27" i="1"/>
  <c r="C27" i="1"/>
  <c r="C26" i="5" l="1"/>
  <c r="F26" i="5"/>
  <c r="H26" i="4"/>
  <c r="J26" i="4" s="1"/>
  <c r="M26" i="4"/>
  <c r="D27" i="4"/>
  <c r="E28" i="1"/>
  <c r="D27" i="5" l="1"/>
  <c r="G26" i="5"/>
  <c r="L26" i="4"/>
  <c r="N26" i="4" s="1"/>
  <c r="E27" i="4" s="1"/>
  <c r="K26" i="4"/>
  <c r="F28" i="1"/>
  <c r="I28" i="1" s="1"/>
  <c r="M28" i="1" s="1"/>
  <c r="C28" i="1"/>
  <c r="H26" i="5" l="1"/>
  <c r="I26" i="5" s="1"/>
  <c r="C27" i="4"/>
  <c r="F27" i="4"/>
  <c r="D29" i="1"/>
  <c r="G28" i="1"/>
  <c r="J26" i="5" l="1"/>
  <c r="E27" i="5" s="1"/>
  <c r="K26" i="5"/>
  <c r="I27" i="4"/>
  <c r="D28" i="4" s="1"/>
  <c r="G27" i="4"/>
  <c r="H28" i="1"/>
  <c r="J28" i="1" s="1"/>
  <c r="C27" i="5" l="1"/>
  <c r="F27" i="5"/>
  <c r="H27" i="4"/>
  <c r="J27" i="4" s="1"/>
  <c r="M27" i="4"/>
  <c r="L28" i="1"/>
  <c r="N28" i="1" s="1"/>
  <c r="E29" i="1" s="1"/>
  <c r="C29" i="1" s="1"/>
  <c r="K28" i="1"/>
  <c r="F29" i="1" l="1"/>
  <c r="I29" i="1" s="1"/>
  <c r="M29" i="1" s="1"/>
  <c r="D28" i="5"/>
  <c r="G27" i="5"/>
  <c r="L27" i="4"/>
  <c r="N27" i="4" s="1"/>
  <c r="E28" i="4" s="1"/>
  <c r="K27" i="4"/>
  <c r="G29" i="1" l="1"/>
  <c r="H27" i="5"/>
  <c r="I27" i="5" s="1"/>
  <c r="C28" i="4"/>
  <c r="F28" i="4"/>
  <c r="H29" i="1"/>
  <c r="J29" i="1" s="1"/>
  <c r="D30" i="1"/>
  <c r="J27" i="5" l="1"/>
  <c r="E28" i="5" s="1"/>
  <c r="K27" i="5"/>
  <c r="G28" i="4"/>
  <c r="I28" i="4"/>
  <c r="L29" i="1"/>
  <c r="N29" i="1" s="1"/>
  <c r="E30" i="1" s="1"/>
  <c r="K29" i="1"/>
  <c r="C28" i="5" l="1"/>
  <c r="F28" i="5"/>
  <c r="M28" i="4"/>
  <c r="D29" i="4"/>
  <c r="H28" i="4"/>
  <c r="J28" i="4" s="1"/>
  <c r="F30" i="1"/>
  <c r="C30" i="1"/>
  <c r="G3" i="2"/>
  <c r="H3" i="2" s="1"/>
  <c r="G28" i="5" l="1"/>
  <c r="D29" i="5"/>
  <c r="L28" i="4"/>
  <c r="N28" i="4" s="1"/>
  <c r="E29" i="4" s="1"/>
  <c r="K28" i="4"/>
  <c r="G30" i="1"/>
  <c r="I30" i="1"/>
  <c r="M30" i="1" s="1"/>
  <c r="D4" i="2"/>
  <c r="C29" i="4" l="1"/>
  <c r="H28" i="5"/>
  <c r="I28" i="5" s="1"/>
  <c r="H30" i="1"/>
  <c r="J30" i="1" s="1"/>
  <c r="D31" i="1"/>
  <c r="I3" i="2"/>
  <c r="J3" i="2" s="1"/>
  <c r="F29" i="4" l="1"/>
  <c r="G29" i="4" s="1"/>
  <c r="J28" i="5"/>
  <c r="E29" i="5" s="1"/>
  <c r="K28" i="5"/>
  <c r="L30" i="1"/>
  <c r="N30" i="1" s="1"/>
  <c r="E31" i="1" s="1"/>
  <c r="K30" i="1"/>
  <c r="K3" i="2"/>
  <c r="E4" i="2"/>
  <c r="I29" i="4" l="1"/>
  <c r="D30" i="4" s="1"/>
  <c r="C29" i="5"/>
  <c r="F29" i="5"/>
  <c r="H29" i="4"/>
  <c r="M29" i="4"/>
  <c r="F4" i="2"/>
  <c r="F31" i="1"/>
  <c r="C31" i="1"/>
  <c r="J29" i="4" l="1"/>
  <c r="L29" i="4" s="1"/>
  <c r="N29" i="4" s="1"/>
  <c r="E30" i="4" s="1"/>
  <c r="D30" i="5"/>
  <c r="G29" i="5"/>
  <c r="G31" i="1"/>
  <c r="I31" i="1"/>
  <c r="M31" i="1" s="1"/>
  <c r="K29" i="4" l="1"/>
  <c r="H29" i="5"/>
  <c r="I29" i="5" s="1"/>
  <c r="C30" i="4"/>
  <c r="F30" i="4"/>
  <c r="H31" i="1"/>
  <c r="J31" i="1" s="1"/>
  <c r="D32" i="1"/>
  <c r="J29" i="5" l="1"/>
  <c r="E30" i="5" s="1"/>
  <c r="K29" i="5"/>
  <c r="I30" i="4"/>
  <c r="G30" i="4"/>
  <c r="L31" i="1"/>
  <c r="N31" i="1" s="1"/>
  <c r="E32" i="1" s="1"/>
  <c r="K31" i="1"/>
  <c r="C4" i="2"/>
  <c r="D5" i="2"/>
  <c r="C30" i="5" l="1"/>
  <c r="F30" i="5"/>
  <c r="H30" i="4"/>
  <c r="J30" i="4" s="1"/>
  <c r="M30" i="4"/>
  <c r="D31" i="4"/>
  <c r="F32" i="1"/>
  <c r="C32" i="1"/>
  <c r="G4" i="2"/>
  <c r="H4" i="2" s="1"/>
  <c r="G30" i="5" l="1"/>
  <c r="D31" i="5"/>
  <c r="L30" i="4"/>
  <c r="N30" i="4" s="1"/>
  <c r="E31" i="4" s="1"/>
  <c r="K30" i="4"/>
  <c r="I32" i="1"/>
  <c r="M32" i="1" s="1"/>
  <c r="G32" i="1"/>
  <c r="I4" i="2"/>
  <c r="J4" i="2" s="1"/>
  <c r="H30" i="5" l="1"/>
  <c r="I30" i="5" s="1"/>
  <c r="C31" i="4"/>
  <c r="F31" i="4"/>
  <c r="H32" i="1"/>
  <c r="J32" i="1" s="1"/>
  <c r="D33" i="1"/>
  <c r="E5" i="2"/>
  <c r="K4" i="2"/>
  <c r="J30" i="5" l="1"/>
  <c r="E31" i="5" s="1"/>
  <c r="K30" i="5"/>
  <c r="G31" i="4"/>
  <c r="I31" i="4"/>
  <c r="F5" i="2"/>
  <c r="G5" i="2" s="1"/>
  <c r="H5" i="2" s="1"/>
  <c r="L32" i="1"/>
  <c r="N32" i="1" s="1"/>
  <c r="E33" i="1" s="1"/>
  <c r="C33" i="1" s="1"/>
  <c r="K32" i="1"/>
  <c r="C5" i="2"/>
  <c r="C31" i="5" l="1"/>
  <c r="F31" i="5"/>
  <c r="M31" i="4"/>
  <c r="D32" i="4"/>
  <c r="H31" i="4"/>
  <c r="J31" i="4" s="1"/>
  <c r="D6" i="2"/>
  <c r="F33" i="1"/>
  <c r="I33" i="1" s="1"/>
  <c r="M33" i="1" s="1"/>
  <c r="I5" i="2"/>
  <c r="J5" i="2" s="1"/>
  <c r="D32" i="5" l="1"/>
  <c r="G31" i="5"/>
  <c r="L31" i="4"/>
  <c r="N31" i="4" s="1"/>
  <c r="E32" i="4" s="1"/>
  <c r="K31" i="4"/>
  <c r="G33" i="1"/>
  <c r="H33" i="1" s="1"/>
  <c r="D34" i="1"/>
  <c r="E6" i="2"/>
  <c r="K5" i="2"/>
  <c r="C32" i="4" l="1"/>
  <c r="H31" i="5"/>
  <c r="I31" i="5" s="1"/>
  <c r="F6" i="2"/>
  <c r="D7" i="2" s="1"/>
  <c r="J33" i="1"/>
  <c r="C6" i="2"/>
  <c r="F32" i="4" l="1"/>
  <c r="I32" i="4" s="1"/>
  <c r="D33" i="4" s="1"/>
  <c r="J31" i="5"/>
  <c r="E32" i="5" s="1"/>
  <c r="K31" i="5"/>
  <c r="K33" i="1"/>
  <c r="L33" i="1"/>
  <c r="N33" i="1" s="1"/>
  <c r="E34" i="1" s="1"/>
  <c r="C34" i="1" s="1"/>
  <c r="G6" i="2"/>
  <c r="H6" i="2" s="1"/>
  <c r="G32" i="4" l="1"/>
  <c r="H32" i="4" s="1"/>
  <c r="J32" i="4" s="1"/>
  <c r="C32" i="5"/>
  <c r="F32" i="5"/>
  <c r="J6" i="3" s="1"/>
  <c r="M32" i="4"/>
  <c r="F34" i="1"/>
  <c r="I34" i="1" s="1"/>
  <c r="M34" i="1" s="1"/>
  <c r="I6" i="2"/>
  <c r="J6" i="2" s="1"/>
  <c r="G32" i="5" l="1"/>
  <c r="D33" i="5"/>
  <c r="L32" i="4"/>
  <c r="N32" i="4" s="1"/>
  <c r="E33" i="4" s="1"/>
  <c r="K32" i="4"/>
  <c r="D35" i="1"/>
  <c r="G34" i="1"/>
  <c r="H34" i="1" s="1"/>
  <c r="J34" i="1" s="1"/>
  <c r="E7" i="2"/>
  <c r="K6" i="2"/>
  <c r="H32" i="5" l="1"/>
  <c r="I32" i="5" s="1"/>
  <c r="C33" i="4"/>
  <c r="F33" i="4"/>
  <c r="K34" i="1"/>
  <c r="L34" i="1"/>
  <c r="N34" i="1" s="1"/>
  <c r="E35" i="1" s="1"/>
  <c r="F35" i="1" s="1"/>
  <c r="I35" i="1" s="1"/>
  <c r="M35" i="1" s="1"/>
  <c r="F7" i="2"/>
  <c r="C7" i="2"/>
  <c r="J32" i="5" l="1"/>
  <c r="E33" i="5" s="1"/>
  <c r="K32" i="5"/>
  <c r="J7" i="3" s="1"/>
  <c r="J8" i="3" s="1"/>
  <c r="J9" i="3" s="1"/>
  <c r="I33" i="4"/>
  <c r="G33" i="4"/>
  <c r="C35" i="1"/>
  <c r="G35" i="1"/>
  <c r="D36" i="1"/>
  <c r="D8" i="2"/>
  <c r="G7" i="2"/>
  <c r="H7" i="2" s="1"/>
  <c r="B13" i="5" l="1"/>
  <c r="B13" i="4"/>
  <c r="B33" i="4"/>
  <c r="B33" i="5"/>
  <c r="C33" i="5"/>
  <c r="F33" i="5"/>
  <c r="H33" i="4"/>
  <c r="J33" i="4" s="1"/>
  <c r="M33" i="4"/>
  <c r="D34" i="4"/>
  <c r="H35" i="1"/>
  <c r="J35" i="1" s="1"/>
  <c r="I7" i="2"/>
  <c r="J7" i="2" s="1"/>
  <c r="D34" i="5" l="1"/>
  <c r="G33" i="5"/>
  <c r="L33" i="4"/>
  <c r="N33" i="4" s="1"/>
  <c r="E34" i="4" s="1"/>
  <c r="K33" i="4"/>
  <c r="L35" i="1"/>
  <c r="N35" i="1" s="1"/>
  <c r="E36" i="1" s="1"/>
  <c r="F36" i="1" s="1"/>
  <c r="I36" i="1" s="1"/>
  <c r="M36" i="1" s="1"/>
  <c r="K35" i="1"/>
  <c r="K7" i="2"/>
  <c r="E8" i="2"/>
  <c r="H33" i="5" l="1"/>
  <c r="I33" i="5" s="1"/>
  <c r="C34" i="4"/>
  <c r="F34" i="4"/>
  <c r="D37" i="1"/>
  <c r="G36" i="1"/>
  <c r="H36" i="1" s="1"/>
  <c r="J36" i="1" s="1"/>
  <c r="C36" i="1"/>
  <c r="F8" i="2"/>
  <c r="C8" i="2"/>
  <c r="J33" i="5" l="1"/>
  <c r="E34" i="5" s="1"/>
  <c r="K33" i="5"/>
  <c r="I34" i="4"/>
  <c r="D35" i="4" s="1"/>
  <c r="G34" i="4"/>
  <c r="L36" i="1"/>
  <c r="N36" i="1" s="1"/>
  <c r="E37" i="1" s="1"/>
  <c r="C37" i="1" s="1"/>
  <c r="K36" i="1"/>
  <c r="G8" i="2"/>
  <c r="H8" i="2" s="1"/>
  <c r="D9" i="2"/>
  <c r="C34" i="5" l="1"/>
  <c r="F34" i="5"/>
  <c r="H34" i="4"/>
  <c r="J34" i="4" s="1"/>
  <c r="M34" i="4"/>
  <c r="F37" i="1"/>
  <c r="I37" i="1" s="1"/>
  <c r="M37" i="1" s="1"/>
  <c r="I8" i="2"/>
  <c r="J8" i="2" s="1"/>
  <c r="D35" i="5" l="1"/>
  <c r="G34" i="5"/>
  <c r="L34" i="4"/>
  <c r="N34" i="4" s="1"/>
  <c r="E35" i="4" s="1"/>
  <c r="K34" i="4"/>
  <c r="G37" i="1"/>
  <c r="H37" i="1" s="1"/>
  <c r="J37" i="1" s="1"/>
  <c r="D38" i="1"/>
  <c r="E9" i="2"/>
  <c r="K8" i="2"/>
  <c r="H34" i="5" l="1"/>
  <c r="I34" i="5" s="1"/>
  <c r="C35" i="4"/>
  <c r="F35" i="4"/>
  <c r="L37" i="1"/>
  <c r="N37" i="1" s="1"/>
  <c r="E38" i="1" s="1"/>
  <c r="C38" i="1" s="1"/>
  <c r="K37" i="1"/>
  <c r="F9" i="2"/>
  <c r="C9" i="2"/>
  <c r="J34" i="5" l="1"/>
  <c r="E35" i="5" s="1"/>
  <c r="K34" i="5"/>
  <c r="G35" i="4"/>
  <c r="I35" i="4"/>
  <c r="F38" i="1"/>
  <c r="G38" i="1" s="1"/>
  <c r="D10" i="2"/>
  <c r="G9" i="2"/>
  <c r="H9" i="2" s="1"/>
  <c r="C35" i="5" l="1"/>
  <c r="F35" i="5"/>
  <c r="M35" i="4"/>
  <c r="D36" i="4"/>
  <c r="H35" i="4"/>
  <c r="J35" i="4" s="1"/>
  <c r="I38" i="1"/>
  <c r="M38" i="1" s="1"/>
  <c r="H38" i="1"/>
  <c r="J38" i="1" s="1"/>
  <c r="I9" i="2"/>
  <c r="J9" i="2" s="1"/>
  <c r="D39" i="1" l="1"/>
  <c r="D36" i="5"/>
  <c r="G35" i="5"/>
  <c r="L35" i="4"/>
  <c r="N35" i="4" s="1"/>
  <c r="E36" i="4" s="1"/>
  <c r="K35" i="4"/>
  <c r="L38" i="1"/>
  <c r="N38" i="1" s="1"/>
  <c r="E39" i="1" s="1"/>
  <c r="K38" i="1"/>
  <c r="E10" i="2"/>
  <c r="K9" i="2"/>
  <c r="H35" i="5" l="1"/>
  <c r="I35" i="5" s="1"/>
  <c r="C36" i="4"/>
  <c r="F36" i="4"/>
  <c r="C39" i="1"/>
  <c r="F39" i="1"/>
  <c r="F10" i="2"/>
  <c r="C10" i="2"/>
  <c r="J35" i="5" l="1"/>
  <c r="E36" i="5" s="1"/>
  <c r="K35" i="5"/>
  <c r="I36" i="4"/>
  <c r="G36" i="4"/>
  <c r="I39" i="1"/>
  <c r="M39" i="1" s="1"/>
  <c r="G39" i="1"/>
  <c r="G10" i="2"/>
  <c r="H10" i="2" s="1"/>
  <c r="D11" i="2"/>
  <c r="C36" i="5" l="1"/>
  <c r="F36" i="5"/>
  <c r="M36" i="4"/>
  <c r="D37" i="4"/>
  <c r="H36" i="4"/>
  <c r="J36" i="4" s="1"/>
  <c r="H39" i="1"/>
  <c r="J39" i="1" s="1"/>
  <c r="D40" i="1"/>
  <c r="I10" i="2"/>
  <c r="J10" i="2" s="1"/>
  <c r="G36" i="5" l="1"/>
  <c r="D37" i="5"/>
  <c r="L36" i="4"/>
  <c r="N36" i="4" s="1"/>
  <c r="E37" i="4" s="1"/>
  <c r="K36" i="4"/>
  <c r="L39" i="1"/>
  <c r="N39" i="1" s="1"/>
  <c r="E40" i="1" s="1"/>
  <c r="K39" i="1"/>
  <c r="E11" i="2"/>
  <c r="K10" i="2"/>
  <c r="H36" i="5" l="1"/>
  <c r="I36" i="5" s="1"/>
  <c r="C37" i="4"/>
  <c r="F37" i="4"/>
  <c r="C40" i="1"/>
  <c r="F40" i="1"/>
  <c r="F11" i="2"/>
  <c r="C11" i="2"/>
  <c r="J36" i="5" l="1"/>
  <c r="E37" i="5" s="1"/>
  <c r="K36" i="5"/>
  <c r="I37" i="4"/>
  <c r="G37" i="4"/>
  <c r="G40" i="1"/>
  <c r="I40" i="1"/>
  <c r="M40" i="1" s="1"/>
  <c r="G11" i="2"/>
  <c r="H11" i="2" s="1"/>
  <c r="D12" i="2"/>
  <c r="C37" i="5" l="1"/>
  <c r="F37" i="5"/>
  <c r="H37" i="4"/>
  <c r="J37" i="4" s="1"/>
  <c r="M37" i="4"/>
  <c r="D38" i="4"/>
  <c r="H40" i="1"/>
  <c r="J40" i="1" s="1"/>
  <c r="D41" i="1"/>
  <c r="I11" i="2"/>
  <c r="J11" i="2" s="1"/>
  <c r="D38" i="5" l="1"/>
  <c r="G37" i="5"/>
  <c r="L37" i="4"/>
  <c r="N37" i="4" s="1"/>
  <c r="E38" i="4" s="1"/>
  <c r="K37" i="4"/>
  <c r="E12" i="2"/>
  <c r="K11" i="2"/>
  <c r="H37" i="5" l="1"/>
  <c r="I37" i="5" s="1"/>
  <c r="C38" i="4"/>
  <c r="F38" i="4"/>
  <c r="K40" i="1"/>
  <c r="L40" i="1"/>
  <c r="N40" i="1" s="1"/>
  <c r="E41" i="1" s="1"/>
  <c r="F12" i="2"/>
  <c r="C12" i="2"/>
  <c r="J37" i="5" l="1"/>
  <c r="E38" i="5" s="1"/>
  <c r="K37" i="5"/>
  <c r="G38" i="4"/>
  <c r="I38" i="4"/>
  <c r="D39" i="4" s="1"/>
  <c r="F41" i="1"/>
  <c r="C41" i="1"/>
  <c r="G12" i="2"/>
  <c r="H12" i="2" s="1"/>
  <c r="D13" i="2"/>
  <c r="C38" i="5" l="1"/>
  <c r="F38" i="5"/>
  <c r="M38" i="4"/>
  <c r="H38" i="4"/>
  <c r="J38" i="4" s="1"/>
  <c r="G41" i="1"/>
  <c r="I41" i="1"/>
  <c r="M41" i="1" s="1"/>
  <c r="I12" i="2"/>
  <c r="J12" i="2" s="1"/>
  <c r="G38" i="5" l="1"/>
  <c r="D39" i="5"/>
  <c r="L38" i="4"/>
  <c r="N38" i="4" s="1"/>
  <c r="E39" i="4" s="1"/>
  <c r="K38" i="4"/>
  <c r="H41" i="1"/>
  <c r="J41" i="1" s="1"/>
  <c r="D42" i="1"/>
  <c r="E13" i="2"/>
  <c r="K12" i="2"/>
  <c r="H38" i="5" l="1"/>
  <c r="I38" i="5" s="1"/>
  <c r="C39" i="4"/>
  <c r="F39" i="4"/>
  <c r="L41" i="1"/>
  <c r="N41" i="1" s="1"/>
  <c r="E42" i="1" s="1"/>
  <c r="K41" i="1"/>
  <c r="F13" i="2"/>
  <c r="C13" i="2"/>
  <c r="J38" i="5" l="1"/>
  <c r="E39" i="5" s="1"/>
  <c r="K38" i="5"/>
  <c r="G39" i="4"/>
  <c r="I39" i="4"/>
  <c r="C42" i="1"/>
  <c r="F42" i="1"/>
  <c r="G13" i="2"/>
  <c r="H13" i="2" s="1"/>
  <c r="D14" i="2"/>
  <c r="C39" i="5" l="1"/>
  <c r="F39" i="5"/>
  <c r="M39" i="4"/>
  <c r="D40" i="4"/>
  <c r="H39" i="4"/>
  <c r="J39" i="4" s="1"/>
  <c r="I42" i="1"/>
  <c r="M42" i="1" s="1"/>
  <c r="G42" i="1"/>
  <c r="I13" i="2"/>
  <c r="J13" i="2" s="1"/>
  <c r="D40" i="5" l="1"/>
  <c r="G39" i="5"/>
  <c r="L39" i="4"/>
  <c r="N39" i="4" s="1"/>
  <c r="E40" i="4" s="1"/>
  <c r="K39" i="4"/>
  <c r="H42" i="1"/>
  <c r="J42" i="1" s="1"/>
  <c r="D43" i="1"/>
  <c r="E14" i="2"/>
  <c r="K13" i="2"/>
  <c r="H39" i="5" l="1"/>
  <c r="I39" i="5" s="1"/>
  <c r="C40" i="4"/>
  <c r="F40" i="4"/>
  <c r="L42" i="1"/>
  <c r="N42" i="1" s="1"/>
  <c r="E43" i="1" s="1"/>
  <c r="K42" i="1"/>
  <c r="F14" i="2"/>
  <c r="C14" i="2"/>
  <c r="J39" i="5" l="1"/>
  <c r="E40" i="5" s="1"/>
  <c r="K39" i="5"/>
  <c r="I40" i="4"/>
  <c r="G40" i="4"/>
  <c r="C43" i="1"/>
  <c r="F43" i="1"/>
  <c r="D15" i="2"/>
  <c r="G14" i="2"/>
  <c r="H14" i="2" s="1"/>
  <c r="C40" i="5" l="1"/>
  <c r="F40" i="5"/>
  <c r="H40" i="4"/>
  <c r="J40" i="4" s="1"/>
  <c r="M40" i="4"/>
  <c r="D41" i="4"/>
  <c r="I43" i="1"/>
  <c r="M43" i="1" s="1"/>
  <c r="G43" i="1"/>
  <c r="I14" i="2"/>
  <c r="J14" i="2" s="1"/>
  <c r="D41" i="5" l="1"/>
  <c r="G40" i="5"/>
  <c r="L40" i="4"/>
  <c r="N40" i="4" s="1"/>
  <c r="E41" i="4" s="1"/>
  <c r="K40" i="4"/>
  <c r="H43" i="1"/>
  <c r="J43" i="1" s="1"/>
  <c r="D44" i="1"/>
  <c r="E15" i="2"/>
  <c r="K14" i="2"/>
  <c r="H40" i="5" l="1"/>
  <c r="I40" i="5" s="1"/>
  <c r="C41" i="4"/>
  <c r="F41" i="4"/>
  <c r="F15" i="2"/>
  <c r="C15" i="2"/>
  <c r="J40" i="5" l="1"/>
  <c r="E41" i="5" s="1"/>
  <c r="K40" i="5"/>
  <c r="I41" i="4"/>
  <c r="G41" i="4"/>
  <c r="K43" i="1"/>
  <c r="L43" i="1"/>
  <c r="N43" i="1" s="1"/>
  <c r="E44" i="1" s="1"/>
  <c r="G15" i="2"/>
  <c r="H15" i="2" s="1"/>
  <c r="D16" i="2"/>
  <c r="C41" i="5" l="1"/>
  <c r="F41" i="5"/>
  <c r="H41" i="4"/>
  <c r="J41" i="4" s="1"/>
  <c r="M41" i="4"/>
  <c r="D42" i="4"/>
  <c r="C44" i="1"/>
  <c r="F44" i="1"/>
  <c r="I15" i="2"/>
  <c r="J15" i="2" s="1"/>
  <c r="D42" i="5" l="1"/>
  <c r="G41" i="5"/>
  <c r="L41" i="4"/>
  <c r="N41" i="4" s="1"/>
  <c r="E42" i="4" s="1"/>
  <c r="K41" i="4"/>
  <c r="I44" i="1"/>
  <c r="M44" i="1" s="1"/>
  <c r="G44" i="1"/>
  <c r="E16" i="2"/>
  <c r="K15" i="2"/>
  <c r="H41" i="5" l="1"/>
  <c r="I41" i="5" s="1"/>
  <c r="C42" i="4"/>
  <c r="F42" i="4"/>
  <c r="H44" i="1"/>
  <c r="J44" i="1" s="1"/>
  <c r="D45" i="1"/>
  <c r="F16" i="2"/>
  <c r="C16" i="2"/>
  <c r="J41" i="5" l="1"/>
  <c r="E42" i="5" s="1"/>
  <c r="K41" i="5"/>
  <c r="G42" i="4"/>
  <c r="I42" i="4"/>
  <c r="D43" i="4" s="1"/>
  <c r="D17" i="2"/>
  <c r="G16" i="2"/>
  <c r="H16" i="2" s="1"/>
  <c r="C42" i="5" l="1"/>
  <c r="F42" i="5"/>
  <c r="M42" i="4"/>
  <c r="H42" i="4"/>
  <c r="J42" i="4" s="1"/>
  <c r="L44" i="1"/>
  <c r="N44" i="1" s="1"/>
  <c r="E45" i="1" s="1"/>
  <c r="K44" i="1"/>
  <c r="I16" i="2"/>
  <c r="J16" i="2" s="1"/>
  <c r="G42" i="5" l="1"/>
  <c r="D43" i="5"/>
  <c r="L42" i="4"/>
  <c r="N42" i="4" s="1"/>
  <c r="E43" i="4" s="1"/>
  <c r="K42" i="4"/>
  <c r="C45" i="1"/>
  <c r="F45" i="1"/>
  <c r="I45" i="1" s="1"/>
  <c r="M45" i="1" s="1"/>
  <c r="E17" i="2"/>
  <c r="K16" i="2"/>
  <c r="H42" i="5" l="1"/>
  <c r="I42" i="5" s="1"/>
  <c r="C43" i="4"/>
  <c r="F43" i="4"/>
  <c r="D46" i="1"/>
  <c r="G45" i="1"/>
  <c r="F17" i="2"/>
  <c r="C17" i="2"/>
  <c r="J42" i="5" l="1"/>
  <c r="E43" i="5" s="1"/>
  <c r="K42" i="5"/>
  <c r="G43" i="4"/>
  <c r="I43" i="4"/>
  <c r="D44" i="4" s="1"/>
  <c r="H45" i="1"/>
  <c r="J45" i="1" s="1"/>
  <c r="G17" i="2"/>
  <c r="H17" i="2" s="1"/>
  <c r="D18" i="2"/>
  <c r="C43" i="5" l="1"/>
  <c r="F43" i="5"/>
  <c r="M43" i="4"/>
  <c r="H43" i="4"/>
  <c r="J43" i="4" s="1"/>
  <c r="L45" i="1"/>
  <c r="N45" i="1" s="1"/>
  <c r="E46" i="1" s="1"/>
  <c r="K45" i="1"/>
  <c r="I17" i="2"/>
  <c r="J17" i="2" s="1"/>
  <c r="D44" i="5" l="1"/>
  <c r="G43" i="5"/>
  <c r="L43" i="4"/>
  <c r="N43" i="4" s="1"/>
  <c r="E44" i="4" s="1"/>
  <c r="K43" i="4"/>
  <c r="C46" i="1"/>
  <c r="F46" i="1"/>
  <c r="E18" i="2"/>
  <c r="K17" i="2"/>
  <c r="H43" i="5" l="1"/>
  <c r="I43" i="5" s="1"/>
  <c r="C44" i="4"/>
  <c r="F44" i="4"/>
  <c r="G46" i="1"/>
  <c r="I46" i="1"/>
  <c r="M46" i="1" s="1"/>
  <c r="F18" i="2"/>
  <c r="C18" i="2"/>
  <c r="J43" i="5" l="1"/>
  <c r="E44" i="5" s="1"/>
  <c r="K43" i="5"/>
  <c r="I44" i="4"/>
  <c r="G44" i="4"/>
  <c r="D47" i="1"/>
  <c r="H46" i="1"/>
  <c r="J46" i="1" s="1"/>
  <c r="G18" i="2"/>
  <c r="H18" i="2" s="1"/>
  <c r="D19" i="2"/>
  <c r="C44" i="5" l="1"/>
  <c r="F44" i="5"/>
  <c r="H44" i="4"/>
  <c r="J44" i="4" s="1"/>
  <c r="M44" i="4"/>
  <c r="D45" i="4"/>
  <c r="L46" i="1"/>
  <c r="N46" i="1" s="1"/>
  <c r="E47" i="1" s="1"/>
  <c r="K46" i="1"/>
  <c r="I18" i="2"/>
  <c r="J18" i="2" s="1"/>
  <c r="G44" i="5" l="1"/>
  <c r="D45" i="5"/>
  <c r="L44" i="4"/>
  <c r="N44" i="4" s="1"/>
  <c r="E45" i="4" s="1"/>
  <c r="K44" i="4"/>
  <c r="C47" i="1"/>
  <c r="F47" i="1"/>
  <c r="E19" i="2"/>
  <c r="K18" i="2"/>
  <c r="H44" i="5" l="1"/>
  <c r="I44" i="5" s="1"/>
  <c r="C45" i="4"/>
  <c r="F45" i="4"/>
  <c r="I47" i="1"/>
  <c r="M47" i="1" s="1"/>
  <c r="G47" i="1"/>
  <c r="F19" i="2"/>
  <c r="C19" i="2"/>
  <c r="J44" i="5" l="1"/>
  <c r="E45" i="5" s="1"/>
  <c r="K44" i="5"/>
  <c r="I45" i="4"/>
  <c r="G45" i="4"/>
  <c r="H47" i="1"/>
  <c r="J47" i="1" s="1"/>
  <c r="D48" i="1"/>
  <c r="G19" i="2"/>
  <c r="H19" i="2" s="1"/>
  <c r="D20" i="2"/>
  <c r="C45" i="5" l="1"/>
  <c r="F45" i="5"/>
  <c r="H45" i="4"/>
  <c r="J45" i="4" s="1"/>
  <c r="M45" i="4"/>
  <c r="D46" i="4"/>
  <c r="L47" i="1"/>
  <c r="N47" i="1" s="1"/>
  <c r="E48" i="1" s="1"/>
  <c r="K47" i="1"/>
  <c r="I19" i="2"/>
  <c r="J19" i="2" s="1"/>
  <c r="D46" i="5" l="1"/>
  <c r="G45" i="5"/>
  <c r="L45" i="4"/>
  <c r="N45" i="4" s="1"/>
  <c r="E46" i="4" s="1"/>
  <c r="K45" i="4"/>
  <c r="C48" i="1"/>
  <c r="F48" i="1"/>
  <c r="E20" i="2"/>
  <c r="K19" i="2"/>
  <c r="C46" i="4" l="1"/>
  <c r="H45" i="5"/>
  <c r="I45" i="5" s="1"/>
  <c r="F46" i="4"/>
  <c r="G48" i="1"/>
  <c r="I48" i="1"/>
  <c r="M48" i="1" s="1"/>
  <c r="F20" i="2"/>
  <c r="C20" i="2"/>
  <c r="J45" i="5" l="1"/>
  <c r="E46" i="5" s="1"/>
  <c r="K45" i="5"/>
  <c r="G46" i="4"/>
  <c r="I46" i="4"/>
  <c r="D47" i="4" s="1"/>
  <c r="D49" i="1"/>
  <c r="H48" i="1"/>
  <c r="J48" i="1" s="1"/>
  <c r="G20" i="2"/>
  <c r="H20" i="2" s="1"/>
  <c r="D21" i="2"/>
  <c r="C46" i="5" l="1"/>
  <c r="F46" i="5"/>
  <c r="M46" i="4"/>
  <c r="H46" i="4"/>
  <c r="J46" i="4" s="1"/>
  <c r="L48" i="1"/>
  <c r="N48" i="1" s="1"/>
  <c r="E49" i="1" s="1"/>
  <c r="K48" i="1"/>
  <c r="I20" i="2"/>
  <c r="J20" i="2" s="1"/>
  <c r="G46" i="5" l="1"/>
  <c r="D47" i="5"/>
  <c r="L46" i="4"/>
  <c r="N46" i="4" s="1"/>
  <c r="E47" i="4" s="1"/>
  <c r="K46" i="4"/>
  <c r="C49" i="1"/>
  <c r="F49" i="1"/>
  <c r="E21" i="2"/>
  <c r="K20" i="2"/>
  <c r="H46" i="5" l="1"/>
  <c r="I46" i="5" s="1"/>
  <c r="C47" i="4"/>
  <c r="F47" i="4"/>
  <c r="G49" i="1"/>
  <c r="I49" i="1"/>
  <c r="M49" i="1" s="1"/>
  <c r="F21" i="2"/>
  <c r="C21" i="2"/>
  <c r="J46" i="5" l="1"/>
  <c r="E47" i="5" s="1"/>
  <c r="K46" i="5"/>
  <c r="G47" i="4"/>
  <c r="I47" i="4"/>
  <c r="D50" i="1"/>
  <c r="H49" i="1"/>
  <c r="J49" i="1" s="1"/>
  <c r="D22" i="2"/>
  <c r="G21" i="2"/>
  <c r="H21" i="2" s="1"/>
  <c r="C47" i="5" l="1"/>
  <c r="F47" i="5"/>
  <c r="M47" i="4"/>
  <c r="D48" i="4"/>
  <c r="H47" i="4"/>
  <c r="J47" i="4" s="1"/>
  <c r="L49" i="1"/>
  <c r="N49" i="1" s="1"/>
  <c r="E50" i="1" s="1"/>
  <c r="K49" i="1"/>
  <c r="I21" i="2"/>
  <c r="J21" i="2" s="1"/>
  <c r="D48" i="5" l="1"/>
  <c r="G47" i="5"/>
  <c r="L47" i="4"/>
  <c r="N47" i="4" s="1"/>
  <c r="E48" i="4" s="1"/>
  <c r="K47" i="4"/>
  <c r="C50" i="1"/>
  <c r="F50" i="1"/>
  <c r="E22" i="2"/>
  <c r="K21" i="2"/>
  <c r="H47" i="5" l="1"/>
  <c r="I47" i="5" s="1"/>
  <c r="C48" i="4"/>
  <c r="F48" i="4"/>
  <c r="G50" i="1"/>
  <c r="I50" i="1"/>
  <c r="M50" i="1" s="1"/>
  <c r="F22" i="2"/>
  <c r="C22" i="2"/>
  <c r="J47" i="5" l="1"/>
  <c r="E48" i="5" s="1"/>
  <c r="K47" i="5"/>
  <c r="G48" i="4"/>
  <c r="I48" i="4"/>
  <c r="D51" i="1"/>
  <c r="H50" i="1"/>
  <c r="J50" i="1" s="1"/>
  <c r="G22" i="2"/>
  <c r="H22" i="2" s="1"/>
  <c r="D23" i="2"/>
  <c r="C48" i="5" l="1"/>
  <c r="F48" i="5"/>
  <c r="H48" i="4"/>
  <c r="J48" i="4" s="1"/>
  <c r="M48" i="4"/>
  <c r="D49" i="4"/>
  <c r="L50" i="1"/>
  <c r="N50" i="1" s="1"/>
  <c r="E51" i="1" s="1"/>
  <c r="K50" i="1"/>
  <c r="I22" i="2"/>
  <c r="J22" i="2" s="1"/>
  <c r="G48" i="5" l="1"/>
  <c r="D49" i="5"/>
  <c r="L48" i="4"/>
  <c r="N48" i="4" s="1"/>
  <c r="E49" i="4" s="1"/>
  <c r="K48" i="4"/>
  <c r="C51" i="1"/>
  <c r="F51" i="1"/>
  <c r="E23" i="2"/>
  <c r="K22" i="2"/>
  <c r="H48" i="5" l="1"/>
  <c r="I48" i="5" s="1"/>
  <c r="C49" i="4"/>
  <c r="F49" i="4"/>
  <c r="G51" i="1"/>
  <c r="I51" i="1"/>
  <c r="M51" i="1" s="1"/>
  <c r="F23" i="2"/>
  <c r="C23" i="2"/>
  <c r="J48" i="5" l="1"/>
  <c r="E49" i="5" s="1"/>
  <c r="K48" i="5"/>
  <c r="I49" i="4"/>
  <c r="G49" i="4"/>
  <c r="D52" i="1"/>
  <c r="H51" i="1"/>
  <c r="J51" i="1" s="1"/>
  <c r="D24" i="2"/>
  <c r="G23" i="2"/>
  <c r="H23" i="2" s="1"/>
  <c r="C49" i="5" l="1"/>
  <c r="F49" i="5"/>
  <c r="H49" i="4"/>
  <c r="J49" i="4" s="1"/>
  <c r="M49" i="4"/>
  <c r="D50" i="4"/>
  <c r="L51" i="1"/>
  <c r="N51" i="1" s="1"/>
  <c r="E52" i="1" s="1"/>
  <c r="K51" i="1"/>
  <c r="I23" i="2"/>
  <c r="J23" i="2" s="1"/>
  <c r="D50" i="5" l="1"/>
  <c r="G49" i="5"/>
  <c r="L49" i="4"/>
  <c r="N49" i="4" s="1"/>
  <c r="E50" i="4" s="1"/>
  <c r="K49" i="4"/>
  <c r="C52" i="1"/>
  <c r="F52" i="1"/>
  <c r="E24" i="2"/>
  <c r="K23" i="2"/>
  <c r="H49" i="5" l="1"/>
  <c r="I49" i="5" s="1"/>
  <c r="C50" i="4"/>
  <c r="F50" i="4"/>
  <c r="I52" i="1"/>
  <c r="M52" i="1" s="1"/>
  <c r="G52" i="1"/>
  <c r="F24" i="2"/>
  <c r="C24" i="2"/>
  <c r="J49" i="5" l="1"/>
  <c r="E50" i="5" s="1"/>
  <c r="K49" i="5"/>
  <c r="G50" i="4"/>
  <c r="I50" i="4"/>
  <c r="H52" i="1"/>
  <c r="J52" i="1" s="1"/>
  <c r="D53" i="1"/>
  <c r="G24" i="2"/>
  <c r="H24" i="2" s="1"/>
  <c r="D25" i="2"/>
  <c r="C50" i="5" l="1"/>
  <c r="F50" i="5"/>
  <c r="M50" i="4"/>
  <c r="D51" i="4"/>
  <c r="H50" i="4"/>
  <c r="J50" i="4" s="1"/>
  <c r="L52" i="1"/>
  <c r="N52" i="1" s="1"/>
  <c r="E53" i="1" s="1"/>
  <c r="K52" i="1"/>
  <c r="I24" i="2"/>
  <c r="J24" i="2" s="1"/>
  <c r="G50" i="5" l="1"/>
  <c r="D51" i="5"/>
  <c r="L50" i="4"/>
  <c r="N50" i="4" s="1"/>
  <c r="E51" i="4" s="1"/>
  <c r="K50" i="4"/>
  <c r="C53" i="1"/>
  <c r="F53" i="1"/>
  <c r="E25" i="2"/>
  <c r="K24" i="2"/>
  <c r="C51" i="4" l="1"/>
  <c r="F51" i="4"/>
  <c r="G51" i="4" s="1"/>
  <c r="H50" i="5"/>
  <c r="I50" i="5" s="1"/>
  <c r="I53" i="1"/>
  <c r="M53" i="1" s="1"/>
  <c r="G53" i="1"/>
  <c r="F25" i="2"/>
  <c r="C25" i="2"/>
  <c r="I51" i="4" l="1"/>
  <c r="D52" i="4" s="1"/>
  <c r="J50" i="5"/>
  <c r="E51" i="5" s="1"/>
  <c r="K50" i="5"/>
  <c r="H51" i="4"/>
  <c r="D54" i="1"/>
  <c r="H53" i="1"/>
  <c r="J53" i="1" s="1"/>
  <c r="G25" i="2"/>
  <c r="H25" i="2" s="1"/>
  <c r="D26" i="2"/>
  <c r="J51" i="4" l="1"/>
  <c r="M51" i="4"/>
  <c r="C51" i="5"/>
  <c r="F51" i="5"/>
  <c r="L51" i="4"/>
  <c r="K51" i="4"/>
  <c r="L53" i="1"/>
  <c r="N53" i="1" s="1"/>
  <c r="E54" i="1" s="1"/>
  <c r="K53" i="1"/>
  <c r="I25" i="2"/>
  <c r="J25" i="2" s="1"/>
  <c r="N51" i="4" l="1"/>
  <c r="E52" i="4"/>
  <c r="C52" i="4" s="1"/>
  <c r="D52" i="5"/>
  <c r="G51" i="5"/>
  <c r="C54" i="1"/>
  <c r="F54" i="1"/>
  <c r="E26" i="2"/>
  <c r="K25" i="2"/>
  <c r="F52" i="4" l="1"/>
  <c r="G52" i="4" s="1"/>
  <c r="H51" i="5"/>
  <c r="I51" i="5" s="1"/>
  <c r="G54" i="1"/>
  <c r="I54" i="1"/>
  <c r="M54" i="1" s="1"/>
  <c r="F26" i="2"/>
  <c r="C26" i="2"/>
  <c r="I52" i="4" l="1"/>
  <c r="D53" i="4" s="1"/>
  <c r="J51" i="5"/>
  <c r="E52" i="5" s="1"/>
  <c r="K51" i="5"/>
  <c r="H52" i="4"/>
  <c r="J52" i="4" s="1"/>
  <c r="D55" i="1"/>
  <c r="H54" i="1"/>
  <c r="J54" i="1" s="1"/>
  <c r="D27" i="2"/>
  <c r="G26" i="2"/>
  <c r="H26" i="2" s="1"/>
  <c r="M52" i="4" l="1"/>
  <c r="C52" i="5"/>
  <c r="F52" i="5"/>
  <c r="L52" i="4"/>
  <c r="N52" i="4" s="1"/>
  <c r="E53" i="4" s="1"/>
  <c r="K52" i="4"/>
  <c r="K54" i="1"/>
  <c r="L54" i="1"/>
  <c r="N54" i="1" s="1"/>
  <c r="E55" i="1" s="1"/>
  <c r="I26" i="2"/>
  <c r="J26" i="2" s="1"/>
  <c r="C53" i="4" l="1"/>
  <c r="G52" i="5"/>
  <c r="D53" i="5"/>
  <c r="C55" i="1"/>
  <c r="F55" i="1"/>
  <c r="E27" i="2"/>
  <c r="K26" i="2"/>
  <c r="F53" i="4" l="1"/>
  <c r="I53" i="4" s="1"/>
  <c r="H52" i="5"/>
  <c r="I52" i="5" s="1"/>
  <c r="G55" i="1"/>
  <c r="I55" i="1"/>
  <c r="M55" i="1" s="1"/>
  <c r="F27" i="2"/>
  <c r="C27" i="2"/>
  <c r="G53" i="4" l="1"/>
  <c r="H53" i="4" s="1"/>
  <c r="J53" i="4" s="1"/>
  <c r="J52" i="5"/>
  <c r="E53" i="5" s="1"/>
  <c r="K52" i="5"/>
  <c r="M53" i="4"/>
  <c r="D54" i="4"/>
  <c r="D56" i="1"/>
  <c r="H55" i="1"/>
  <c r="J55" i="1" s="1"/>
  <c r="D28" i="2"/>
  <c r="G27" i="2"/>
  <c r="H27" i="2" s="1"/>
  <c r="C53" i="5" l="1"/>
  <c r="F53" i="5"/>
  <c r="L53" i="4"/>
  <c r="N53" i="4" s="1"/>
  <c r="E54" i="4" s="1"/>
  <c r="K53" i="4"/>
  <c r="K55" i="1"/>
  <c r="L55" i="1"/>
  <c r="N55" i="1" s="1"/>
  <c r="E56" i="1" s="1"/>
  <c r="I27" i="2"/>
  <c r="J27" i="2" s="1"/>
  <c r="D54" i="5" l="1"/>
  <c r="G53" i="5"/>
  <c r="C54" i="4"/>
  <c r="F54" i="4"/>
  <c r="C56" i="1"/>
  <c r="F56" i="1"/>
  <c r="E28" i="2"/>
  <c r="K27" i="2"/>
  <c r="H53" i="5" l="1"/>
  <c r="I53" i="5" s="1"/>
  <c r="G54" i="4"/>
  <c r="I54" i="4"/>
  <c r="I56" i="1"/>
  <c r="M56" i="1" s="1"/>
  <c r="G56" i="1"/>
  <c r="F28" i="2"/>
  <c r="C28" i="2"/>
  <c r="J53" i="5" l="1"/>
  <c r="E54" i="5" s="1"/>
  <c r="K53" i="5"/>
  <c r="M54" i="4"/>
  <c r="D55" i="4"/>
  <c r="H54" i="4"/>
  <c r="J54" i="4" s="1"/>
  <c r="D57" i="1"/>
  <c r="H56" i="1"/>
  <c r="J56" i="1" s="1"/>
  <c r="G28" i="2"/>
  <c r="H28" i="2" s="1"/>
  <c r="D29" i="2"/>
  <c r="C54" i="5" l="1"/>
  <c r="F54" i="5"/>
  <c r="L54" i="4"/>
  <c r="N54" i="4" s="1"/>
  <c r="E55" i="4" s="1"/>
  <c r="K54" i="4"/>
  <c r="L56" i="1"/>
  <c r="N56" i="1" s="1"/>
  <c r="E57" i="1" s="1"/>
  <c r="K56" i="1"/>
  <c r="I28" i="2"/>
  <c r="J28" i="2" s="1"/>
  <c r="C55" i="4" l="1"/>
  <c r="G54" i="5"/>
  <c r="D55" i="5"/>
  <c r="C57" i="1"/>
  <c r="F57" i="1"/>
  <c r="E29" i="2"/>
  <c r="K28" i="2"/>
  <c r="F55" i="4" l="1"/>
  <c r="G55" i="4" s="1"/>
  <c r="H54" i="5"/>
  <c r="I54" i="5" s="1"/>
  <c r="I57" i="1"/>
  <c r="M57" i="1" s="1"/>
  <c r="G57" i="1"/>
  <c r="F29" i="2"/>
  <c r="C29" i="2"/>
  <c r="I55" i="4" l="1"/>
  <c r="J54" i="5"/>
  <c r="E55" i="5" s="1"/>
  <c r="K54" i="5"/>
  <c r="M55" i="4"/>
  <c r="D56" i="4"/>
  <c r="H55" i="4"/>
  <c r="J55" i="4" s="1"/>
  <c r="D58" i="1"/>
  <c r="H57" i="1"/>
  <c r="J57" i="1" s="1"/>
  <c r="D30" i="2"/>
  <c r="G29" i="2"/>
  <c r="H29" i="2" s="1"/>
  <c r="C55" i="5" l="1"/>
  <c r="F55" i="5"/>
  <c r="L55" i="4"/>
  <c r="N55" i="4" s="1"/>
  <c r="E56" i="4" s="1"/>
  <c r="K55" i="4"/>
  <c r="L57" i="1"/>
  <c r="N57" i="1" s="1"/>
  <c r="E58" i="1" s="1"/>
  <c r="K57" i="1"/>
  <c r="I29" i="2"/>
  <c r="J29" i="2" s="1"/>
  <c r="D56" i="5" l="1"/>
  <c r="G55" i="5"/>
  <c r="C56" i="4"/>
  <c r="F56" i="4"/>
  <c r="C58" i="1"/>
  <c r="F58" i="1"/>
  <c r="E30" i="2"/>
  <c r="K29" i="2"/>
  <c r="H55" i="5" l="1"/>
  <c r="I55" i="5" s="1"/>
  <c r="I56" i="4"/>
  <c r="G56" i="4"/>
  <c r="G58" i="1"/>
  <c r="I58" i="1"/>
  <c r="M58" i="1" s="1"/>
  <c r="F30" i="2"/>
  <c r="C30" i="2"/>
  <c r="J55" i="5" l="1"/>
  <c r="E56" i="5" s="1"/>
  <c r="K55" i="5"/>
  <c r="H56" i="4"/>
  <c r="J56" i="4" s="1"/>
  <c r="M56" i="4"/>
  <c r="D57" i="4"/>
  <c r="D59" i="1"/>
  <c r="H58" i="1"/>
  <c r="J58" i="1" s="1"/>
  <c r="D31" i="2"/>
  <c r="G30" i="2"/>
  <c r="H30" i="2" s="1"/>
  <c r="C56" i="5" l="1"/>
  <c r="F56" i="5"/>
  <c r="L56" i="4"/>
  <c r="N56" i="4" s="1"/>
  <c r="E57" i="4" s="1"/>
  <c r="K56" i="4"/>
  <c r="L58" i="1"/>
  <c r="N58" i="1" s="1"/>
  <c r="E59" i="1" s="1"/>
  <c r="K58" i="1"/>
  <c r="I30" i="2"/>
  <c r="J30" i="2" s="1"/>
  <c r="G56" i="5" l="1"/>
  <c r="D57" i="5"/>
  <c r="C57" i="4"/>
  <c r="F57" i="4"/>
  <c r="C59" i="1"/>
  <c r="F59" i="1"/>
  <c r="E31" i="2"/>
  <c r="K30" i="2"/>
  <c r="H56" i="5" l="1"/>
  <c r="I56" i="5" s="1"/>
  <c r="I57" i="4"/>
  <c r="G57" i="4"/>
  <c r="I59" i="1"/>
  <c r="M59" i="1" s="1"/>
  <c r="G59" i="1"/>
  <c r="F31" i="2"/>
  <c r="C31" i="2"/>
  <c r="J56" i="5" l="1"/>
  <c r="E57" i="5" s="1"/>
  <c r="K56" i="5"/>
  <c r="H57" i="4"/>
  <c r="J57" i="4" s="1"/>
  <c r="M57" i="4"/>
  <c r="D58" i="4"/>
  <c r="D60" i="1"/>
  <c r="H59" i="1"/>
  <c r="J59" i="1" s="1"/>
  <c r="G31" i="2"/>
  <c r="H31" i="2" s="1"/>
  <c r="D32" i="2"/>
  <c r="C57" i="5" l="1"/>
  <c r="F57" i="5"/>
  <c r="L57" i="4"/>
  <c r="N57" i="4" s="1"/>
  <c r="E58" i="4" s="1"/>
  <c r="K57" i="4"/>
  <c r="L59" i="1"/>
  <c r="N59" i="1" s="1"/>
  <c r="E60" i="1" s="1"/>
  <c r="K59" i="1"/>
  <c r="I31" i="2"/>
  <c r="J31" i="2" s="1"/>
  <c r="G57" i="5" l="1"/>
  <c r="D58" i="5"/>
  <c r="C58" i="4"/>
  <c r="F58" i="4"/>
  <c r="C60" i="1"/>
  <c r="F60" i="1"/>
  <c r="E32" i="2"/>
  <c r="K31" i="2"/>
  <c r="H57" i="5" l="1"/>
  <c r="I57" i="5" s="1"/>
  <c r="G58" i="4"/>
  <c r="I58" i="4"/>
  <c r="D59" i="4" s="1"/>
  <c r="G60" i="1"/>
  <c r="I60" i="1"/>
  <c r="M60" i="1" s="1"/>
  <c r="F32" i="2"/>
  <c r="C32" i="2"/>
  <c r="J57" i="5" l="1"/>
  <c r="E58" i="5" s="1"/>
  <c r="K57" i="5"/>
  <c r="M58" i="4"/>
  <c r="H58" i="4"/>
  <c r="J58" i="4" s="1"/>
  <c r="D61" i="1"/>
  <c r="H60" i="1"/>
  <c r="J60" i="1" s="1"/>
  <c r="G32" i="2"/>
  <c r="H32" i="2" s="1"/>
  <c r="D33" i="2"/>
  <c r="C58" i="5" l="1"/>
  <c r="F58" i="5"/>
  <c r="L58" i="4"/>
  <c r="N58" i="4" s="1"/>
  <c r="E59" i="4" s="1"/>
  <c r="K58" i="4"/>
  <c r="L60" i="1"/>
  <c r="N60" i="1" s="1"/>
  <c r="E61" i="1" s="1"/>
  <c r="K60" i="1"/>
  <c r="I32" i="2"/>
  <c r="J32" i="2" s="1"/>
  <c r="G58" i="5" l="1"/>
  <c r="D59" i="5"/>
  <c r="C59" i="4"/>
  <c r="F59" i="4"/>
  <c r="C61" i="1"/>
  <c r="F61" i="1"/>
  <c r="E33" i="2"/>
  <c r="K32" i="2"/>
  <c r="H58" i="5" l="1"/>
  <c r="I58" i="5" s="1"/>
  <c r="G59" i="4"/>
  <c r="I59" i="4"/>
  <c r="G61" i="1"/>
  <c r="I61" i="1"/>
  <c r="M61" i="1" s="1"/>
  <c r="C33" i="2"/>
  <c r="F33" i="2"/>
  <c r="J58" i="5" l="1"/>
  <c r="E59" i="5" s="1"/>
  <c r="K58" i="5"/>
  <c r="H59" i="4"/>
  <c r="J59" i="4" s="1"/>
  <c r="M59" i="4"/>
  <c r="D60" i="4"/>
  <c r="D62" i="1"/>
  <c r="H61" i="1"/>
  <c r="J61" i="1" s="1"/>
  <c r="G33" i="2"/>
  <c r="H33" i="2" s="1"/>
  <c r="D34" i="2"/>
  <c r="C59" i="5" l="1"/>
  <c r="F59" i="5"/>
  <c r="L59" i="4"/>
  <c r="N59" i="4" s="1"/>
  <c r="E60" i="4" s="1"/>
  <c r="K59" i="4"/>
  <c r="L61" i="1"/>
  <c r="N61" i="1" s="1"/>
  <c r="E62" i="1" s="1"/>
  <c r="K61" i="1"/>
  <c r="I33" i="2"/>
  <c r="J33" i="2" s="1"/>
  <c r="D60" i="5" l="1"/>
  <c r="G59" i="5"/>
  <c r="C60" i="4"/>
  <c r="F60" i="4"/>
  <c r="C62" i="1"/>
  <c r="F62" i="1"/>
  <c r="E34" i="2"/>
  <c r="K33" i="2"/>
  <c r="H59" i="5" l="1"/>
  <c r="I59" i="5" s="1"/>
  <c r="I60" i="4"/>
  <c r="G60" i="4"/>
  <c r="G62" i="1"/>
  <c r="I62" i="1"/>
  <c r="M62" i="1" s="1"/>
  <c r="F34" i="2"/>
  <c r="C34" i="2"/>
  <c r="J59" i="5" l="1"/>
  <c r="E60" i="5" s="1"/>
  <c r="K59" i="5"/>
  <c r="H60" i="4"/>
  <c r="J60" i="4" s="1"/>
  <c r="M60" i="4"/>
  <c r="D61" i="4"/>
  <c r="D63" i="1"/>
  <c r="H62" i="1"/>
  <c r="J62" i="1" s="1"/>
  <c r="G34" i="2"/>
  <c r="H34" i="2" s="1"/>
  <c r="D35" i="2"/>
  <c r="C60" i="5" l="1"/>
  <c r="F60" i="5"/>
  <c r="L60" i="4"/>
  <c r="N60" i="4" s="1"/>
  <c r="E61" i="4" s="1"/>
  <c r="K60" i="4"/>
  <c r="L62" i="1"/>
  <c r="N62" i="1" s="1"/>
  <c r="E63" i="1" s="1"/>
  <c r="K62" i="1"/>
  <c r="I34" i="2"/>
  <c r="J34" i="2" s="1"/>
  <c r="G60" i="5" l="1"/>
  <c r="D61" i="5"/>
  <c r="C61" i="4"/>
  <c r="F61" i="4"/>
  <c r="C63" i="1"/>
  <c r="F63" i="1"/>
  <c r="E35" i="2"/>
  <c r="K34" i="2"/>
  <c r="H60" i="5" l="1"/>
  <c r="I60" i="5" s="1"/>
  <c r="I61" i="4"/>
  <c r="D62" i="4" s="1"/>
  <c r="G61" i="4"/>
  <c r="I63" i="1"/>
  <c r="M63" i="1" s="1"/>
  <c r="G63" i="1"/>
  <c r="F35" i="2"/>
  <c r="C35" i="2"/>
  <c r="J60" i="5" l="1"/>
  <c r="E61" i="5" s="1"/>
  <c r="K60" i="5"/>
  <c r="H61" i="4"/>
  <c r="J61" i="4" s="1"/>
  <c r="M61" i="4"/>
  <c r="D64" i="1"/>
  <c r="H63" i="1"/>
  <c r="J63" i="1" s="1"/>
  <c r="G35" i="2"/>
  <c r="H35" i="2" s="1"/>
  <c r="D36" i="2"/>
  <c r="C61" i="5" l="1"/>
  <c r="F61" i="5"/>
  <c r="L61" i="4"/>
  <c r="N61" i="4" s="1"/>
  <c r="E62" i="4" s="1"/>
  <c r="K61" i="4"/>
  <c r="K63" i="1"/>
  <c r="L63" i="1"/>
  <c r="N63" i="1" s="1"/>
  <c r="E64" i="1" s="1"/>
  <c r="I35" i="2"/>
  <c r="J35" i="2" s="1"/>
  <c r="D62" i="5" l="1"/>
  <c r="G61" i="5"/>
  <c r="C62" i="4"/>
  <c r="F62" i="4"/>
  <c r="C64" i="1"/>
  <c r="F64" i="1"/>
  <c r="E36" i="2"/>
  <c r="K35" i="2"/>
  <c r="H61" i="5" l="1"/>
  <c r="I61" i="5" s="1"/>
  <c r="G62" i="4"/>
  <c r="I62" i="4"/>
  <c r="G64" i="1"/>
  <c r="I64" i="1"/>
  <c r="M64" i="1" s="1"/>
  <c r="F36" i="2"/>
  <c r="C36" i="2"/>
  <c r="J61" i="5" l="1"/>
  <c r="E62" i="5" s="1"/>
  <c r="K61" i="5"/>
  <c r="M62" i="4"/>
  <c r="D63" i="4"/>
  <c r="H62" i="4"/>
  <c r="J62" i="4" s="1"/>
  <c r="D65" i="1"/>
  <c r="H64" i="1"/>
  <c r="J64" i="1" s="1"/>
  <c r="G36" i="2"/>
  <c r="H36" i="2" s="1"/>
  <c r="D37" i="2"/>
  <c r="C62" i="5" l="1"/>
  <c r="F62" i="5"/>
  <c r="L62" i="4"/>
  <c r="N62" i="4" s="1"/>
  <c r="E63" i="4" s="1"/>
  <c r="K62" i="4"/>
  <c r="L64" i="1"/>
  <c r="N64" i="1" s="1"/>
  <c r="E65" i="1" s="1"/>
  <c r="K64" i="1"/>
  <c r="I36" i="2"/>
  <c r="J36" i="2" s="1"/>
  <c r="C63" i="4" l="1"/>
  <c r="G62" i="5"/>
  <c r="D63" i="5"/>
  <c r="C65" i="1"/>
  <c r="F65" i="1"/>
  <c r="E37" i="2"/>
  <c r="K36" i="2"/>
  <c r="F63" i="4" l="1"/>
  <c r="I63" i="4" s="1"/>
  <c r="H62" i="5"/>
  <c r="I62" i="5" s="1"/>
  <c r="G65" i="1"/>
  <c r="I65" i="1"/>
  <c r="M65" i="1" s="1"/>
  <c r="F37" i="2"/>
  <c r="C37" i="2"/>
  <c r="G63" i="4" l="1"/>
  <c r="H63" i="4" s="1"/>
  <c r="J63" i="4" s="1"/>
  <c r="J62" i="5"/>
  <c r="E63" i="5" s="1"/>
  <c r="K62" i="5"/>
  <c r="M63" i="4"/>
  <c r="D64" i="4"/>
  <c r="D66" i="1"/>
  <c r="H65" i="1"/>
  <c r="J65" i="1" s="1"/>
  <c r="D38" i="2"/>
  <c r="G37" i="2"/>
  <c r="H37" i="2" s="1"/>
  <c r="C63" i="5" l="1"/>
  <c r="F63" i="5"/>
  <c r="L63" i="4"/>
  <c r="N63" i="4" s="1"/>
  <c r="E64" i="4" s="1"/>
  <c r="K63" i="4"/>
  <c r="L65" i="1"/>
  <c r="N65" i="1" s="1"/>
  <c r="E66" i="1" s="1"/>
  <c r="K65" i="1"/>
  <c r="I37" i="2"/>
  <c r="J37" i="2" s="1"/>
  <c r="D64" i="5" l="1"/>
  <c r="G63" i="5"/>
  <c r="C64" i="4"/>
  <c r="F64" i="4"/>
  <c r="C66" i="1"/>
  <c r="F66" i="1"/>
  <c r="E38" i="2"/>
  <c r="K37" i="2"/>
  <c r="H63" i="5" l="1"/>
  <c r="I63" i="5" s="1"/>
  <c r="I64" i="4"/>
  <c r="G64" i="4"/>
  <c r="G66" i="1"/>
  <c r="I66" i="1"/>
  <c r="M66" i="1" s="1"/>
  <c r="F38" i="2"/>
  <c r="C38" i="2"/>
  <c r="J63" i="5" l="1"/>
  <c r="E64" i="5" s="1"/>
  <c r="K63" i="5"/>
  <c r="H64" i="4"/>
  <c r="J64" i="4" s="1"/>
  <c r="M64" i="4"/>
  <c r="D65" i="4"/>
  <c r="D67" i="1"/>
  <c r="H66" i="1"/>
  <c r="J66" i="1" s="1"/>
  <c r="G38" i="2"/>
  <c r="H38" i="2" s="1"/>
  <c r="D39" i="2"/>
  <c r="C64" i="5" l="1"/>
  <c r="F64" i="5"/>
  <c r="L64" i="4"/>
  <c r="N64" i="4" s="1"/>
  <c r="E65" i="4" s="1"/>
  <c r="K64" i="4"/>
  <c r="L66" i="1"/>
  <c r="N66" i="1" s="1"/>
  <c r="E67" i="1" s="1"/>
  <c r="K66" i="1"/>
  <c r="I38" i="2"/>
  <c r="J38" i="2" s="1"/>
  <c r="G64" i="5" l="1"/>
  <c r="D65" i="5"/>
  <c r="C65" i="4"/>
  <c r="F65" i="4"/>
  <c r="F67" i="1"/>
  <c r="C67" i="1"/>
  <c r="E39" i="2"/>
  <c r="K38" i="2"/>
  <c r="H64" i="5" l="1"/>
  <c r="I64" i="5" s="1"/>
  <c r="I65" i="4"/>
  <c r="G65" i="4"/>
  <c r="G67" i="1"/>
  <c r="I67" i="1"/>
  <c r="M67" i="1" s="1"/>
  <c r="F39" i="2"/>
  <c r="C39" i="2"/>
  <c r="J64" i="5" l="1"/>
  <c r="E65" i="5" s="1"/>
  <c r="K64" i="5"/>
  <c r="H65" i="4"/>
  <c r="J65" i="4" s="1"/>
  <c r="M65" i="4"/>
  <c r="D66" i="4"/>
  <c r="D68" i="1"/>
  <c r="H67" i="1"/>
  <c r="J67" i="1" s="1"/>
  <c r="D40" i="2"/>
  <c r="G39" i="2"/>
  <c r="H39" i="2" s="1"/>
  <c r="C65" i="5" l="1"/>
  <c r="F65" i="5"/>
  <c r="L65" i="4"/>
  <c r="N65" i="4" s="1"/>
  <c r="E66" i="4" s="1"/>
  <c r="K65" i="4"/>
  <c r="L67" i="1"/>
  <c r="N67" i="1" s="1"/>
  <c r="E68" i="1" s="1"/>
  <c r="K67" i="1"/>
  <c r="I39" i="2"/>
  <c r="J39" i="2" s="1"/>
  <c r="D66" i="5" l="1"/>
  <c r="G65" i="5"/>
  <c r="C66" i="4"/>
  <c r="F66" i="4"/>
  <c r="C68" i="1"/>
  <c r="F68" i="1"/>
  <c r="E40" i="2"/>
  <c r="K39" i="2"/>
  <c r="H65" i="5" l="1"/>
  <c r="I65" i="5" s="1"/>
  <c r="G66" i="4"/>
  <c r="I66" i="4"/>
  <c r="D67" i="4" s="1"/>
  <c r="G68" i="1"/>
  <c r="I68" i="1"/>
  <c r="M68" i="1" s="1"/>
  <c r="F40" i="2"/>
  <c r="C40" i="2"/>
  <c r="J65" i="5" l="1"/>
  <c r="E66" i="5" s="1"/>
  <c r="K65" i="5"/>
  <c r="M66" i="4"/>
  <c r="H66" i="4"/>
  <c r="J66" i="4" s="1"/>
  <c r="D69" i="1"/>
  <c r="H68" i="1"/>
  <c r="J68" i="1" s="1"/>
  <c r="G40" i="2"/>
  <c r="H40" i="2" s="1"/>
  <c r="D41" i="2"/>
  <c r="C66" i="5" l="1"/>
  <c r="F66" i="5"/>
  <c r="L66" i="4"/>
  <c r="N66" i="4" s="1"/>
  <c r="E67" i="4" s="1"/>
  <c r="K66" i="4"/>
  <c r="K68" i="1"/>
  <c r="L68" i="1"/>
  <c r="N68" i="1" s="1"/>
  <c r="E69" i="1" s="1"/>
  <c r="I40" i="2"/>
  <c r="J40" i="2" s="1"/>
  <c r="G66" i="5" l="1"/>
  <c r="D67" i="5"/>
  <c r="C67" i="4"/>
  <c r="F67" i="4"/>
  <c r="F69" i="1"/>
  <c r="C69" i="1"/>
  <c r="E41" i="2"/>
  <c r="K40" i="2"/>
  <c r="H66" i="5" l="1"/>
  <c r="I66" i="5" s="1"/>
  <c r="G67" i="4"/>
  <c r="I67" i="4"/>
  <c r="G69" i="1"/>
  <c r="I69" i="1"/>
  <c r="M69" i="1" s="1"/>
  <c r="F41" i="2"/>
  <c r="C41" i="2"/>
  <c r="J66" i="5" l="1"/>
  <c r="E67" i="5" s="1"/>
  <c r="K66" i="5"/>
  <c r="M67" i="4"/>
  <c r="D68" i="4"/>
  <c r="H67" i="4"/>
  <c r="J67" i="4" s="1"/>
  <c r="D70" i="1"/>
  <c r="H69" i="1"/>
  <c r="J69" i="1" s="1"/>
  <c r="D42" i="2"/>
  <c r="G41" i="2"/>
  <c r="H41" i="2" s="1"/>
  <c r="C67" i="5" l="1"/>
  <c r="F67" i="5"/>
  <c r="L67" i="4"/>
  <c r="N67" i="4" s="1"/>
  <c r="E68" i="4" s="1"/>
  <c r="K67" i="4"/>
  <c r="L69" i="1"/>
  <c r="N69" i="1" s="1"/>
  <c r="E70" i="1" s="1"/>
  <c r="K69" i="1"/>
  <c r="I41" i="2"/>
  <c r="J41" i="2" s="1"/>
  <c r="D68" i="5" l="1"/>
  <c r="G67" i="5"/>
  <c r="C68" i="4"/>
  <c r="F68" i="4"/>
  <c r="F70" i="1"/>
  <c r="C70" i="1"/>
  <c r="E42" i="2"/>
  <c r="K41" i="2"/>
  <c r="H67" i="5" l="1"/>
  <c r="I67" i="5" s="1"/>
  <c r="I68" i="4"/>
  <c r="G68" i="4"/>
  <c r="G70" i="1"/>
  <c r="I70" i="1"/>
  <c r="M70" i="1" s="1"/>
  <c r="F42" i="2"/>
  <c r="C42" i="2"/>
  <c r="J67" i="5" l="1"/>
  <c r="E68" i="5" s="1"/>
  <c r="K67" i="5"/>
  <c r="H68" i="4"/>
  <c r="J68" i="4" s="1"/>
  <c r="M68" i="4"/>
  <c r="D69" i="4"/>
  <c r="D71" i="1"/>
  <c r="H70" i="1"/>
  <c r="J70" i="1" s="1"/>
  <c r="D43" i="2"/>
  <c r="G42" i="2"/>
  <c r="H42" i="2" s="1"/>
  <c r="C68" i="5" l="1"/>
  <c r="F68" i="5"/>
  <c r="L68" i="4"/>
  <c r="N68" i="4" s="1"/>
  <c r="E69" i="4" s="1"/>
  <c r="K68" i="4"/>
  <c r="L70" i="1"/>
  <c r="N70" i="1" s="1"/>
  <c r="E71" i="1" s="1"/>
  <c r="K70" i="1"/>
  <c r="I42" i="2"/>
  <c r="J42" i="2" s="1"/>
  <c r="G68" i="5" l="1"/>
  <c r="D69" i="5"/>
  <c r="C69" i="4"/>
  <c r="F69" i="4"/>
  <c r="F71" i="1"/>
  <c r="C71" i="1"/>
  <c r="E43" i="2"/>
  <c r="K42" i="2"/>
  <c r="H68" i="5" l="1"/>
  <c r="I68" i="5" s="1"/>
  <c r="I69" i="4"/>
  <c r="G69" i="4"/>
  <c r="I71" i="1"/>
  <c r="M71" i="1" s="1"/>
  <c r="G71" i="1"/>
  <c r="F43" i="2"/>
  <c r="C43" i="2"/>
  <c r="J68" i="5" l="1"/>
  <c r="E69" i="5" s="1"/>
  <c r="K68" i="5"/>
  <c r="H69" i="4"/>
  <c r="J69" i="4" s="1"/>
  <c r="M69" i="4"/>
  <c r="D70" i="4"/>
  <c r="D72" i="1"/>
  <c r="H71" i="1"/>
  <c r="J71" i="1" s="1"/>
  <c r="D44" i="2"/>
  <c r="G43" i="2"/>
  <c r="H43" i="2" s="1"/>
  <c r="C69" i="5" l="1"/>
  <c r="F69" i="5"/>
  <c r="L69" i="4"/>
  <c r="N69" i="4" s="1"/>
  <c r="E70" i="4" s="1"/>
  <c r="K69" i="4"/>
  <c r="L71" i="1"/>
  <c r="N71" i="1" s="1"/>
  <c r="E72" i="1" s="1"/>
  <c r="F72" i="1" s="1"/>
  <c r="K71" i="1"/>
  <c r="I43" i="2"/>
  <c r="J43" i="2" s="1"/>
  <c r="G69" i="5" l="1"/>
  <c r="D70" i="5"/>
  <c r="C70" i="4"/>
  <c r="F70" i="4"/>
  <c r="C72" i="1"/>
  <c r="G72" i="1"/>
  <c r="I72" i="1"/>
  <c r="M72" i="1" s="1"/>
  <c r="E44" i="2"/>
  <c r="K43" i="2"/>
  <c r="H69" i="5" l="1"/>
  <c r="I69" i="5" s="1"/>
  <c r="G70" i="4"/>
  <c r="I70" i="4"/>
  <c r="D73" i="1"/>
  <c r="H72" i="1"/>
  <c r="J72" i="1" s="1"/>
  <c r="F44" i="2"/>
  <c r="C44" i="2"/>
  <c r="J69" i="5" l="1"/>
  <c r="E70" i="5" s="1"/>
  <c r="K69" i="5"/>
  <c r="M70" i="4"/>
  <c r="D71" i="4"/>
  <c r="H70" i="4"/>
  <c r="J70" i="4" s="1"/>
  <c r="L72" i="1"/>
  <c r="N72" i="1" s="1"/>
  <c r="E73" i="1" s="1"/>
  <c r="K72" i="1"/>
  <c r="D45" i="2"/>
  <c r="G44" i="2"/>
  <c r="H44" i="2" s="1"/>
  <c r="C70" i="5" l="1"/>
  <c r="F70" i="5"/>
  <c r="L70" i="4"/>
  <c r="N70" i="4" s="1"/>
  <c r="E71" i="4" s="1"/>
  <c r="K70" i="4"/>
  <c r="C73" i="1"/>
  <c r="F73" i="1"/>
  <c r="I44" i="2"/>
  <c r="J44" i="2" s="1"/>
  <c r="G70" i="5" l="1"/>
  <c r="D71" i="5"/>
  <c r="C71" i="4"/>
  <c r="F71" i="4"/>
  <c r="G73" i="1"/>
  <c r="I73" i="1"/>
  <c r="E45" i="2"/>
  <c r="K44" i="2"/>
  <c r="H70" i="5" l="1"/>
  <c r="I70" i="5" s="1"/>
  <c r="G71" i="4"/>
  <c r="I71" i="4"/>
  <c r="F6" i="3"/>
  <c r="M73" i="1"/>
  <c r="D74" i="1"/>
  <c r="H73" i="1"/>
  <c r="J73" i="1" s="1"/>
  <c r="F45" i="2"/>
  <c r="C45" i="2"/>
  <c r="J70" i="5" l="1"/>
  <c r="E71" i="5" s="1"/>
  <c r="K70" i="5"/>
  <c r="M71" i="4"/>
  <c r="D72" i="4"/>
  <c r="H71" i="4"/>
  <c r="J71" i="4" s="1"/>
  <c r="L73" i="1"/>
  <c r="N73" i="1" s="1"/>
  <c r="E74" i="1" s="1"/>
  <c r="K73" i="1"/>
  <c r="F7" i="3" s="1"/>
  <c r="F8" i="3" s="1"/>
  <c r="F9" i="3" s="1"/>
  <c r="G45" i="2"/>
  <c r="H45" i="2" s="1"/>
  <c r="D46" i="2"/>
  <c r="B43" i="4" l="1"/>
  <c r="B53" i="4"/>
  <c r="B53" i="1"/>
  <c r="C71" i="5"/>
  <c r="F71" i="5"/>
  <c r="B34" i="1"/>
  <c r="L71" i="4"/>
  <c r="N71" i="4" s="1"/>
  <c r="E72" i="4" s="1"/>
  <c r="K71" i="4"/>
  <c r="B40" i="1"/>
  <c r="B102" i="1"/>
  <c r="B68" i="1"/>
  <c r="B43" i="1"/>
  <c r="B83" i="1"/>
  <c r="B73" i="1"/>
  <c r="B13" i="1"/>
  <c r="B74" i="1"/>
  <c r="B33" i="1"/>
  <c r="C74" i="1"/>
  <c r="F74" i="1"/>
  <c r="I45" i="2"/>
  <c r="J45" i="2" s="1"/>
  <c r="Q12" i="4"/>
  <c r="Q12" i="1"/>
  <c r="J10" i="3" l="1"/>
  <c r="D72" i="5"/>
  <c r="G71" i="5"/>
  <c r="C72" i="4"/>
  <c r="F72" i="4"/>
  <c r="F10" i="3"/>
  <c r="I74" i="1"/>
  <c r="M74" i="1" s="1"/>
  <c r="G74" i="1"/>
  <c r="E46" i="2"/>
  <c r="K45" i="2"/>
  <c r="H71" i="5" l="1"/>
  <c r="I71" i="5" s="1"/>
  <c r="I72" i="4"/>
  <c r="G72" i="4"/>
  <c r="H74" i="1"/>
  <c r="J74" i="1" s="1"/>
  <c r="D75" i="1"/>
  <c r="F46" i="2"/>
  <c r="C46" i="2"/>
  <c r="J71" i="5" l="1"/>
  <c r="E72" i="5" s="1"/>
  <c r="K71" i="5"/>
  <c r="M72" i="4"/>
  <c r="H72" i="4"/>
  <c r="J72" i="4" s="1"/>
  <c r="D73" i="4"/>
  <c r="L74" i="1"/>
  <c r="N74" i="1" s="1"/>
  <c r="E75" i="1" s="1"/>
  <c r="K74" i="1"/>
  <c r="G46" i="2"/>
  <c r="H46" i="2" s="1"/>
  <c r="D47" i="2"/>
  <c r="C72" i="5" l="1"/>
  <c r="F72" i="5"/>
  <c r="L72" i="4"/>
  <c r="N72" i="4" s="1"/>
  <c r="E73" i="4" s="1"/>
  <c r="K72" i="4"/>
  <c r="C75" i="1"/>
  <c r="F75" i="1"/>
  <c r="I46" i="2"/>
  <c r="J46" i="2" s="1"/>
  <c r="C73" i="4" l="1"/>
  <c r="G72" i="5"/>
  <c r="D73" i="5"/>
  <c r="G75" i="1"/>
  <c r="I75" i="1"/>
  <c r="M75" i="1" s="1"/>
  <c r="E47" i="2"/>
  <c r="K46" i="2"/>
  <c r="F73" i="4" l="1"/>
  <c r="I73" i="4" s="1"/>
  <c r="H72" i="5"/>
  <c r="I72" i="5" s="1"/>
  <c r="D76" i="1"/>
  <c r="H75" i="1"/>
  <c r="J75" i="1" s="1"/>
  <c r="F47" i="2"/>
  <c r="C47" i="2"/>
  <c r="G73" i="4" l="1"/>
  <c r="H73" i="4" s="1"/>
  <c r="J73" i="4" s="1"/>
  <c r="J72" i="5"/>
  <c r="E73" i="5" s="1"/>
  <c r="K72" i="5"/>
  <c r="M73" i="4"/>
  <c r="D74" i="4"/>
  <c r="L75" i="1"/>
  <c r="N75" i="1" s="1"/>
  <c r="E76" i="1" s="1"/>
  <c r="K75" i="1"/>
  <c r="G47" i="2"/>
  <c r="H47" i="2" s="1"/>
  <c r="D48" i="2"/>
  <c r="C73" i="5" l="1"/>
  <c r="F73" i="5"/>
  <c r="L73" i="4"/>
  <c r="N73" i="4" s="1"/>
  <c r="E74" i="4" s="1"/>
  <c r="K73" i="4"/>
  <c r="C76" i="1"/>
  <c r="F76" i="1"/>
  <c r="I47" i="2"/>
  <c r="J47" i="2" s="1"/>
  <c r="D74" i="5" l="1"/>
  <c r="G73" i="5"/>
  <c r="C74" i="4"/>
  <c r="F74" i="4"/>
  <c r="I76" i="1"/>
  <c r="M76" i="1" s="1"/>
  <c r="G76" i="1"/>
  <c r="E48" i="2"/>
  <c r="K47" i="2"/>
  <c r="H73" i="5" l="1"/>
  <c r="I73" i="5" s="1"/>
  <c r="G74" i="4"/>
  <c r="I74" i="4"/>
  <c r="H76" i="1"/>
  <c r="J76" i="1" s="1"/>
  <c r="D77" i="1"/>
  <c r="F48" i="2"/>
  <c r="C48" i="2"/>
  <c r="J73" i="5" l="1"/>
  <c r="E74" i="5" s="1"/>
  <c r="K73" i="5"/>
  <c r="M74" i="4"/>
  <c r="H74" i="4"/>
  <c r="J74" i="4" s="1"/>
  <c r="D75" i="4"/>
  <c r="L76" i="1"/>
  <c r="N76" i="1" s="1"/>
  <c r="E77" i="1" s="1"/>
  <c r="K76" i="1"/>
  <c r="G48" i="2"/>
  <c r="H48" i="2" s="1"/>
  <c r="D49" i="2"/>
  <c r="C74" i="5" l="1"/>
  <c r="F74" i="5"/>
  <c r="L74" i="4"/>
  <c r="N74" i="4" s="1"/>
  <c r="E75" i="4" s="1"/>
  <c r="K74" i="4"/>
  <c r="C77" i="1"/>
  <c r="F77" i="1"/>
  <c r="I48" i="2"/>
  <c r="J48" i="2" s="1"/>
  <c r="G74" i="5" l="1"/>
  <c r="D75" i="5"/>
  <c r="C75" i="4"/>
  <c r="F75" i="4"/>
  <c r="I77" i="1"/>
  <c r="M77" i="1" s="1"/>
  <c r="G77" i="1"/>
  <c r="E49" i="2"/>
  <c r="K48" i="2"/>
  <c r="H74" i="5" l="1"/>
  <c r="I74" i="5" s="1"/>
  <c r="I75" i="4"/>
  <c r="G75" i="4"/>
  <c r="H77" i="1"/>
  <c r="J77" i="1" s="1"/>
  <c r="D78" i="1"/>
  <c r="F49" i="2"/>
  <c r="C49" i="2"/>
  <c r="J74" i="5" l="1"/>
  <c r="E75" i="5" s="1"/>
  <c r="K74" i="5"/>
  <c r="H75" i="4"/>
  <c r="J75" i="4" s="1"/>
  <c r="M75" i="4"/>
  <c r="D76" i="4"/>
  <c r="L77" i="1"/>
  <c r="N77" i="1" s="1"/>
  <c r="E78" i="1" s="1"/>
  <c r="K77" i="1"/>
  <c r="G49" i="2"/>
  <c r="H49" i="2" s="1"/>
  <c r="D50" i="2"/>
  <c r="C75" i="5" l="1"/>
  <c r="F75" i="5"/>
  <c r="L75" i="4"/>
  <c r="N75" i="4" s="1"/>
  <c r="E76" i="4" s="1"/>
  <c r="K75" i="4"/>
  <c r="C78" i="1"/>
  <c r="F78" i="1"/>
  <c r="I49" i="2"/>
  <c r="J49" i="2" s="1"/>
  <c r="G75" i="5" l="1"/>
  <c r="D76" i="5"/>
  <c r="C76" i="4"/>
  <c r="F76" i="4"/>
  <c r="G78" i="1"/>
  <c r="I78" i="1"/>
  <c r="M78" i="1" s="1"/>
  <c r="E50" i="2"/>
  <c r="K49" i="2"/>
  <c r="H75" i="5" l="1"/>
  <c r="I75" i="5" s="1"/>
  <c r="G76" i="4"/>
  <c r="I76" i="4"/>
  <c r="D79" i="1"/>
  <c r="H78" i="1"/>
  <c r="J78" i="1" s="1"/>
  <c r="F50" i="2"/>
  <c r="C50" i="2"/>
  <c r="J75" i="5" l="1"/>
  <c r="E76" i="5" s="1"/>
  <c r="K75" i="5"/>
  <c r="M76" i="4"/>
  <c r="D77" i="4"/>
  <c r="H76" i="4"/>
  <c r="J76" i="4" s="1"/>
  <c r="L78" i="1"/>
  <c r="N78" i="1" s="1"/>
  <c r="E79" i="1" s="1"/>
  <c r="K78" i="1"/>
  <c r="G50" i="2"/>
  <c r="H50" i="2" s="1"/>
  <c r="D51" i="2"/>
  <c r="C76" i="5" l="1"/>
  <c r="F76" i="5"/>
  <c r="L76" i="4"/>
  <c r="N76" i="4" s="1"/>
  <c r="E77" i="4" s="1"/>
  <c r="K76" i="4"/>
  <c r="C79" i="1"/>
  <c r="F79" i="1"/>
  <c r="I50" i="2"/>
  <c r="J50" i="2" s="1"/>
  <c r="C77" i="4" l="1"/>
  <c r="G76" i="5"/>
  <c r="D77" i="5"/>
  <c r="I79" i="1"/>
  <c r="M79" i="1" s="1"/>
  <c r="G79" i="1"/>
  <c r="E51" i="2"/>
  <c r="K50" i="2"/>
  <c r="F77" i="4" l="1"/>
  <c r="G77" i="4" s="1"/>
  <c r="H76" i="5"/>
  <c r="I76" i="5" s="1"/>
  <c r="H79" i="1"/>
  <c r="J79" i="1" s="1"/>
  <c r="D80" i="1"/>
  <c r="F51" i="2"/>
  <c r="C51" i="2"/>
  <c r="I77" i="4" l="1"/>
  <c r="M77" i="4" s="1"/>
  <c r="J76" i="5"/>
  <c r="E77" i="5" s="1"/>
  <c r="K76" i="5"/>
  <c r="H77" i="4"/>
  <c r="J77" i="4" s="1"/>
  <c r="L79" i="1"/>
  <c r="N79" i="1" s="1"/>
  <c r="E80" i="1" s="1"/>
  <c r="K79" i="1"/>
  <c r="D52" i="2"/>
  <c r="G51" i="2"/>
  <c r="H51" i="2" s="1"/>
  <c r="D78" i="4" l="1"/>
  <c r="C77" i="5"/>
  <c r="F77" i="5"/>
  <c r="L77" i="4"/>
  <c r="N77" i="4" s="1"/>
  <c r="E78" i="4" s="1"/>
  <c r="K77" i="4"/>
  <c r="C80" i="1"/>
  <c r="F80" i="1"/>
  <c r="I51" i="2"/>
  <c r="J51" i="2" s="1"/>
  <c r="G77" i="5" l="1"/>
  <c r="D78" i="5"/>
  <c r="C78" i="4"/>
  <c r="F78" i="4"/>
  <c r="G80" i="1"/>
  <c r="I80" i="1"/>
  <c r="M80" i="1" s="1"/>
  <c r="E52" i="2"/>
  <c r="K51" i="2"/>
  <c r="H77" i="5" l="1"/>
  <c r="I77" i="5" s="1"/>
  <c r="I78" i="4"/>
  <c r="G78" i="4"/>
  <c r="D81" i="1"/>
  <c r="H80" i="1"/>
  <c r="J80" i="1" s="1"/>
  <c r="F52" i="2"/>
  <c r="C52" i="2"/>
  <c r="J77" i="5" l="1"/>
  <c r="E78" i="5" s="1"/>
  <c r="K77" i="5"/>
  <c r="H78" i="4"/>
  <c r="J78" i="4" s="1"/>
  <c r="M78" i="4"/>
  <c r="D79" i="4"/>
  <c r="L80" i="1"/>
  <c r="N80" i="1" s="1"/>
  <c r="E81" i="1" s="1"/>
  <c r="K80" i="1"/>
  <c r="G52" i="2"/>
  <c r="H52" i="2" s="1"/>
  <c r="D53" i="2"/>
  <c r="C78" i="5" l="1"/>
  <c r="F78" i="5"/>
  <c r="L78" i="4"/>
  <c r="N78" i="4" s="1"/>
  <c r="E79" i="4" s="1"/>
  <c r="K78" i="4"/>
  <c r="C81" i="1"/>
  <c r="F81" i="1"/>
  <c r="I52" i="2"/>
  <c r="J52" i="2" s="1"/>
  <c r="G78" i="5" l="1"/>
  <c r="D79" i="5"/>
  <c r="C79" i="4"/>
  <c r="F79" i="4"/>
  <c r="I81" i="1"/>
  <c r="M81" i="1" s="1"/>
  <c r="G81" i="1"/>
  <c r="E53" i="2"/>
  <c r="K52" i="2"/>
  <c r="H78" i="5" l="1"/>
  <c r="I78" i="5" s="1"/>
  <c r="I79" i="4"/>
  <c r="G79" i="4"/>
  <c r="H81" i="1"/>
  <c r="J81" i="1" s="1"/>
  <c r="D82" i="1"/>
  <c r="F53" i="2"/>
  <c r="C53" i="2"/>
  <c r="J78" i="5" l="1"/>
  <c r="E79" i="5" s="1"/>
  <c r="K78" i="5"/>
  <c r="H79" i="4"/>
  <c r="J79" i="4" s="1"/>
  <c r="M79" i="4"/>
  <c r="D80" i="4"/>
  <c r="L81" i="1"/>
  <c r="N81" i="1" s="1"/>
  <c r="E82" i="1" s="1"/>
  <c r="K81" i="1"/>
  <c r="G53" i="2"/>
  <c r="H53" i="2" s="1"/>
  <c r="D54" i="2"/>
  <c r="C79" i="5" l="1"/>
  <c r="F79" i="5"/>
  <c r="L79" i="4"/>
  <c r="N79" i="4" s="1"/>
  <c r="E80" i="4" s="1"/>
  <c r="K79" i="4"/>
  <c r="C82" i="1"/>
  <c r="F82" i="1"/>
  <c r="I53" i="2"/>
  <c r="J53" i="2" s="1"/>
  <c r="D80" i="5" l="1"/>
  <c r="G79" i="5"/>
  <c r="C80" i="4"/>
  <c r="F80" i="4"/>
  <c r="G82" i="1"/>
  <c r="I82" i="1"/>
  <c r="M82" i="1" s="1"/>
  <c r="E54" i="2"/>
  <c r="K53" i="2"/>
  <c r="H79" i="5" l="1"/>
  <c r="I79" i="5" s="1"/>
  <c r="G80" i="4"/>
  <c r="I80" i="4"/>
  <c r="H82" i="1"/>
  <c r="J82" i="1" s="1"/>
  <c r="D83" i="1"/>
  <c r="F54" i="2"/>
  <c r="C54" i="2"/>
  <c r="J79" i="5" l="1"/>
  <c r="E80" i="5" s="1"/>
  <c r="K79" i="5"/>
  <c r="M80" i="4"/>
  <c r="D81" i="4"/>
  <c r="H80" i="4"/>
  <c r="J80" i="4" s="1"/>
  <c r="K82" i="1"/>
  <c r="L82" i="1"/>
  <c r="N82" i="1" s="1"/>
  <c r="E83" i="1" s="1"/>
  <c r="G54" i="2"/>
  <c r="H54" i="2" s="1"/>
  <c r="D55" i="2"/>
  <c r="C80" i="5" l="1"/>
  <c r="F80" i="5"/>
  <c r="L80" i="4"/>
  <c r="N80" i="4" s="1"/>
  <c r="E81" i="4" s="1"/>
  <c r="K80" i="4"/>
  <c r="C83" i="1"/>
  <c r="F83" i="1"/>
  <c r="I83" i="1" s="1"/>
  <c r="M83" i="1" s="1"/>
  <c r="I54" i="2"/>
  <c r="J54" i="2" s="1"/>
  <c r="C81" i="4" l="1"/>
  <c r="F81" i="4"/>
  <c r="G81" i="4" s="1"/>
  <c r="G80" i="5"/>
  <c r="D81" i="5"/>
  <c r="G83" i="1"/>
  <c r="D84" i="1"/>
  <c r="E55" i="2"/>
  <c r="K54" i="2"/>
  <c r="I81" i="4" l="1"/>
  <c r="D82" i="4" s="1"/>
  <c r="H80" i="5"/>
  <c r="I80" i="5" s="1"/>
  <c r="H81" i="4"/>
  <c r="J81" i="4" s="1"/>
  <c r="H83" i="1"/>
  <c r="J83" i="1" s="1"/>
  <c r="F55" i="2"/>
  <c r="C55" i="2"/>
  <c r="M81" i="4" l="1"/>
  <c r="J80" i="5"/>
  <c r="E81" i="5" s="1"/>
  <c r="K80" i="5"/>
  <c r="L81" i="4"/>
  <c r="K81" i="4"/>
  <c r="L83" i="1"/>
  <c r="N83" i="1" s="1"/>
  <c r="E84" i="1" s="1"/>
  <c r="C84" i="1" s="1"/>
  <c r="K83" i="1"/>
  <c r="G55" i="2"/>
  <c r="H55" i="2" s="1"/>
  <c r="D56" i="2"/>
  <c r="F84" i="1" l="1"/>
  <c r="I84" i="1" s="1"/>
  <c r="M84" i="1" s="1"/>
  <c r="N81" i="4"/>
  <c r="E82" i="4" s="1"/>
  <c r="C81" i="5"/>
  <c r="F81" i="5"/>
  <c r="I55" i="2"/>
  <c r="J55" i="2" s="1"/>
  <c r="G84" i="1" l="1"/>
  <c r="F82" i="4"/>
  <c r="I82" i="4" s="1"/>
  <c r="D82" i="5"/>
  <c r="G81" i="5"/>
  <c r="H84" i="1"/>
  <c r="J84" i="1" s="1"/>
  <c r="D85" i="1"/>
  <c r="E56" i="2"/>
  <c r="K55" i="2"/>
  <c r="G82" i="4" l="1"/>
  <c r="H82" i="4" s="1"/>
  <c r="J82" i="4" s="1"/>
  <c r="C82" i="4"/>
  <c r="H81" i="5"/>
  <c r="I81" i="5" s="1"/>
  <c r="M82" i="4"/>
  <c r="D83" i="4"/>
  <c r="L84" i="1"/>
  <c r="N84" i="1" s="1"/>
  <c r="E85" i="1" s="1"/>
  <c r="K84" i="1"/>
  <c r="F56" i="2"/>
  <c r="C56" i="2"/>
  <c r="J81" i="5" l="1"/>
  <c r="E82" i="5" s="1"/>
  <c r="K81" i="5"/>
  <c r="L82" i="4"/>
  <c r="N82" i="4" s="1"/>
  <c r="E83" i="4" s="1"/>
  <c r="K82" i="4"/>
  <c r="C85" i="1"/>
  <c r="F85" i="1"/>
  <c r="I85" i="1" s="1"/>
  <c r="M85" i="1" s="1"/>
  <c r="G56" i="2"/>
  <c r="H56" i="2" s="1"/>
  <c r="D57" i="2"/>
  <c r="C82" i="5" l="1"/>
  <c r="F82" i="5"/>
  <c r="C83" i="4"/>
  <c r="F83" i="4"/>
  <c r="G85" i="1"/>
  <c r="D86" i="1"/>
  <c r="I56" i="2"/>
  <c r="J56" i="2" s="1"/>
  <c r="G82" i="5" l="1"/>
  <c r="D83" i="5"/>
  <c r="I83" i="4"/>
  <c r="G83" i="4"/>
  <c r="H85" i="1"/>
  <c r="J85" i="1" s="1"/>
  <c r="E57" i="2"/>
  <c r="K56" i="2"/>
  <c r="H82" i="5" l="1"/>
  <c r="I82" i="5" s="1"/>
  <c r="M83" i="4"/>
  <c r="H83" i="4"/>
  <c r="J83" i="4" s="1"/>
  <c r="D84" i="4"/>
  <c r="L85" i="1"/>
  <c r="N85" i="1" s="1"/>
  <c r="E86" i="1" s="1"/>
  <c r="K85" i="1"/>
  <c r="F57" i="2"/>
  <c r="C57" i="2"/>
  <c r="J82" i="5" l="1"/>
  <c r="E83" i="5" s="1"/>
  <c r="K82" i="5"/>
  <c r="L83" i="4"/>
  <c r="N83" i="4" s="1"/>
  <c r="E84" i="4" s="1"/>
  <c r="K83" i="4"/>
  <c r="C86" i="1"/>
  <c r="F86" i="1"/>
  <c r="I86" i="1" s="1"/>
  <c r="M86" i="1" s="1"/>
  <c r="D58" i="2"/>
  <c r="G57" i="2"/>
  <c r="H57" i="2" s="1"/>
  <c r="C84" i="4" l="1"/>
  <c r="C83" i="5"/>
  <c r="F83" i="5"/>
  <c r="G86" i="1"/>
  <c r="D87" i="1"/>
  <c r="I57" i="2"/>
  <c r="J57" i="2" s="1"/>
  <c r="F84" i="4" l="1"/>
  <c r="G84" i="4" s="1"/>
  <c r="H84" i="4" s="1"/>
  <c r="G83" i="5"/>
  <c r="D84" i="5"/>
  <c r="H86" i="1"/>
  <c r="J86" i="1" s="1"/>
  <c r="E58" i="2"/>
  <c r="K57" i="2"/>
  <c r="I84" i="4" l="1"/>
  <c r="D85" i="4" s="1"/>
  <c r="H83" i="5"/>
  <c r="I83" i="5" s="1"/>
  <c r="L86" i="1"/>
  <c r="N86" i="1" s="1"/>
  <c r="E87" i="1" s="1"/>
  <c r="C87" i="1" s="1"/>
  <c r="K86" i="1"/>
  <c r="F58" i="2"/>
  <c r="C58" i="2"/>
  <c r="M84" i="4" l="1"/>
  <c r="J84" i="4"/>
  <c r="L84" i="4" s="1"/>
  <c r="F87" i="1"/>
  <c r="G87" i="1" s="1"/>
  <c r="H87" i="1" s="1"/>
  <c r="J83" i="5"/>
  <c r="E84" i="5" s="1"/>
  <c r="K83" i="5"/>
  <c r="D59" i="2"/>
  <c r="G58" i="2"/>
  <c r="H58" i="2" s="1"/>
  <c r="N84" i="4" l="1"/>
  <c r="E85" i="4"/>
  <c r="C85" i="4" s="1"/>
  <c r="K84" i="4"/>
  <c r="F85" i="4"/>
  <c r="G85" i="4" s="1"/>
  <c r="I87" i="1"/>
  <c r="M87" i="1" s="1"/>
  <c r="C84" i="5"/>
  <c r="F84" i="5"/>
  <c r="I58" i="2"/>
  <c r="J58" i="2" s="1"/>
  <c r="I85" i="4" l="1"/>
  <c r="J87" i="1"/>
  <c r="L87" i="1" s="1"/>
  <c r="N87" i="1" s="1"/>
  <c r="E88" i="1" s="1"/>
  <c r="C88" i="1" s="1"/>
  <c r="D88" i="1"/>
  <c r="G84" i="5"/>
  <c r="D85" i="5"/>
  <c r="M85" i="4"/>
  <c r="D86" i="4"/>
  <c r="H85" i="4"/>
  <c r="J85" i="4" s="1"/>
  <c r="E59" i="2"/>
  <c r="K58" i="2"/>
  <c r="K87" i="1" l="1"/>
  <c r="F88" i="1"/>
  <c r="I88" i="1" s="1"/>
  <c r="M88" i="1" s="1"/>
  <c r="H84" i="5"/>
  <c r="I84" i="5" s="1"/>
  <c r="L85" i="4"/>
  <c r="N85" i="4" s="1"/>
  <c r="E86" i="4" s="1"/>
  <c r="K85" i="4"/>
  <c r="F59" i="2"/>
  <c r="C59" i="2"/>
  <c r="G88" i="1" l="1"/>
  <c r="D89" i="1"/>
  <c r="J84" i="5"/>
  <c r="E85" i="5" s="1"/>
  <c r="K84" i="5"/>
  <c r="C86" i="4"/>
  <c r="F86" i="4"/>
  <c r="H88" i="1"/>
  <c r="J88" i="1" s="1"/>
  <c r="D60" i="2"/>
  <c r="G59" i="2"/>
  <c r="H59" i="2" s="1"/>
  <c r="C85" i="5" l="1"/>
  <c r="F85" i="5"/>
  <c r="I86" i="4"/>
  <c r="G86" i="4"/>
  <c r="K88" i="1"/>
  <c r="L88" i="1"/>
  <c r="N88" i="1" s="1"/>
  <c r="E89" i="1" s="1"/>
  <c r="I59" i="2"/>
  <c r="J59" i="2" s="1"/>
  <c r="G85" i="5" l="1"/>
  <c r="D86" i="5"/>
  <c r="H86" i="4"/>
  <c r="J86" i="4" s="1"/>
  <c r="M86" i="4"/>
  <c r="D87" i="4"/>
  <c r="C89" i="1"/>
  <c r="F89" i="1"/>
  <c r="E60" i="2"/>
  <c r="K59" i="2"/>
  <c r="H85" i="5" l="1"/>
  <c r="I85" i="5" s="1"/>
  <c r="L86" i="4"/>
  <c r="N86" i="4" s="1"/>
  <c r="E87" i="4" s="1"/>
  <c r="K86" i="4"/>
  <c r="G89" i="1"/>
  <c r="I89" i="1"/>
  <c r="M89" i="1" s="1"/>
  <c r="F60" i="2"/>
  <c r="C60" i="2"/>
  <c r="J85" i="5" l="1"/>
  <c r="E86" i="5" s="1"/>
  <c r="K85" i="5"/>
  <c r="C87" i="4"/>
  <c r="F87" i="4"/>
  <c r="H89" i="1"/>
  <c r="J89" i="1" s="1"/>
  <c r="D90" i="1"/>
  <c r="G60" i="2"/>
  <c r="H60" i="2" s="1"/>
  <c r="D61" i="2"/>
  <c r="C86" i="5" l="1"/>
  <c r="F86" i="5"/>
  <c r="I87" i="4"/>
  <c r="G87" i="4"/>
  <c r="L89" i="1"/>
  <c r="N89" i="1" s="1"/>
  <c r="E90" i="1" s="1"/>
  <c r="K89" i="1"/>
  <c r="I60" i="2"/>
  <c r="J60" i="2" s="1"/>
  <c r="G86" i="5" l="1"/>
  <c r="D87" i="5"/>
  <c r="H87" i="4"/>
  <c r="J87" i="4" s="1"/>
  <c r="M87" i="4"/>
  <c r="D88" i="4"/>
  <c r="C90" i="1"/>
  <c r="F90" i="1"/>
  <c r="E61" i="2"/>
  <c r="K60" i="2"/>
  <c r="H86" i="5" l="1"/>
  <c r="I86" i="5" s="1"/>
  <c r="L87" i="4"/>
  <c r="N87" i="4" s="1"/>
  <c r="E88" i="4" s="1"/>
  <c r="K87" i="4"/>
  <c r="G90" i="1"/>
  <c r="I90" i="1"/>
  <c r="M90" i="1" s="1"/>
  <c r="F61" i="2"/>
  <c r="C61" i="2"/>
  <c r="C88" i="4" l="1"/>
  <c r="J86" i="5"/>
  <c r="E87" i="5" s="1"/>
  <c r="K86" i="5"/>
  <c r="H90" i="1"/>
  <c r="J90" i="1" s="1"/>
  <c r="D91" i="1"/>
  <c r="G61" i="2"/>
  <c r="H61" i="2" s="1"/>
  <c r="D62" i="2"/>
  <c r="F88" i="4" l="1"/>
  <c r="G88" i="4" s="1"/>
  <c r="C87" i="5"/>
  <c r="F87" i="5"/>
  <c r="L90" i="1"/>
  <c r="N90" i="1" s="1"/>
  <c r="E91" i="1" s="1"/>
  <c r="K90" i="1"/>
  <c r="I61" i="2"/>
  <c r="J61" i="2" s="1"/>
  <c r="I88" i="4" l="1"/>
  <c r="D89" i="4" s="1"/>
  <c r="D88" i="5"/>
  <c r="G87" i="5"/>
  <c r="H88" i="4"/>
  <c r="J88" i="4" s="1"/>
  <c r="C91" i="1"/>
  <c r="F91" i="1"/>
  <c r="E62" i="2"/>
  <c r="K61" i="2"/>
  <c r="M88" i="4" l="1"/>
  <c r="H87" i="5"/>
  <c r="I87" i="5" s="1"/>
  <c r="L88" i="4"/>
  <c r="K88" i="4"/>
  <c r="I91" i="1"/>
  <c r="M91" i="1" s="1"/>
  <c r="G91" i="1"/>
  <c r="F62" i="2"/>
  <c r="C62" i="2"/>
  <c r="N88" i="4" l="1"/>
  <c r="E89" i="4"/>
  <c r="C89" i="4" s="1"/>
  <c r="J87" i="5"/>
  <c r="E88" i="5" s="1"/>
  <c r="K87" i="5"/>
  <c r="H91" i="1"/>
  <c r="J91" i="1" s="1"/>
  <c r="D92" i="1"/>
  <c r="G62" i="2"/>
  <c r="H62" i="2" s="1"/>
  <c r="D63" i="2"/>
  <c r="F89" i="4" l="1"/>
  <c r="G89" i="4" s="1"/>
  <c r="C88" i="5"/>
  <c r="F88" i="5"/>
  <c r="K91" i="1"/>
  <c r="L91" i="1"/>
  <c r="N91" i="1" s="1"/>
  <c r="E92" i="1" s="1"/>
  <c r="I62" i="2"/>
  <c r="J62" i="2" s="1"/>
  <c r="I89" i="4" l="1"/>
  <c r="D90" i="4" s="1"/>
  <c r="G88" i="5"/>
  <c r="D89" i="5"/>
  <c r="H89" i="4"/>
  <c r="J89" i="4" s="1"/>
  <c r="M89" i="4"/>
  <c r="C92" i="1"/>
  <c r="F92" i="1"/>
  <c r="E63" i="2"/>
  <c r="K62" i="2"/>
  <c r="H88" i="5" l="1"/>
  <c r="I88" i="5" s="1"/>
  <c r="L89" i="4"/>
  <c r="N89" i="4" s="1"/>
  <c r="E90" i="4" s="1"/>
  <c r="K89" i="4"/>
  <c r="I92" i="1"/>
  <c r="M92" i="1" s="1"/>
  <c r="G92" i="1"/>
  <c r="F63" i="2"/>
  <c r="C63" i="2"/>
  <c r="J88" i="5" l="1"/>
  <c r="E89" i="5" s="1"/>
  <c r="K88" i="5"/>
  <c r="C90" i="4"/>
  <c r="F90" i="4"/>
  <c r="H92" i="1"/>
  <c r="J92" i="1" s="1"/>
  <c r="D93" i="1"/>
  <c r="D64" i="2"/>
  <c r="G63" i="2"/>
  <c r="H63" i="2" s="1"/>
  <c r="C89" i="5" l="1"/>
  <c r="F89" i="5"/>
  <c r="I90" i="4"/>
  <c r="G90" i="4"/>
  <c r="L92" i="1"/>
  <c r="N92" i="1" s="1"/>
  <c r="E93" i="1" s="1"/>
  <c r="K92" i="1"/>
  <c r="I63" i="2"/>
  <c r="J63" i="2" s="1"/>
  <c r="D90" i="5" l="1"/>
  <c r="G89" i="5"/>
  <c r="M90" i="4"/>
  <c r="D91" i="4"/>
  <c r="H90" i="4"/>
  <c r="J90" i="4" s="1"/>
  <c r="C93" i="1"/>
  <c r="F93" i="1"/>
  <c r="G93" i="1" s="1"/>
  <c r="E64" i="2"/>
  <c r="K63" i="2"/>
  <c r="H89" i="5" l="1"/>
  <c r="I89" i="5" s="1"/>
  <c r="L90" i="4"/>
  <c r="N90" i="4" s="1"/>
  <c r="E91" i="4" s="1"/>
  <c r="K90" i="4"/>
  <c r="H93" i="1"/>
  <c r="I93" i="1"/>
  <c r="M93" i="1" s="1"/>
  <c r="F64" i="2"/>
  <c r="C64" i="2"/>
  <c r="J89" i="5" l="1"/>
  <c r="E90" i="5" s="1"/>
  <c r="K89" i="5"/>
  <c r="C91" i="4"/>
  <c r="F91" i="4"/>
  <c r="J93" i="1"/>
  <c r="D94" i="1"/>
  <c r="G64" i="2"/>
  <c r="H64" i="2" s="1"/>
  <c r="D65" i="2"/>
  <c r="C90" i="5" l="1"/>
  <c r="F90" i="5"/>
  <c r="I91" i="4"/>
  <c r="G91" i="4"/>
  <c r="L93" i="1"/>
  <c r="N93" i="1" s="1"/>
  <c r="E94" i="1" s="1"/>
  <c r="F94" i="1" s="1"/>
  <c r="K93" i="1"/>
  <c r="I64" i="2"/>
  <c r="J64" i="2" s="1"/>
  <c r="C94" i="1" l="1"/>
  <c r="G90" i="5"/>
  <c r="D91" i="5"/>
  <c r="M91" i="4"/>
  <c r="D92" i="4"/>
  <c r="H91" i="4"/>
  <c r="J91" i="4" s="1"/>
  <c r="G94" i="1"/>
  <c r="I94" i="1"/>
  <c r="M94" i="1" s="1"/>
  <c r="E65" i="2"/>
  <c r="K64" i="2"/>
  <c r="H90" i="5" l="1"/>
  <c r="I90" i="5" s="1"/>
  <c r="L91" i="4"/>
  <c r="N91" i="4" s="1"/>
  <c r="E92" i="4" s="1"/>
  <c r="K91" i="4"/>
  <c r="H94" i="1"/>
  <c r="J94" i="1" s="1"/>
  <c r="D95" i="1"/>
  <c r="F65" i="2"/>
  <c r="C65" i="2"/>
  <c r="J90" i="5" l="1"/>
  <c r="E91" i="5" s="1"/>
  <c r="K90" i="5"/>
  <c r="C92" i="4"/>
  <c r="F92" i="4"/>
  <c r="L94" i="1"/>
  <c r="N94" i="1" s="1"/>
  <c r="E95" i="1" s="1"/>
  <c r="K94" i="1"/>
  <c r="D66" i="2"/>
  <c r="G65" i="2"/>
  <c r="H65" i="2" s="1"/>
  <c r="C91" i="5" l="1"/>
  <c r="F91" i="5"/>
  <c r="G92" i="4"/>
  <c r="I92" i="4"/>
  <c r="C95" i="1"/>
  <c r="F95" i="1"/>
  <c r="I65" i="2"/>
  <c r="J65" i="2" s="1"/>
  <c r="D92" i="5" l="1"/>
  <c r="G91" i="5"/>
  <c r="M92" i="4"/>
  <c r="H92" i="4"/>
  <c r="J92" i="4" s="1"/>
  <c r="D93" i="4"/>
  <c r="G95" i="1"/>
  <c r="I95" i="1"/>
  <c r="M95" i="1" s="1"/>
  <c r="E66" i="2"/>
  <c r="K65" i="2"/>
  <c r="H91" i="5" l="1"/>
  <c r="I91" i="5" s="1"/>
  <c r="L92" i="4"/>
  <c r="N92" i="4" s="1"/>
  <c r="E93" i="4" s="1"/>
  <c r="K92" i="4"/>
  <c r="H95" i="1"/>
  <c r="J95" i="1" s="1"/>
  <c r="D96" i="1"/>
  <c r="F66" i="2"/>
  <c r="C66" i="2"/>
  <c r="C93" i="4" l="1"/>
  <c r="F93" i="4"/>
  <c r="G93" i="4" s="1"/>
  <c r="J91" i="5"/>
  <c r="E92" i="5" s="1"/>
  <c r="K91" i="5"/>
  <c r="L95" i="1"/>
  <c r="N95" i="1" s="1"/>
  <c r="E96" i="1" s="1"/>
  <c r="K95" i="1"/>
  <c r="D67" i="2"/>
  <c r="G66" i="2"/>
  <c r="H66" i="2" s="1"/>
  <c r="I93" i="4" l="1"/>
  <c r="D94" i="4" s="1"/>
  <c r="C92" i="5"/>
  <c r="F92" i="5"/>
  <c r="H93" i="4"/>
  <c r="C96" i="1"/>
  <c r="F96" i="1"/>
  <c r="I66" i="2"/>
  <c r="J66" i="2" s="1"/>
  <c r="M93" i="4" l="1"/>
  <c r="J93" i="4"/>
  <c r="L93" i="4" s="1"/>
  <c r="G92" i="5"/>
  <c r="D93" i="5"/>
  <c r="I96" i="1"/>
  <c r="M96" i="1" s="1"/>
  <c r="G96" i="1"/>
  <c r="E67" i="2"/>
  <c r="K66" i="2"/>
  <c r="N93" i="4" l="1"/>
  <c r="K93" i="4"/>
  <c r="H92" i="5"/>
  <c r="I92" i="5" s="1"/>
  <c r="H96" i="1"/>
  <c r="J96" i="1" s="1"/>
  <c r="D97" i="1"/>
  <c r="F67" i="2"/>
  <c r="C67" i="2"/>
  <c r="E94" i="4" l="1"/>
  <c r="C94" i="4" s="1"/>
  <c r="J92" i="5"/>
  <c r="E93" i="5" s="1"/>
  <c r="K92" i="5"/>
  <c r="L96" i="1"/>
  <c r="N96" i="1" s="1"/>
  <c r="E97" i="1" s="1"/>
  <c r="K96" i="1"/>
  <c r="D68" i="2"/>
  <c r="G67" i="2"/>
  <c r="H67" i="2" s="1"/>
  <c r="F94" i="4" l="1"/>
  <c r="G94" i="4" s="1"/>
  <c r="H94" i="4" s="1"/>
  <c r="C93" i="5"/>
  <c r="F93" i="5"/>
  <c r="C97" i="1"/>
  <c r="F97" i="1"/>
  <c r="I67" i="2"/>
  <c r="J67" i="2" s="1"/>
  <c r="I94" i="4" l="1"/>
  <c r="M94" i="4" s="1"/>
  <c r="G93" i="5"/>
  <c r="D94" i="5"/>
  <c r="I97" i="1"/>
  <c r="M97" i="1" s="1"/>
  <c r="G97" i="1"/>
  <c r="E68" i="2"/>
  <c r="K67" i="2"/>
  <c r="D95" i="4" l="1"/>
  <c r="J94" i="4"/>
  <c r="L94" i="4" s="1"/>
  <c r="N94" i="4" s="1"/>
  <c r="E95" i="4"/>
  <c r="F95" i="4" s="1"/>
  <c r="H93" i="5"/>
  <c r="I93" i="5" s="1"/>
  <c r="H97" i="1"/>
  <c r="J97" i="1" s="1"/>
  <c r="D98" i="1"/>
  <c r="F68" i="2"/>
  <c r="C68" i="2"/>
  <c r="K94" i="4" l="1"/>
  <c r="C95" i="4"/>
  <c r="J93" i="5"/>
  <c r="E94" i="5" s="1"/>
  <c r="K93" i="5"/>
  <c r="I95" i="4"/>
  <c r="G95" i="4"/>
  <c r="L97" i="1"/>
  <c r="N97" i="1" s="1"/>
  <c r="E98" i="1" s="1"/>
  <c r="K97" i="1"/>
  <c r="G68" i="2"/>
  <c r="H68" i="2" s="1"/>
  <c r="D69" i="2"/>
  <c r="C94" i="5" l="1"/>
  <c r="F94" i="5"/>
  <c r="M95" i="4"/>
  <c r="D96" i="4"/>
  <c r="H95" i="4"/>
  <c r="J95" i="4" s="1"/>
  <c r="C98" i="1"/>
  <c r="F98" i="1"/>
  <c r="I98" i="1" s="1"/>
  <c r="M98" i="1" s="1"/>
  <c r="I68" i="2"/>
  <c r="J68" i="2" s="1"/>
  <c r="G94" i="5" l="1"/>
  <c r="D95" i="5"/>
  <c r="L95" i="4"/>
  <c r="N95" i="4" s="1"/>
  <c r="E96" i="4" s="1"/>
  <c r="K95" i="4"/>
  <c r="G98" i="1"/>
  <c r="D99" i="1"/>
  <c r="E69" i="2"/>
  <c r="K68" i="2"/>
  <c r="H94" i="5" l="1"/>
  <c r="I94" i="5" s="1"/>
  <c r="C96" i="4"/>
  <c r="F96" i="4"/>
  <c r="H98" i="1"/>
  <c r="J98" i="1" s="1"/>
  <c r="F69" i="2"/>
  <c r="C69" i="2"/>
  <c r="J94" i="5" l="1"/>
  <c r="E95" i="5" s="1"/>
  <c r="K94" i="5"/>
  <c r="G96" i="4"/>
  <c r="I96" i="4"/>
  <c r="L98" i="1"/>
  <c r="N98" i="1" s="1"/>
  <c r="E99" i="1" s="1"/>
  <c r="K98" i="1"/>
  <c r="G69" i="2"/>
  <c r="H69" i="2" s="1"/>
  <c r="D70" i="2"/>
  <c r="C95" i="5" l="1"/>
  <c r="F95" i="5"/>
  <c r="M96" i="4"/>
  <c r="H96" i="4"/>
  <c r="J96" i="4" s="1"/>
  <c r="D97" i="4"/>
  <c r="C99" i="1"/>
  <c r="F99" i="1"/>
  <c r="G99" i="1" s="1"/>
  <c r="I69" i="2"/>
  <c r="J69" i="2" s="1"/>
  <c r="D96" i="5" l="1"/>
  <c r="G95" i="5"/>
  <c r="L96" i="4"/>
  <c r="N96" i="4" s="1"/>
  <c r="E97" i="4" s="1"/>
  <c r="K96" i="4"/>
  <c r="H99" i="1"/>
  <c r="I99" i="1"/>
  <c r="M99" i="1" s="1"/>
  <c r="E70" i="2"/>
  <c r="K69" i="2"/>
  <c r="C97" i="4" l="1"/>
  <c r="F97" i="4"/>
  <c r="G97" i="4" s="1"/>
  <c r="H95" i="5"/>
  <c r="I95" i="5" s="1"/>
  <c r="D100" i="1"/>
  <c r="J99" i="1"/>
  <c r="F70" i="2"/>
  <c r="C70" i="2"/>
  <c r="I97" i="4" l="1"/>
  <c r="D98" i="4" s="1"/>
  <c r="J95" i="5"/>
  <c r="E96" i="5" s="1"/>
  <c r="K95" i="5"/>
  <c r="H97" i="4"/>
  <c r="K99" i="1"/>
  <c r="L99" i="1"/>
  <c r="N99" i="1" s="1"/>
  <c r="E100" i="1" s="1"/>
  <c r="G70" i="2"/>
  <c r="H70" i="2" s="1"/>
  <c r="D71" i="2"/>
  <c r="M97" i="4" l="1"/>
  <c r="J97" i="4"/>
  <c r="L97" i="4" s="1"/>
  <c r="C96" i="5"/>
  <c r="F96" i="5"/>
  <c r="C100" i="1"/>
  <c r="F100" i="1"/>
  <c r="G100" i="1" s="1"/>
  <c r="H100" i="1" s="1"/>
  <c r="I70" i="2"/>
  <c r="J70" i="2" s="1"/>
  <c r="N97" i="4" l="1"/>
  <c r="E98" i="4"/>
  <c r="F98" i="4" s="1"/>
  <c r="K97" i="4"/>
  <c r="G96" i="5"/>
  <c r="D97" i="5"/>
  <c r="C98" i="4"/>
  <c r="I100" i="1"/>
  <c r="M100" i="1" s="1"/>
  <c r="E71" i="2"/>
  <c r="K70" i="2"/>
  <c r="H96" i="5" l="1"/>
  <c r="I96" i="5" s="1"/>
  <c r="I98" i="4"/>
  <c r="G98" i="4"/>
  <c r="D101" i="1"/>
  <c r="J100" i="1"/>
  <c r="F71" i="2"/>
  <c r="C71" i="2"/>
  <c r="J96" i="5" l="1"/>
  <c r="E97" i="5" s="1"/>
  <c r="K96" i="5"/>
  <c r="M98" i="4"/>
  <c r="D99" i="4"/>
  <c r="H98" i="4"/>
  <c r="J98" i="4" s="1"/>
  <c r="L100" i="1"/>
  <c r="N100" i="1" s="1"/>
  <c r="E101" i="1" s="1"/>
  <c r="C101" i="1" s="1"/>
  <c r="K100" i="1"/>
  <c r="D72" i="2"/>
  <c r="G71" i="2"/>
  <c r="H71" i="2" s="1"/>
  <c r="F101" i="1" l="1"/>
  <c r="I101" i="1" s="1"/>
  <c r="M101" i="1" s="1"/>
  <c r="C97" i="5"/>
  <c r="F97" i="5"/>
  <c r="L98" i="4"/>
  <c r="N98" i="4" s="1"/>
  <c r="E99" i="4" s="1"/>
  <c r="K98" i="4"/>
  <c r="I71" i="2"/>
  <c r="J71" i="2" s="1"/>
  <c r="D102" i="1" l="1"/>
  <c r="G101" i="1"/>
  <c r="H101" i="1" s="1"/>
  <c r="J101" i="1" s="1"/>
  <c r="L101" i="1" s="1"/>
  <c r="N101" i="1" s="1"/>
  <c r="E102" i="1" s="1"/>
  <c r="D98" i="5"/>
  <c r="G97" i="5"/>
  <c r="C99" i="4"/>
  <c r="F99" i="4"/>
  <c r="E72" i="2"/>
  <c r="K71" i="2"/>
  <c r="K101" i="1" l="1"/>
  <c r="H97" i="5"/>
  <c r="I97" i="5" s="1"/>
  <c r="I99" i="4"/>
  <c r="G99" i="4"/>
  <c r="E2" i="3"/>
  <c r="C102" i="1"/>
  <c r="F102" i="1"/>
  <c r="F72" i="2"/>
  <c r="C72" i="2"/>
  <c r="J97" i="5" l="1"/>
  <c r="E98" i="5" s="1"/>
  <c r="K97" i="5"/>
  <c r="M99" i="4"/>
  <c r="D100" i="4"/>
  <c r="H99" i="4"/>
  <c r="J99" i="4" s="1"/>
  <c r="I102" i="1"/>
  <c r="M102" i="1" s="1"/>
  <c r="G102" i="1"/>
  <c r="G72" i="2"/>
  <c r="H72" i="2" s="1"/>
  <c r="D73" i="2"/>
  <c r="C98" i="5" l="1"/>
  <c r="F98" i="5"/>
  <c r="L99" i="4"/>
  <c r="N99" i="4" s="1"/>
  <c r="E100" i="4" s="1"/>
  <c r="K99" i="4"/>
  <c r="H102" i="1"/>
  <c r="J102" i="1" s="1"/>
  <c r="I72" i="2"/>
  <c r="J72" i="2" s="1"/>
  <c r="G98" i="5" l="1"/>
  <c r="D99" i="5"/>
  <c r="C100" i="4"/>
  <c r="F100" i="4"/>
  <c r="E73" i="2"/>
  <c r="K72" i="2"/>
  <c r="H98" i="5" l="1"/>
  <c r="I98" i="5" s="1"/>
  <c r="G100" i="4"/>
  <c r="I100" i="4"/>
  <c r="K102" i="1"/>
  <c r="L102" i="1"/>
  <c r="N102" i="1" s="1"/>
  <c r="F73" i="2"/>
  <c r="G6" i="3" s="1"/>
  <c r="C73" i="2"/>
  <c r="J98" i="5" l="1"/>
  <c r="E99" i="5" s="1"/>
  <c r="K98" i="5"/>
  <c r="M100" i="4"/>
  <c r="H100" i="4"/>
  <c r="J100" i="4" s="1"/>
  <c r="D101" i="4"/>
  <c r="H6" i="3"/>
  <c r="I6" i="3" s="1"/>
  <c r="G73" i="2"/>
  <c r="H73" i="2" s="1"/>
  <c r="D74" i="2"/>
  <c r="C99" i="5" l="1"/>
  <c r="F99" i="5"/>
  <c r="L100" i="4"/>
  <c r="N100" i="4" s="1"/>
  <c r="E101" i="4" s="1"/>
  <c r="K100" i="4"/>
  <c r="I73" i="2"/>
  <c r="J73" i="2" s="1"/>
  <c r="C101" i="4" l="1"/>
  <c r="F101" i="4"/>
  <c r="G101" i="4" s="1"/>
  <c r="D100" i="5"/>
  <c r="G99" i="5"/>
  <c r="E74" i="2"/>
  <c r="K73" i="2"/>
  <c r="G7" i="3" s="1"/>
  <c r="I101" i="4" l="1"/>
  <c r="D102" i="4" s="1"/>
  <c r="H99" i="5"/>
  <c r="I99" i="5" s="1"/>
  <c r="H101" i="4"/>
  <c r="H7" i="3"/>
  <c r="I7" i="3" s="1"/>
  <c r="G8" i="3"/>
  <c r="F74" i="2"/>
  <c r="C74" i="2"/>
  <c r="J101" i="4" l="1"/>
  <c r="K101" i="4" s="1"/>
  <c r="M101" i="4"/>
  <c r="J99" i="5"/>
  <c r="E100" i="5" s="1"/>
  <c r="K99" i="5"/>
  <c r="H8" i="3"/>
  <c r="I8" i="3" s="1"/>
  <c r="G9" i="3"/>
  <c r="D75" i="2"/>
  <c r="G74" i="2"/>
  <c r="H74" i="2" s="1"/>
  <c r="B43" i="5" l="1"/>
  <c r="B53" i="5"/>
  <c r="B53" i="2"/>
  <c r="L101" i="4"/>
  <c r="N101" i="4" s="1"/>
  <c r="C100" i="5"/>
  <c r="F100" i="5"/>
  <c r="B34" i="2"/>
  <c r="B40" i="2"/>
  <c r="B102" i="2"/>
  <c r="B68" i="2"/>
  <c r="B43" i="2"/>
  <c r="B83" i="2"/>
  <c r="B73" i="2"/>
  <c r="B13" i="2"/>
  <c r="B74" i="2"/>
  <c r="B33" i="2"/>
  <c r="H9" i="3"/>
  <c r="I9" i="3" s="1"/>
  <c r="I74" i="2"/>
  <c r="J74" i="2" s="1"/>
  <c r="P12" i="5"/>
  <c r="P12" i="2"/>
  <c r="E102" i="4" l="1"/>
  <c r="F102" i="4" s="1"/>
  <c r="I102" i="4" s="1"/>
  <c r="G100" i="5"/>
  <c r="D101" i="5"/>
  <c r="G10" i="3"/>
  <c r="E75" i="2"/>
  <c r="K74" i="2"/>
  <c r="C102" i="4" l="1"/>
  <c r="G102" i="4"/>
  <c r="H102" i="4" s="1"/>
  <c r="J102" i="4" s="1"/>
  <c r="H100" i="5"/>
  <c r="I100" i="5" s="1"/>
  <c r="M102" i="4"/>
  <c r="F75" i="2"/>
  <c r="C75" i="2"/>
  <c r="J100" i="5" l="1"/>
  <c r="E101" i="5" s="1"/>
  <c r="K100" i="5"/>
  <c r="L102" i="4"/>
  <c r="N102" i="4" s="1"/>
  <c r="K102" i="4"/>
  <c r="G75" i="2"/>
  <c r="H75" i="2" s="1"/>
  <c r="D76" i="2"/>
  <c r="C101" i="5" l="1"/>
  <c r="F101" i="5"/>
  <c r="I75" i="2"/>
  <c r="J75" i="2" s="1"/>
  <c r="G101" i="5" l="1"/>
  <c r="D102" i="5"/>
  <c r="E76" i="2"/>
  <c r="K75" i="2"/>
  <c r="H101" i="5" l="1"/>
  <c r="I101" i="5" s="1"/>
  <c r="F76" i="2"/>
  <c r="C76" i="2"/>
  <c r="J101" i="5" l="1"/>
  <c r="E102" i="5" s="1"/>
  <c r="K101" i="5"/>
  <c r="D77" i="2"/>
  <c r="G76" i="2"/>
  <c r="H76" i="2" s="1"/>
  <c r="C102" i="5" l="1"/>
  <c r="F102" i="5"/>
  <c r="G102" i="5" s="1"/>
  <c r="I76" i="2"/>
  <c r="J76" i="2" s="1"/>
  <c r="H102" i="5" l="1"/>
  <c r="I102" i="5" s="1"/>
  <c r="E77" i="2"/>
  <c r="K76" i="2"/>
  <c r="J102" i="5" l="1"/>
  <c r="K102" i="5"/>
  <c r="F77" i="2"/>
  <c r="C77" i="2"/>
  <c r="G77" i="2" l="1"/>
  <c r="H77" i="2" s="1"/>
  <c r="D78" i="2"/>
  <c r="I77" i="2" l="1"/>
  <c r="J77" i="2" s="1"/>
  <c r="E78" i="2" l="1"/>
  <c r="K77" i="2"/>
  <c r="F78" i="2" l="1"/>
  <c r="C78" i="2"/>
  <c r="D79" i="2" l="1"/>
  <c r="G78" i="2"/>
  <c r="H78" i="2" s="1"/>
  <c r="I78" i="2" l="1"/>
  <c r="J78" i="2" s="1"/>
  <c r="E79" i="2" l="1"/>
  <c r="K78" i="2"/>
  <c r="F79" i="2" l="1"/>
  <c r="C79" i="2"/>
  <c r="D80" i="2" l="1"/>
  <c r="G79" i="2"/>
  <c r="H79" i="2" s="1"/>
  <c r="I79" i="2" l="1"/>
  <c r="J79" i="2" s="1"/>
  <c r="E80" i="2" l="1"/>
  <c r="K79" i="2"/>
  <c r="F80" i="2" l="1"/>
  <c r="C80" i="2"/>
  <c r="D81" i="2" l="1"/>
  <c r="G80" i="2"/>
  <c r="H80" i="2" s="1"/>
  <c r="I80" i="2" l="1"/>
  <c r="J80" i="2" s="1"/>
  <c r="E81" i="2" l="1"/>
  <c r="K80" i="2"/>
  <c r="F81" i="2" l="1"/>
  <c r="C81" i="2"/>
  <c r="G81" i="2" l="1"/>
  <c r="H81" i="2" s="1"/>
  <c r="D82" i="2"/>
  <c r="I81" i="2" l="1"/>
  <c r="J81" i="2" s="1"/>
  <c r="E82" i="2" l="1"/>
  <c r="K81" i="2"/>
  <c r="F82" i="2" l="1"/>
  <c r="C82" i="2"/>
  <c r="D83" i="2" l="1"/>
  <c r="G82" i="2"/>
  <c r="H82" i="2" s="1"/>
  <c r="I82" i="2" l="1"/>
  <c r="J82" i="2" s="1"/>
  <c r="E83" i="2" l="1"/>
  <c r="K82" i="2"/>
  <c r="F83" i="2" l="1"/>
  <c r="C83" i="2"/>
  <c r="D84" i="2" l="1"/>
  <c r="G83" i="2"/>
  <c r="H83" i="2" s="1"/>
  <c r="I83" i="2" l="1"/>
  <c r="J83" i="2" s="1"/>
  <c r="E84" i="2" l="1"/>
  <c r="K83" i="2"/>
  <c r="F84" i="2" l="1"/>
  <c r="C84" i="2"/>
  <c r="G84" i="2" l="1"/>
  <c r="H84" i="2" s="1"/>
  <c r="D85" i="2"/>
  <c r="I84" i="2" l="1"/>
  <c r="J84" i="2" s="1"/>
  <c r="E85" i="2" l="1"/>
  <c r="K84" i="2"/>
  <c r="F85" i="2" l="1"/>
  <c r="C85" i="2"/>
  <c r="G85" i="2" l="1"/>
  <c r="H85" i="2" s="1"/>
  <c r="D86" i="2"/>
  <c r="I85" i="2" l="1"/>
  <c r="J85" i="2" s="1"/>
  <c r="E86" i="2" l="1"/>
  <c r="K85" i="2"/>
  <c r="F86" i="2" l="1"/>
  <c r="C86" i="2"/>
  <c r="G86" i="2" l="1"/>
  <c r="H86" i="2" s="1"/>
  <c r="D87" i="2"/>
  <c r="I86" i="2" l="1"/>
  <c r="J86" i="2" s="1"/>
  <c r="E87" i="2" l="1"/>
  <c r="K86" i="2"/>
  <c r="F87" i="2" l="1"/>
  <c r="C87" i="2"/>
  <c r="D88" i="2" l="1"/>
  <c r="G87" i="2"/>
  <c r="H87" i="2" s="1"/>
  <c r="I87" i="2" l="1"/>
  <c r="J87" i="2" s="1"/>
  <c r="E88" i="2" l="1"/>
  <c r="K87" i="2"/>
  <c r="F88" i="2" l="1"/>
  <c r="C88" i="2"/>
  <c r="G88" i="2" l="1"/>
  <c r="H88" i="2" s="1"/>
  <c r="D89" i="2"/>
  <c r="I88" i="2" l="1"/>
  <c r="J88" i="2" s="1"/>
  <c r="E89" i="2" l="1"/>
  <c r="K88" i="2"/>
  <c r="F89" i="2" l="1"/>
  <c r="C89" i="2"/>
  <c r="G89" i="2" l="1"/>
  <c r="H89" i="2" s="1"/>
  <c r="D90" i="2"/>
  <c r="I89" i="2" l="1"/>
  <c r="J89" i="2" s="1"/>
  <c r="E90" i="2" l="1"/>
  <c r="K89" i="2"/>
  <c r="F90" i="2" l="1"/>
  <c r="C90" i="2"/>
  <c r="G90" i="2" l="1"/>
  <c r="H90" i="2" s="1"/>
  <c r="D91" i="2"/>
  <c r="I90" i="2" l="1"/>
  <c r="J90" i="2" s="1"/>
  <c r="E91" i="2" l="1"/>
  <c r="K90" i="2"/>
  <c r="F91" i="2" l="1"/>
  <c r="C91" i="2"/>
  <c r="D92" i="2" l="1"/>
  <c r="G91" i="2"/>
  <c r="H91" i="2" s="1"/>
  <c r="I91" i="2" l="1"/>
  <c r="J91" i="2" s="1"/>
  <c r="E92" i="2" l="1"/>
  <c r="K91" i="2"/>
  <c r="F92" i="2" l="1"/>
  <c r="C92" i="2"/>
  <c r="G92" i="2" l="1"/>
  <c r="H92" i="2" s="1"/>
  <c r="D93" i="2"/>
  <c r="I92" i="2" l="1"/>
  <c r="J92" i="2" s="1"/>
  <c r="E93" i="2" l="1"/>
  <c r="K92" i="2"/>
  <c r="C93" i="2" l="1"/>
  <c r="F93" i="2"/>
  <c r="G93" i="2" l="1"/>
  <c r="H93" i="2" s="1"/>
  <c r="D94" i="2"/>
  <c r="I93" i="2" l="1"/>
  <c r="J93" i="2" s="1"/>
  <c r="E94" i="2" l="1"/>
  <c r="K93" i="2"/>
  <c r="C94" i="2" l="1"/>
  <c r="F94" i="2"/>
  <c r="G94" i="2" l="1"/>
  <c r="H94" i="2" s="1"/>
  <c r="D95" i="2"/>
  <c r="I94" i="2" l="1"/>
  <c r="J94" i="2" s="1"/>
  <c r="E95" i="2" l="1"/>
  <c r="K94" i="2"/>
  <c r="F95" i="2" l="1"/>
  <c r="C95" i="2"/>
  <c r="D96" i="2" l="1"/>
  <c r="G95" i="2"/>
  <c r="H95" i="2" s="1"/>
  <c r="I95" i="2" l="1"/>
  <c r="J95" i="2" s="1"/>
  <c r="E96" i="2" l="1"/>
  <c r="K95" i="2"/>
  <c r="F96" i="2" l="1"/>
  <c r="C96" i="2"/>
  <c r="D97" i="2" l="1"/>
  <c r="G96" i="2"/>
  <c r="H96" i="2" s="1"/>
  <c r="I96" i="2" l="1"/>
  <c r="J96" i="2" s="1"/>
  <c r="E97" i="2" l="1"/>
  <c r="K96" i="2"/>
  <c r="F97" i="2" l="1"/>
  <c r="C97" i="2"/>
  <c r="D98" i="2" l="1"/>
  <c r="G97" i="2"/>
  <c r="H97" i="2" s="1"/>
  <c r="I97" i="2" l="1"/>
  <c r="J97" i="2" s="1"/>
  <c r="E98" i="2" l="1"/>
  <c r="K97" i="2"/>
  <c r="F98" i="2" l="1"/>
  <c r="C98" i="2"/>
  <c r="D99" i="2" l="1"/>
  <c r="G98" i="2"/>
  <c r="H98" i="2" s="1"/>
  <c r="I98" i="2" l="1"/>
  <c r="J98" i="2" s="1"/>
  <c r="E99" i="2" l="1"/>
  <c r="K98" i="2"/>
  <c r="F99" i="2" l="1"/>
  <c r="C99" i="2"/>
  <c r="D100" i="2" l="1"/>
  <c r="G99" i="2"/>
  <c r="H99" i="2" s="1"/>
  <c r="I99" i="2" l="1"/>
  <c r="J99" i="2" s="1"/>
  <c r="E100" i="2" l="1"/>
  <c r="K99" i="2"/>
  <c r="F100" i="2" l="1"/>
  <c r="C100" i="2"/>
  <c r="G100" i="2" l="1"/>
  <c r="H100" i="2" s="1"/>
  <c r="D101" i="2"/>
  <c r="I100" i="2" l="1"/>
  <c r="J100" i="2" s="1"/>
  <c r="E101" i="2" l="1"/>
  <c r="K100" i="2"/>
  <c r="F101" i="2" l="1"/>
  <c r="C101" i="2"/>
  <c r="G101" i="2" l="1"/>
  <c r="H101" i="2" s="1"/>
  <c r="D102" i="2"/>
  <c r="I101" i="2" l="1"/>
  <c r="J101" i="2" s="1"/>
  <c r="E102" i="2" l="1"/>
  <c r="K101" i="2"/>
  <c r="B2" i="3" l="1"/>
  <c r="F102" i="2"/>
  <c r="G102" i="2" s="1"/>
  <c r="H102" i="2" s="1"/>
  <c r="C102" i="2"/>
  <c r="I102" i="2" l="1"/>
  <c r="J102" i="2" s="1"/>
  <c r="K102" i="2" l="1"/>
</calcChain>
</file>

<file path=xl/sharedStrings.xml><?xml version="1.0" encoding="utf-8"?>
<sst xmlns="http://schemas.openxmlformats.org/spreadsheetml/2006/main" count="118" uniqueCount="41">
  <si>
    <t>Jahr</t>
  </si>
  <si>
    <t>Einlage</t>
  </si>
  <si>
    <t>Depot inkl. Steigerung</t>
  </si>
  <si>
    <t>Ausschüttung</t>
  </si>
  <si>
    <t>Wiederanlegbar</t>
  </si>
  <si>
    <t>Steuer</t>
  </si>
  <si>
    <t>Investiert</t>
  </si>
  <si>
    <t>Investiert
inkl. Ausschüttungen</t>
  </si>
  <si>
    <t>Zu verrechnende
Vorabpauschale</t>
  </si>
  <si>
    <t>Basisertrag</t>
  </si>
  <si>
    <t>Depotwert</t>
  </si>
  <si>
    <t>Ausschütter</t>
  </si>
  <si>
    <t>Thesaurierer</t>
  </si>
  <si>
    <t>Absolute Differenz</t>
  </si>
  <si>
    <t>Depot inkl. Rendite</t>
  </si>
  <si>
    <t>Vorabpauschale</t>
  </si>
  <si>
    <t>Steuern
Vorabpauschale</t>
  </si>
  <si>
    <t>Steuern
Ausschüttungen</t>
  </si>
  <si>
    <t>Zu verrechnende Vorabpauschale</t>
  </si>
  <si>
    <t>Wertentwicklung</t>
  </si>
  <si>
    <t>Rendite [%]</t>
  </si>
  <si>
    <t>Prozentual</t>
  </si>
  <si>
    <t>Startwert Depot [€]</t>
  </si>
  <si>
    <t>Sparrate p.a. [€]</t>
  </si>
  <si>
    <t>Rendite p.a. [%]</t>
  </si>
  <si>
    <t>Ausschüttungsrendite p.a. [%]</t>
  </si>
  <si>
    <t>Steuer [%]</t>
  </si>
  <si>
    <t>Basiszins [%]</t>
  </si>
  <si>
    <t>Teilfreistellung [%]</t>
  </si>
  <si>
    <t>Freibetrag [€]</t>
  </si>
  <si>
    <t>Anlagehorizont [Jahre]</t>
  </si>
  <si>
    <t>Für einzelne Jahre kann eine abweichende Rendite angegeben werden als in den Grundeinstellungen!</t>
  </si>
  <si>
    <t>Ergebnis</t>
  </si>
  <si>
    <t>Grundeinstellungen</t>
  </si>
  <si>
    <t>Rendite p.a. [%] nach Steuern</t>
  </si>
  <si>
    <t>Depotwert [€]</t>
  </si>
  <si>
    <t>zu vst. Gewinn [€]</t>
  </si>
  <si>
    <t>Steuer [€]</t>
  </si>
  <si>
    <t>Verrechnungskonto [€]</t>
  </si>
  <si>
    <t>Obergrenze
Vorabpauschale</t>
  </si>
  <si>
    <t>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</si>
</sst>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%"/>
    <numFmt numFmtId="165" formatCode="#,##0.0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b/>
      <sz val="14"/>
      <color theme="1"/>
      <name val="Calibri"/>
      <family val="2"/>
      <scheme val="minor"/>
    </font>
    <font>
      <sz val="10"/>
      <color rgb="FF0061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10" borderId="0" applyNumberFormat="0" applyBorder="0" applyAlignment="0" applyProtection="0"/>
  </cellStyleXfs>
  <cellXfs count="128">
    <xf numFmtId="0" fontId="0" fillId="0" borderId="0" xfId="0"/>
    <xf numFmtId="165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18" xfId="0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164" fontId="0" fillId="0" borderId="20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9" fontId="0" fillId="0" borderId="2" xfId="0" applyNumberFormat="1" applyBorder="1"/>
    <xf numFmtId="0" fontId="0" fillId="0" borderId="30" xfId="0" applyFill="1" applyBorder="1"/>
    <xf numFmtId="0" fontId="0" fillId="0" borderId="9" xfId="0" applyFill="1" applyBorder="1"/>
    <xf numFmtId="0" fontId="0" fillId="0" borderId="18" xfId="0" applyFill="1" applyBorder="1"/>
    <xf numFmtId="0" fontId="2" fillId="0" borderId="0" xfId="0" applyFont="1" applyFill="1"/>
    <xf numFmtId="0" fontId="0" fillId="5" borderId="6" xfId="0" applyFill="1" applyBorder="1" applyAlignment="1">
      <alignment horizontal="right"/>
    </xf>
    <xf numFmtId="0" fontId="0" fillId="5" borderId="34" xfId="0" applyFill="1" applyBorder="1"/>
    <xf numFmtId="0" fontId="0" fillId="6" borderId="6" xfId="0" applyFill="1" applyBorder="1" applyAlignment="1">
      <alignment horizontal="right"/>
    </xf>
    <xf numFmtId="0" fontId="0" fillId="6" borderId="34" xfId="0" applyFill="1" applyBorder="1"/>
    <xf numFmtId="0" fontId="0" fillId="7" borderId="6" xfId="0" applyFill="1" applyBorder="1" applyAlignment="1">
      <alignment horizontal="right"/>
    </xf>
    <xf numFmtId="0" fontId="0" fillId="7" borderId="34" xfId="0" applyFill="1" applyBorder="1"/>
    <xf numFmtId="0" fontId="0" fillId="8" borderId="6" xfId="0" applyFill="1" applyBorder="1" applyAlignment="1">
      <alignment horizontal="right"/>
    </xf>
    <xf numFmtId="0" fontId="0" fillId="8" borderId="34" xfId="0" applyFill="1" applyBorder="1"/>
    <xf numFmtId="0" fontId="0" fillId="9" borderId="6" xfId="0" applyFill="1" applyBorder="1" applyAlignment="1">
      <alignment horizontal="right"/>
    </xf>
    <xf numFmtId="0" fontId="0" fillId="9" borderId="34" xfId="0" applyFill="1" applyBorder="1"/>
    <xf numFmtId="0" fontId="0" fillId="5" borderId="18" xfId="0" applyFill="1" applyBorder="1"/>
    <xf numFmtId="0" fontId="0" fillId="5" borderId="30" xfId="0" applyFill="1" applyBorder="1"/>
    <xf numFmtId="0" fontId="0" fillId="6" borderId="38" xfId="0" applyFill="1" applyBorder="1"/>
    <xf numFmtId="0" fontId="0" fillId="6" borderId="22" xfId="0" applyFill="1" applyBorder="1"/>
    <xf numFmtId="0" fontId="0" fillId="6" borderId="39" xfId="0" applyFill="1" applyBorder="1"/>
    <xf numFmtId="0" fontId="0" fillId="5" borderId="14" xfId="0" applyFill="1" applyBorder="1"/>
    <xf numFmtId="0" fontId="0" fillId="7" borderId="14" xfId="0" applyFill="1" applyBorder="1"/>
    <xf numFmtId="0" fontId="0" fillId="7" borderId="18" xfId="0" applyFill="1" applyBorder="1"/>
    <xf numFmtId="0" fontId="0" fillId="7" borderId="30" xfId="0" applyFill="1" applyBorder="1"/>
    <xf numFmtId="0" fontId="0" fillId="9" borderId="38" xfId="0" applyFill="1" applyBorder="1"/>
    <xf numFmtId="0" fontId="0" fillId="9" borderId="22" xfId="0" applyFill="1" applyBorder="1"/>
    <xf numFmtId="0" fontId="0" fillId="9" borderId="39" xfId="0" applyFill="1" applyBorder="1"/>
    <xf numFmtId="0" fontId="0" fillId="8" borderId="14" xfId="0" applyFill="1" applyBorder="1"/>
    <xf numFmtId="0" fontId="0" fillId="8" borderId="18" xfId="0" applyFill="1" applyBorder="1"/>
    <xf numFmtId="0" fontId="0" fillId="8" borderId="30" xfId="0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9" fontId="0" fillId="0" borderId="0" xfId="0" applyNumberFormat="1"/>
    <xf numFmtId="10" fontId="0" fillId="0" borderId="35" xfId="0" applyNumberFormat="1" applyFill="1" applyBorder="1"/>
    <xf numFmtId="0" fontId="0" fillId="0" borderId="44" xfId="0" applyFill="1" applyBorder="1"/>
    <xf numFmtId="1" fontId="0" fillId="0" borderId="20" xfId="0" applyNumberFormat="1" applyBorder="1"/>
    <xf numFmtId="3" fontId="0" fillId="0" borderId="5" xfId="0" applyNumberFormat="1" applyBorder="1"/>
    <xf numFmtId="3" fontId="0" fillId="0" borderId="20" xfId="0" applyNumberFormat="1" applyBorder="1"/>
    <xf numFmtId="166" fontId="0" fillId="0" borderId="20" xfId="0" applyNumberFormat="1" applyBorder="1"/>
    <xf numFmtId="4" fontId="0" fillId="0" borderId="10" xfId="0" applyNumberFormat="1" applyBorder="1"/>
    <xf numFmtId="4" fontId="0" fillId="0" borderId="2" xfId="0" applyNumberFormat="1" applyBorder="1"/>
    <xf numFmtId="4" fontId="0" fillId="0" borderId="11" xfId="0" applyNumberFormat="1" applyBorder="1"/>
    <xf numFmtId="4" fontId="0" fillId="0" borderId="12" xfId="0" applyNumberFormat="1" applyBorder="1"/>
    <xf numFmtId="4" fontId="0" fillId="0" borderId="29" xfId="0" applyNumberFormat="1" applyBorder="1"/>
    <xf numFmtId="9" fontId="0" fillId="0" borderId="20" xfId="0" applyNumberFormat="1" applyBorder="1"/>
    <xf numFmtId="3" fontId="0" fillId="0" borderId="45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3" fontId="0" fillId="0" borderId="16" xfId="0" applyNumberFormat="1" applyBorder="1"/>
    <xf numFmtId="3" fontId="0" fillId="0" borderId="2" xfId="0" applyNumberFormat="1" applyBorder="1"/>
    <xf numFmtId="0" fontId="1" fillId="0" borderId="0" xfId="0" applyFont="1"/>
    <xf numFmtId="0" fontId="0" fillId="0" borderId="13" xfId="0" applyBorder="1" applyProtection="1"/>
    <xf numFmtId="3" fontId="0" fillId="0" borderId="21" xfId="0" applyNumberFormat="1" applyBorder="1" applyProtection="1"/>
    <xf numFmtId="3" fontId="0" fillId="0" borderId="15" xfId="0" applyNumberFormat="1" applyBorder="1" applyProtection="1"/>
    <xf numFmtId="3" fontId="0" fillId="0" borderId="10" xfId="0" applyNumberFormat="1" applyBorder="1" applyProtection="1"/>
    <xf numFmtId="0" fontId="0" fillId="0" borderId="17" xfId="0" applyBorder="1" applyProtection="1"/>
    <xf numFmtId="3" fontId="0" fillId="0" borderId="22" xfId="0" applyNumberFormat="1" applyBorder="1" applyProtection="1"/>
    <xf numFmtId="3" fontId="0" fillId="0" borderId="19" xfId="0" applyNumberFormat="1" applyBorder="1" applyProtection="1"/>
    <xf numFmtId="3" fontId="0" fillId="0" borderId="36" xfId="0" applyNumberFormat="1" applyBorder="1" applyProtection="1"/>
    <xf numFmtId="0" fontId="0" fillId="0" borderId="42" xfId="0" applyBorder="1" applyProtection="1"/>
    <xf numFmtId="3" fontId="0" fillId="0" borderId="43" xfId="0" applyNumberFormat="1" applyBorder="1" applyProtection="1"/>
    <xf numFmtId="3" fontId="0" fillId="0" borderId="12" xfId="0" applyNumberFormat="1" applyBorder="1" applyProtection="1"/>
    <xf numFmtId="0" fontId="0" fillId="0" borderId="41" xfId="0" applyFill="1" applyBorder="1" applyProtection="1"/>
    <xf numFmtId="10" fontId="0" fillId="0" borderId="30" xfId="0" applyNumberFormat="1" applyBorder="1" applyProtection="1"/>
    <xf numFmtId="10" fontId="0" fillId="0" borderId="31" xfId="0" applyNumberFormat="1" applyBorder="1" applyProtection="1"/>
    <xf numFmtId="0" fontId="0" fillId="0" borderId="0" xfId="0" applyProtection="1"/>
    <xf numFmtId="3" fontId="0" fillId="0" borderId="5" xfId="0" applyNumberFormat="1" applyBorder="1" applyProtection="1">
      <protection locked="0"/>
    </xf>
    <xf numFmtId="3" fontId="0" fillId="0" borderId="20" xfId="0" applyNumberFormat="1" applyBorder="1" applyProtection="1">
      <protection locked="0"/>
    </xf>
    <xf numFmtId="166" fontId="0" fillId="0" borderId="20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9" fontId="0" fillId="0" borderId="2" xfId="0" applyNumberFormat="1" applyBorder="1" applyProtection="1">
      <protection locked="0"/>
    </xf>
    <xf numFmtId="3" fontId="0" fillId="0" borderId="20" xfId="0" applyNumberFormat="1" applyFill="1" applyBorder="1" applyProtection="1">
      <protection locked="0"/>
    </xf>
    <xf numFmtId="1" fontId="0" fillId="0" borderId="3" xfId="0" applyNumberFormat="1" applyBorder="1" applyProtection="1">
      <protection locked="0"/>
    </xf>
    <xf numFmtId="166" fontId="0" fillId="5" borderId="40" xfId="0" applyNumberFormat="1" applyFill="1" applyBorder="1" applyAlignment="1" applyProtection="1">
      <alignment horizontal="left"/>
      <protection locked="0"/>
    </xf>
    <xf numFmtId="166" fontId="0" fillId="5" borderId="23" xfId="0" applyNumberFormat="1" applyFill="1" applyBorder="1" applyAlignment="1" applyProtection="1">
      <alignment horizontal="left"/>
      <protection locked="0"/>
    </xf>
    <xf numFmtId="166" fontId="0" fillId="5" borderId="35" xfId="0" applyNumberFormat="1" applyFill="1" applyBorder="1" applyAlignment="1" applyProtection="1">
      <alignment horizontal="left"/>
      <protection locked="0"/>
    </xf>
    <xf numFmtId="166" fontId="0" fillId="6" borderId="40" xfId="0" applyNumberFormat="1" applyFill="1" applyBorder="1" applyAlignment="1" applyProtection="1">
      <alignment horizontal="left"/>
      <protection locked="0"/>
    </xf>
    <xf numFmtId="166" fontId="0" fillId="6" borderId="23" xfId="0" applyNumberFormat="1" applyFill="1" applyBorder="1" applyAlignment="1" applyProtection="1">
      <alignment horizontal="left"/>
      <protection locked="0"/>
    </xf>
    <xf numFmtId="166" fontId="0" fillId="6" borderId="35" xfId="0" applyNumberFormat="1" applyFill="1" applyBorder="1" applyAlignment="1" applyProtection="1">
      <alignment horizontal="left"/>
      <protection locked="0"/>
    </xf>
    <xf numFmtId="166" fontId="0" fillId="7" borderId="40" xfId="0" applyNumberFormat="1" applyFill="1" applyBorder="1" applyAlignment="1" applyProtection="1">
      <alignment horizontal="left"/>
      <protection locked="0"/>
    </xf>
    <xf numFmtId="166" fontId="0" fillId="7" borderId="23" xfId="0" applyNumberFormat="1" applyFill="1" applyBorder="1" applyAlignment="1" applyProtection="1">
      <alignment horizontal="left"/>
      <protection locked="0"/>
    </xf>
    <xf numFmtId="166" fontId="0" fillId="7" borderId="35" xfId="0" applyNumberFormat="1" applyFill="1" applyBorder="1" applyAlignment="1" applyProtection="1">
      <alignment horizontal="left"/>
      <protection locked="0"/>
    </xf>
    <xf numFmtId="166" fontId="0" fillId="8" borderId="40" xfId="0" applyNumberFormat="1" applyFill="1" applyBorder="1" applyAlignment="1" applyProtection="1">
      <alignment horizontal="left"/>
      <protection locked="0"/>
    </xf>
    <xf numFmtId="166" fontId="0" fillId="8" borderId="23" xfId="0" applyNumberFormat="1" applyFill="1" applyBorder="1" applyAlignment="1" applyProtection="1">
      <alignment horizontal="left"/>
      <protection locked="0"/>
    </xf>
    <xf numFmtId="166" fontId="0" fillId="8" borderId="35" xfId="0" applyNumberFormat="1" applyFill="1" applyBorder="1" applyAlignment="1" applyProtection="1">
      <alignment horizontal="left"/>
      <protection locked="0"/>
    </xf>
    <xf numFmtId="166" fontId="0" fillId="9" borderId="37" xfId="0" applyNumberFormat="1" applyFill="1" applyBorder="1" applyAlignment="1" applyProtection="1">
      <alignment horizontal="left"/>
      <protection locked="0"/>
    </xf>
    <xf numFmtId="166" fontId="0" fillId="9" borderId="23" xfId="0" applyNumberFormat="1" applyFill="1" applyBorder="1" applyAlignment="1" applyProtection="1">
      <alignment horizontal="left"/>
      <protection locked="0"/>
    </xf>
    <xf numFmtId="166" fontId="0" fillId="9" borderId="35" xfId="0" applyNumberFormat="1" applyFill="1" applyBorder="1" applyAlignment="1" applyProtection="1">
      <alignment horizontal="left"/>
      <protection locked="0"/>
    </xf>
    <xf numFmtId="4" fontId="0" fillId="0" borderId="24" xfId="0" applyNumberFormat="1" applyBorder="1"/>
    <xf numFmtId="4" fontId="0" fillId="0" borderId="25" xfId="0" applyNumberFormat="1" applyBorder="1"/>
    <xf numFmtId="0" fontId="1" fillId="0" borderId="0" xfId="0" applyFont="1" applyBorder="1" applyAlignment="1">
      <alignment vertical="center" wrapText="1"/>
    </xf>
    <xf numFmtId="3" fontId="0" fillId="0" borderId="11" xfId="0" applyNumberFormat="1" applyFill="1" applyBorder="1"/>
    <xf numFmtId="164" fontId="0" fillId="0" borderId="0" xfId="0" applyNumberFormat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2" xfId="0" applyFont="1" applyBorder="1" applyAlignment="1" applyProtection="1">
      <alignment horizontal="center"/>
    </xf>
    <xf numFmtId="0" fontId="3" fillId="0" borderId="3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0" fontId="0" fillId="0" borderId="46" xfId="0" applyNumberFormat="1" applyBorder="1" applyProtection="1"/>
    <xf numFmtId="10" fontId="0" fillId="0" borderId="47" xfId="0" applyNumberFormat="1" applyBorder="1" applyProtection="1"/>
    <xf numFmtId="10" fontId="0" fillId="0" borderId="48" xfId="0" applyNumberFormat="1" applyBorder="1" applyProtection="1"/>
    <xf numFmtId="10" fontId="0" fillId="0" borderId="49" xfId="0" applyNumberFormat="1" applyBorder="1" applyProtection="1"/>
    <xf numFmtId="0" fontId="0" fillId="0" borderId="50" xfId="0" applyBorder="1" applyProtection="1"/>
    <xf numFmtId="0" fontId="0" fillId="2" borderId="9" xfId="0" applyFill="1" applyBorder="1" applyAlignment="1" applyProtection="1">
      <alignment horizontal="center"/>
    </xf>
    <xf numFmtId="0" fontId="0" fillId="3" borderId="12" xfId="0" applyFill="1" applyBorder="1" applyAlignment="1" applyProtection="1">
      <alignment horizontal="center"/>
    </xf>
    <xf numFmtId="0" fontId="0" fillId="0" borderId="49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4" xfId="0" applyBorder="1"/>
    <xf numFmtId="0" fontId="4" fillId="10" borderId="49" xfId="1" applyBorder="1" applyAlignment="1" applyProtection="1">
      <alignment horizontal="center"/>
    </xf>
    <xf numFmtId="3" fontId="0" fillId="0" borderId="19" xfId="0" applyNumberFormat="1" applyBorder="1"/>
    <xf numFmtId="10" fontId="0" fillId="0" borderId="19" xfId="0" applyNumberFormat="1" applyBorder="1"/>
  </cellXfs>
  <cellStyles count="2">
    <cellStyle name="Gut" xfId="1" builtinId="26"/>
    <cellStyle name="Standard" xfId="0" builtinId="0"/>
  </cellStyles>
  <dxfs count="25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9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showGridLines="0" showRowColHeaders="0" tabSelected="1" zoomScale="85" zoomScaleNormal="85" workbookViewId="0">
      <selection activeCell="C8" sqref="C8"/>
    </sheetView>
  </sheetViews>
  <sheetFormatPr baseColWidth="10" defaultRowHeight="15" x14ac:dyDescent="0.25"/>
  <cols>
    <col min="2" max="2" width="28.85546875" bestFit="1" customWidth="1"/>
    <col min="3" max="3" width="17" customWidth="1"/>
    <col min="4" max="4" width="9" customWidth="1"/>
    <col min="5" max="5" width="28.5703125" bestFit="1" customWidth="1"/>
    <col min="6" max="6" width="11.85546875" bestFit="1" customWidth="1"/>
    <col min="7" max="7" width="12.85546875" bestFit="1" customWidth="1"/>
    <col min="8" max="8" width="19.7109375" customWidth="1"/>
    <col min="9" max="9" width="11.7109375" bestFit="1" customWidth="1"/>
    <col min="10" max="10" width="18.42578125" bestFit="1" customWidth="1"/>
    <col min="11" max="11" width="17.7109375" customWidth="1"/>
  </cols>
  <sheetData>
    <row r="1" spans="2:11" x14ac:dyDescent="0.25">
      <c r="B1" s="15"/>
      <c r="C1" s="62"/>
    </row>
    <row r="2" spans="2:11" ht="78.75" customHeight="1" x14ac:dyDescent="0.25">
      <c r="B2" s="113" t="str">
        <f xml:space="preserve"> "ACHTUNG THESAURIERER! EINLAGEN REICHEN NICHT AUS UM STEUERN ZU DECKEN!"&amp;CHAR(10)&amp;"NEGATIVE EINLAGEN AB JAHR "&amp;IFERROR(MATCH(1,INDEX((Thesaurierer!$E$3:$E$102&lt;0)*1,0),0),0)&amp;"!"&amp;CHAR(10)&amp;"ERGEBNISSE SIND SOMIT NICHT VERGLEICHBAR!"</f>
        <v>ACHTUNG THESAURIERER! EINLAGEN REICHEN NICHT AUS UM STEUERN ZU DECKEN!
NEGATIVE EINLAGEN AB JAHR 89!
ERGEBNISSE SIND SOMIT NICHT VERGLEICHBAR!</v>
      </c>
      <c r="C2" s="113"/>
      <c r="D2" s="102"/>
      <c r="E2" s="114" t="str">
        <f xml:space="preserve"> "ACHTUNG AUSSCHÜTTER! EINLAGEN REICHEN NICHT AUS UM STEUERN ZU DECKEN!"&amp;CHAR(10)&amp;"NEGATIVE EINLAGEN AB JAHR "&amp;IFERROR(MATCH(1,INDEX((Ausschütter!$E$3:$E$102&lt;0)*1,0),0),0)&amp;"!"&amp;CHAR(10)&amp;"ERGEBNISSE SIND SOMIT NICHT VERGLEICHBAR!"</f>
        <v>ACHTUNG AUSSCHÜTTER! EINLAGEN REICHEN NICHT AUS UM STEUERN ZU DECKEN!
NEGATIVE EINLAGEN AB JAHR 0!
ERGEBNISSE SIND SOMIT NICHT VERGLEICHBAR!</v>
      </c>
      <c r="F2" s="114"/>
    </row>
    <row r="3" spans="2:11" ht="15.75" thickBot="1" x14ac:dyDescent="0.3"/>
    <row r="4" spans="2:11" ht="19.5" thickBot="1" x14ac:dyDescent="0.35">
      <c r="B4" s="108" t="s">
        <v>33</v>
      </c>
      <c r="C4" s="109"/>
      <c r="E4" s="110" t="s">
        <v>32</v>
      </c>
      <c r="F4" s="111"/>
      <c r="G4" s="111"/>
      <c r="H4" s="111"/>
      <c r="I4" s="112"/>
      <c r="J4" s="124"/>
    </row>
    <row r="5" spans="2:11" ht="15.75" thickBot="1" x14ac:dyDescent="0.3">
      <c r="B5" s="2" t="s">
        <v>22</v>
      </c>
      <c r="C5" s="78"/>
      <c r="E5" s="119"/>
      <c r="F5" s="120" t="s">
        <v>11</v>
      </c>
      <c r="G5" s="121" t="s">
        <v>12</v>
      </c>
      <c r="H5" s="122" t="s">
        <v>13</v>
      </c>
      <c r="I5" s="123" t="s">
        <v>21</v>
      </c>
      <c r="J5" s="125" t="s">
        <v>40</v>
      </c>
    </row>
    <row r="6" spans="2:11" x14ac:dyDescent="0.25">
      <c r="B6" s="4" t="s">
        <v>23</v>
      </c>
      <c r="C6" s="79">
        <v>10000</v>
      </c>
      <c r="E6" s="63" t="s">
        <v>35</v>
      </c>
      <c r="F6" s="64">
        <f ca="1">OFFSET(Ausschütter!F2,C13,0)-OFFSET(Ausschütter!I2,C13,0)</f>
        <v>786713.75309324928</v>
      </c>
      <c r="G6" s="65">
        <f ca="1">OFFSET(Thesaurierer!F2,C13,0)</f>
        <v>837809.6549895003</v>
      </c>
      <c r="H6" s="66">
        <f ca="1">ABS(F6-G6)</f>
        <v>51095.901896251016</v>
      </c>
      <c r="I6" s="115">
        <f ca="1">IF(F6&gt;G6,(H6/G6),(H6/F6))</f>
        <v>6.4948530129731452E-2</v>
      </c>
      <c r="J6" s="126">
        <f ca="1">(OFFSET(Mix_Aus!F2,C13,0)-OFFSET(Mix_Aus!I2,C13,0))+(OFFSET(Mix_Thes!F2,C13,0))</f>
        <v>826378.32084159355</v>
      </c>
    </row>
    <row r="7" spans="2:11" x14ac:dyDescent="0.25">
      <c r="B7" s="4" t="s">
        <v>24</v>
      </c>
      <c r="C7" s="80">
        <v>0.06</v>
      </c>
      <c r="E7" s="67" t="s">
        <v>36</v>
      </c>
      <c r="F7" s="68">
        <f ca="1">F6-OFFSET(Ausschütter!C2,C13,0)-OFFSET(Ausschütter!K2,C13,0)</f>
        <v>357073.31957505469</v>
      </c>
      <c r="G7" s="69">
        <f ca="1">G6-OFFSET(Thesaurierer!C2,C13,0)-OFFSET(Thesaurierer!K2,C13,0)</f>
        <v>519163.7593964343</v>
      </c>
      <c r="H7" s="69">
        <f t="shared" ref="H7:H9" ca="1" si="0">ABS(F7-G7)</f>
        <v>162090.43982137961</v>
      </c>
      <c r="I7" s="116">
        <f t="shared" ref="I7:I9" ca="1" si="1">IF(F7&gt;G7,(H7/G7),(H7/F7))</f>
        <v>0.45394161628844176</v>
      </c>
      <c r="J7" s="126">
        <f ca="1">J6-(OFFSET(Mix_Aus!C2,C13,0)-OFFSET(Mix_Aus!K2,C13,0)+(OFFSET(Mix_Thes!C2,C13,0)-OFFSET(Mix_Thes!K2,C13,0)))</f>
        <v>487484.2167645907</v>
      </c>
    </row>
    <row r="8" spans="2:11" x14ac:dyDescent="0.25">
      <c r="B8" s="4" t="s">
        <v>25</v>
      </c>
      <c r="C8" s="80">
        <v>1.7999999999999999E-2</v>
      </c>
      <c r="E8" s="67" t="s">
        <v>37</v>
      </c>
      <c r="F8" s="68">
        <f ca="1">F7*$C$11*$C$9</f>
        <v>65924.661626544461</v>
      </c>
      <c r="G8" s="68">
        <f ca="1">G7*$C$11*$C$9</f>
        <v>95850.609078566675</v>
      </c>
      <c r="H8" s="70">
        <f t="shared" ca="1" si="0"/>
        <v>29925.947452022214</v>
      </c>
      <c r="I8" s="117">
        <f t="shared" ca="1" si="1"/>
        <v>0.45394161628844187</v>
      </c>
      <c r="J8" s="126">
        <f ca="1">J7*$C$11*$C$9</f>
        <v>90001.773520162547</v>
      </c>
    </row>
    <row r="9" spans="2:11" ht="15.75" thickBot="1" x14ac:dyDescent="0.3">
      <c r="B9" s="4" t="s">
        <v>26</v>
      </c>
      <c r="C9" s="81">
        <v>0.26374999999999998</v>
      </c>
      <c r="E9" s="71" t="s">
        <v>38</v>
      </c>
      <c r="F9" s="72">
        <f ca="1">F6-F8+OFFSET(Ausschütter!N2,C13,0)</f>
        <v>732758.40111865127</v>
      </c>
      <c r="G9" s="72">
        <f ca="1">G6-G8-OFFSET(Thesaurierer!J2,C13,0)</f>
        <v>741863.86694785801</v>
      </c>
      <c r="H9" s="73">
        <f t="shared" ca="1" si="0"/>
        <v>9105.465829206747</v>
      </c>
      <c r="I9" s="118">
        <f t="shared" ca="1" si="1"/>
        <v>1.2426286502216919E-2</v>
      </c>
      <c r="J9" s="69">
        <f ca="1">J6-J8+(OFFSET(Mix_Aus!N2,C13,0)--OFFSET(Mix_Thes!J2,C13,0))</f>
        <v>739450.56879277539</v>
      </c>
    </row>
    <row r="10" spans="2:11" ht="15.75" thickBot="1" x14ac:dyDescent="0.3">
      <c r="B10" s="4" t="s">
        <v>27</v>
      </c>
      <c r="C10" s="81">
        <v>3.0000000000000001E-3</v>
      </c>
      <c r="E10" s="74" t="s">
        <v>34</v>
      </c>
      <c r="F10" s="75">
        <f ca="1">Ausschütter!Q12</f>
        <v>5.270347032675593E-2</v>
      </c>
      <c r="G10" s="76">
        <f ca="1">Thesaurierer!P12</f>
        <v>5.3379921801303132E-2</v>
      </c>
      <c r="H10" s="77"/>
      <c r="I10" s="77"/>
      <c r="J10" s="127">
        <f ca="1">Mix_Aus!Q12</f>
        <v>5.3201552361929583E-2</v>
      </c>
    </row>
    <row r="11" spans="2:11" x14ac:dyDescent="0.25">
      <c r="B11" s="3" t="s">
        <v>28</v>
      </c>
      <c r="C11" s="82">
        <v>0.7</v>
      </c>
    </row>
    <row r="12" spans="2:11" x14ac:dyDescent="0.25">
      <c r="B12" s="14" t="s">
        <v>29</v>
      </c>
      <c r="C12" s="83">
        <v>801</v>
      </c>
    </row>
    <row r="13" spans="2:11" ht="15.75" thickBot="1" x14ac:dyDescent="0.3">
      <c r="B13" s="13" t="s">
        <v>30</v>
      </c>
      <c r="C13" s="84">
        <v>30</v>
      </c>
    </row>
    <row r="15" spans="2:11" ht="15.75" thickBot="1" x14ac:dyDescent="0.3">
      <c r="B15" s="104"/>
    </row>
    <row r="16" spans="2:11" ht="15.75" thickBot="1" x14ac:dyDescent="0.3">
      <c r="B16" s="105" t="s">
        <v>31</v>
      </c>
      <c r="C16" s="106"/>
      <c r="D16" s="106"/>
      <c r="E16" s="106"/>
      <c r="F16" s="106"/>
      <c r="G16" s="106"/>
      <c r="H16" s="106"/>
      <c r="I16" s="106"/>
      <c r="J16" s="106"/>
      <c r="K16" s="107"/>
    </row>
    <row r="17" spans="2:11" ht="15.75" thickBot="1" x14ac:dyDescent="0.3">
      <c r="B17" s="16" t="s">
        <v>0</v>
      </c>
      <c r="C17" s="17" t="s">
        <v>20</v>
      </c>
      <c r="D17" s="18" t="s">
        <v>0</v>
      </c>
      <c r="E17" s="19" t="s">
        <v>20</v>
      </c>
      <c r="F17" s="20" t="s">
        <v>0</v>
      </c>
      <c r="G17" s="21" t="s">
        <v>20</v>
      </c>
      <c r="H17" s="22" t="s">
        <v>0</v>
      </c>
      <c r="I17" s="23" t="s">
        <v>20</v>
      </c>
      <c r="J17" s="24" t="s">
        <v>0</v>
      </c>
      <c r="K17" s="25" t="s">
        <v>20</v>
      </c>
    </row>
    <row r="18" spans="2:11" x14ac:dyDescent="0.25">
      <c r="B18" s="31">
        <v>1</v>
      </c>
      <c r="C18" s="85"/>
      <c r="D18" s="28">
        <v>21</v>
      </c>
      <c r="E18" s="88"/>
      <c r="F18" s="32">
        <v>41</v>
      </c>
      <c r="G18" s="91"/>
      <c r="H18" s="38">
        <v>61</v>
      </c>
      <c r="I18" s="94"/>
      <c r="J18" s="35">
        <v>81</v>
      </c>
      <c r="K18" s="97"/>
    </row>
    <row r="19" spans="2:11" x14ac:dyDescent="0.25">
      <c r="B19" s="26">
        <v>2</v>
      </c>
      <c r="C19" s="86"/>
      <c r="D19" s="29">
        <v>22</v>
      </c>
      <c r="E19" s="89"/>
      <c r="F19" s="33">
        <v>42</v>
      </c>
      <c r="G19" s="92"/>
      <c r="H19" s="39">
        <v>62</v>
      </c>
      <c r="I19" s="95"/>
      <c r="J19" s="36">
        <v>82</v>
      </c>
      <c r="K19" s="98"/>
    </row>
    <row r="20" spans="2:11" x14ac:dyDescent="0.25">
      <c r="B20" s="26">
        <v>3</v>
      </c>
      <c r="C20" s="86"/>
      <c r="D20" s="29">
        <v>23</v>
      </c>
      <c r="E20" s="89"/>
      <c r="F20" s="33">
        <v>43</v>
      </c>
      <c r="G20" s="92"/>
      <c r="H20" s="39">
        <v>63</v>
      </c>
      <c r="I20" s="95"/>
      <c r="J20" s="36">
        <v>83</v>
      </c>
      <c r="K20" s="98"/>
    </row>
    <row r="21" spans="2:11" x14ac:dyDescent="0.25">
      <c r="B21" s="26">
        <v>4</v>
      </c>
      <c r="C21" s="86"/>
      <c r="D21" s="29">
        <v>24</v>
      </c>
      <c r="E21" s="89"/>
      <c r="F21" s="33">
        <v>44</v>
      </c>
      <c r="G21" s="92"/>
      <c r="H21" s="39">
        <v>64</v>
      </c>
      <c r="I21" s="95"/>
      <c r="J21" s="36">
        <v>84</v>
      </c>
      <c r="K21" s="98"/>
    </row>
    <row r="22" spans="2:11" x14ac:dyDescent="0.25">
      <c r="B22" s="26">
        <v>5</v>
      </c>
      <c r="C22" s="86"/>
      <c r="D22" s="29">
        <v>25</v>
      </c>
      <c r="E22" s="89"/>
      <c r="F22" s="33">
        <v>45</v>
      </c>
      <c r="G22" s="92"/>
      <c r="H22" s="39">
        <v>65</v>
      </c>
      <c r="I22" s="95"/>
      <c r="J22" s="36">
        <v>85</v>
      </c>
      <c r="K22" s="98"/>
    </row>
    <row r="23" spans="2:11" x14ac:dyDescent="0.25">
      <c r="B23" s="26">
        <v>6</v>
      </c>
      <c r="C23" s="86"/>
      <c r="D23" s="29">
        <v>26</v>
      </c>
      <c r="E23" s="89"/>
      <c r="F23" s="33">
        <v>46</v>
      </c>
      <c r="G23" s="92"/>
      <c r="H23" s="39">
        <v>66</v>
      </c>
      <c r="I23" s="95"/>
      <c r="J23" s="36">
        <v>86</v>
      </c>
      <c r="K23" s="98"/>
    </row>
    <row r="24" spans="2:11" x14ac:dyDescent="0.25">
      <c r="B24" s="26">
        <v>7</v>
      </c>
      <c r="C24" s="86"/>
      <c r="D24" s="29">
        <v>27</v>
      </c>
      <c r="E24" s="89"/>
      <c r="F24" s="33">
        <v>47</v>
      </c>
      <c r="G24" s="92"/>
      <c r="H24" s="39">
        <v>67</v>
      </c>
      <c r="I24" s="95"/>
      <c r="J24" s="36">
        <v>87</v>
      </c>
      <c r="K24" s="98"/>
    </row>
    <row r="25" spans="2:11" x14ac:dyDescent="0.25">
      <c r="B25" s="26">
        <v>8</v>
      </c>
      <c r="C25" s="86"/>
      <c r="D25" s="29">
        <v>28</v>
      </c>
      <c r="E25" s="89"/>
      <c r="F25" s="33">
        <v>48</v>
      </c>
      <c r="G25" s="92"/>
      <c r="H25" s="39">
        <v>68</v>
      </c>
      <c r="I25" s="95"/>
      <c r="J25" s="36">
        <v>88</v>
      </c>
      <c r="K25" s="98"/>
    </row>
    <row r="26" spans="2:11" x14ac:dyDescent="0.25">
      <c r="B26" s="26">
        <v>9</v>
      </c>
      <c r="C26" s="86"/>
      <c r="D26" s="29">
        <v>29</v>
      </c>
      <c r="E26" s="89"/>
      <c r="F26" s="33">
        <v>49</v>
      </c>
      <c r="G26" s="92"/>
      <c r="H26" s="39">
        <v>69</v>
      </c>
      <c r="I26" s="95"/>
      <c r="J26" s="36">
        <v>89</v>
      </c>
      <c r="K26" s="98"/>
    </row>
    <row r="27" spans="2:11" x14ac:dyDescent="0.25">
      <c r="B27" s="26">
        <v>10</v>
      </c>
      <c r="C27" s="86"/>
      <c r="D27" s="29">
        <v>30</v>
      </c>
      <c r="E27" s="89"/>
      <c r="F27" s="33">
        <v>50</v>
      </c>
      <c r="G27" s="92"/>
      <c r="H27" s="39">
        <v>70</v>
      </c>
      <c r="I27" s="95"/>
      <c r="J27" s="36">
        <v>90</v>
      </c>
      <c r="K27" s="98"/>
    </row>
    <row r="28" spans="2:11" x14ac:dyDescent="0.25">
      <c r="B28" s="26">
        <v>11</v>
      </c>
      <c r="C28" s="86"/>
      <c r="D28" s="29">
        <v>31</v>
      </c>
      <c r="E28" s="89"/>
      <c r="F28" s="33">
        <v>51</v>
      </c>
      <c r="G28" s="92"/>
      <c r="H28" s="39">
        <v>71</v>
      </c>
      <c r="I28" s="95"/>
      <c r="J28" s="36">
        <v>91</v>
      </c>
      <c r="K28" s="98"/>
    </row>
    <row r="29" spans="2:11" x14ac:dyDescent="0.25">
      <c r="B29" s="26">
        <v>12</v>
      </c>
      <c r="C29" s="86"/>
      <c r="D29" s="29">
        <v>32</v>
      </c>
      <c r="E29" s="89"/>
      <c r="F29" s="33">
        <v>52</v>
      </c>
      <c r="G29" s="92"/>
      <c r="H29" s="39">
        <v>72</v>
      </c>
      <c r="I29" s="95"/>
      <c r="J29" s="36">
        <v>92</v>
      </c>
      <c r="K29" s="98"/>
    </row>
    <row r="30" spans="2:11" x14ac:dyDescent="0.25">
      <c r="B30" s="26">
        <v>13</v>
      </c>
      <c r="C30" s="86"/>
      <c r="D30" s="29">
        <v>33</v>
      </c>
      <c r="E30" s="89"/>
      <c r="F30" s="33">
        <v>53</v>
      </c>
      <c r="G30" s="92"/>
      <c r="H30" s="39">
        <v>73</v>
      </c>
      <c r="I30" s="95"/>
      <c r="J30" s="36">
        <v>93</v>
      </c>
      <c r="K30" s="98"/>
    </row>
    <row r="31" spans="2:11" x14ac:dyDescent="0.25">
      <c r="B31" s="26">
        <v>14</v>
      </c>
      <c r="C31" s="86"/>
      <c r="D31" s="29">
        <v>34</v>
      </c>
      <c r="E31" s="89"/>
      <c r="F31" s="33">
        <v>54</v>
      </c>
      <c r="G31" s="92"/>
      <c r="H31" s="39">
        <v>74</v>
      </c>
      <c r="I31" s="95"/>
      <c r="J31" s="36">
        <v>94</v>
      </c>
      <c r="K31" s="98"/>
    </row>
    <row r="32" spans="2:11" x14ac:dyDescent="0.25">
      <c r="B32" s="26">
        <v>15</v>
      </c>
      <c r="C32" s="86"/>
      <c r="D32" s="29">
        <v>35</v>
      </c>
      <c r="E32" s="89"/>
      <c r="F32" s="33">
        <v>55</v>
      </c>
      <c r="G32" s="92"/>
      <c r="H32" s="39">
        <v>75</v>
      </c>
      <c r="I32" s="95"/>
      <c r="J32" s="36">
        <v>95</v>
      </c>
      <c r="K32" s="98"/>
    </row>
    <row r="33" spans="2:11" x14ac:dyDescent="0.25">
      <c r="B33" s="26">
        <v>16</v>
      </c>
      <c r="C33" s="86"/>
      <c r="D33" s="29">
        <v>36</v>
      </c>
      <c r="E33" s="89"/>
      <c r="F33" s="33">
        <v>56</v>
      </c>
      <c r="G33" s="92"/>
      <c r="H33" s="39">
        <v>76</v>
      </c>
      <c r="I33" s="95"/>
      <c r="J33" s="36">
        <v>96</v>
      </c>
      <c r="K33" s="98"/>
    </row>
    <row r="34" spans="2:11" x14ac:dyDescent="0.25">
      <c r="B34" s="26">
        <v>17</v>
      </c>
      <c r="C34" s="86"/>
      <c r="D34" s="29">
        <v>37</v>
      </c>
      <c r="E34" s="89"/>
      <c r="F34" s="33">
        <v>57</v>
      </c>
      <c r="G34" s="92"/>
      <c r="H34" s="39">
        <v>77</v>
      </c>
      <c r="I34" s="95"/>
      <c r="J34" s="36">
        <v>97</v>
      </c>
      <c r="K34" s="98"/>
    </row>
    <row r="35" spans="2:11" x14ac:dyDescent="0.25">
      <c r="B35" s="26">
        <v>18</v>
      </c>
      <c r="C35" s="86"/>
      <c r="D35" s="29">
        <v>38</v>
      </c>
      <c r="E35" s="89"/>
      <c r="F35" s="33">
        <v>58</v>
      </c>
      <c r="G35" s="92"/>
      <c r="H35" s="39">
        <v>78</v>
      </c>
      <c r="I35" s="95"/>
      <c r="J35" s="36">
        <v>98</v>
      </c>
      <c r="K35" s="98"/>
    </row>
    <row r="36" spans="2:11" x14ac:dyDescent="0.25">
      <c r="B36" s="26">
        <v>19</v>
      </c>
      <c r="C36" s="86"/>
      <c r="D36" s="29">
        <v>39</v>
      </c>
      <c r="E36" s="89"/>
      <c r="F36" s="33">
        <v>59</v>
      </c>
      <c r="G36" s="92"/>
      <c r="H36" s="39">
        <v>79</v>
      </c>
      <c r="I36" s="95"/>
      <c r="J36" s="36">
        <v>99</v>
      </c>
      <c r="K36" s="98"/>
    </row>
    <row r="37" spans="2:11" ht="15.75" thickBot="1" x14ac:dyDescent="0.3">
      <c r="B37" s="27">
        <v>20</v>
      </c>
      <c r="C37" s="87"/>
      <c r="D37" s="30">
        <v>40</v>
      </c>
      <c r="E37" s="90"/>
      <c r="F37" s="34">
        <v>60</v>
      </c>
      <c r="G37" s="93"/>
      <c r="H37" s="40">
        <v>80</v>
      </c>
      <c r="I37" s="96"/>
      <c r="J37" s="37">
        <v>100</v>
      </c>
      <c r="K37" s="99"/>
    </row>
  </sheetData>
  <mergeCells count="5">
    <mergeCell ref="B16:K16"/>
    <mergeCell ref="B4:C4"/>
    <mergeCell ref="E4:I4"/>
    <mergeCell ref="B2:C2"/>
    <mergeCell ref="E2:F2"/>
  </mergeCells>
  <conditionalFormatting sqref="H9">
    <cfRule type="expression" dxfId="24" priority="23">
      <formula>$G$9&gt;$F$9</formula>
    </cfRule>
    <cfRule type="expression" dxfId="23" priority="24">
      <formula>$F$9&gt;$G$9</formula>
    </cfRule>
  </conditionalFormatting>
  <conditionalFormatting sqref="H6">
    <cfRule type="expression" dxfId="22" priority="21">
      <formula>$G$6&gt;$F$6</formula>
    </cfRule>
    <cfRule type="expression" dxfId="21" priority="22">
      <formula>$F$6&gt;$G$6</formula>
    </cfRule>
  </conditionalFormatting>
  <conditionalFormatting sqref="H8">
    <cfRule type="expression" dxfId="20" priority="19">
      <formula>$G$8&gt;$F$8</formula>
    </cfRule>
    <cfRule type="expression" dxfId="19" priority="20">
      <formula>$F$8&gt;$G$8</formula>
    </cfRule>
  </conditionalFormatting>
  <conditionalFormatting sqref="H7">
    <cfRule type="expression" dxfId="18" priority="17">
      <formula>$G$7&gt;$F$7</formula>
    </cfRule>
    <cfRule type="expression" dxfId="17" priority="18">
      <formula>$F$7&gt;$G$7</formula>
    </cfRule>
  </conditionalFormatting>
  <conditionalFormatting sqref="I9">
    <cfRule type="expression" dxfId="16" priority="13">
      <formula>$G$9&gt;$F$9</formula>
    </cfRule>
    <cfRule type="expression" dxfId="15" priority="14">
      <formula>$F$9&gt;$G$9</formula>
    </cfRule>
  </conditionalFormatting>
  <conditionalFormatting sqref="I6">
    <cfRule type="expression" dxfId="14" priority="11">
      <formula>$G$6&gt;$F$6</formula>
    </cfRule>
    <cfRule type="expression" dxfId="13" priority="12">
      <formula>$F$6&gt;$G$6</formula>
    </cfRule>
  </conditionalFormatting>
  <conditionalFormatting sqref="I8">
    <cfRule type="expression" dxfId="12" priority="9">
      <formula>$G$8&gt;$F$8</formula>
    </cfRule>
    <cfRule type="expression" dxfId="11" priority="10">
      <formula>$F$8&gt;$G$8</formula>
    </cfRule>
  </conditionalFormatting>
  <conditionalFormatting sqref="I7">
    <cfRule type="expression" dxfId="10" priority="7">
      <formula>$G$7&gt;$F$7</formula>
    </cfRule>
    <cfRule type="expression" dxfId="9" priority="8">
      <formula>$F$7&gt;$G$7</formula>
    </cfRule>
  </conditionalFormatting>
  <dataValidations disablePrompts="1" count="2">
    <dataValidation allowBlank="1" showInputMessage="1" showErrorMessage="1" promptTitle="WARNUNG!" prompt="Diese Warnung dient als Information! _x000a_Berechnungen bleiben bis zum angegebenen Jahr (exklusive) korrekt!_x000a_" sqref="B2 D2"/>
    <dataValidation allowBlank="1" showInputMessage="1" showErrorMessage="1" promptTitle="Information!" prompt="Die Prozentangaben beziehen sich jeweils auf den kleineren_x000a_der beiden Werte!" sqref="I5:I9"/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3163F09D-81AE-4C5B-B519-2DFE7564CAA4}">
            <xm:f>AND(IFERROR(MATCH(1,INDEX((Thesaurierer!$E$3:$E$102&lt;0)*1,0),0),0) &lt;= $C$13,IFERROR(MATCH(1,INDEX((Thesaurierer!$E$3:$E$102&lt;0)*1,0),0),0) &gt;0)</xm:f>
            <x14:dxf>
              <font>
                <color theme="1"/>
              </font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B2 D2</xm:sqref>
        </x14:conditionalFormatting>
        <x14:conditionalFormatting xmlns:xm="http://schemas.microsoft.com/office/excel/2006/main">
          <x14:cfRule type="expression" priority="2" id="{8C8B0D33-39C8-4AEF-A0B8-B472220BEEE2}">
            <xm:f>AND(IFERROR(MATCH(1,INDEX((Ausschütter!$E$3:$E$102&lt;0)*1,0),0),0) &lt;= $C$13,IFERROR(MATCH(1,INDEX((Ausschütter!$E$3:$E$102&lt;0)*1,0),0),0) &gt;0)</xm:f>
            <x14:dxf>
              <font>
                <color auto="1"/>
              </font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E2</xm:sqref>
        </x14:conditionalFormatting>
        <x14:conditionalFormatting xmlns:xm="http://schemas.microsoft.com/office/excel/2006/main">
          <x14:cfRule type="expression" priority="15" id="{EFE895CE-D8D6-4365-A484-322757DF09C8}">
            <xm:f>0 = COUNTIF(Thesaurierer!E:E,"&lt;0")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B2 D2</xm:sqref>
        </x14:conditionalFormatting>
        <x14:conditionalFormatting xmlns:xm="http://schemas.microsoft.com/office/excel/2006/main">
          <x14:cfRule type="expression" priority="1" id="{A49B6884-3331-4D1C-9D7B-435ED685D460}">
            <xm:f>0 = COUNTIF(Ausschütter!E:E,"&lt;0")</xm:f>
            <x14:dxf>
              <font>
                <strike val="0"/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E2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zoomScale="85" zoomScaleNormal="85" workbookViewId="0">
      <selection activeCell="E2" sqref="E2"/>
    </sheetView>
  </sheetViews>
  <sheetFormatPr baseColWidth="10" defaultRowHeight="15" x14ac:dyDescent="0.25"/>
  <cols>
    <col min="1" max="1" width="7.7109375" customWidth="1"/>
    <col min="2" max="2" width="10.28515625" hidden="1" customWidth="1"/>
    <col min="3" max="3" width="16.140625" customWidth="1"/>
    <col min="4" max="4" width="13.7109375" bestFit="1" customWidth="1"/>
    <col min="5" max="5" width="11.28515625" bestFit="1" customWidth="1"/>
    <col min="6" max="6" width="19.140625" bestFit="1" customWidth="1"/>
    <col min="7" max="7" width="16.7109375" bestFit="1" customWidth="1"/>
    <col min="8" max="8" width="16.28515625" customWidth="1"/>
    <col min="9" max="9" width="13.42578125" bestFit="1" customWidth="1"/>
    <col min="10" max="10" width="16.140625" bestFit="1" customWidth="1"/>
    <col min="11" max="11" width="16.42578125" bestFit="1" customWidth="1"/>
    <col min="12" max="12" width="16.42578125" customWidth="1"/>
    <col min="13" max="13" width="17.42578125" bestFit="1" customWidth="1"/>
    <col min="14" max="14" width="16.140625" bestFit="1" customWidth="1"/>
    <col min="16" max="16" width="28.85546875" bestFit="1" customWidth="1"/>
    <col min="17" max="17" width="18.5703125" bestFit="1" customWidth="1"/>
    <col min="18" max="18" width="13" customWidth="1"/>
    <col min="19" max="19" width="18.5703125" bestFit="1" customWidth="1"/>
    <col min="20" max="20" width="17.85546875" bestFit="1" customWidth="1"/>
    <col min="22" max="22" width="17.85546875" bestFit="1" customWidth="1"/>
  </cols>
  <sheetData>
    <row r="1" spans="1:17" ht="15.75" thickBot="1" x14ac:dyDescent="0.3"/>
    <row r="2" spans="1:17" ht="45.75" thickBot="1" x14ac:dyDescent="0.3">
      <c r="A2" s="5" t="s">
        <v>0</v>
      </c>
      <c r="B2" s="5"/>
      <c r="C2" s="6" t="s">
        <v>7</v>
      </c>
      <c r="D2" s="5" t="s">
        <v>10</v>
      </c>
      <c r="E2" s="5" t="s">
        <v>1</v>
      </c>
      <c r="F2" s="5" t="s">
        <v>14</v>
      </c>
      <c r="G2" s="5" t="s">
        <v>19</v>
      </c>
      <c r="H2" s="6" t="s">
        <v>39</v>
      </c>
      <c r="I2" s="5" t="s">
        <v>3</v>
      </c>
      <c r="J2" s="5" t="s">
        <v>15</v>
      </c>
      <c r="K2" s="6" t="s">
        <v>18</v>
      </c>
      <c r="L2" s="6" t="s">
        <v>16</v>
      </c>
      <c r="M2" s="6" t="s">
        <v>17</v>
      </c>
      <c r="N2" s="5" t="s">
        <v>4</v>
      </c>
    </row>
    <row r="3" spans="1:17" x14ac:dyDescent="0.25">
      <c r="A3" s="8">
        <v>1</v>
      </c>
      <c r="B3" s="51">
        <f>IF(Übersicht!$C$13&gt;=A3,-Übersicht!$C$5-Übersicht!$C$6,IF(A3=Übersicht!$C$13+1,Übersicht!$F$9,0))</f>
        <v>-10000</v>
      </c>
      <c r="C3" s="51">
        <f>E3+D3</f>
        <v>10000</v>
      </c>
      <c r="D3" s="51">
        <f>Q3</f>
        <v>0</v>
      </c>
      <c r="E3" s="51">
        <f>$Q$4</f>
        <v>10000</v>
      </c>
      <c r="F3" s="51">
        <f>IF(ISNUMBER(Übersicht!C18),(D3+E3)*(1+Übersicht!C18),(D3+E3)*(1+$Q$5))</f>
        <v>10600</v>
      </c>
      <c r="G3" s="51">
        <f>F3-(E3+D3)</f>
        <v>600</v>
      </c>
      <c r="H3" s="51">
        <f>IF(G3&gt;0,MIN((D3+E3)*$Q$8*0.7,G3),0)</f>
        <v>21</v>
      </c>
      <c r="I3" s="51">
        <f t="shared" ref="I3:I32" si="0">F3*$Q$6</f>
        <v>190.79999999999998</v>
      </c>
      <c r="J3" s="51">
        <f>IF(G3&gt;0,MAX(H3-I3,0),0)</f>
        <v>0</v>
      </c>
      <c r="K3" s="51">
        <f>J3</f>
        <v>0</v>
      </c>
      <c r="L3" s="51">
        <f>IF(J3*$Q$9&gt;$Q$10,(J3*$Q$9-$Q$10)*$Q$7,0)</f>
        <v>0</v>
      </c>
      <c r="M3" s="51">
        <f>IF(I3*$Q$9&gt;$Q$10,(I3*$Q$9-$Q$10)*$Q$7,0)</f>
        <v>0</v>
      </c>
      <c r="N3" s="52">
        <f>I3-M3-L3</f>
        <v>190.79999999999998</v>
      </c>
      <c r="P3" s="2" t="s">
        <v>22</v>
      </c>
      <c r="Q3" s="48">
        <f>Übersicht!C5</f>
        <v>0</v>
      </c>
    </row>
    <row r="4" spans="1:17" x14ac:dyDescent="0.25">
      <c r="A4" s="9">
        <v>2</v>
      </c>
      <c r="B4" s="53">
        <f>IF(Übersicht!$C$13&gt;=A4,-Übersicht!$C$6,IF(A4=Übersicht!$C$13+1,Übersicht!$F$9,0))</f>
        <v>-10000</v>
      </c>
      <c r="C4" s="53">
        <f>C3+E4</f>
        <v>20190.8</v>
      </c>
      <c r="D4" s="53">
        <f>F3-I3</f>
        <v>10409.200000000001</v>
      </c>
      <c r="E4" s="53">
        <f>$Q$4+N3</f>
        <v>10190.799999999999</v>
      </c>
      <c r="F4" s="53">
        <f>IF(ISNUMBER(Übersicht!C19),(D4+E4)*(1+Übersicht!C19),(D4+E4)*(1+$Q$5))</f>
        <v>21836</v>
      </c>
      <c r="G4" s="53">
        <f t="shared" ref="G4:G32" si="1">F4-(E4+D4)</f>
        <v>1236</v>
      </c>
      <c r="H4" s="53">
        <f t="shared" ref="H4:H67" si="2">IF(G4&gt;0,MIN((D4+E4)*$Q$8*0.7,G4),0)</f>
        <v>43.26</v>
      </c>
      <c r="I4" s="53">
        <f t="shared" si="0"/>
        <v>393.04799999999994</v>
      </c>
      <c r="J4" s="53">
        <f t="shared" ref="J4:J67" si="3">IF(G4&gt;0,MAX(H4-I4,0),0)</f>
        <v>0</v>
      </c>
      <c r="K4" s="53">
        <f t="shared" ref="K4:K32" si="4">K3+J4</f>
        <v>0</v>
      </c>
      <c r="L4" s="53">
        <f t="shared" ref="L4:L67" si="5">IF(J4*$Q$9&gt;$Q$10,(J4*$Q$9-$Q$10)*$Q$7,0)</f>
        <v>0</v>
      </c>
      <c r="M4" s="53">
        <f>IF(J3*$Q$9&gt;$Q$10,(I4)*$Q$9*$Q$7,IF((J3+I4)*$Q$9&gt;$Q$10,((J3+I4)*$Q$9-$Q$10)*$Q$7,0))</f>
        <v>0</v>
      </c>
      <c r="N4" s="52">
        <f>I4-M4-L4</f>
        <v>393.04799999999994</v>
      </c>
      <c r="P4" s="4" t="s">
        <v>23</v>
      </c>
      <c r="Q4" s="49">
        <f>Übersicht!C6</f>
        <v>10000</v>
      </c>
    </row>
    <row r="5" spans="1:17" x14ac:dyDescent="0.25">
      <c r="A5" s="9">
        <v>3</v>
      </c>
      <c r="B5" s="53">
        <f>IF(Übersicht!$C$13&gt;=A5,-Übersicht!$C$6,IF(A5=Übersicht!$C$13+1,Übersicht!$F$9,0))</f>
        <v>-10000</v>
      </c>
      <c r="C5" s="53">
        <f t="shared" ref="C5:C32" si="6">C4+E5</f>
        <v>30583.847999999998</v>
      </c>
      <c r="D5" s="53">
        <f t="shared" ref="D5:D32" si="7">F4-I4</f>
        <v>21442.952000000001</v>
      </c>
      <c r="E5" s="53">
        <f t="shared" ref="E5:E32" si="8">$Q$4+N4</f>
        <v>10393.048000000001</v>
      </c>
      <c r="F5" s="53">
        <f>IF(ISNUMBER(Übersicht!C20),(D5+E5)*(1+Übersicht!C20),(D5+E5)*(1+$Q$5))</f>
        <v>33746.160000000003</v>
      </c>
      <c r="G5" s="53">
        <f t="shared" si="1"/>
        <v>1910.1600000000035</v>
      </c>
      <c r="H5" s="53">
        <f t="shared" si="2"/>
        <v>66.855599999999995</v>
      </c>
      <c r="I5" s="53">
        <f t="shared" si="0"/>
        <v>607.43088</v>
      </c>
      <c r="J5" s="53">
        <f t="shared" si="3"/>
        <v>0</v>
      </c>
      <c r="K5" s="53">
        <f t="shared" si="4"/>
        <v>0</v>
      </c>
      <c r="L5" s="53">
        <f t="shared" si="5"/>
        <v>0</v>
      </c>
      <c r="M5" s="53">
        <f t="shared" ref="M5:M68" si="9">IF(J4*$Q$9&gt;$Q$10,(I5)*$Q$9*$Q$7,IF((J4+I5)*$Q$9&gt;$Q$10,((J4+I5)*$Q$9-$Q$10)*$Q$7,0))</f>
        <v>0</v>
      </c>
      <c r="N5" s="52">
        <f t="shared" ref="N5:N68" si="10">I5-M5-L5</f>
        <v>607.43088</v>
      </c>
      <c r="P5" s="4" t="s">
        <v>24</v>
      </c>
      <c r="Q5" s="50">
        <f>Übersicht!C7</f>
        <v>0.06</v>
      </c>
    </row>
    <row r="6" spans="1:17" x14ac:dyDescent="0.25">
      <c r="A6" s="9">
        <v>4</v>
      </c>
      <c r="B6" s="53">
        <f>IF(Übersicht!$C$13&gt;=A6,-Übersicht!$C$6,IF(A6=Übersicht!$C$13+1,Übersicht!$F$9,0))</f>
        <v>-10000</v>
      </c>
      <c r="C6" s="53">
        <f t="shared" si="6"/>
        <v>41191.278879999998</v>
      </c>
      <c r="D6" s="53">
        <f t="shared" si="7"/>
        <v>33138.729120000004</v>
      </c>
      <c r="E6" s="53">
        <f t="shared" si="8"/>
        <v>10607.43088</v>
      </c>
      <c r="F6" s="53">
        <f>IF(ISNUMBER(Übersicht!C21),(D6+E6)*(1+Übersicht!C21),(D6+E6)*(1+$Q$5))</f>
        <v>46370.929600000003</v>
      </c>
      <c r="G6" s="53">
        <f t="shared" si="1"/>
        <v>2624.7695999999996</v>
      </c>
      <c r="H6" s="53">
        <f t="shared" si="2"/>
        <v>91.866935999999995</v>
      </c>
      <c r="I6" s="53">
        <f t="shared" si="0"/>
        <v>834.67673279999997</v>
      </c>
      <c r="J6" s="53">
        <f t="shared" si="3"/>
        <v>0</v>
      </c>
      <c r="K6" s="53">
        <f t="shared" si="4"/>
        <v>0</v>
      </c>
      <c r="L6" s="53">
        <f t="shared" si="5"/>
        <v>0</v>
      </c>
      <c r="M6" s="53">
        <f t="shared" si="9"/>
        <v>0</v>
      </c>
      <c r="N6" s="52">
        <f t="shared" si="10"/>
        <v>834.67673279999997</v>
      </c>
      <c r="P6" s="4" t="s">
        <v>25</v>
      </c>
      <c r="Q6" s="50">
        <f>Übersicht!C8</f>
        <v>1.7999999999999999E-2</v>
      </c>
    </row>
    <row r="7" spans="1:17" x14ac:dyDescent="0.25">
      <c r="A7" s="9">
        <v>5</v>
      </c>
      <c r="B7" s="53">
        <f>IF(Übersicht!$C$13&gt;=A7,-Übersicht!$C$6,IF(A7=Übersicht!$C$13+1,Übersicht!$F$9,0))</f>
        <v>-10000</v>
      </c>
      <c r="C7" s="53">
        <f t="shared" si="6"/>
        <v>52025.955612799997</v>
      </c>
      <c r="D7" s="53">
        <f>F6-I6</f>
        <v>45536.252867200004</v>
      </c>
      <c r="E7" s="53">
        <f t="shared" si="8"/>
        <v>10834.676732800001</v>
      </c>
      <c r="F7" s="53">
        <f>IF(ISNUMBER(Übersicht!C22),(D7+E7)*(1+Übersicht!C22),(D7+E7)*(1+$Q$5))</f>
        <v>59753.185376000009</v>
      </c>
      <c r="G7" s="53">
        <f t="shared" si="1"/>
        <v>3382.2557760000054</v>
      </c>
      <c r="H7" s="53">
        <f t="shared" si="2"/>
        <v>118.37895216</v>
      </c>
      <c r="I7" s="53">
        <f t="shared" si="0"/>
        <v>1075.5573367680001</v>
      </c>
      <c r="J7" s="53">
        <f t="shared" si="3"/>
        <v>0</v>
      </c>
      <c r="K7" s="53">
        <f t="shared" si="4"/>
        <v>0</v>
      </c>
      <c r="L7" s="53">
        <f t="shared" si="5"/>
        <v>0</v>
      </c>
      <c r="M7" s="53">
        <f t="shared" si="9"/>
        <v>0</v>
      </c>
      <c r="N7" s="52">
        <f t="shared" si="10"/>
        <v>1075.5573367680001</v>
      </c>
      <c r="P7" s="4" t="s">
        <v>26</v>
      </c>
      <c r="Q7" s="7">
        <f>Übersicht!C9</f>
        <v>0.26374999999999998</v>
      </c>
    </row>
    <row r="8" spans="1:17" x14ac:dyDescent="0.25">
      <c r="A8" s="9">
        <v>6</v>
      </c>
      <c r="B8" s="53">
        <f>IF(Übersicht!$C$13&gt;=A8,-Übersicht!$C$6,IF(A8=Übersicht!$C$13+1,Übersicht!$F$9,0))</f>
        <v>-10000</v>
      </c>
      <c r="C8" s="53">
        <f t="shared" si="6"/>
        <v>63101.512949568001</v>
      </c>
      <c r="D8" s="53">
        <f t="shared" si="7"/>
        <v>58677.628039232011</v>
      </c>
      <c r="E8" s="53">
        <f t="shared" si="8"/>
        <v>11075.557336768001</v>
      </c>
      <c r="F8" s="53">
        <f>IF(ISNUMBER(Übersicht!C23),(D8+E8)*(1+Übersicht!C23),(D8+E8)*(1+$Q$5))</f>
        <v>73938.376498560014</v>
      </c>
      <c r="G8" s="53">
        <f t="shared" si="1"/>
        <v>4185.1911225600052</v>
      </c>
      <c r="H8" s="53">
        <f t="shared" si="2"/>
        <v>146.48168928960001</v>
      </c>
      <c r="I8" s="53">
        <f t="shared" si="0"/>
        <v>1330.8907769740802</v>
      </c>
      <c r="J8" s="53">
        <f t="shared" si="3"/>
        <v>0</v>
      </c>
      <c r="K8" s="53">
        <f t="shared" si="4"/>
        <v>0</v>
      </c>
      <c r="L8" s="53">
        <f t="shared" si="5"/>
        <v>0</v>
      </c>
      <c r="M8" s="53">
        <f t="shared" si="9"/>
        <v>34.451959698839516</v>
      </c>
      <c r="N8" s="52">
        <f t="shared" si="10"/>
        <v>1296.4388172752406</v>
      </c>
      <c r="P8" s="4" t="s">
        <v>27</v>
      </c>
      <c r="Q8" s="7">
        <f>Übersicht!C10</f>
        <v>3.0000000000000001E-3</v>
      </c>
    </row>
    <row r="9" spans="1:17" x14ac:dyDescent="0.25">
      <c r="A9" s="9">
        <v>7</v>
      </c>
      <c r="B9" s="53">
        <f>IF(Übersicht!$C$13&gt;=A9,-Übersicht!$C$6,IF(A9=Übersicht!$C$13+1,Übersicht!$F$9,0))</f>
        <v>-10000</v>
      </c>
      <c r="C9" s="53">
        <f t="shared" si="6"/>
        <v>74397.951766843238</v>
      </c>
      <c r="D9" s="53">
        <f t="shared" si="7"/>
        <v>72607.485721585937</v>
      </c>
      <c r="E9" s="53">
        <f t="shared" si="8"/>
        <v>11296.438817275241</v>
      </c>
      <c r="F9" s="53">
        <f>IF(ISNUMBER(Übersicht!C24),(D9+E9)*(1+Übersicht!C24),(D9+E9)*(1+$Q$5))</f>
        <v>88938.160011192856</v>
      </c>
      <c r="G9" s="53">
        <f t="shared" si="1"/>
        <v>5034.2354723316821</v>
      </c>
      <c r="H9" s="53">
        <f t="shared" si="2"/>
        <v>176.19824153160846</v>
      </c>
      <c r="I9" s="53">
        <f t="shared" si="0"/>
        <v>1600.8868802014713</v>
      </c>
      <c r="J9" s="53">
        <f t="shared" si="3"/>
        <v>0</v>
      </c>
      <c r="K9" s="53">
        <f t="shared" si="4"/>
        <v>0</v>
      </c>
      <c r="L9" s="53">
        <f t="shared" si="5"/>
        <v>0</v>
      </c>
      <c r="M9" s="53">
        <f t="shared" si="9"/>
        <v>84.299990257196598</v>
      </c>
      <c r="N9" s="52">
        <f t="shared" si="10"/>
        <v>1516.5868899442746</v>
      </c>
      <c r="P9" s="3" t="s">
        <v>28</v>
      </c>
      <c r="Q9" s="56">
        <f>Übersicht!C11</f>
        <v>0.7</v>
      </c>
    </row>
    <row r="10" spans="1:17" x14ac:dyDescent="0.25">
      <c r="A10" s="9">
        <v>8</v>
      </c>
      <c r="B10" s="53">
        <f>IF(Übersicht!$C$13&gt;=A10,-Übersicht!$C$6,IF(A10=Übersicht!$C$13+1,Übersicht!$F$9,0))</f>
        <v>-10000</v>
      </c>
      <c r="C10" s="53">
        <f t="shared" si="6"/>
        <v>85914.53865678751</v>
      </c>
      <c r="D10" s="53">
        <f t="shared" si="7"/>
        <v>87337.27313099138</v>
      </c>
      <c r="E10" s="53">
        <f t="shared" si="8"/>
        <v>11516.586889944274</v>
      </c>
      <c r="F10" s="53">
        <f>IF(ISNUMBER(Übersicht!C25),(D10+E10)*(1+Übersicht!C25),(D10+E10)*(1+$Q$5))</f>
        <v>104785.0916221918</v>
      </c>
      <c r="G10" s="53">
        <f t="shared" si="1"/>
        <v>5931.2316012561496</v>
      </c>
      <c r="H10" s="53">
        <f t="shared" si="2"/>
        <v>207.59310604396487</v>
      </c>
      <c r="I10" s="53">
        <f t="shared" si="0"/>
        <v>1886.1316491994523</v>
      </c>
      <c r="J10" s="53">
        <f t="shared" si="3"/>
        <v>0</v>
      </c>
      <c r="K10" s="53">
        <f t="shared" si="4"/>
        <v>0</v>
      </c>
      <c r="L10" s="53">
        <f t="shared" si="5"/>
        <v>0</v>
      </c>
      <c r="M10" s="53">
        <f t="shared" si="9"/>
        <v>136.96330573344886</v>
      </c>
      <c r="N10" s="52">
        <f t="shared" si="10"/>
        <v>1749.1683434660035</v>
      </c>
      <c r="P10" s="4" t="s">
        <v>29</v>
      </c>
      <c r="Q10" s="47">
        <f>Übersicht!C12</f>
        <v>801</v>
      </c>
    </row>
    <row r="11" spans="1:17" x14ac:dyDescent="0.25">
      <c r="A11" s="9">
        <v>9</v>
      </c>
      <c r="B11" s="53">
        <f>IF(Übersicht!$C$13&gt;=A11,-Übersicht!$C$6,IF(A11=Übersicht!$C$13+1,Übersicht!$F$9,0))</f>
        <v>-10000</v>
      </c>
      <c r="C11" s="53">
        <f t="shared" si="6"/>
        <v>97663.707000253518</v>
      </c>
      <c r="D11" s="53">
        <f t="shared" si="7"/>
        <v>102898.95997299235</v>
      </c>
      <c r="E11" s="53">
        <f t="shared" si="8"/>
        <v>11749.168343466004</v>
      </c>
      <c r="F11" s="53">
        <f>IF(ISNUMBER(Übersicht!C26),(D11+E11)*(1+Übersicht!C26),(D11+E11)*(1+$Q$5))</f>
        <v>121527.01601544587</v>
      </c>
      <c r="G11" s="53">
        <f t="shared" si="1"/>
        <v>6878.8876989875134</v>
      </c>
      <c r="H11" s="53">
        <f t="shared" si="2"/>
        <v>240.76106946456255</v>
      </c>
      <c r="I11" s="53">
        <f t="shared" si="0"/>
        <v>2187.4862882780253</v>
      </c>
      <c r="J11" s="53">
        <f t="shared" si="3"/>
        <v>0</v>
      </c>
      <c r="K11" s="53">
        <f t="shared" si="4"/>
        <v>0</v>
      </c>
      <c r="L11" s="53">
        <f t="shared" si="5"/>
        <v>0</v>
      </c>
      <c r="M11" s="53">
        <f t="shared" si="9"/>
        <v>192.60090597333038</v>
      </c>
      <c r="N11" s="52">
        <f t="shared" si="10"/>
        <v>1994.885382304695</v>
      </c>
      <c r="P11" s="4" t="s">
        <v>30</v>
      </c>
      <c r="Q11" s="47">
        <f>Übersicht!C13</f>
        <v>30</v>
      </c>
    </row>
    <row r="12" spans="1:17" ht="15.75" thickBot="1" x14ac:dyDescent="0.3">
      <c r="A12" s="9">
        <v>10</v>
      </c>
      <c r="B12" s="53">
        <f>IF(Übersicht!$C$13&gt;=A12,-Übersicht!$C$6,IF(A12=Übersicht!$C$13+1,Übersicht!$F$9,0))</f>
        <v>-10000</v>
      </c>
      <c r="C12" s="53">
        <f t="shared" si="6"/>
        <v>109658.59238255821</v>
      </c>
      <c r="D12" s="53">
        <f t="shared" si="7"/>
        <v>119339.52972716784</v>
      </c>
      <c r="E12" s="53">
        <f t="shared" si="8"/>
        <v>11994.885382304696</v>
      </c>
      <c r="F12" s="53">
        <f>IF(ISNUMBER(Übersicht!C27),(D12+E12)*(1+Übersicht!C27),(D12+E12)*(1+$Q$5))</f>
        <v>139214.48001604088</v>
      </c>
      <c r="G12" s="53">
        <f t="shared" si="1"/>
        <v>7880.0649065683538</v>
      </c>
      <c r="H12" s="53">
        <f t="shared" si="2"/>
        <v>275.80227172989225</v>
      </c>
      <c r="I12" s="53">
        <f t="shared" si="0"/>
        <v>2505.8606402887358</v>
      </c>
      <c r="J12" s="53">
        <f t="shared" si="3"/>
        <v>0</v>
      </c>
      <c r="K12" s="53">
        <f t="shared" si="4"/>
        <v>0</v>
      </c>
      <c r="L12" s="53">
        <f t="shared" si="5"/>
        <v>0</v>
      </c>
      <c r="M12" s="53">
        <f t="shared" si="9"/>
        <v>251.38077071330784</v>
      </c>
      <c r="N12" s="52">
        <f t="shared" si="10"/>
        <v>2254.479869575428</v>
      </c>
      <c r="P12" s="12" t="s">
        <v>34</v>
      </c>
      <c r="Q12" s="45">
        <f ca="1">IRR(B3:INDIRECT("B"&amp;Q11+3),Übersicht!C7*(1-Übersicht!C9))</f>
        <v>5.270347032675593E-2</v>
      </c>
    </row>
    <row r="13" spans="1:17" x14ac:dyDescent="0.25">
      <c r="A13" s="9">
        <v>11</v>
      </c>
      <c r="B13" s="53">
        <f>IF(Übersicht!$C$13&gt;=A13,-Übersicht!$C$6,IF(A13=Übersicht!$C$13+1,Übersicht!$F$9,0))</f>
        <v>-10000</v>
      </c>
      <c r="C13" s="53">
        <f t="shared" si="6"/>
        <v>121913.07225213364</v>
      </c>
      <c r="D13" s="53">
        <f t="shared" si="7"/>
        <v>136708.61937575214</v>
      </c>
      <c r="E13" s="53">
        <f t="shared" si="8"/>
        <v>12254.479869575429</v>
      </c>
      <c r="F13" s="53">
        <f>IF(ISNUMBER(Übersicht!C28),(D13+E13)*(1+Übersicht!C28),(D13+E13)*(1+$Q$5))</f>
        <v>157900.88520004725</v>
      </c>
      <c r="G13" s="53">
        <f t="shared" si="1"/>
        <v>8937.7859547196713</v>
      </c>
      <c r="H13" s="53">
        <f t="shared" si="2"/>
        <v>312.82250841518794</v>
      </c>
      <c r="I13" s="53">
        <f t="shared" si="0"/>
        <v>2842.2159336008503</v>
      </c>
      <c r="J13" s="53">
        <f t="shared" si="3"/>
        <v>0</v>
      </c>
      <c r="K13" s="53">
        <f t="shared" si="4"/>
        <v>0</v>
      </c>
      <c r="L13" s="53">
        <f t="shared" si="5"/>
        <v>0</v>
      </c>
      <c r="M13" s="53">
        <f t="shared" si="9"/>
        <v>313.48036674105697</v>
      </c>
      <c r="N13" s="52">
        <f t="shared" si="10"/>
        <v>2528.7355668597934</v>
      </c>
    </row>
    <row r="14" spans="1:17" x14ac:dyDescent="0.25">
      <c r="A14" s="9">
        <v>12</v>
      </c>
      <c r="B14" s="53">
        <f>IF(Übersicht!$C$13&gt;=A14,-Übersicht!$C$6,IF(A14=Übersicht!$C$13+1,Übersicht!$F$9,0))</f>
        <v>-10000</v>
      </c>
      <c r="C14" s="53">
        <f t="shared" si="6"/>
        <v>134441.80781899343</v>
      </c>
      <c r="D14" s="53">
        <f t="shared" si="7"/>
        <v>155058.66926644641</v>
      </c>
      <c r="E14" s="53">
        <f t="shared" si="8"/>
        <v>12528.735566859794</v>
      </c>
      <c r="F14" s="53">
        <f>IF(ISNUMBER(Übersicht!C29),(D14+E14)*(1+Übersicht!C29),(D14+E14)*(1+$Q$5))</f>
        <v>177642.64912330458</v>
      </c>
      <c r="G14" s="53">
        <f t="shared" si="1"/>
        <v>10055.244289998373</v>
      </c>
      <c r="H14" s="53">
        <f t="shared" si="2"/>
        <v>351.93355014994302</v>
      </c>
      <c r="I14" s="53">
        <f t="shared" si="0"/>
        <v>3197.5676842194821</v>
      </c>
      <c r="J14" s="53">
        <f t="shared" si="3"/>
        <v>0</v>
      </c>
      <c r="K14" s="53">
        <f t="shared" si="4"/>
        <v>0</v>
      </c>
      <c r="L14" s="53">
        <f t="shared" si="5"/>
        <v>0</v>
      </c>
      <c r="M14" s="53">
        <f t="shared" si="9"/>
        <v>379.08718369902181</v>
      </c>
      <c r="N14" s="52">
        <f t="shared" si="10"/>
        <v>2818.4805005204603</v>
      </c>
    </row>
    <row r="15" spans="1:17" x14ac:dyDescent="0.25">
      <c r="A15" s="9">
        <v>13</v>
      </c>
      <c r="B15" s="53">
        <f>IF(Übersicht!$C$13&gt;=A15,-Übersicht!$C$6,IF(A15=Übersicht!$C$13+1,Übersicht!$F$9,0))</f>
        <v>-10000</v>
      </c>
      <c r="C15" s="53">
        <f t="shared" si="6"/>
        <v>147260.2883195139</v>
      </c>
      <c r="D15" s="53">
        <f t="shared" si="7"/>
        <v>174445.0814390851</v>
      </c>
      <c r="E15" s="53">
        <f t="shared" si="8"/>
        <v>12818.48050052046</v>
      </c>
      <c r="F15" s="53">
        <f>IF(ISNUMBER(Übersicht!C30),(D15+E15)*(1+Übersicht!C30),(D15+E15)*(1+$Q$5))</f>
        <v>198499.37565598192</v>
      </c>
      <c r="G15" s="53">
        <f t="shared" si="1"/>
        <v>11235.813716376346</v>
      </c>
      <c r="H15" s="53">
        <f t="shared" si="2"/>
        <v>393.25348007317172</v>
      </c>
      <c r="I15" s="53">
        <f t="shared" si="0"/>
        <v>3572.9887618076741</v>
      </c>
      <c r="J15" s="53">
        <f t="shared" si="3"/>
        <v>0</v>
      </c>
      <c r="K15" s="53">
        <f t="shared" si="4"/>
        <v>0</v>
      </c>
      <c r="L15" s="53">
        <f t="shared" si="5"/>
        <v>0</v>
      </c>
      <c r="M15" s="53">
        <f t="shared" si="9"/>
        <v>448.3993001487417</v>
      </c>
      <c r="N15" s="52">
        <f t="shared" si="10"/>
        <v>3124.5894616589326</v>
      </c>
    </row>
    <row r="16" spans="1:17" x14ac:dyDescent="0.25">
      <c r="A16" s="9">
        <v>14</v>
      </c>
      <c r="B16" s="53">
        <f>IF(Übersicht!$C$13&gt;=A16,-Übersicht!$C$6,IF(A16=Übersicht!$C$13+1,Übersicht!$F$9,0))</f>
        <v>-10000</v>
      </c>
      <c r="C16" s="53">
        <f t="shared" si="6"/>
        <v>160384.87778117284</v>
      </c>
      <c r="D16" s="53">
        <f t="shared" si="7"/>
        <v>194926.38689417424</v>
      </c>
      <c r="E16" s="53">
        <f t="shared" si="8"/>
        <v>13124.589461658932</v>
      </c>
      <c r="F16" s="53">
        <f>IF(ISNUMBER(Übersicht!C31),(D16+E16)*(1+Übersicht!C31),(D16+E16)*(1+$Q$5))</f>
        <v>220534.03493718317</v>
      </c>
      <c r="G16" s="53">
        <f t="shared" si="1"/>
        <v>12483.058581349993</v>
      </c>
      <c r="H16" s="53">
        <f t="shared" si="2"/>
        <v>436.90705034724959</v>
      </c>
      <c r="I16" s="53">
        <f t="shared" si="0"/>
        <v>3969.6126288692967</v>
      </c>
      <c r="J16" s="53">
        <f t="shared" si="3"/>
        <v>0</v>
      </c>
      <c r="K16" s="53">
        <f t="shared" si="4"/>
        <v>0</v>
      </c>
      <c r="L16" s="53">
        <f t="shared" si="5"/>
        <v>0</v>
      </c>
      <c r="M16" s="53">
        <f t="shared" si="9"/>
        <v>521.62598160499374</v>
      </c>
      <c r="N16" s="52">
        <f t="shared" si="10"/>
        <v>3447.986647264303</v>
      </c>
    </row>
    <row r="17" spans="1:18" x14ac:dyDescent="0.25">
      <c r="A17" s="9">
        <v>15</v>
      </c>
      <c r="B17" s="53">
        <f>IF(Übersicht!$C$13&gt;=A17,-Übersicht!$C$6,IF(A17=Übersicht!$C$13+1,Übersicht!$F$9,0))</f>
        <v>-10000</v>
      </c>
      <c r="C17" s="53">
        <f t="shared" si="6"/>
        <v>173832.86442843714</v>
      </c>
      <c r="D17" s="53">
        <f t="shared" si="7"/>
        <v>216564.42230831386</v>
      </c>
      <c r="E17" s="53">
        <f t="shared" si="8"/>
        <v>13447.986647264303</v>
      </c>
      <c r="F17" s="53">
        <f>IF(ISNUMBER(Übersicht!C32),(D17+E17)*(1+Übersicht!C32),(D17+E17)*(1+$Q$5))</f>
        <v>243813.15349291288</v>
      </c>
      <c r="G17" s="53">
        <f t="shared" si="1"/>
        <v>13800.744537334715</v>
      </c>
      <c r="H17" s="53">
        <f t="shared" si="2"/>
        <v>483.0260588067141</v>
      </c>
      <c r="I17" s="53">
        <f t="shared" si="0"/>
        <v>4388.636762872432</v>
      </c>
      <c r="J17" s="53">
        <f t="shared" si="3"/>
        <v>0</v>
      </c>
      <c r="K17" s="53">
        <f t="shared" si="4"/>
        <v>0</v>
      </c>
      <c r="L17" s="53">
        <f t="shared" si="5"/>
        <v>0</v>
      </c>
      <c r="M17" s="53">
        <f t="shared" si="9"/>
        <v>598.9883123453227</v>
      </c>
      <c r="N17" s="52">
        <f t="shared" si="10"/>
        <v>3789.6484505271092</v>
      </c>
    </row>
    <row r="18" spans="1:18" x14ac:dyDescent="0.25">
      <c r="A18" s="9">
        <v>16</v>
      </c>
      <c r="B18" s="53">
        <f>IF(Übersicht!$C$13&gt;=A18,-Übersicht!$C$6,IF(A18=Übersicht!$C$13+1,Übersicht!$F$9,0))</f>
        <v>-10000</v>
      </c>
      <c r="C18" s="53">
        <f t="shared" si="6"/>
        <v>187622.51287896425</v>
      </c>
      <c r="D18" s="53">
        <f t="shared" si="7"/>
        <v>239424.51673004046</v>
      </c>
      <c r="E18" s="53">
        <f t="shared" si="8"/>
        <v>13789.648450527109</v>
      </c>
      <c r="F18" s="53">
        <f>IF(ISNUMBER(Übersicht!C33),(D18+E18)*(1+Übersicht!C33),(D18+E18)*(1+$Q$5))</f>
        <v>268407.01509140164</v>
      </c>
      <c r="G18" s="53">
        <f t="shared" si="1"/>
        <v>15192.849910834077</v>
      </c>
      <c r="H18" s="53">
        <f t="shared" si="2"/>
        <v>531.74974687919189</v>
      </c>
      <c r="I18" s="53">
        <f t="shared" si="0"/>
        <v>4831.3262716452291</v>
      </c>
      <c r="J18" s="53">
        <f t="shared" si="3"/>
        <v>0</v>
      </c>
      <c r="K18" s="53">
        <f t="shared" si="4"/>
        <v>0</v>
      </c>
      <c r="L18" s="53">
        <f t="shared" si="5"/>
        <v>0</v>
      </c>
      <c r="M18" s="53">
        <f t="shared" si="9"/>
        <v>680.71986290250027</v>
      </c>
      <c r="N18" s="52">
        <f t="shared" si="10"/>
        <v>4150.6064087427285</v>
      </c>
    </row>
    <row r="19" spans="1:18" x14ac:dyDescent="0.25">
      <c r="A19" s="9">
        <v>17</v>
      </c>
      <c r="B19" s="53">
        <f>IF(Übersicht!$C$13&gt;=A19,-Übersicht!$C$6,IF(A19=Übersicht!$C$13+1,Übersicht!$F$9,0))</f>
        <v>-10000</v>
      </c>
      <c r="C19" s="53">
        <f t="shared" si="6"/>
        <v>201773.11928770697</v>
      </c>
      <c r="D19" s="53">
        <f t="shared" si="7"/>
        <v>263575.68881975644</v>
      </c>
      <c r="E19" s="53">
        <f t="shared" si="8"/>
        <v>14150.606408742729</v>
      </c>
      <c r="F19" s="53">
        <f>IF(ISNUMBER(Übersicht!C34),(D19+E19)*(1+Übersicht!C34),(D19+E19)*(1+$Q$5))</f>
        <v>294389.87294220913</v>
      </c>
      <c r="G19" s="53">
        <f t="shared" si="1"/>
        <v>16663.577713709965</v>
      </c>
      <c r="H19" s="53">
        <f t="shared" si="2"/>
        <v>583.22521997984813</v>
      </c>
      <c r="I19" s="53">
        <f t="shared" si="0"/>
        <v>5299.0177129597641</v>
      </c>
      <c r="J19" s="53">
        <f t="shared" si="3"/>
        <v>0</v>
      </c>
      <c r="K19" s="53">
        <f t="shared" si="4"/>
        <v>0</v>
      </c>
      <c r="L19" s="53">
        <f t="shared" si="5"/>
        <v>0</v>
      </c>
      <c r="M19" s="53">
        <f t="shared" si="9"/>
        <v>767.06739525519629</v>
      </c>
      <c r="N19" s="52">
        <f t="shared" si="10"/>
        <v>4531.9503177045681</v>
      </c>
      <c r="R19" s="1"/>
    </row>
    <row r="20" spans="1:18" x14ac:dyDescent="0.25">
      <c r="A20" s="9">
        <v>18</v>
      </c>
      <c r="B20" s="53">
        <f>IF(Übersicht!$C$13&gt;=A20,-Übersicht!$C$6,IF(A20=Übersicht!$C$13+1,Übersicht!$F$9,0))</f>
        <v>-10000</v>
      </c>
      <c r="C20" s="53">
        <f t="shared" si="6"/>
        <v>216305.06960541153</v>
      </c>
      <c r="D20" s="53">
        <f t="shared" si="7"/>
        <v>289090.85522924934</v>
      </c>
      <c r="E20" s="53">
        <f t="shared" si="8"/>
        <v>14531.950317704568</v>
      </c>
      <c r="F20" s="53">
        <f>IF(ISNUMBER(Übersicht!C35),(D20+E20)*(1+Übersicht!C35),(D20+E20)*(1+$Q$5))</f>
        <v>321840.1738797712</v>
      </c>
      <c r="G20" s="53">
        <f t="shared" si="1"/>
        <v>18217.368332817277</v>
      </c>
      <c r="H20" s="53">
        <f t="shared" si="2"/>
        <v>637.60789164860319</v>
      </c>
      <c r="I20" s="53">
        <f t="shared" si="0"/>
        <v>5793.1231298358816</v>
      </c>
      <c r="J20" s="53">
        <f t="shared" si="3"/>
        <v>0</v>
      </c>
      <c r="K20" s="53">
        <f t="shared" si="4"/>
        <v>0</v>
      </c>
      <c r="L20" s="53">
        <f t="shared" si="5"/>
        <v>0</v>
      </c>
      <c r="M20" s="53">
        <f t="shared" si="9"/>
        <v>858.29160784594956</v>
      </c>
      <c r="N20" s="52">
        <f t="shared" si="10"/>
        <v>4934.8315219899323</v>
      </c>
    </row>
    <row r="21" spans="1:18" x14ac:dyDescent="0.25">
      <c r="A21" s="9">
        <v>19</v>
      </c>
      <c r="B21" s="53">
        <f>IF(Übersicht!$C$13&gt;=A21,-Übersicht!$C$6,IF(A21=Übersicht!$C$13+1,Übersicht!$F$9,0))</f>
        <v>-10000</v>
      </c>
      <c r="C21" s="53">
        <f t="shared" si="6"/>
        <v>231239.90112740145</v>
      </c>
      <c r="D21" s="53">
        <f t="shared" si="7"/>
        <v>316047.05074993533</v>
      </c>
      <c r="E21" s="53">
        <f t="shared" si="8"/>
        <v>14934.831521989932</v>
      </c>
      <c r="F21" s="53">
        <f>IF(ISNUMBER(Übersicht!C36),(D21+E21)*(1+Übersicht!C36),(D21+E21)*(1+$Q$5))</f>
        <v>350840.7952082408</v>
      </c>
      <c r="G21" s="53">
        <f t="shared" si="1"/>
        <v>19858.912936315523</v>
      </c>
      <c r="H21" s="53">
        <f t="shared" si="2"/>
        <v>695.06195277104302</v>
      </c>
      <c r="I21" s="53">
        <f t="shared" si="0"/>
        <v>6315.1343137483336</v>
      </c>
      <c r="J21" s="53">
        <f t="shared" si="3"/>
        <v>0</v>
      </c>
      <c r="K21" s="53">
        <f t="shared" si="4"/>
        <v>0</v>
      </c>
      <c r="L21" s="53">
        <f t="shared" si="5"/>
        <v>0</v>
      </c>
      <c r="M21" s="53">
        <f t="shared" si="9"/>
        <v>954.66792267578603</v>
      </c>
      <c r="N21" s="52">
        <f t="shared" si="10"/>
        <v>5360.4663910725476</v>
      </c>
    </row>
    <row r="22" spans="1:18" x14ac:dyDescent="0.25">
      <c r="A22" s="9">
        <v>20</v>
      </c>
      <c r="B22" s="53">
        <f>IF(Übersicht!$C$13&gt;=A22,-Übersicht!$C$6,IF(A22=Übersicht!$C$13+1,Übersicht!$F$9,0))</f>
        <v>-10000</v>
      </c>
      <c r="C22" s="53">
        <f t="shared" si="6"/>
        <v>246600.367518474</v>
      </c>
      <c r="D22" s="53">
        <f t="shared" si="7"/>
        <v>344525.66089449247</v>
      </c>
      <c r="E22" s="53">
        <f t="shared" si="8"/>
        <v>15360.466391072547</v>
      </c>
      <c r="F22" s="53">
        <f>IF(ISNUMBER(Übersicht!C37),(D22+E22)*(1+Übersicht!C37),(D22+E22)*(1+$Q$5))</f>
        <v>381479.29492269893</v>
      </c>
      <c r="G22" s="53">
        <f t="shared" si="1"/>
        <v>21593.167637133913</v>
      </c>
      <c r="H22" s="53">
        <f t="shared" si="2"/>
        <v>755.76086729968654</v>
      </c>
      <c r="I22" s="53">
        <f t="shared" si="0"/>
        <v>6866.6273086085803</v>
      </c>
      <c r="J22" s="53">
        <f t="shared" si="3"/>
        <v>0</v>
      </c>
      <c r="K22" s="53">
        <f t="shared" si="4"/>
        <v>0</v>
      </c>
      <c r="L22" s="53">
        <f t="shared" si="5"/>
        <v>0</v>
      </c>
      <c r="M22" s="53">
        <f t="shared" si="9"/>
        <v>1056.4873168518588</v>
      </c>
      <c r="N22" s="52">
        <f t="shared" si="10"/>
        <v>5810.1399917567214</v>
      </c>
    </row>
    <row r="23" spans="1:18" x14ac:dyDescent="0.25">
      <c r="A23" s="9">
        <v>21</v>
      </c>
      <c r="B23" s="53">
        <f>IF(Übersicht!$C$13&gt;=A23,-Übersicht!$C$6,IF(A23=Übersicht!$C$13+1,Übersicht!$F$9,0))</f>
        <v>-10000</v>
      </c>
      <c r="C23" s="53">
        <f t="shared" si="6"/>
        <v>262410.5075102307</v>
      </c>
      <c r="D23" s="53">
        <f t="shared" si="7"/>
        <v>374612.66761409037</v>
      </c>
      <c r="E23" s="53">
        <f t="shared" si="8"/>
        <v>15810.139991756721</v>
      </c>
      <c r="F23" s="53">
        <f>IF(ISNUMBER(Übersicht!E18),(D23+E23)*(1+Übersicht!E18),(D23+E23)*(1+$Q$5))</f>
        <v>413848.17606219795</v>
      </c>
      <c r="G23" s="53">
        <f t="shared" si="1"/>
        <v>23425.368456350872</v>
      </c>
      <c r="H23" s="53">
        <f t="shared" si="2"/>
        <v>819.88789597227878</v>
      </c>
      <c r="I23" s="53">
        <f t="shared" si="0"/>
        <v>7449.2671691195628</v>
      </c>
      <c r="J23" s="53">
        <f t="shared" si="3"/>
        <v>0</v>
      </c>
      <c r="K23" s="53">
        <f t="shared" si="4"/>
        <v>0</v>
      </c>
      <c r="L23" s="53">
        <f t="shared" si="5"/>
        <v>0</v>
      </c>
      <c r="M23" s="53">
        <f t="shared" si="9"/>
        <v>1164.0572010986991</v>
      </c>
      <c r="N23" s="52">
        <f t="shared" si="10"/>
        <v>6285.2099680208639</v>
      </c>
    </row>
    <row r="24" spans="1:18" x14ac:dyDescent="0.25">
      <c r="A24" s="9">
        <v>22</v>
      </c>
      <c r="B24" s="53">
        <f>IF(Übersicht!$C$13&gt;=A24,-Übersicht!$C$6,IF(A24=Übersicht!$C$13+1,Übersicht!$F$9,0))</f>
        <v>-10000</v>
      </c>
      <c r="C24" s="53">
        <f t="shared" si="6"/>
        <v>278695.71747825155</v>
      </c>
      <c r="D24" s="53">
        <f t="shared" si="7"/>
        <v>406398.90889307839</v>
      </c>
      <c r="E24" s="53">
        <f t="shared" si="8"/>
        <v>16285.209968020863</v>
      </c>
      <c r="F24" s="53">
        <f>IF(ISNUMBER(Übersicht!E19),(D24+E24)*(1+Übersicht!E19),(D24+E24)*(1+$Q$5))</f>
        <v>448045.16599276522</v>
      </c>
      <c r="G24" s="53">
        <f t="shared" si="1"/>
        <v>25361.047131665982</v>
      </c>
      <c r="H24" s="53">
        <f t="shared" si="2"/>
        <v>887.6366496083084</v>
      </c>
      <c r="I24" s="53">
        <f t="shared" si="0"/>
        <v>8064.8129878697737</v>
      </c>
      <c r="J24" s="53">
        <f t="shared" si="3"/>
        <v>0</v>
      </c>
      <c r="K24" s="53">
        <f t="shared" si="4"/>
        <v>0</v>
      </c>
      <c r="L24" s="53">
        <f t="shared" si="5"/>
        <v>0</v>
      </c>
      <c r="M24" s="53">
        <f t="shared" si="9"/>
        <v>1277.7023478854567</v>
      </c>
      <c r="N24" s="52">
        <f t="shared" si="10"/>
        <v>6787.1106399843175</v>
      </c>
    </row>
    <row r="25" spans="1:18" x14ac:dyDescent="0.25">
      <c r="A25" s="9">
        <v>23</v>
      </c>
      <c r="B25" s="53">
        <f>IF(Übersicht!$C$13&gt;=A25,-Übersicht!$C$6,IF(A25=Übersicht!$C$13+1,Übersicht!$F$9,0))</f>
        <v>-10000</v>
      </c>
      <c r="C25" s="53">
        <f t="shared" si="6"/>
        <v>295482.82811823586</v>
      </c>
      <c r="D25" s="53">
        <f t="shared" si="7"/>
        <v>439980.35300489544</v>
      </c>
      <c r="E25" s="53">
        <f t="shared" si="8"/>
        <v>16787.110639984319</v>
      </c>
      <c r="F25" s="53">
        <f>IF(ISNUMBER(Übersicht!E20),(D25+E25)*(1+Übersicht!E20),(D25+E25)*(1+$Q$5))</f>
        <v>484173.51146357256</v>
      </c>
      <c r="G25" s="53">
        <f t="shared" si="1"/>
        <v>27406.047818692809</v>
      </c>
      <c r="H25" s="53">
        <f t="shared" si="2"/>
        <v>959.21167365424742</v>
      </c>
      <c r="I25" s="53">
        <f t="shared" si="0"/>
        <v>8715.1232063443058</v>
      </c>
      <c r="J25" s="53">
        <f t="shared" si="3"/>
        <v>0</v>
      </c>
      <c r="K25" s="53">
        <f t="shared" si="4"/>
        <v>0</v>
      </c>
      <c r="L25" s="53">
        <f t="shared" si="5"/>
        <v>0</v>
      </c>
      <c r="M25" s="53">
        <f t="shared" si="9"/>
        <v>1397.7658719713174</v>
      </c>
      <c r="N25" s="52">
        <f t="shared" si="10"/>
        <v>7317.3573343729886</v>
      </c>
    </row>
    <row r="26" spans="1:18" x14ac:dyDescent="0.25">
      <c r="A26" s="9">
        <v>24</v>
      </c>
      <c r="B26" s="53">
        <f>IF(Übersicht!$C$13&gt;=A26,-Übersicht!$C$6,IF(A26=Übersicht!$C$13+1,Übersicht!$F$9,0))</f>
        <v>-10000</v>
      </c>
      <c r="C26" s="53">
        <f t="shared" si="6"/>
        <v>312800.18545260886</v>
      </c>
      <c r="D26" s="53">
        <f t="shared" si="7"/>
        <v>475458.38825722825</v>
      </c>
      <c r="E26" s="53">
        <f t="shared" si="8"/>
        <v>17317.357334372988</v>
      </c>
      <c r="F26" s="53">
        <f>IF(ISNUMBER(Übersicht!E21),(D26+E26)*(1+Übersicht!E21),(D26+E26)*(1+$Q$5))</f>
        <v>522342.29032709735</v>
      </c>
      <c r="G26" s="53">
        <f t="shared" si="1"/>
        <v>29566.544735496107</v>
      </c>
      <c r="H26" s="53">
        <f t="shared" si="2"/>
        <v>1034.8290657423627</v>
      </c>
      <c r="I26" s="53">
        <f t="shared" si="0"/>
        <v>9402.1612258877522</v>
      </c>
      <c r="J26" s="53">
        <f t="shared" si="3"/>
        <v>0</v>
      </c>
      <c r="K26" s="53">
        <f t="shared" si="4"/>
        <v>0</v>
      </c>
      <c r="L26" s="53">
        <f t="shared" si="5"/>
        <v>0</v>
      </c>
      <c r="M26" s="53">
        <f t="shared" si="9"/>
        <v>1524.610266329526</v>
      </c>
      <c r="N26" s="52">
        <f t="shared" si="10"/>
        <v>7877.5509595582262</v>
      </c>
    </row>
    <row r="27" spans="1:18" x14ac:dyDescent="0.25">
      <c r="A27" s="9">
        <v>25</v>
      </c>
      <c r="B27" s="53">
        <f>IF(Übersicht!$C$13&gt;=A27,-Übersicht!$C$6,IF(A27=Übersicht!$C$13+1,Übersicht!$F$9,0))</f>
        <v>-10000</v>
      </c>
      <c r="C27" s="53">
        <f t="shared" si="6"/>
        <v>330677.73641216708</v>
      </c>
      <c r="D27" s="53">
        <f t="shared" si="7"/>
        <v>512940.12910120958</v>
      </c>
      <c r="E27" s="53">
        <f t="shared" si="8"/>
        <v>17877.550959558226</v>
      </c>
      <c r="F27" s="53">
        <f>IF(ISNUMBER(Übersicht!E22),(D27+E27)*(1+Übersicht!E22),(D27+E27)*(1+$Q$5))</f>
        <v>562666.74086441391</v>
      </c>
      <c r="G27" s="53">
        <f t="shared" si="1"/>
        <v>31849.060803646105</v>
      </c>
      <c r="H27" s="53">
        <f t="shared" si="2"/>
        <v>1114.7171281276123</v>
      </c>
      <c r="I27" s="53">
        <f t="shared" si="0"/>
        <v>10128.001335559449</v>
      </c>
      <c r="J27" s="53">
        <f t="shared" si="3"/>
        <v>0</v>
      </c>
      <c r="K27" s="53">
        <f t="shared" si="4"/>
        <v>0</v>
      </c>
      <c r="L27" s="53">
        <f t="shared" si="5"/>
        <v>0</v>
      </c>
      <c r="M27" s="53">
        <f t="shared" si="9"/>
        <v>1658.6184965776631</v>
      </c>
      <c r="N27" s="52">
        <f t="shared" si="10"/>
        <v>8469.3828389817863</v>
      </c>
    </row>
    <row r="28" spans="1:18" x14ac:dyDescent="0.25">
      <c r="A28" s="9">
        <v>26</v>
      </c>
      <c r="B28" s="53">
        <f>IF(Übersicht!$C$13&gt;=A28,-Übersicht!$C$6,IF(A28=Übersicht!$C$13+1,Übersicht!$F$9,0))</f>
        <v>-10000</v>
      </c>
      <c r="C28" s="53">
        <f t="shared" si="6"/>
        <v>349147.11925114889</v>
      </c>
      <c r="D28" s="53">
        <f t="shared" si="7"/>
        <v>552538.73952885449</v>
      </c>
      <c r="E28" s="53">
        <f t="shared" si="8"/>
        <v>18469.382838981786</v>
      </c>
      <c r="F28" s="53">
        <f>IF(ISNUMBER(Übersicht!E23),(D28+E28)*(1+Übersicht!E23),(D28+E28)*(1+$Q$5))</f>
        <v>605268.60970990651</v>
      </c>
      <c r="G28" s="53">
        <f t="shared" si="1"/>
        <v>34260.487342070206</v>
      </c>
      <c r="H28" s="53">
        <f t="shared" si="2"/>
        <v>1199.1170569724561</v>
      </c>
      <c r="I28" s="53">
        <f t="shared" si="0"/>
        <v>10894.834974778316</v>
      </c>
      <c r="J28" s="53">
        <f t="shared" si="3"/>
        <v>0</v>
      </c>
      <c r="K28" s="53">
        <f t="shared" si="4"/>
        <v>0</v>
      </c>
      <c r="L28" s="53">
        <f t="shared" si="5"/>
        <v>0</v>
      </c>
      <c r="M28" s="53">
        <f t="shared" si="9"/>
        <v>1800.1951572184464</v>
      </c>
      <c r="N28" s="52">
        <f t="shared" si="10"/>
        <v>9094.6398175598697</v>
      </c>
    </row>
    <row r="29" spans="1:18" x14ac:dyDescent="0.25">
      <c r="A29" s="9">
        <v>27</v>
      </c>
      <c r="B29" s="53">
        <f>IF(Übersicht!$C$13&gt;=A29,-Übersicht!$C$6,IF(A29=Übersicht!$C$13+1,Übersicht!$F$9,0))</f>
        <v>-10000</v>
      </c>
      <c r="C29" s="53">
        <f t="shared" si="6"/>
        <v>368241.75906870875</v>
      </c>
      <c r="D29" s="53">
        <f t="shared" si="7"/>
        <v>594373.77473512816</v>
      </c>
      <c r="E29" s="53">
        <f t="shared" si="8"/>
        <v>19094.63981755987</v>
      </c>
      <c r="F29" s="53">
        <f>IF(ISNUMBER(Übersicht!E24),(D29+E29)*(1+Übersicht!E24),(D29+E29)*(1+$Q$5))</f>
        <v>650276.51942584931</v>
      </c>
      <c r="G29" s="53">
        <f t="shared" si="1"/>
        <v>36808.104873161297</v>
      </c>
      <c r="H29" s="53">
        <f t="shared" si="2"/>
        <v>1288.2836705606449</v>
      </c>
      <c r="I29" s="53">
        <f t="shared" si="0"/>
        <v>11704.977349665287</v>
      </c>
      <c r="J29" s="53">
        <f t="shared" si="3"/>
        <v>0</v>
      </c>
      <c r="K29" s="53">
        <f t="shared" si="4"/>
        <v>0</v>
      </c>
      <c r="L29" s="53">
        <f t="shared" si="5"/>
        <v>0</v>
      </c>
      <c r="M29" s="53">
        <f t="shared" si="9"/>
        <v>1949.7676931819533</v>
      </c>
      <c r="N29" s="52">
        <f t="shared" si="10"/>
        <v>9755.2096564833337</v>
      </c>
    </row>
    <row r="30" spans="1:18" x14ac:dyDescent="0.25">
      <c r="A30" s="9">
        <v>28</v>
      </c>
      <c r="B30" s="53">
        <f>IF(Übersicht!$C$13&gt;=A30,-Übersicht!$C$6,IF(A30=Übersicht!$C$13+1,Übersicht!$F$9,0))</f>
        <v>-10000</v>
      </c>
      <c r="C30" s="53">
        <f t="shared" si="6"/>
        <v>387996.96872519207</v>
      </c>
      <c r="D30" s="53">
        <f t="shared" si="7"/>
        <v>638571.54207618407</v>
      </c>
      <c r="E30" s="53">
        <f t="shared" si="8"/>
        <v>19755.209656483334</v>
      </c>
      <c r="F30" s="53">
        <f>IF(ISNUMBER(Übersicht!E25),(D30+E30)*(1+Übersicht!E25),(D30+E30)*(1+$Q$5))</f>
        <v>697826.35683662747</v>
      </c>
      <c r="G30" s="53">
        <f t="shared" si="1"/>
        <v>39499.605103960028</v>
      </c>
      <c r="H30" s="53">
        <f t="shared" si="2"/>
        <v>1382.4861786386016</v>
      </c>
      <c r="I30" s="53">
        <f t="shared" si="0"/>
        <v>12560.874423059293</v>
      </c>
      <c r="J30" s="53">
        <f t="shared" si="3"/>
        <v>0</v>
      </c>
      <c r="K30" s="53">
        <f t="shared" si="4"/>
        <v>0</v>
      </c>
      <c r="L30" s="53">
        <f t="shared" si="5"/>
        <v>0</v>
      </c>
      <c r="M30" s="53">
        <f t="shared" si="9"/>
        <v>2107.7876903573215</v>
      </c>
      <c r="N30" s="52">
        <f t="shared" si="10"/>
        <v>10453.086732701971</v>
      </c>
    </row>
    <row r="31" spans="1:18" x14ac:dyDescent="0.25">
      <c r="A31" s="9">
        <v>29</v>
      </c>
      <c r="B31" s="53">
        <f>IF(Übersicht!$C$13&gt;=A31,-Übersicht!$C$6,IF(A31=Übersicht!$C$13+1,Übersicht!$F$9,0))</f>
        <v>-10000</v>
      </c>
      <c r="C31" s="53">
        <f t="shared" si="6"/>
        <v>408450.05545789405</v>
      </c>
      <c r="D31" s="53">
        <f t="shared" si="7"/>
        <v>685265.48241356818</v>
      </c>
      <c r="E31" s="53">
        <f t="shared" si="8"/>
        <v>20453.086732701973</v>
      </c>
      <c r="F31" s="53">
        <f>IF(ISNUMBER(Übersicht!E26),(D31+E31)*(1+Übersicht!E26),(D31+E31)*(1+$Q$5))</f>
        <v>748061.68329504644</v>
      </c>
      <c r="G31" s="53">
        <f t="shared" si="1"/>
        <v>42343.11414877628</v>
      </c>
      <c r="H31" s="53">
        <f t="shared" si="2"/>
        <v>1482.0089952071673</v>
      </c>
      <c r="I31" s="53">
        <f t="shared" si="0"/>
        <v>13465.110299310834</v>
      </c>
      <c r="J31" s="53">
        <f t="shared" si="3"/>
        <v>0</v>
      </c>
      <c r="K31" s="53">
        <f t="shared" si="4"/>
        <v>0</v>
      </c>
      <c r="L31" s="53">
        <f t="shared" si="5"/>
        <v>0</v>
      </c>
      <c r="M31" s="53">
        <f t="shared" si="9"/>
        <v>2274.7322390102627</v>
      </c>
      <c r="N31" s="52">
        <f t="shared" si="10"/>
        <v>11190.378060300573</v>
      </c>
    </row>
    <row r="32" spans="1:18" x14ac:dyDescent="0.25">
      <c r="A32" s="9">
        <v>30</v>
      </c>
      <c r="B32" s="53">
        <f>IF(Übersicht!$C$13&gt;=A32,-Übersicht!$C$6,IF(A32=Übersicht!$C$13+1,Übersicht!$F$9,0))</f>
        <v>-10000</v>
      </c>
      <c r="C32" s="53">
        <f t="shared" si="6"/>
        <v>429640.43351819459</v>
      </c>
      <c r="D32" s="53">
        <f t="shared" si="7"/>
        <v>734596.57299573557</v>
      </c>
      <c r="E32" s="53">
        <f t="shared" si="8"/>
        <v>21190.378060300573</v>
      </c>
      <c r="F32" s="53">
        <f>IF(ISNUMBER(Übersicht!E27),(D32+E32)*(1+Übersicht!E27),(D32+E32)*(1+$Q$5))</f>
        <v>801134.16811939841</v>
      </c>
      <c r="G32" s="53">
        <f t="shared" si="1"/>
        <v>45347.217063362245</v>
      </c>
      <c r="H32" s="53">
        <f t="shared" si="2"/>
        <v>1587.1525972176757</v>
      </c>
      <c r="I32" s="53">
        <f t="shared" si="0"/>
        <v>14420.41502614917</v>
      </c>
      <c r="J32" s="53">
        <f t="shared" si="3"/>
        <v>0</v>
      </c>
      <c r="K32" s="53">
        <f t="shared" si="4"/>
        <v>0</v>
      </c>
      <c r="L32" s="53">
        <f t="shared" si="5"/>
        <v>0</v>
      </c>
      <c r="M32" s="53">
        <f t="shared" si="9"/>
        <v>2451.1053742027902</v>
      </c>
      <c r="N32" s="52">
        <f t="shared" si="10"/>
        <v>11969.30965194638</v>
      </c>
    </row>
    <row r="33" spans="1:14" x14ac:dyDescent="0.25">
      <c r="A33" s="9">
        <v>31</v>
      </c>
      <c r="B33" s="53">
        <f ca="1">IF(Übersicht!$C$13&gt;=A33,-Übersicht!$C$6,IF(A33=Übersicht!$C$13+1,Übersicht!$F$9,0))</f>
        <v>732758.40111865127</v>
      </c>
      <c r="C33" s="53">
        <f t="shared" ref="C33:C96" si="11">C32+E33</f>
        <v>451609.74317014095</v>
      </c>
      <c r="D33" s="53">
        <f t="shared" ref="D33:D96" si="12">F32-I32</f>
        <v>786713.75309324928</v>
      </c>
      <c r="E33" s="53">
        <f t="shared" ref="E33:E96" si="13">$Q$4+N32</f>
        <v>21969.30965194638</v>
      </c>
      <c r="F33" s="53">
        <f>IF(ISNUMBER(Übersicht!E28),(D33+E33)*(1+Übersicht!E28),(D33+E33)*(1+$Q$5))</f>
        <v>857204.04650990746</v>
      </c>
      <c r="G33" s="53">
        <f t="shared" ref="G33:G96" si="14">F33-(E33+D33)</f>
        <v>48520.983764711767</v>
      </c>
      <c r="H33" s="53">
        <f t="shared" si="2"/>
        <v>1698.2344317649111</v>
      </c>
      <c r="I33" s="53">
        <f t="shared" ref="I33:I96" si="15">F33*$Q$6</f>
        <v>15429.672837178334</v>
      </c>
      <c r="J33" s="53">
        <f t="shared" si="3"/>
        <v>0</v>
      </c>
      <c r="K33" s="53">
        <f t="shared" ref="K33:K96" si="16">K32+J33</f>
        <v>0</v>
      </c>
      <c r="L33" s="53">
        <f t="shared" si="5"/>
        <v>0</v>
      </c>
      <c r="M33" s="53">
        <f t="shared" si="9"/>
        <v>2637.4395975640496</v>
      </c>
      <c r="N33" s="52">
        <f t="shared" si="10"/>
        <v>12792.233239614285</v>
      </c>
    </row>
    <row r="34" spans="1:14" x14ac:dyDescent="0.25">
      <c r="A34" s="9">
        <v>32</v>
      </c>
      <c r="B34" s="53">
        <f>IF(Übersicht!$C$13&gt;=A34,-Übersicht!$C$6,IF(A34=Übersicht!$C$13+1,Übersicht!$F$9,0))</f>
        <v>0</v>
      </c>
      <c r="C34" s="53">
        <f t="shared" si="11"/>
        <v>474401.97640975524</v>
      </c>
      <c r="D34" s="53">
        <f t="shared" si="12"/>
        <v>841774.37367272913</v>
      </c>
      <c r="E34" s="53">
        <f t="shared" si="13"/>
        <v>22792.233239614285</v>
      </c>
      <c r="F34" s="53">
        <f>IF(ISNUMBER(Übersicht!E29),(D34+E34)*(1+Übersicht!E29),(D34+E34)*(1+$Q$5))</f>
        <v>916440.6033270841</v>
      </c>
      <c r="G34" s="53">
        <f t="shared" si="14"/>
        <v>51873.996414740686</v>
      </c>
      <c r="H34" s="53">
        <f t="shared" si="2"/>
        <v>1815.5898745159211</v>
      </c>
      <c r="I34" s="53">
        <f t="shared" si="15"/>
        <v>16495.930859887514</v>
      </c>
      <c r="J34" s="53">
        <f t="shared" si="3"/>
        <v>0</v>
      </c>
      <c r="K34" s="53">
        <f t="shared" si="16"/>
        <v>0</v>
      </c>
      <c r="L34" s="53">
        <f t="shared" si="5"/>
        <v>0</v>
      </c>
      <c r="M34" s="53">
        <f t="shared" si="9"/>
        <v>2834.2974850067321</v>
      </c>
      <c r="N34" s="52">
        <f t="shared" si="10"/>
        <v>13661.633374880781</v>
      </c>
    </row>
    <row r="35" spans="1:14" x14ac:dyDescent="0.25">
      <c r="A35" s="9">
        <v>33</v>
      </c>
      <c r="B35" s="53">
        <f>IF(Übersicht!$C$13&gt;=A35,-Übersicht!$C$6,IF(A35=Übersicht!$C$13+1,Übersicht!$F$9,0))</f>
        <v>0</v>
      </c>
      <c r="C35" s="53">
        <f t="shared" si="11"/>
        <v>498063.60978463601</v>
      </c>
      <c r="D35" s="53">
        <f t="shared" si="12"/>
        <v>899944.67246719659</v>
      </c>
      <c r="E35" s="53">
        <f t="shared" si="13"/>
        <v>23661.633374880781</v>
      </c>
      <c r="F35" s="53">
        <f>IF(ISNUMBER(Übersicht!E30),(D35+E35)*(1+Übersicht!E30),(D35+E35)*(1+$Q$5))</f>
        <v>979022.68419260206</v>
      </c>
      <c r="G35" s="53">
        <f t="shared" si="14"/>
        <v>55416.378350524697</v>
      </c>
      <c r="H35" s="53">
        <f t="shared" si="2"/>
        <v>1939.5732422683625</v>
      </c>
      <c r="I35" s="53">
        <f t="shared" si="15"/>
        <v>17622.408315466837</v>
      </c>
      <c r="J35" s="53">
        <f t="shared" si="3"/>
        <v>0</v>
      </c>
      <c r="K35" s="53">
        <f t="shared" si="16"/>
        <v>0</v>
      </c>
      <c r="L35" s="53">
        <f t="shared" si="5"/>
        <v>0</v>
      </c>
      <c r="M35" s="53">
        <f t="shared" si="9"/>
        <v>3042.2733852430647</v>
      </c>
      <c r="N35" s="52">
        <f t="shared" si="10"/>
        <v>14580.134930223772</v>
      </c>
    </row>
    <row r="36" spans="1:14" x14ac:dyDescent="0.25">
      <c r="A36" s="9">
        <v>34</v>
      </c>
      <c r="B36" s="53">
        <f>IF(Übersicht!$C$13&gt;=A36,-Übersicht!$C$6,IF(A36=Übersicht!$C$13+1,Übersicht!$F$9,0))</f>
        <v>0</v>
      </c>
      <c r="C36" s="53">
        <f t="shared" si="11"/>
        <v>522643.74471485976</v>
      </c>
      <c r="D36" s="53">
        <f t="shared" si="12"/>
        <v>961400.27587713522</v>
      </c>
      <c r="E36" s="53">
        <f t="shared" si="13"/>
        <v>24580.134930223772</v>
      </c>
      <c r="F36" s="53">
        <f>IF(ISNUMBER(Übersicht!E31),(D36+E36)*(1+Übersicht!E31),(D36+E36)*(1+$Q$5))</f>
        <v>1045139.2354558007</v>
      </c>
      <c r="G36" s="53">
        <f t="shared" si="14"/>
        <v>59158.82464844163</v>
      </c>
      <c r="H36" s="53">
        <f t="shared" si="2"/>
        <v>2070.5588626954536</v>
      </c>
      <c r="I36" s="53">
        <f t="shared" si="15"/>
        <v>18812.506238204409</v>
      </c>
      <c r="J36" s="53">
        <f t="shared" si="3"/>
        <v>0</v>
      </c>
      <c r="K36" s="53">
        <f t="shared" si="16"/>
        <v>0</v>
      </c>
      <c r="L36" s="53">
        <f t="shared" si="5"/>
        <v>0</v>
      </c>
      <c r="M36" s="53">
        <f t="shared" si="9"/>
        <v>3261.9952142284887</v>
      </c>
      <c r="N36" s="52">
        <f t="shared" si="10"/>
        <v>15550.51102397592</v>
      </c>
    </row>
    <row r="37" spans="1:14" x14ac:dyDescent="0.25">
      <c r="A37" s="9">
        <v>35</v>
      </c>
      <c r="B37" s="53">
        <f>IF(Übersicht!$C$13&gt;=A37,-Übersicht!$C$6,IF(A37=Übersicht!$C$13+1,Übersicht!$F$9,0))</f>
        <v>0</v>
      </c>
      <c r="C37" s="53">
        <f t="shared" si="11"/>
        <v>548194.25573883567</v>
      </c>
      <c r="D37" s="53">
        <f t="shared" si="12"/>
        <v>1026326.7292175962</v>
      </c>
      <c r="E37" s="53">
        <f t="shared" si="13"/>
        <v>25550.51102397592</v>
      </c>
      <c r="F37" s="53">
        <f>IF(ISNUMBER(Übersicht!E32),(D37+E37)*(1+Übersicht!E32),(D37+E37)*(1+$Q$5))</f>
        <v>1114989.8746560668</v>
      </c>
      <c r="G37" s="53">
        <f t="shared" si="14"/>
        <v>63112.634414494503</v>
      </c>
      <c r="H37" s="53">
        <f t="shared" si="2"/>
        <v>2208.942204507302</v>
      </c>
      <c r="I37" s="53">
        <f t="shared" si="15"/>
        <v>20069.817743809199</v>
      </c>
      <c r="J37" s="53">
        <f t="shared" si="3"/>
        <v>0</v>
      </c>
      <c r="K37" s="53">
        <f t="shared" si="16"/>
        <v>0</v>
      </c>
      <c r="L37" s="53">
        <f t="shared" si="5"/>
        <v>0</v>
      </c>
      <c r="M37" s="53">
        <f t="shared" si="9"/>
        <v>3494.126350950773</v>
      </c>
      <c r="N37" s="52">
        <f t="shared" si="10"/>
        <v>16575.691392858425</v>
      </c>
    </row>
    <row r="38" spans="1:14" x14ac:dyDescent="0.25">
      <c r="A38" s="9">
        <v>36</v>
      </c>
      <c r="B38" s="53">
        <f>IF(Übersicht!$C$13&gt;=A38,-Übersicht!$C$6,IF(A38=Übersicht!$C$13+1,Übersicht!$F$9,0))</f>
        <v>0</v>
      </c>
      <c r="C38" s="53">
        <f t="shared" si="11"/>
        <v>574769.94713169406</v>
      </c>
      <c r="D38" s="53">
        <f t="shared" si="12"/>
        <v>1094920.0569122576</v>
      </c>
      <c r="E38" s="53">
        <f t="shared" si="13"/>
        <v>26575.691392858425</v>
      </c>
      <c r="F38" s="53">
        <f>IF(ISNUMBER(Übersicht!E33),(D38+E38)*(1+Übersicht!E33),(D38+E38)*(1+$Q$5))</f>
        <v>1188785.4932034232</v>
      </c>
      <c r="G38" s="53">
        <f t="shared" si="14"/>
        <v>67289.744898307137</v>
      </c>
      <c r="H38" s="53">
        <f t="shared" si="2"/>
        <v>2355.1410714407434</v>
      </c>
      <c r="I38" s="53">
        <f t="shared" si="15"/>
        <v>21398.138877661615</v>
      </c>
      <c r="J38" s="53">
        <f t="shared" si="3"/>
        <v>0</v>
      </c>
      <c r="K38" s="53">
        <f t="shared" si="16"/>
        <v>0</v>
      </c>
      <c r="L38" s="53">
        <f t="shared" si="5"/>
        <v>0</v>
      </c>
      <c r="M38" s="53">
        <f t="shared" si="9"/>
        <v>3739.3676402882752</v>
      </c>
      <c r="N38" s="52">
        <f t="shared" si="10"/>
        <v>17658.771237373341</v>
      </c>
    </row>
    <row r="39" spans="1:14" x14ac:dyDescent="0.25">
      <c r="A39" s="9">
        <v>37</v>
      </c>
      <c r="B39" s="53">
        <f>IF(Übersicht!$C$13&gt;=A39,-Übersicht!$C$6,IF(A39=Übersicht!$C$13+1,Übersicht!$F$9,0))</f>
        <v>0</v>
      </c>
      <c r="C39" s="53">
        <f t="shared" si="11"/>
        <v>602428.71836906741</v>
      </c>
      <c r="D39" s="53">
        <f t="shared" si="12"/>
        <v>1167387.3543257616</v>
      </c>
      <c r="E39" s="53">
        <f t="shared" si="13"/>
        <v>27658.771237373341</v>
      </c>
      <c r="F39" s="53">
        <f>IF(ISNUMBER(Übersicht!E34),(D39+E39)*(1+Übersicht!E34),(D39+E39)*(1+$Q$5))</f>
        <v>1266748.8930969231</v>
      </c>
      <c r="G39" s="53">
        <f t="shared" si="14"/>
        <v>71702.767533788225</v>
      </c>
      <c r="H39" s="53">
        <f t="shared" si="2"/>
        <v>2509.5968636825833</v>
      </c>
      <c r="I39" s="53">
        <f t="shared" si="15"/>
        <v>22801.480075744614</v>
      </c>
      <c r="J39" s="53">
        <f t="shared" si="3"/>
        <v>0</v>
      </c>
      <c r="K39" s="53">
        <f t="shared" si="16"/>
        <v>0</v>
      </c>
      <c r="L39" s="53">
        <f t="shared" si="5"/>
        <v>0</v>
      </c>
      <c r="M39" s="53">
        <f t="shared" si="9"/>
        <v>3998.4595089843488</v>
      </c>
      <c r="N39" s="52">
        <f t="shared" si="10"/>
        <v>18803.020566760264</v>
      </c>
    </row>
    <row r="40" spans="1:14" x14ac:dyDescent="0.25">
      <c r="A40" s="9">
        <v>38</v>
      </c>
      <c r="B40" s="53">
        <f>IF(Übersicht!$C$13&gt;=A40,-Übersicht!$C$6,IF(A40=Übersicht!$C$13+1,Übersicht!$F$9,0))</f>
        <v>0</v>
      </c>
      <c r="C40" s="53">
        <f t="shared" si="11"/>
        <v>631231.73893582763</v>
      </c>
      <c r="D40" s="53">
        <f t="shared" si="12"/>
        <v>1243947.4130211785</v>
      </c>
      <c r="E40" s="53">
        <f t="shared" si="13"/>
        <v>28803.020566760264</v>
      </c>
      <c r="F40" s="53">
        <f>IF(ISNUMBER(Übersicht!E35),(D40+E40)*(1+Übersicht!E35),(D40+E40)*(1+$Q$5))</f>
        <v>1349115.4596032151</v>
      </c>
      <c r="G40" s="53">
        <f t="shared" si="14"/>
        <v>76365.026015276322</v>
      </c>
      <c r="H40" s="53">
        <f t="shared" si="2"/>
        <v>2672.7759105346713</v>
      </c>
      <c r="I40" s="53">
        <f t="shared" si="15"/>
        <v>24284.078272857871</v>
      </c>
      <c r="J40" s="53">
        <f t="shared" si="3"/>
        <v>0</v>
      </c>
      <c r="K40" s="53">
        <f t="shared" si="16"/>
        <v>0</v>
      </c>
      <c r="L40" s="53">
        <f t="shared" si="5"/>
        <v>0</v>
      </c>
      <c r="M40" s="53">
        <f t="shared" si="9"/>
        <v>4272.1842011263834</v>
      </c>
      <c r="N40" s="52">
        <f t="shared" si="10"/>
        <v>20011.894071731487</v>
      </c>
    </row>
    <row r="41" spans="1:14" x14ac:dyDescent="0.25">
      <c r="A41" s="9">
        <v>39</v>
      </c>
      <c r="B41" s="53">
        <f>IF(Übersicht!$C$13&gt;=A41,-Übersicht!$C$6,IF(A41=Übersicht!$C$13+1,Übersicht!$F$9,0))</f>
        <v>0</v>
      </c>
      <c r="C41" s="53">
        <f t="shared" si="11"/>
        <v>661243.63300755911</v>
      </c>
      <c r="D41" s="53">
        <f t="shared" si="12"/>
        <v>1324831.3813303572</v>
      </c>
      <c r="E41" s="53">
        <f t="shared" si="13"/>
        <v>30011.894071731487</v>
      </c>
      <c r="F41" s="53">
        <f>IF(ISNUMBER(Übersicht!E36),(D41+E41)*(1+Übersicht!E36),(D41+E41)*(1+$Q$5))</f>
        <v>1436133.8719262141</v>
      </c>
      <c r="G41" s="53">
        <f t="shared" si="14"/>
        <v>81290.596524125431</v>
      </c>
      <c r="H41" s="53">
        <f t="shared" si="2"/>
        <v>2845.170878344386</v>
      </c>
      <c r="I41" s="53">
        <f t="shared" si="15"/>
        <v>25850.409694671853</v>
      </c>
      <c r="J41" s="53">
        <f t="shared" si="3"/>
        <v>0</v>
      </c>
      <c r="K41" s="53">
        <f t="shared" si="16"/>
        <v>0</v>
      </c>
      <c r="L41" s="53">
        <f t="shared" si="5"/>
        <v>0</v>
      </c>
      <c r="M41" s="53">
        <f t="shared" si="9"/>
        <v>4561.3681398787903</v>
      </c>
      <c r="N41" s="52">
        <f t="shared" si="10"/>
        <v>21289.041554793061</v>
      </c>
    </row>
    <row r="42" spans="1:14" x14ac:dyDescent="0.25">
      <c r="A42" s="9">
        <v>40</v>
      </c>
      <c r="B42" s="53">
        <f>IF(Übersicht!$C$13&gt;=A42,-Übersicht!$C$6,IF(A42=Übersicht!$C$13+1,Übersicht!$F$9,0))</f>
        <v>0</v>
      </c>
      <c r="C42" s="53">
        <f t="shared" si="11"/>
        <v>692532.67456235213</v>
      </c>
      <c r="D42" s="53">
        <f t="shared" si="12"/>
        <v>1410283.4622315422</v>
      </c>
      <c r="E42" s="53">
        <f t="shared" si="13"/>
        <v>31289.041554793061</v>
      </c>
      <c r="F42" s="53">
        <f>IF(ISNUMBER(Übersicht!E37),(D42+E42)*(1+Übersicht!E37),(D42+E42)*(1+$Q$5))</f>
        <v>1528066.8540135154</v>
      </c>
      <c r="G42" s="53">
        <f t="shared" si="14"/>
        <v>86494.35022718017</v>
      </c>
      <c r="H42" s="53">
        <f t="shared" si="2"/>
        <v>3027.3022579513035</v>
      </c>
      <c r="I42" s="53">
        <f t="shared" si="15"/>
        <v>27505.203372243275</v>
      </c>
      <c r="J42" s="53">
        <f t="shared" si="3"/>
        <v>0</v>
      </c>
      <c r="K42" s="53">
        <f t="shared" si="16"/>
        <v>0</v>
      </c>
      <c r="L42" s="53">
        <f t="shared" si="5"/>
        <v>0</v>
      </c>
      <c r="M42" s="53">
        <f t="shared" si="9"/>
        <v>4866.8844226004139</v>
      </c>
      <c r="N42" s="52">
        <f t="shared" si="10"/>
        <v>22638.31894964286</v>
      </c>
    </row>
    <row r="43" spans="1:14" x14ac:dyDescent="0.25">
      <c r="A43" s="9">
        <v>41</v>
      </c>
      <c r="B43" s="53">
        <f>IF(Übersicht!$C$13&gt;=A43,-Übersicht!$C$6,IF(A43=Übersicht!$C$13+1,Übersicht!$F$9,0))</f>
        <v>0</v>
      </c>
      <c r="C43" s="53">
        <f t="shared" si="11"/>
        <v>725170.99351199495</v>
      </c>
      <c r="D43" s="53">
        <f t="shared" si="12"/>
        <v>1500561.6506412721</v>
      </c>
      <c r="E43" s="53">
        <f t="shared" si="13"/>
        <v>32638.31894964286</v>
      </c>
      <c r="F43" s="53">
        <f>IF(ISNUMBER(Übersicht!G18),(D43+E43)*(1+Übersicht!G18),(D43+E43)*(1+$Q$5))</f>
        <v>1625191.9677663699</v>
      </c>
      <c r="G43" s="53">
        <f t="shared" si="14"/>
        <v>91991.998175455024</v>
      </c>
      <c r="H43" s="53">
        <f t="shared" si="2"/>
        <v>3219.7199361409212</v>
      </c>
      <c r="I43" s="53">
        <f t="shared" si="15"/>
        <v>29253.455419794656</v>
      </c>
      <c r="J43" s="53">
        <f t="shared" si="3"/>
        <v>0</v>
      </c>
      <c r="K43" s="53">
        <f t="shared" si="16"/>
        <v>0</v>
      </c>
      <c r="L43" s="53">
        <f t="shared" si="5"/>
        <v>0</v>
      </c>
      <c r="M43" s="53">
        <f t="shared" si="9"/>
        <v>5189.6554568795873</v>
      </c>
      <c r="N43" s="52">
        <f t="shared" si="10"/>
        <v>24063.799962915069</v>
      </c>
    </row>
    <row r="44" spans="1:14" x14ac:dyDescent="0.25">
      <c r="A44" s="9">
        <v>42</v>
      </c>
      <c r="B44" s="53">
        <f>IF(Übersicht!$C$13&gt;=A44,-Übersicht!$C$6,IF(A44=Übersicht!$C$13+1,Übersicht!$F$9,0))</f>
        <v>0</v>
      </c>
      <c r="C44" s="53">
        <f t="shared" si="11"/>
        <v>759234.79347491008</v>
      </c>
      <c r="D44" s="53">
        <f t="shared" si="12"/>
        <v>1595938.5123465753</v>
      </c>
      <c r="E44" s="53">
        <f t="shared" si="13"/>
        <v>34063.799962915073</v>
      </c>
      <c r="F44" s="53">
        <f>IF(ISNUMBER(Übersicht!G19),(D44+E44)*(1+Übersicht!G19),(D44+E44)*(1+$Q$5))</f>
        <v>1727802.4510480599</v>
      </c>
      <c r="G44" s="53">
        <f t="shared" si="14"/>
        <v>97800.138738569571</v>
      </c>
      <c r="H44" s="53">
        <f t="shared" si="2"/>
        <v>3423.0048558499298</v>
      </c>
      <c r="I44" s="53">
        <f t="shared" si="15"/>
        <v>31100.444118865074</v>
      </c>
      <c r="J44" s="53">
        <f t="shared" si="3"/>
        <v>0</v>
      </c>
      <c r="K44" s="53">
        <f t="shared" si="16"/>
        <v>0</v>
      </c>
      <c r="L44" s="53">
        <f t="shared" si="5"/>
        <v>0</v>
      </c>
      <c r="M44" s="53">
        <f t="shared" si="9"/>
        <v>5530.6557454454642</v>
      </c>
      <c r="N44" s="52">
        <f t="shared" si="10"/>
        <v>25569.788373419611</v>
      </c>
    </row>
    <row r="45" spans="1:14" x14ac:dyDescent="0.25">
      <c r="A45" s="9">
        <v>43</v>
      </c>
      <c r="B45" s="53">
        <f>IF(Übersicht!$C$13&gt;=A45,-Übersicht!$C$6,IF(A45=Übersicht!$C$13+1,Übersicht!$F$9,0))</f>
        <v>0</v>
      </c>
      <c r="C45" s="53">
        <f t="shared" si="11"/>
        <v>794804.58184832963</v>
      </c>
      <c r="D45" s="53">
        <f t="shared" si="12"/>
        <v>1696702.0069291948</v>
      </c>
      <c r="E45" s="53">
        <f t="shared" si="13"/>
        <v>35569.788373419608</v>
      </c>
      <c r="F45" s="53">
        <f>IF(ISNUMBER(Übersicht!G20),(D45+E45)*(1+Übersicht!G20),(D45+E45)*(1+$Q$5))</f>
        <v>1836208.1030207712</v>
      </c>
      <c r="G45" s="53">
        <f t="shared" si="14"/>
        <v>103936.30771815684</v>
      </c>
      <c r="H45" s="53">
        <f t="shared" si="2"/>
        <v>3637.7707701354898</v>
      </c>
      <c r="I45" s="53">
        <f t="shared" si="15"/>
        <v>33051.745854373876</v>
      </c>
      <c r="J45" s="53">
        <f t="shared" si="3"/>
        <v>0</v>
      </c>
      <c r="K45" s="53">
        <f t="shared" si="16"/>
        <v>0</v>
      </c>
      <c r="L45" s="53">
        <f t="shared" si="5"/>
        <v>0</v>
      </c>
      <c r="M45" s="53">
        <f t="shared" si="9"/>
        <v>5890.9148283637769</v>
      </c>
      <c r="N45" s="52">
        <f t="shared" si="10"/>
        <v>27160.831026010099</v>
      </c>
    </row>
    <row r="46" spans="1:14" x14ac:dyDescent="0.25">
      <c r="A46" s="9">
        <v>44</v>
      </c>
      <c r="B46" s="53">
        <f>IF(Übersicht!$C$13&gt;=A46,-Übersicht!$C$6,IF(A46=Übersicht!$C$13+1,Übersicht!$F$9,0))</f>
        <v>0</v>
      </c>
      <c r="C46" s="53">
        <f t="shared" si="11"/>
        <v>831965.41287433973</v>
      </c>
      <c r="D46" s="53">
        <f t="shared" si="12"/>
        <v>1803156.3571663974</v>
      </c>
      <c r="E46" s="53">
        <f t="shared" si="13"/>
        <v>37160.831026010099</v>
      </c>
      <c r="F46" s="53">
        <f>IF(ISNUMBER(Übersicht!G21),(D46+E46)*(1+Übersicht!G21),(D46+E46)*(1+$Q$5))</f>
        <v>1950736.2194839523</v>
      </c>
      <c r="G46" s="53">
        <f t="shared" si="14"/>
        <v>110419.03129154467</v>
      </c>
      <c r="H46" s="53">
        <f t="shared" si="2"/>
        <v>3864.6660952040556</v>
      </c>
      <c r="I46" s="53">
        <f t="shared" si="15"/>
        <v>35113.251950711136</v>
      </c>
      <c r="J46" s="53">
        <f t="shared" si="3"/>
        <v>0</v>
      </c>
      <c r="K46" s="53">
        <f t="shared" si="16"/>
        <v>0</v>
      </c>
      <c r="L46" s="53">
        <f t="shared" si="5"/>
        <v>0</v>
      </c>
      <c r="M46" s="53">
        <f t="shared" si="9"/>
        <v>6271.5203914000431</v>
      </c>
      <c r="N46" s="52">
        <f t="shared" si="10"/>
        <v>28841.731559311091</v>
      </c>
    </row>
    <row r="47" spans="1:14" x14ac:dyDescent="0.25">
      <c r="A47" s="9">
        <v>45</v>
      </c>
      <c r="B47" s="53">
        <f>IF(Übersicht!$C$13&gt;=A47,-Übersicht!$C$6,IF(A47=Übersicht!$C$13+1,Übersicht!$F$9,0))</f>
        <v>0</v>
      </c>
      <c r="C47" s="53">
        <f t="shared" si="11"/>
        <v>870807.14443365077</v>
      </c>
      <c r="D47" s="53">
        <f t="shared" si="12"/>
        <v>1915622.967533241</v>
      </c>
      <c r="E47" s="53">
        <f t="shared" si="13"/>
        <v>38841.731559311091</v>
      </c>
      <c r="F47" s="53">
        <f>IF(ISNUMBER(Übersicht!G22),(D47+E47)*(1+Übersicht!G22),(D47+E47)*(1+$Q$5))</f>
        <v>2071732.5810381053</v>
      </c>
      <c r="G47" s="53">
        <f t="shared" si="14"/>
        <v>117267.88194555324</v>
      </c>
      <c r="H47" s="53">
        <f t="shared" si="2"/>
        <v>4104.3758680943592</v>
      </c>
      <c r="I47" s="53">
        <f t="shared" si="15"/>
        <v>37291.186458685894</v>
      </c>
      <c r="J47" s="53">
        <f t="shared" si="3"/>
        <v>0</v>
      </c>
      <c r="K47" s="53">
        <f t="shared" si="16"/>
        <v>0</v>
      </c>
      <c r="L47" s="53">
        <f t="shared" si="5"/>
        <v>0</v>
      </c>
      <c r="M47" s="53">
        <f t="shared" si="9"/>
        <v>6673.6215499348818</v>
      </c>
      <c r="N47" s="52">
        <f t="shared" si="10"/>
        <v>30617.56490875101</v>
      </c>
    </row>
    <row r="48" spans="1:14" x14ac:dyDescent="0.25">
      <c r="A48" s="9">
        <v>46</v>
      </c>
      <c r="B48" s="53">
        <f>IF(Übersicht!$C$13&gt;=A48,-Übersicht!$C$6,IF(A48=Übersicht!$C$13+1,Übersicht!$F$9,0))</f>
        <v>0</v>
      </c>
      <c r="C48" s="53">
        <f t="shared" si="11"/>
        <v>911424.70934240182</v>
      </c>
      <c r="D48" s="53">
        <f t="shared" si="12"/>
        <v>2034441.3945794194</v>
      </c>
      <c r="E48" s="53">
        <f t="shared" si="13"/>
        <v>40617.56490875101</v>
      </c>
      <c r="F48" s="53">
        <f>IF(ISNUMBER(Übersicht!G23),(D48+E48)*(1+Übersicht!G23),(D48+E48)*(1+$Q$5))</f>
        <v>2199562.4970574607</v>
      </c>
      <c r="G48" s="53">
        <f t="shared" si="14"/>
        <v>124503.53756929026</v>
      </c>
      <c r="H48" s="53">
        <f t="shared" si="2"/>
        <v>4357.6238149251576</v>
      </c>
      <c r="I48" s="53">
        <f t="shared" si="15"/>
        <v>39592.124947034288</v>
      </c>
      <c r="J48" s="53">
        <f t="shared" si="3"/>
        <v>0</v>
      </c>
      <c r="K48" s="53">
        <f t="shared" si="16"/>
        <v>0</v>
      </c>
      <c r="L48" s="53">
        <f t="shared" si="5"/>
        <v>0</v>
      </c>
      <c r="M48" s="53">
        <f t="shared" si="9"/>
        <v>7098.4323183462047</v>
      </c>
      <c r="N48" s="52">
        <f t="shared" si="10"/>
        <v>32493.692628688084</v>
      </c>
    </row>
    <row r="49" spans="1:14" x14ac:dyDescent="0.25">
      <c r="A49" s="9">
        <v>47</v>
      </c>
      <c r="B49" s="53">
        <f>IF(Übersicht!$C$13&gt;=A49,-Übersicht!$C$6,IF(A49=Übersicht!$C$13+1,Übersicht!$F$9,0))</f>
        <v>0</v>
      </c>
      <c r="C49" s="53">
        <f t="shared" si="11"/>
        <v>953918.40197108989</v>
      </c>
      <c r="D49" s="53">
        <f t="shared" si="12"/>
        <v>2159970.3721104264</v>
      </c>
      <c r="E49" s="53">
        <f t="shared" si="13"/>
        <v>42493.692628688084</v>
      </c>
      <c r="F49" s="53">
        <f>IF(ISNUMBER(Übersicht!G24),(D49+E49)*(1+Übersicht!G24),(D49+E49)*(1+$Q$5))</f>
        <v>2334611.9086234616</v>
      </c>
      <c r="G49" s="53">
        <f t="shared" si="14"/>
        <v>132147.84388434701</v>
      </c>
      <c r="H49" s="53">
        <f t="shared" si="2"/>
        <v>4625.1745359521401</v>
      </c>
      <c r="I49" s="53">
        <f t="shared" si="15"/>
        <v>42023.014355222309</v>
      </c>
      <c r="J49" s="53">
        <f t="shared" si="3"/>
        <v>0</v>
      </c>
      <c r="K49" s="53">
        <f t="shared" si="16"/>
        <v>0</v>
      </c>
      <c r="L49" s="53">
        <f t="shared" si="5"/>
        <v>0</v>
      </c>
      <c r="M49" s="53">
        <f t="shared" si="9"/>
        <v>7547.2352753329178</v>
      </c>
      <c r="N49" s="52">
        <f t="shared" si="10"/>
        <v>34475.779079889391</v>
      </c>
    </row>
    <row r="50" spans="1:14" x14ac:dyDescent="0.25">
      <c r="A50" s="9">
        <v>48</v>
      </c>
      <c r="B50" s="53">
        <f>IF(Übersicht!$C$13&gt;=A50,-Übersicht!$C$6,IF(A50=Übersicht!$C$13+1,Übersicht!$F$9,0))</f>
        <v>0</v>
      </c>
      <c r="C50" s="53">
        <f t="shared" si="11"/>
        <v>998394.1810509793</v>
      </c>
      <c r="D50" s="53">
        <f t="shared" si="12"/>
        <v>2292588.8942682394</v>
      </c>
      <c r="E50" s="53">
        <f t="shared" si="13"/>
        <v>44475.779079889391</v>
      </c>
      <c r="F50" s="53">
        <f>IF(ISNUMBER(Übersicht!G25),(D50+E50)*(1+Übersicht!G25),(D50+E50)*(1+$Q$5))</f>
        <v>2477288.5537490165</v>
      </c>
      <c r="G50" s="53">
        <f t="shared" si="14"/>
        <v>140223.88040088769</v>
      </c>
      <c r="H50" s="53">
        <f t="shared" si="2"/>
        <v>4907.8358140310702</v>
      </c>
      <c r="I50" s="53">
        <f t="shared" si="15"/>
        <v>44591.193967482293</v>
      </c>
      <c r="J50" s="53">
        <f t="shared" si="3"/>
        <v>0</v>
      </c>
      <c r="K50" s="53">
        <f t="shared" si="16"/>
        <v>0</v>
      </c>
      <c r="L50" s="53">
        <f t="shared" si="5"/>
        <v>0</v>
      </c>
      <c r="M50" s="53">
        <f t="shared" si="9"/>
        <v>8021.3854362464172</v>
      </c>
      <c r="N50" s="52">
        <f t="shared" si="10"/>
        <v>36569.808531235874</v>
      </c>
    </row>
    <row r="51" spans="1:14" x14ac:dyDescent="0.25">
      <c r="A51" s="9">
        <v>49</v>
      </c>
      <c r="B51" s="53">
        <f>IF(Übersicht!$C$13&gt;=A51,-Übersicht!$C$6,IF(A51=Übersicht!$C$13+1,Übersicht!$F$9,0))</f>
        <v>0</v>
      </c>
      <c r="C51" s="53">
        <f t="shared" si="11"/>
        <v>1044963.9895822152</v>
      </c>
      <c r="D51" s="53">
        <f t="shared" si="12"/>
        <v>2432697.3597815344</v>
      </c>
      <c r="E51" s="53">
        <f t="shared" si="13"/>
        <v>46569.808531235874</v>
      </c>
      <c r="F51" s="53">
        <f>IF(ISNUMBER(Übersicht!G26),(D51+E51)*(1+Übersicht!G26),(D51+E51)*(1+$Q$5))</f>
        <v>2628023.1984115369</v>
      </c>
      <c r="G51" s="53">
        <f t="shared" si="14"/>
        <v>148756.03009876655</v>
      </c>
      <c r="H51" s="53">
        <f t="shared" si="2"/>
        <v>5206.4610534568174</v>
      </c>
      <c r="I51" s="53">
        <f t="shared" si="15"/>
        <v>47304.417571407663</v>
      </c>
      <c r="J51" s="53">
        <f t="shared" si="3"/>
        <v>0</v>
      </c>
      <c r="K51" s="53">
        <f t="shared" si="16"/>
        <v>0</v>
      </c>
      <c r="L51" s="53">
        <f t="shared" si="5"/>
        <v>0</v>
      </c>
      <c r="M51" s="53">
        <f t="shared" si="9"/>
        <v>8522.3143441211396</v>
      </c>
      <c r="N51" s="52">
        <f t="shared" si="10"/>
        <v>38782.103227286527</v>
      </c>
    </row>
    <row r="52" spans="1:14" x14ac:dyDescent="0.25">
      <c r="A52" s="9">
        <v>50</v>
      </c>
      <c r="B52" s="53">
        <f>IF(Übersicht!$C$13&gt;=A52,-Übersicht!$C$6,IF(A52=Übersicht!$C$13+1,Übersicht!$F$9,0))</f>
        <v>0</v>
      </c>
      <c r="C52" s="53">
        <f t="shared" si="11"/>
        <v>1093746.0928095018</v>
      </c>
      <c r="D52" s="53">
        <f t="shared" si="12"/>
        <v>2580718.7808401291</v>
      </c>
      <c r="E52" s="53">
        <f t="shared" si="13"/>
        <v>48782.103227286527</v>
      </c>
      <c r="F52" s="53">
        <f>IF(ISNUMBER(Übersicht!G27),(D52+E52)*(1+Übersicht!G27),(D52+E52)*(1+$Q$5))</f>
        <v>2787270.9371114606</v>
      </c>
      <c r="G52" s="53">
        <f t="shared" si="14"/>
        <v>157770.05304404488</v>
      </c>
      <c r="H52" s="53">
        <f t="shared" si="2"/>
        <v>5521.9518565415729</v>
      </c>
      <c r="I52" s="53">
        <f t="shared" si="15"/>
        <v>50170.876868006286</v>
      </c>
      <c r="J52" s="53">
        <f t="shared" si="3"/>
        <v>0</v>
      </c>
      <c r="K52" s="53">
        <f t="shared" si="16"/>
        <v>0</v>
      </c>
      <c r="L52" s="53">
        <f t="shared" si="5"/>
        <v>0</v>
      </c>
      <c r="M52" s="53">
        <f t="shared" si="9"/>
        <v>9051.5343917556602</v>
      </c>
      <c r="N52" s="52">
        <f t="shared" si="10"/>
        <v>41119.342476250626</v>
      </c>
    </row>
    <row r="53" spans="1:14" x14ac:dyDescent="0.25">
      <c r="A53" s="9">
        <v>51</v>
      </c>
      <c r="B53" s="53">
        <f>IF(Übersicht!$C$13&gt;=A53,-Übersicht!$C$6,IF(A53=Übersicht!$C$13+1,Übersicht!$F$9,0))</f>
        <v>0</v>
      </c>
      <c r="C53" s="53">
        <f t="shared" si="11"/>
        <v>1144865.4352857524</v>
      </c>
      <c r="D53" s="53">
        <f t="shared" si="12"/>
        <v>2737100.0602434543</v>
      </c>
      <c r="E53" s="53">
        <f t="shared" si="13"/>
        <v>51119.342476250626</v>
      </c>
      <c r="F53" s="53">
        <f>IF(ISNUMBER(Übersicht!G28),(D53+E53)*(1+Übersicht!G28),(D53+E53)*(1+$Q$5))</f>
        <v>2955512.5668828874</v>
      </c>
      <c r="G53" s="53">
        <f t="shared" si="14"/>
        <v>167293.16416318249</v>
      </c>
      <c r="H53" s="53">
        <f t="shared" si="2"/>
        <v>5855.26074571138</v>
      </c>
      <c r="I53" s="53">
        <f t="shared" si="15"/>
        <v>53199.226203891973</v>
      </c>
      <c r="J53" s="53">
        <f t="shared" si="3"/>
        <v>0</v>
      </c>
      <c r="K53" s="53">
        <f t="shared" si="16"/>
        <v>0</v>
      </c>
      <c r="L53" s="53">
        <f t="shared" si="5"/>
        <v>0</v>
      </c>
      <c r="M53" s="53">
        <f t="shared" si="9"/>
        <v>9610.643387893555</v>
      </c>
      <c r="N53" s="52">
        <f t="shared" si="10"/>
        <v>43588.582815998416</v>
      </c>
    </row>
    <row r="54" spans="1:14" x14ac:dyDescent="0.25">
      <c r="A54" s="9">
        <v>52</v>
      </c>
      <c r="B54" s="53">
        <f>IF(Übersicht!$C$13&gt;=A54,-Übersicht!$C$6,IF(A54=Übersicht!$C$13+1,Übersicht!$F$9,0))</f>
        <v>0</v>
      </c>
      <c r="C54" s="53">
        <f t="shared" si="11"/>
        <v>1198454.0181017509</v>
      </c>
      <c r="D54" s="53">
        <f t="shared" si="12"/>
        <v>2902313.3406789955</v>
      </c>
      <c r="E54" s="53">
        <f t="shared" si="13"/>
        <v>53588.582815998416</v>
      </c>
      <c r="F54" s="53">
        <f>IF(ISNUMBER(Übersicht!G29),(D54+E54)*(1+Übersicht!G29),(D54+E54)*(1+$Q$5))</f>
        <v>3133256.0389046934</v>
      </c>
      <c r="G54" s="53">
        <f t="shared" si="14"/>
        <v>177354.11540969973</v>
      </c>
      <c r="H54" s="53">
        <f t="shared" si="2"/>
        <v>6207.3940393394869</v>
      </c>
      <c r="I54" s="53">
        <f t="shared" si="15"/>
        <v>56398.60870028448</v>
      </c>
      <c r="J54" s="53">
        <f t="shared" si="3"/>
        <v>0</v>
      </c>
      <c r="K54" s="53">
        <f t="shared" si="16"/>
        <v>0</v>
      </c>
      <c r="L54" s="53">
        <f t="shared" si="5"/>
        <v>0</v>
      </c>
      <c r="M54" s="53">
        <f t="shared" si="9"/>
        <v>10201.329381290021</v>
      </c>
      <c r="N54" s="52">
        <f t="shared" si="10"/>
        <v>46197.279318994457</v>
      </c>
    </row>
    <row r="55" spans="1:14" x14ac:dyDescent="0.25">
      <c r="A55" s="9">
        <v>53</v>
      </c>
      <c r="B55" s="53">
        <f>IF(Übersicht!$C$13&gt;=A55,-Übersicht!$C$6,IF(A55=Übersicht!$C$13+1,Übersicht!$F$9,0))</f>
        <v>0</v>
      </c>
      <c r="C55" s="53">
        <f t="shared" si="11"/>
        <v>1254651.2974207452</v>
      </c>
      <c r="D55" s="53">
        <f t="shared" si="12"/>
        <v>3076857.4302044092</v>
      </c>
      <c r="E55" s="53">
        <f t="shared" si="13"/>
        <v>56197.279318994457</v>
      </c>
      <c r="F55" s="53">
        <f>IF(ISNUMBER(Übersicht!G30),(D55+E55)*(1+Übersicht!G30),(D55+E55)*(1+$Q$5))</f>
        <v>3321037.9920948078</v>
      </c>
      <c r="G55" s="53">
        <f t="shared" si="14"/>
        <v>187983.28257140424</v>
      </c>
      <c r="H55" s="53">
        <f t="shared" si="2"/>
        <v>6579.4148899991478</v>
      </c>
      <c r="I55" s="53">
        <f t="shared" si="15"/>
        <v>59778.683857706535</v>
      </c>
      <c r="J55" s="53">
        <f t="shared" si="3"/>
        <v>0</v>
      </c>
      <c r="K55" s="53">
        <f t="shared" si="16"/>
        <v>0</v>
      </c>
      <c r="L55" s="53">
        <f t="shared" si="5"/>
        <v>0</v>
      </c>
      <c r="M55" s="53">
        <f t="shared" si="9"/>
        <v>10825.375757229069</v>
      </c>
      <c r="N55" s="52">
        <f t="shared" si="10"/>
        <v>48953.308100477465</v>
      </c>
    </row>
    <row r="56" spans="1:14" x14ac:dyDescent="0.25">
      <c r="A56" s="9">
        <v>54</v>
      </c>
      <c r="B56" s="53">
        <f>IF(Übersicht!$C$13&gt;=A56,-Übersicht!$C$6,IF(A56=Übersicht!$C$13+1,Übersicht!$F$9,0))</f>
        <v>0</v>
      </c>
      <c r="C56" s="53">
        <f t="shared" si="11"/>
        <v>1313604.6055212228</v>
      </c>
      <c r="D56" s="53">
        <f t="shared" si="12"/>
        <v>3261259.3082371014</v>
      </c>
      <c r="E56" s="53">
        <f t="shared" si="13"/>
        <v>58953.308100477465</v>
      </c>
      <c r="F56" s="53">
        <f>IF(ISNUMBER(Übersicht!G31),(D56+E56)*(1+Übersicht!G31),(D56+E56)*(1+$Q$5))</f>
        <v>3519425.3733178335</v>
      </c>
      <c r="G56" s="53">
        <f t="shared" si="14"/>
        <v>199212.75698025478</v>
      </c>
      <c r="H56" s="53">
        <f t="shared" si="2"/>
        <v>6972.446494308916</v>
      </c>
      <c r="I56" s="53">
        <f t="shared" si="15"/>
        <v>63349.656719720995</v>
      </c>
      <c r="J56" s="53">
        <f t="shared" si="3"/>
        <v>0</v>
      </c>
      <c r="K56" s="53">
        <f t="shared" si="16"/>
        <v>0</v>
      </c>
      <c r="L56" s="53">
        <f t="shared" si="5"/>
        <v>0</v>
      </c>
      <c r="M56" s="53">
        <f t="shared" si="9"/>
        <v>11484.666621878489</v>
      </c>
      <c r="N56" s="52">
        <f t="shared" si="10"/>
        <v>51864.990097842507</v>
      </c>
    </row>
    <row r="57" spans="1:14" x14ac:dyDescent="0.25">
      <c r="A57" s="9">
        <v>55</v>
      </c>
      <c r="B57" s="53">
        <f>IF(Übersicht!$C$13&gt;=A57,-Übersicht!$C$6,IF(A57=Übersicht!$C$13+1,Übersicht!$F$9,0))</f>
        <v>0</v>
      </c>
      <c r="C57" s="53">
        <f t="shared" si="11"/>
        <v>1375469.5956190652</v>
      </c>
      <c r="D57" s="53">
        <f t="shared" si="12"/>
        <v>3456075.7165981126</v>
      </c>
      <c r="E57" s="53">
        <f t="shared" si="13"/>
        <v>61864.990097842507</v>
      </c>
      <c r="F57" s="53">
        <f>IF(ISNUMBER(Übersicht!G32),(D57+E57)*(1+Übersicht!G32),(D57+E57)*(1+$Q$5))</f>
        <v>3729017.1490977127</v>
      </c>
      <c r="G57" s="53">
        <f t="shared" si="14"/>
        <v>211076.44240175746</v>
      </c>
      <c r="H57" s="53">
        <f t="shared" si="2"/>
        <v>7387.6754840615049</v>
      </c>
      <c r="I57" s="53">
        <f t="shared" si="15"/>
        <v>67122.30868375882</v>
      </c>
      <c r="J57" s="53">
        <f t="shared" si="3"/>
        <v>0</v>
      </c>
      <c r="K57" s="53">
        <f t="shared" si="16"/>
        <v>0</v>
      </c>
      <c r="L57" s="53">
        <f t="shared" si="5"/>
        <v>0</v>
      </c>
      <c r="M57" s="53">
        <f t="shared" si="9"/>
        <v>12181.192490738971</v>
      </c>
      <c r="N57" s="52">
        <f t="shared" si="10"/>
        <v>54941.11619301985</v>
      </c>
    </row>
    <row r="58" spans="1:14" x14ac:dyDescent="0.25">
      <c r="A58" s="9">
        <v>56</v>
      </c>
      <c r="B58" s="53">
        <f>IF(Übersicht!$C$13&gt;=A58,-Übersicht!$C$6,IF(A58=Übersicht!$C$13+1,Übersicht!$F$9,0))</f>
        <v>0</v>
      </c>
      <c r="C58" s="53">
        <f t="shared" si="11"/>
        <v>1440410.711812085</v>
      </c>
      <c r="D58" s="53">
        <f t="shared" si="12"/>
        <v>3661894.8404139541</v>
      </c>
      <c r="E58" s="53">
        <f t="shared" si="13"/>
        <v>64941.11619301985</v>
      </c>
      <c r="F58" s="53">
        <f>IF(ISNUMBER(Übersicht!G33),(D58+E58)*(1+Übersicht!G33),(D58+E58)*(1+$Q$5))</f>
        <v>3950446.1140033924</v>
      </c>
      <c r="G58" s="53">
        <f t="shared" si="14"/>
        <v>223610.15739641851</v>
      </c>
      <c r="H58" s="53">
        <f t="shared" si="2"/>
        <v>7826.3555088746443</v>
      </c>
      <c r="I58" s="53">
        <f t="shared" si="15"/>
        <v>71108.030052061062</v>
      </c>
      <c r="J58" s="53">
        <f t="shared" si="3"/>
        <v>0</v>
      </c>
      <c r="K58" s="53">
        <f t="shared" si="16"/>
        <v>0</v>
      </c>
      <c r="L58" s="53">
        <f t="shared" si="5"/>
        <v>0</v>
      </c>
      <c r="M58" s="53">
        <f t="shared" si="9"/>
        <v>12917.056298361771</v>
      </c>
      <c r="N58" s="52">
        <f t="shared" si="10"/>
        <v>58190.973753699291</v>
      </c>
    </row>
    <row r="59" spans="1:14" x14ac:dyDescent="0.25">
      <c r="A59" s="9">
        <v>57</v>
      </c>
      <c r="B59" s="53">
        <f>IF(Übersicht!$C$13&gt;=A59,-Übersicht!$C$6,IF(A59=Übersicht!$C$13+1,Übersicht!$F$9,0))</f>
        <v>0</v>
      </c>
      <c r="C59" s="53">
        <f t="shared" si="11"/>
        <v>1508601.6855657843</v>
      </c>
      <c r="D59" s="53">
        <f t="shared" si="12"/>
        <v>3879338.0839513312</v>
      </c>
      <c r="E59" s="53">
        <f t="shared" si="13"/>
        <v>68190.973753699291</v>
      </c>
      <c r="F59" s="53">
        <f>IF(ISNUMBER(Übersicht!G34),(D59+E59)*(1+Übersicht!G34),(D59+E59)*(1+$Q$5))</f>
        <v>4184380.8011673326</v>
      </c>
      <c r="G59" s="53">
        <f t="shared" si="14"/>
        <v>236851.74346230226</v>
      </c>
      <c r="H59" s="53">
        <f t="shared" si="2"/>
        <v>8289.8110211805633</v>
      </c>
      <c r="I59" s="53">
        <f t="shared" si="15"/>
        <v>75318.854421011987</v>
      </c>
      <c r="J59" s="53">
        <f t="shared" si="3"/>
        <v>0</v>
      </c>
      <c r="K59" s="53">
        <f t="shared" si="16"/>
        <v>0</v>
      </c>
      <c r="L59" s="53">
        <f t="shared" si="5"/>
        <v>0</v>
      </c>
      <c r="M59" s="53">
        <f t="shared" si="9"/>
        <v>13694.479747479336</v>
      </c>
      <c r="N59" s="52">
        <f t="shared" si="10"/>
        <v>61624.374673532649</v>
      </c>
    </row>
    <row r="60" spans="1:14" x14ac:dyDescent="0.25">
      <c r="A60" s="9">
        <v>58</v>
      </c>
      <c r="B60" s="53">
        <f>IF(Übersicht!$C$13&gt;=A60,-Übersicht!$C$6,IF(A60=Übersicht!$C$13+1,Übersicht!$F$9,0))</f>
        <v>0</v>
      </c>
      <c r="C60" s="53">
        <f t="shared" si="11"/>
        <v>1580226.0602393169</v>
      </c>
      <c r="D60" s="53">
        <f t="shared" si="12"/>
        <v>4109061.9467463205</v>
      </c>
      <c r="E60" s="53">
        <f t="shared" si="13"/>
        <v>71624.374673532642</v>
      </c>
      <c r="F60" s="53">
        <f>IF(ISNUMBER(Übersicht!G35),(D60+E60)*(1+Übersicht!G35),(D60+E60)*(1+$Q$5))</f>
        <v>4431527.5007050447</v>
      </c>
      <c r="G60" s="53">
        <f t="shared" si="14"/>
        <v>250841.17928519147</v>
      </c>
      <c r="H60" s="53">
        <f t="shared" si="2"/>
        <v>8779.4412749816911</v>
      </c>
      <c r="I60" s="53">
        <f t="shared" si="15"/>
        <v>79767.495012690793</v>
      </c>
      <c r="J60" s="53">
        <f t="shared" si="3"/>
        <v>0</v>
      </c>
      <c r="K60" s="53">
        <f t="shared" si="16"/>
        <v>0</v>
      </c>
      <c r="L60" s="53">
        <f t="shared" si="5"/>
        <v>0</v>
      </c>
      <c r="M60" s="53">
        <f t="shared" si="9"/>
        <v>14515.810016718036</v>
      </c>
      <c r="N60" s="52">
        <f t="shared" si="10"/>
        <v>65251.684995972755</v>
      </c>
    </row>
    <row r="61" spans="1:14" x14ac:dyDescent="0.25">
      <c r="A61" s="9">
        <v>59</v>
      </c>
      <c r="B61" s="53">
        <f>IF(Übersicht!$C$13&gt;=A61,-Übersicht!$C$6,IF(A61=Übersicht!$C$13+1,Übersicht!$F$9,0))</f>
        <v>0</v>
      </c>
      <c r="C61" s="53">
        <f t="shared" si="11"/>
        <v>1655477.7452352897</v>
      </c>
      <c r="D61" s="53">
        <f t="shared" si="12"/>
        <v>4351760.0056923535</v>
      </c>
      <c r="E61" s="53">
        <f t="shared" si="13"/>
        <v>75251.684995972755</v>
      </c>
      <c r="F61" s="53">
        <f>IF(ISNUMBER(Übersicht!G36),(D61+E61)*(1+Übersicht!G36),(D61+E61)*(1+$Q$5))</f>
        <v>4692632.3921296261</v>
      </c>
      <c r="G61" s="53">
        <f t="shared" si="14"/>
        <v>265620.7014413001</v>
      </c>
      <c r="H61" s="53">
        <f t="shared" si="2"/>
        <v>9296.7245504454841</v>
      </c>
      <c r="I61" s="53">
        <f t="shared" si="15"/>
        <v>84467.38305833326</v>
      </c>
      <c r="J61" s="53">
        <f t="shared" si="3"/>
        <v>0</v>
      </c>
      <c r="K61" s="53">
        <f t="shared" si="16"/>
        <v>0</v>
      </c>
      <c r="L61" s="53">
        <f t="shared" si="5"/>
        <v>0</v>
      </c>
      <c r="M61" s="53">
        <f t="shared" si="9"/>
        <v>15383.526847144776</v>
      </c>
      <c r="N61" s="52">
        <f t="shared" si="10"/>
        <v>69083.856211188482</v>
      </c>
    </row>
    <row r="62" spans="1:14" x14ac:dyDescent="0.25">
      <c r="A62" s="9">
        <v>60</v>
      </c>
      <c r="B62" s="53">
        <f>IF(Übersicht!$C$13&gt;=A62,-Übersicht!$C$6,IF(A62=Übersicht!$C$13+1,Übersicht!$F$9,0))</f>
        <v>0</v>
      </c>
      <c r="C62" s="53">
        <f t="shared" si="11"/>
        <v>1734561.6014464782</v>
      </c>
      <c r="D62" s="53">
        <f t="shared" si="12"/>
        <v>4608165.0090712933</v>
      </c>
      <c r="E62" s="53">
        <f t="shared" si="13"/>
        <v>79083.856211188482</v>
      </c>
      <c r="F62" s="53">
        <f>IF(ISNUMBER(Übersicht!G37),(D62+E62)*(1+Übersicht!G37),(D62+E62)*(1+$Q$5))</f>
        <v>4968483.7971994309</v>
      </c>
      <c r="G62" s="53">
        <f t="shared" si="14"/>
        <v>281234.93191694934</v>
      </c>
      <c r="H62" s="53">
        <f t="shared" si="2"/>
        <v>9843.2226170932099</v>
      </c>
      <c r="I62" s="53">
        <f t="shared" si="15"/>
        <v>89432.708349589753</v>
      </c>
      <c r="J62" s="53">
        <f t="shared" si="3"/>
        <v>0</v>
      </c>
      <c r="K62" s="53">
        <f t="shared" si="16"/>
        <v>0</v>
      </c>
      <c r="L62" s="53">
        <f t="shared" si="5"/>
        <v>0</v>
      </c>
      <c r="M62" s="53">
        <f t="shared" si="9"/>
        <v>16300.250029043007</v>
      </c>
      <c r="N62" s="52">
        <f t="shared" si="10"/>
        <v>73132.45832054675</v>
      </c>
    </row>
    <row r="63" spans="1:14" x14ac:dyDescent="0.25">
      <c r="A63" s="9">
        <v>61</v>
      </c>
      <c r="B63" s="53">
        <f>IF(Übersicht!$C$13&gt;=A63,-Übersicht!$C$6,IF(A63=Übersicht!$C$13+1,Übersicht!$F$9,0))</f>
        <v>0</v>
      </c>
      <c r="C63" s="53">
        <f t="shared" si="11"/>
        <v>1817694.0597670248</v>
      </c>
      <c r="D63" s="53">
        <f t="shared" si="12"/>
        <v>4879051.0888498407</v>
      </c>
      <c r="E63" s="53">
        <f t="shared" si="13"/>
        <v>83132.45832054675</v>
      </c>
      <c r="F63" s="53">
        <f>IF(ISNUMBER(Übersicht!I18),(D63+E63)*(1+Übersicht!I18),(D63+E63)*(1+$Q$5))</f>
        <v>5259914.5600006115</v>
      </c>
      <c r="G63" s="53">
        <f t="shared" si="14"/>
        <v>297731.01283022389</v>
      </c>
      <c r="H63" s="53">
        <f t="shared" si="2"/>
        <v>10420.585449057813</v>
      </c>
      <c r="I63" s="53">
        <f t="shared" si="15"/>
        <v>94678.462080010999</v>
      </c>
      <c r="J63" s="53">
        <f t="shared" si="3"/>
        <v>0</v>
      </c>
      <c r="K63" s="53">
        <f t="shared" si="16"/>
        <v>0</v>
      </c>
      <c r="L63" s="53">
        <f t="shared" si="5"/>
        <v>0</v>
      </c>
      <c r="M63" s="53">
        <f t="shared" si="9"/>
        <v>17268.747311522031</v>
      </c>
      <c r="N63" s="52">
        <f t="shared" si="10"/>
        <v>77409.714768488964</v>
      </c>
    </row>
    <row r="64" spans="1:14" x14ac:dyDescent="0.25">
      <c r="A64" s="9">
        <v>62</v>
      </c>
      <c r="B64" s="53">
        <f>IF(Übersicht!$C$13&gt;=A64,-Übersicht!$C$6,IF(A64=Übersicht!$C$13+1,Übersicht!$F$9,0))</f>
        <v>0</v>
      </c>
      <c r="C64" s="53">
        <f t="shared" si="11"/>
        <v>1905103.7745355137</v>
      </c>
      <c r="D64" s="53">
        <f t="shared" si="12"/>
        <v>5165236.0979206003</v>
      </c>
      <c r="E64" s="53">
        <f t="shared" si="13"/>
        <v>87409.714768488964</v>
      </c>
      <c r="F64" s="53">
        <f>IF(ISNUMBER(Übersicht!I19),(D64+E64)*(1+Übersicht!I19),(D64+E64)*(1+$Q$5))</f>
        <v>5567804.5614504348</v>
      </c>
      <c r="G64" s="53">
        <f t="shared" si="14"/>
        <v>315158.74876134563</v>
      </c>
      <c r="H64" s="53">
        <f t="shared" si="2"/>
        <v>11030.556206647088</v>
      </c>
      <c r="I64" s="53">
        <f t="shared" si="15"/>
        <v>100220.48210610783</v>
      </c>
      <c r="J64" s="53">
        <f t="shared" si="3"/>
        <v>0</v>
      </c>
      <c r="K64" s="53">
        <f t="shared" si="16"/>
        <v>0</v>
      </c>
      <c r="L64" s="53">
        <f t="shared" si="5"/>
        <v>0</v>
      </c>
      <c r="M64" s="53">
        <f t="shared" si="9"/>
        <v>18291.942758840152</v>
      </c>
      <c r="N64" s="52">
        <f t="shared" si="10"/>
        <v>81928.539347267681</v>
      </c>
    </row>
    <row r="65" spans="1:14" x14ac:dyDescent="0.25">
      <c r="A65" s="9">
        <v>63</v>
      </c>
      <c r="B65" s="53">
        <f>IF(Übersicht!$C$13&gt;=A65,-Übersicht!$C$6,IF(A65=Übersicht!$C$13+1,Übersicht!$F$9,0))</f>
        <v>0</v>
      </c>
      <c r="C65" s="53">
        <f t="shared" si="11"/>
        <v>1997032.3138827814</v>
      </c>
      <c r="D65" s="53">
        <f t="shared" si="12"/>
        <v>5467584.0793443266</v>
      </c>
      <c r="E65" s="53">
        <f t="shared" si="13"/>
        <v>91928.539347267681</v>
      </c>
      <c r="F65" s="53">
        <f>IF(ISNUMBER(Übersicht!I20),(D65+E65)*(1+Übersicht!I20),(D65+E65)*(1+$Q$5))</f>
        <v>5893083.3758130902</v>
      </c>
      <c r="G65" s="53">
        <f t="shared" si="14"/>
        <v>333570.7571214959</v>
      </c>
      <c r="H65" s="53">
        <f t="shared" si="2"/>
        <v>11674.976499252349</v>
      </c>
      <c r="I65" s="53">
        <f t="shared" si="15"/>
        <v>106075.50076463561</v>
      </c>
      <c r="J65" s="53">
        <f t="shared" si="3"/>
        <v>0</v>
      </c>
      <c r="K65" s="53">
        <f t="shared" si="16"/>
        <v>0</v>
      </c>
      <c r="L65" s="53">
        <f t="shared" si="5"/>
        <v>0</v>
      </c>
      <c r="M65" s="53">
        <f t="shared" si="9"/>
        <v>19372.925578670849</v>
      </c>
      <c r="N65" s="52">
        <f t="shared" si="10"/>
        <v>86702.575185964757</v>
      </c>
    </row>
    <row r="66" spans="1:14" x14ac:dyDescent="0.25">
      <c r="A66" s="9">
        <v>64</v>
      </c>
      <c r="B66" s="53">
        <f>IF(Übersicht!$C$13&gt;=A66,-Übersicht!$C$6,IF(A66=Übersicht!$C$13+1,Übersicht!$F$9,0))</f>
        <v>0</v>
      </c>
      <c r="C66" s="53">
        <f t="shared" si="11"/>
        <v>2093734.8890687462</v>
      </c>
      <c r="D66" s="53">
        <f t="shared" si="12"/>
        <v>5787007.8750484549</v>
      </c>
      <c r="E66" s="53">
        <f t="shared" si="13"/>
        <v>96702.575185964757</v>
      </c>
      <c r="F66" s="53">
        <f>IF(ISNUMBER(Übersicht!I21),(D66+E66)*(1+Übersicht!I21),(D66+E66)*(1+$Q$5))</f>
        <v>6236733.0772484848</v>
      </c>
      <c r="G66" s="53">
        <f t="shared" si="14"/>
        <v>353022.62701406516</v>
      </c>
      <c r="H66" s="53">
        <f t="shared" si="2"/>
        <v>12355.791945492281</v>
      </c>
      <c r="I66" s="53">
        <f t="shared" si="15"/>
        <v>112261.19539047271</v>
      </c>
      <c r="J66" s="53">
        <f t="shared" si="3"/>
        <v>0</v>
      </c>
      <c r="K66" s="53">
        <f t="shared" si="16"/>
        <v>0</v>
      </c>
      <c r="L66" s="53">
        <f t="shared" si="5"/>
        <v>0</v>
      </c>
      <c r="M66" s="53">
        <f t="shared" si="9"/>
        <v>20514.959448966023</v>
      </c>
      <c r="N66" s="52">
        <f t="shared" si="10"/>
        <v>91746.235941506689</v>
      </c>
    </row>
    <row r="67" spans="1:14" x14ac:dyDescent="0.25">
      <c r="A67" s="9">
        <v>65</v>
      </c>
      <c r="B67" s="53">
        <f>IF(Übersicht!$C$13&gt;=A67,-Übersicht!$C$6,IF(A67=Übersicht!$C$13+1,Übersicht!$F$9,0))</f>
        <v>0</v>
      </c>
      <c r="C67" s="53">
        <f t="shared" si="11"/>
        <v>2195481.1250102529</v>
      </c>
      <c r="D67" s="53">
        <f t="shared" si="12"/>
        <v>6124471.8818580117</v>
      </c>
      <c r="E67" s="53">
        <f t="shared" si="13"/>
        <v>101746.23594150669</v>
      </c>
      <c r="F67" s="53">
        <f>IF(ISNUMBER(Übersicht!I22),(D67+E67)*(1+Übersicht!I22),(D67+E67)*(1+$Q$5))</f>
        <v>6599791.2048674896</v>
      </c>
      <c r="G67" s="53">
        <f t="shared" si="14"/>
        <v>373573.08706797101</v>
      </c>
      <c r="H67" s="53">
        <f t="shared" si="2"/>
        <v>13075.058047378989</v>
      </c>
      <c r="I67" s="53">
        <f t="shared" si="15"/>
        <v>118796.24168761481</v>
      </c>
      <c r="J67" s="53">
        <f t="shared" si="3"/>
        <v>0</v>
      </c>
      <c r="K67" s="53">
        <f t="shared" si="16"/>
        <v>0</v>
      </c>
      <c r="L67" s="53">
        <f t="shared" si="5"/>
        <v>0</v>
      </c>
      <c r="M67" s="53">
        <f t="shared" si="9"/>
        <v>21721.492371575881</v>
      </c>
      <c r="N67" s="52">
        <f t="shared" si="10"/>
        <v>97074.749316038928</v>
      </c>
    </row>
    <row r="68" spans="1:14" x14ac:dyDescent="0.25">
      <c r="A68" s="9">
        <v>66</v>
      </c>
      <c r="B68" s="53">
        <f>IF(Übersicht!$C$13&gt;=A68,-Übersicht!$C$6,IF(A68=Übersicht!$C$13+1,Übersicht!$F$9,0))</f>
        <v>0</v>
      </c>
      <c r="C68" s="53">
        <f t="shared" si="11"/>
        <v>2302555.874326292</v>
      </c>
      <c r="D68" s="53">
        <f t="shared" si="12"/>
        <v>6480994.9631798752</v>
      </c>
      <c r="E68" s="53">
        <f t="shared" si="13"/>
        <v>107074.74931603893</v>
      </c>
      <c r="F68" s="53">
        <f>IF(ISNUMBER(Übersicht!I23),(D68+E68)*(1+Übersicht!I23),(D68+E68)*(1+$Q$5))</f>
        <v>6983353.8952456685</v>
      </c>
      <c r="G68" s="53">
        <f t="shared" si="14"/>
        <v>395284.18274975475</v>
      </c>
      <c r="H68" s="53">
        <f t="shared" ref="H68:H102" si="17">IF(G68&gt;0,MIN((D68+E68)*$Q$8*0.7,G68),0)</f>
        <v>13834.946396241419</v>
      </c>
      <c r="I68" s="53">
        <f t="shared" si="15"/>
        <v>125700.37011442202</v>
      </c>
      <c r="J68" s="53">
        <f t="shared" ref="J68:J102" si="18">IF(G68&gt;0,MAX(H68-I68,0),0)</f>
        <v>0</v>
      </c>
      <c r="K68" s="53">
        <f t="shared" si="16"/>
        <v>0</v>
      </c>
      <c r="L68" s="53">
        <f t="shared" ref="L68:L102" si="19">IF(J68*$Q$9&gt;$Q$10,(J68*$Q$9-$Q$10)*$Q$7,0)</f>
        <v>0</v>
      </c>
      <c r="M68" s="53">
        <f t="shared" si="9"/>
        <v>22996.167082375163</v>
      </c>
      <c r="N68" s="52">
        <f t="shared" si="10"/>
        <v>102704.20303204686</v>
      </c>
    </row>
    <row r="69" spans="1:14" x14ac:dyDescent="0.25">
      <c r="A69" s="9">
        <v>67</v>
      </c>
      <c r="B69" s="53">
        <f>IF(Übersicht!$C$13&gt;=A69,-Übersicht!$C$6,IF(A69=Übersicht!$C$13+1,Übersicht!$F$9,0))</f>
        <v>0</v>
      </c>
      <c r="C69" s="53">
        <f t="shared" si="11"/>
        <v>2415260.077358339</v>
      </c>
      <c r="D69" s="53">
        <f t="shared" si="12"/>
        <v>6857653.5251312461</v>
      </c>
      <c r="E69" s="53">
        <f t="shared" si="13"/>
        <v>112704.20303204686</v>
      </c>
      <c r="F69" s="53">
        <f>IF(ISNUMBER(Übersicht!I24),(D69+E69)*(1+Übersicht!I24),(D69+E69)*(1+$Q$5))</f>
        <v>7388579.1918530902</v>
      </c>
      <c r="G69" s="53">
        <f t="shared" si="14"/>
        <v>418221.46368979756</v>
      </c>
      <c r="H69" s="53">
        <f t="shared" si="17"/>
        <v>14637.751229142916</v>
      </c>
      <c r="I69" s="53">
        <f t="shared" si="15"/>
        <v>132994.42545335562</v>
      </c>
      <c r="J69" s="53">
        <f t="shared" si="18"/>
        <v>0</v>
      </c>
      <c r="K69" s="53">
        <f t="shared" si="16"/>
        <v>0</v>
      </c>
      <c r="L69" s="53">
        <f t="shared" si="19"/>
        <v>0</v>
      </c>
      <c r="M69" s="53">
        <f t="shared" ref="M69:M102" si="20">IF(J68*$Q$9&gt;$Q$10,(I69)*$Q$9*$Q$7,IF((J68+I69)*$Q$9&gt;$Q$10,((J68+I69)*$Q$9-$Q$10)*$Q$7,0))</f>
        <v>24342.832049325778</v>
      </c>
      <c r="N69" s="52">
        <f t="shared" ref="N69:N102" si="21">I69-M69-L69</f>
        <v>108651.59340402985</v>
      </c>
    </row>
    <row r="70" spans="1:14" x14ac:dyDescent="0.25">
      <c r="A70" s="9">
        <v>68</v>
      </c>
      <c r="B70" s="53">
        <f>IF(Übersicht!$C$13&gt;=A70,-Übersicht!$C$6,IF(A70=Übersicht!$C$13+1,Übersicht!$F$9,0))</f>
        <v>0</v>
      </c>
      <c r="C70" s="53">
        <f t="shared" si="11"/>
        <v>2533911.6707623689</v>
      </c>
      <c r="D70" s="53">
        <f t="shared" si="12"/>
        <v>7255584.7663997347</v>
      </c>
      <c r="E70" s="53">
        <f t="shared" si="13"/>
        <v>118651.59340402985</v>
      </c>
      <c r="F70" s="53">
        <f>IF(ISNUMBER(Übersicht!I25),(D70+E70)*(1+Übersicht!I25),(D70+E70)*(1+$Q$5))</f>
        <v>7816690.5413919901</v>
      </c>
      <c r="G70" s="53">
        <f t="shared" si="14"/>
        <v>442454.181588226</v>
      </c>
      <c r="H70" s="53">
        <f t="shared" si="17"/>
        <v>15485.896355587904</v>
      </c>
      <c r="I70" s="53">
        <f t="shared" si="15"/>
        <v>140700.42974505582</v>
      </c>
      <c r="J70" s="53">
        <f t="shared" si="18"/>
        <v>0</v>
      </c>
      <c r="K70" s="53">
        <f t="shared" si="16"/>
        <v>0</v>
      </c>
      <c r="L70" s="53">
        <f t="shared" si="19"/>
        <v>0</v>
      </c>
      <c r="M70" s="53">
        <f t="shared" si="20"/>
        <v>25765.553091680929</v>
      </c>
      <c r="N70" s="52">
        <f t="shared" si="21"/>
        <v>114934.8766533749</v>
      </c>
    </row>
    <row r="71" spans="1:14" x14ac:dyDescent="0.25">
      <c r="A71" s="9">
        <v>69</v>
      </c>
      <c r="B71" s="53">
        <f>IF(Übersicht!$C$13&gt;=A71,-Übersicht!$C$6,IF(A71=Übersicht!$C$13+1,Übersicht!$F$9,0))</f>
        <v>0</v>
      </c>
      <c r="C71" s="53">
        <f t="shared" si="11"/>
        <v>2658846.547415744</v>
      </c>
      <c r="D71" s="53">
        <f t="shared" si="12"/>
        <v>7675990.1116469344</v>
      </c>
      <c r="E71" s="53">
        <f t="shared" si="13"/>
        <v>124934.8766533749</v>
      </c>
      <c r="F71" s="53">
        <f>IF(ISNUMBER(Übersicht!I26),(D71+E71)*(1+Übersicht!I26),(D71+E71)*(1+$Q$5))</f>
        <v>8268980.4875983289</v>
      </c>
      <c r="G71" s="53">
        <f t="shared" si="14"/>
        <v>468055.49929801933</v>
      </c>
      <c r="H71" s="53">
        <f t="shared" si="17"/>
        <v>16381.942475430647</v>
      </c>
      <c r="I71" s="53">
        <f t="shared" si="15"/>
        <v>148841.6487767699</v>
      </c>
      <c r="J71" s="53">
        <f t="shared" si="18"/>
        <v>0</v>
      </c>
      <c r="K71" s="53">
        <f t="shared" si="16"/>
        <v>0</v>
      </c>
      <c r="L71" s="53">
        <f t="shared" si="19"/>
        <v>0</v>
      </c>
      <c r="M71" s="53">
        <f t="shared" si="20"/>
        <v>27268.625655411139</v>
      </c>
      <c r="N71" s="52">
        <f t="shared" si="21"/>
        <v>121573.02312135877</v>
      </c>
    </row>
    <row r="72" spans="1:14" x14ac:dyDescent="0.25">
      <c r="A72" s="9">
        <v>70</v>
      </c>
      <c r="B72" s="53">
        <f>IF(Übersicht!$C$13&gt;=A72,-Übersicht!$C$6,IF(A72=Übersicht!$C$13+1,Übersicht!$F$9,0))</f>
        <v>0</v>
      </c>
      <c r="C72" s="53">
        <f t="shared" si="11"/>
        <v>2790419.5705371029</v>
      </c>
      <c r="D72" s="53">
        <f t="shared" si="12"/>
        <v>8120138.8388215592</v>
      </c>
      <c r="E72" s="53">
        <f t="shared" si="13"/>
        <v>131573.02312135877</v>
      </c>
      <c r="F72" s="53">
        <f>IF(ISNUMBER(Übersicht!I27),(D72+E72)*(1+Übersicht!I27),(D72+E72)*(1+$Q$5))</f>
        <v>8746814.5736594927</v>
      </c>
      <c r="G72" s="53">
        <f t="shared" si="14"/>
        <v>495102.71171657462</v>
      </c>
      <c r="H72" s="53">
        <f t="shared" si="17"/>
        <v>17328.594910080126</v>
      </c>
      <c r="I72" s="53">
        <f t="shared" si="15"/>
        <v>157442.66232587086</v>
      </c>
      <c r="J72" s="53">
        <f t="shared" si="18"/>
        <v>0</v>
      </c>
      <c r="K72" s="53">
        <f t="shared" si="16"/>
        <v>0</v>
      </c>
      <c r="L72" s="53">
        <f t="shared" si="19"/>
        <v>0</v>
      </c>
      <c r="M72" s="53">
        <f t="shared" si="20"/>
        <v>28856.587781913906</v>
      </c>
      <c r="N72" s="52">
        <f t="shared" si="21"/>
        <v>128586.07454395696</v>
      </c>
    </row>
    <row r="73" spans="1:14" x14ac:dyDescent="0.25">
      <c r="A73" s="9">
        <v>71</v>
      </c>
      <c r="B73" s="53">
        <f>IF(Übersicht!$C$13&gt;=A73,-Übersicht!$C$6,IF(A73=Übersicht!$C$13+1,Übersicht!$F$9,0))</f>
        <v>0</v>
      </c>
      <c r="C73" s="53">
        <f t="shared" si="11"/>
        <v>2929005.64508106</v>
      </c>
      <c r="D73" s="53">
        <f t="shared" si="12"/>
        <v>8589371.9113336224</v>
      </c>
      <c r="E73" s="53">
        <f t="shared" si="13"/>
        <v>138586.07454395696</v>
      </c>
      <c r="F73" s="53">
        <f>IF(ISNUMBER(Übersicht!I28),(D73+E73)*(1+Übersicht!I28),(D73+E73)*(1+$Q$5))</f>
        <v>9251635.4650302343</v>
      </c>
      <c r="G73" s="53">
        <f t="shared" si="14"/>
        <v>523677.47915265523</v>
      </c>
      <c r="H73" s="53">
        <f t="shared" si="17"/>
        <v>18328.711770342918</v>
      </c>
      <c r="I73" s="53">
        <f t="shared" si="15"/>
        <v>166529.4383705442</v>
      </c>
      <c r="J73" s="53">
        <f t="shared" si="18"/>
        <v>0</v>
      </c>
      <c r="K73" s="53">
        <f t="shared" si="16"/>
        <v>0</v>
      </c>
      <c r="L73" s="53">
        <f t="shared" si="19"/>
        <v>0</v>
      </c>
      <c r="M73" s="53">
        <f t="shared" si="20"/>
        <v>30534.23380916172</v>
      </c>
      <c r="N73" s="52">
        <f t="shared" si="21"/>
        <v>135995.20456138247</v>
      </c>
    </row>
    <row r="74" spans="1:14" x14ac:dyDescent="0.25">
      <c r="A74" s="9">
        <v>72</v>
      </c>
      <c r="B74" s="53">
        <f>IF(Übersicht!$C$13&gt;=A74,-Übersicht!$C$6,IF(A74=Übersicht!$C$13+1,Übersicht!$F$9,0))</f>
        <v>0</v>
      </c>
      <c r="C74" s="53">
        <f t="shared" si="11"/>
        <v>3075000.8496424425</v>
      </c>
      <c r="D74" s="53">
        <f t="shared" si="12"/>
        <v>9085106.0266596898</v>
      </c>
      <c r="E74" s="53">
        <f t="shared" si="13"/>
        <v>145995.20456138247</v>
      </c>
      <c r="F74" s="53">
        <f>IF(ISNUMBER(Übersicht!I29),(D74+E74)*(1+Übersicht!I29),(D74+E74)*(1+$Q$5))</f>
        <v>9784967.3050943371</v>
      </c>
      <c r="G74" s="53">
        <f t="shared" si="14"/>
        <v>553866.07387326472</v>
      </c>
      <c r="H74" s="53">
        <f t="shared" si="17"/>
        <v>19385.31258556425</v>
      </c>
      <c r="I74" s="53">
        <f t="shared" si="15"/>
        <v>176129.41149169806</v>
      </c>
      <c r="J74" s="53">
        <f t="shared" si="18"/>
        <v>0</v>
      </c>
      <c r="K74" s="53">
        <f t="shared" si="16"/>
        <v>0</v>
      </c>
      <c r="L74" s="53">
        <f t="shared" si="19"/>
        <v>0</v>
      </c>
      <c r="M74" s="53">
        <f t="shared" si="20"/>
        <v>32306.628846654752</v>
      </c>
      <c r="N74" s="52">
        <f t="shared" si="21"/>
        <v>143822.78264504331</v>
      </c>
    </row>
    <row r="75" spans="1:14" x14ac:dyDescent="0.25">
      <c r="A75" s="9">
        <v>73</v>
      </c>
      <c r="B75" s="53">
        <f>IF(Übersicht!$C$13&gt;=A75,-Übersicht!$C$6,IF(A75=Übersicht!$C$13+1,Übersicht!$F$9,0))</f>
        <v>0</v>
      </c>
      <c r="C75" s="53">
        <f t="shared" si="11"/>
        <v>3228823.632287486</v>
      </c>
      <c r="D75" s="53">
        <f t="shared" si="12"/>
        <v>9608837.8936026394</v>
      </c>
      <c r="E75" s="53">
        <f t="shared" si="13"/>
        <v>153822.78264504331</v>
      </c>
      <c r="F75" s="53">
        <f>IF(ISNUMBER(Übersicht!I30),(D75+E75)*(1+Übersicht!I30),(D75+E75)*(1+$Q$5))</f>
        <v>10348420.316822544</v>
      </c>
      <c r="G75" s="53">
        <f t="shared" si="14"/>
        <v>585759.64057486132</v>
      </c>
      <c r="H75" s="53">
        <f t="shared" si="17"/>
        <v>20501.587420120133</v>
      </c>
      <c r="I75" s="53">
        <f t="shared" si="15"/>
        <v>186271.56570280576</v>
      </c>
      <c r="J75" s="53">
        <f t="shared" si="18"/>
        <v>0</v>
      </c>
      <c r="K75" s="53">
        <f t="shared" si="16"/>
        <v>0</v>
      </c>
      <c r="L75" s="53">
        <f t="shared" si="19"/>
        <v>0</v>
      </c>
      <c r="M75" s="53">
        <f t="shared" si="20"/>
        <v>34179.124067880512</v>
      </c>
      <c r="N75" s="52">
        <f t="shared" si="21"/>
        <v>152092.44163492526</v>
      </c>
    </row>
    <row r="76" spans="1:14" x14ac:dyDescent="0.25">
      <c r="A76" s="9">
        <v>74</v>
      </c>
      <c r="B76" s="53">
        <f>IF(Übersicht!$C$13&gt;=A76,-Übersicht!$C$6,IF(A76=Übersicht!$C$13+1,Übersicht!$F$9,0))</f>
        <v>0</v>
      </c>
      <c r="C76" s="53">
        <f t="shared" si="11"/>
        <v>3390916.0739224111</v>
      </c>
      <c r="D76" s="53">
        <f t="shared" si="12"/>
        <v>10162148.751119738</v>
      </c>
      <c r="E76" s="53">
        <f t="shared" si="13"/>
        <v>162092.44163492526</v>
      </c>
      <c r="F76" s="53">
        <f>IF(ISNUMBER(Übersicht!I31),(D76+E76)*(1+Übersicht!I31),(D76+E76)*(1+$Q$5))</f>
        <v>10943695.664319944</v>
      </c>
      <c r="G76" s="53">
        <f t="shared" si="14"/>
        <v>619454.47156528011</v>
      </c>
      <c r="H76" s="53">
        <f t="shared" si="17"/>
        <v>21680.906504784791</v>
      </c>
      <c r="I76" s="53">
        <f t="shared" si="15"/>
        <v>196986.52195775896</v>
      </c>
      <c r="J76" s="53">
        <f t="shared" si="18"/>
        <v>0</v>
      </c>
      <c r="K76" s="53">
        <f t="shared" si="16"/>
        <v>0</v>
      </c>
      <c r="L76" s="53">
        <f t="shared" si="19"/>
        <v>0</v>
      </c>
      <c r="M76" s="53">
        <f t="shared" si="20"/>
        <v>36157.372866451245</v>
      </c>
      <c r="N76" s="52">
        <f t="shared" si="21"/>
        <v>160829.14909130771</v>
      </c>
    </row>
    <row r="77" spans="1:14" x14ac:dyDescent="0.25">
      <c r="A77" s="9">
        <v>75</v>
      </c>
      <c r="B77" s="53">
        <f>IF(Übersicht!$C$13&gt;=A77,-Übersicht!$C$6,IF(A77=Übersicht!$C$13+1,Übersicht!$F$9,0))</f>
        <v>0</v>
      </c>
      <c r="C77" s="53">
        <f t="shared" si="11"/>
        <v>3561745.2230137186</v>
      </c>
      <c r="D77" s="53">
        <f t="shared" si="12"/>
        <v>10746709.142362185</v>
      </c>
      <c r="E77" s="53">
        <f t="shared" si="13"/>
        <v>170829.14909130771</v>
      </c>
      <c r="F77" s="53">
        <f>IF(ISNUMBER(Übersicht!I32),(D77+E77)*(1+Übersicht!I32),(D77+E77)*(1+$Q$5))</f>
        <v>11572590.588940702</v>
      </c>
      <c r="G77" s="53">
        <f t="shared" si="14"/>
        <v>655052.29748721048</v>
      </c>
      <c r="H77" s="53">
        <f t="shared" si="17"/>
        <v>22926.830412052332</v>
      </c>
      <c r="I77" s="53">
        <f t="shared" si="15"/>
        <v>208306.63060093264</v>
      </c>
      <c r="J77" s="53">
        <f t="shared" si="18"/>
        <v>0</v>
      </c>
      <c r="K77" s="53">
        <f t="shared" si="16"/>
        <v>0</v>
      </c>
      <c r="L77" s="53">
        <f t="shared" si="19"/>
        <v>0</v>
      </c>
      <c r="M77" s="53">
        <f t="shared" si="20"/>
        <v>38247.347924697184</v>
      </c>
      <c r="N77" s="52">
        <f t="shared" si="21"/>
        <v>170059.28267623545</v>
      </c>
    </row>
    <row r="78" spans="1:14" x14ac:dyDescent="0.25">
      <c r="A78" s="9">
        <v>76</v>
      </c>
      <c r="B78" s="53">
        <f>IF(Übersicht!$C$13&gt;=A78,-Übersicht!$C$6,IF(A78=Übersicht!$C$13+1,Übersicht!$F$9,0))</f>
        <v>0</v>
      </c>
      <c r="C78" s="53">
        <f t="shared" si="11"/>
        <v>3741804.5056899539</v>
      </c>
      <c r="D78" s="53">
        <f t="shared" si="12"/>
        <v>11364283.958339769</v>
      </c>
      <c r="E78" s="53">
        <f t="shared" si="13"/>
        <v>180059.28267623545</v>
      </c>
      <c r="F78" s="53">
        <f>IF(ISNUMBER(Übersicht!I33),(D78+E78)*(1+Übersicht!I33),(D78+E78)*(1+$Q$5))</f>
        <v>12237003.835476965</v>
      </c>
      <c r="G78" s="53">
        <f t="shared" si="14"/>
        <v>692660.59446096048</v>
      </c>
      <c r="H78" s="53">
        <f t="shared" si="17"/>
        <v>24243.120806133607</v>
      </c>
      <c r="I78" s="53">
        <f t="shared" si="15"/>
        <v>220266.06903858535</v>
      </c>
      <c r="J78" s="53">
        <f t="shared" si="18"/>
        <v>0</v>
      </c>
      <c r="K78" s="53">
        <f t="shared" si="16"/>
        <v>0</v>
      </c>
      <c r="L78" s="53">
        <f t="shared" si="19"/>
        <v>0</v>
      </c>
      <c r="M78" s="53">
        <f t="shared" si="20"/>
        <v>40455.359246248816</v>
      </c>
      <c r="N78" s="52">
        <f t="shared" si="21"/>
        <v>179810.70979233654</v>
      </c>
    </row>
    <row r="79" spans="1:14" x14ac:dyDescent="0.25">
      <c r="A79" s="9">
        <v>77</v>
      </c>
      <c r="B79" s="53">
        <f>IF(Übersicht!$C$13&gt;=A79,-Übersicht!$C$6,IF(A79=Übersicht!$C$13+1,Übersicht!$F$9,0))</f>
        <v>0</v>
      </c>
      <c r="C79" s="53">
        <f t="shared" si="11"/>
        <v>3931615.2154822904</v>
      </c>
      <c r="D79" s="53">
        <f t="shared" si="12"/>
        <v>12016737.76643838</v>
      </c>
      <c r="E79" s="53">
        <f t="shared" si="13"/>
        <v>189810.70979233654</v>
      </c>
      <c r="F79" s="53">
        <f>IF(ISNUMBER(Übersicht!I34),(D79+E79)*(1+Übersicht!I34),(D79+E79)*(1+$Q$5))</f>
        <v>12938941.38480456</v>
      </c>
      <c r="G79" s="53">
        <f t="shared" si="14"/>
        <v>732392.90857384354</v>
      </c>
      <c r="H79" s="53">
        <f t="shared" si="17"/>
        <v>25633.751800084505</v>
      </c>
      <c r="I79" s="53">
        <f t="shared" si="15"/>
        <v>232900.94492648207</v>
      </c>
      <c r="J79" s="53">
        <f t="shared" si="18"/>
        <v>0</v>
      </c>
      <c r="K79" s="53">
        <f t="shared" si="16"/>
        <v>0</v>
      </c>
      <c r="L79" s="53">
        <f t="shared" si="19"/>
        <v>0</v>
      </c>
      <c r="M79" s="53">
        <f t="shared" si="20"/>
        <v>42788.073207051748</v>
      </c>
      <c r="N79" s="52">
        <f t="shared" si="21"/>
        <v>190112.87171943032</v>
      </c>
    </row>
    <row r="80" spans="1:14" x14ac:dyDescent="0.25">
      <c r="A80" s="9">
        <v>78</v>
      </c>
      <c r="B80" s="53">
        <f>IF(Übersicht!$C$13&gt;=A80,-Übersicht!$C$6,IF(A80=Übersicht!$C$13+1,Übersicht!$F$9,0))</f>
        <v>0</v>
      </c>
      <c r="C80" s="53">
        <f t="shared" si="11"/>
        <v>4131728.0872017206</v>
      </c>
      <c r="D80" s="53">
        <f t="shared" si="12"/>
        <v>12706040.439878078</v>
      </c>
      <c r="E80" s="53">
        <f t="shared" si="13"/>
        <v>200112.87171943032</v>
      </c>
      <c r="F80" s="53">
        <f>IF(ISNUMBER(Übersicht!I35),(D80+E80)*(1+Übersicht!I35),(D80+E80)*(1+$Q$5))</f>
        <v>13680522.510293361</v>
      </c>
      <c r="G80" s="53">
        <f t="shared" si="14"/>
        <v>774369.19869585149</v>
      </c>
      <c r="H80" s="53">
        <f t="shared" si="17"/>
        <v>27102.92195435477</v>
      </c>
      <c r="I80" s="53">
        <f t="shared" si="15"/>
        <v>246249.40518528048</v>
      </c>
      <c r="J80" s="53">
        <f t="shared" si="18"/>
        <v>0</v>
      </c>
      <c r="K80" s="53">
        <f t="shared" si="16"/>
        <v>0</v>
      </c>
      <c r="L80" s="53">
        <f t="shared" si="19"/>
        <v>0</v>
      </c>
      <c r="M80" s="53">
        <f t="shared" si="20"/>
        <v>45252.532682332407</v>
      </c>
      <c r="N80" s="52">
        <f t="shared" si="21"/>
        <v>200996.87250294807</v>
      </c>
    </row>
    <row r="81" spans="1:14" x14ac:dyDescent="0.25">
      <c r="A81" s="9">
        <v>79</v>
      </c>
      <c r="B81" s="53">
        <f>IF(Übersicht!$C$13&gt;=A81,-Übersicht!$C$6,IF(A81=Übersicht!$C$13+1,Übersicht!$F$9,0))</f>
        <v>0</v>
      </c>
      <c r="C81" s="53">
        <f t="shared" si="11"/>
        <v>4342724.9597046683</v>
      </c>
      <c r="D81" s="53">
        <f t="shared" si="12"/>
        <v>13434273.10510808</v>
      </c>
      <c r="E81" s="53">
        <f t="shared" si="13"/>
        <v>210996.87250294807</v>
      </c>
      <c r="F81" s="53">
        <f>IF(ISNUMBER(Übersicht!I36),(D81+E81)*(1+Übersicht!I36),(D81+E81)*(1+$Q$5))</f>
        <v>14463986.176267691</v>
      </c>
      <c r="G81" s="53">
        <f t="shared" si="14"/>
        <v>818716.1986566633</v>
      </c>
      <c r="H81" s="53">
        <f t="shared" si="17"/>
        <v>28655.066952983158</v>
      </c>
      <c r="I81" s="53">
        <f t="shared" si="15"/>
        <v>260351.75117281842</v>
      </c>
      <c r="J81" s="53">
        <f t="shared" si="18"/>
        <v>0</v>
      </c>
      <c r="K81" s="53">
        <f t="shared" si="16"/>
        <v>0</v>
      </c>
      <c r="L81" s="53">
        <f t="shared" si="19"/>
        <v>0</v>
      </c>
      <c r="M81" s="53">
        <f t="shared" si="20"/>
        <v>47856.17831028159</v>
      </c>
      <c r="N81" s="52">
        <f t="shared" si="21"/>
        <v>212495.57286253682</v>
      </c>
    </row>
    <row r="82" spans="1:14" x14ac:dyDescent="0.25">
      <c r="A82" s="9">
        <v>80</v>
      </c>
      <c r="B82" s="53">
        <f>IF(Übersicht!$C$13&gt;=A82,-Übersicht!$C$6,IF(A82=Übersicht!$C$13+1,Übersicht!$F$9,0))</f>
        <v>0</v>
      </c>
      <c r="C82" s="53">
        <f t="shared" si="11"/>
        <v>4565220.5325672049</v>
      </c>
      <c r="D82" s="53">
        <f t="shared" si="12"/>
        <v>14203634.425094873</v>
      </c>
      <c r="E82" s="53">
        <f t="shared" si="13"/>
        <v>222495.57286253682</v>
      </c>
      <c r="F82" s="53">
        <f>IF(ISNUMBER(Übersicht!I37),(D82+E82)*(1+Übersicht!I37),(D82+E82)*(1+$Q$5))</f>
        <v>15291697.797834856</v>
      </c>
      <c r="G82" s="53">
        <f t="shared" si="14"/>
        <v>865567.79987744614</v>
      </c>
      <c r="H82" s="53">
        <f t="shared" si="17"/>
        <v>30294.872995710561</v>
      </c>
      <c r="I82" s="53">
        <f t="shared" si="15"/>
        <v>275250.56036102737</v>
      </c>
      <c r="J82" s="53">
        <f t="shared" si="18"/>
        <v>0</v>
      </c>
      <c r="K82" s="53">
        <f t="shared" si="16"/>
        <v>0</v>
      </c>
      <c r="L82" s="53">
        <f t="shared" si="19"/>
        <v>0</v>
      </c>
      <c r="M82" s="53">
        <f t="shared" si="20"/>
        <v>50606.870956654675</v>
      </c>
      <c r="N82" s="52">
        <f t="shared" si="21"/>
        <v>224643.68940437271</v>
      </c>
    </row>
    <row r="83" spans="1:14" x14ac:dyDescent="0.25">
      <c r="A83" s="9">
        <v>81</v>
      </c>
      <c r="B83" s="53">
        <f>IF(Übersicht!$C$13&gt;=A83,-Übersicht!$C$6,IF(A83=Übersicht!$C$13+1,Übersicht!$F$9,0))</f>
        <v>0</v>
      </c>
      <c r="C83" s="53">
        <f t="shared" si="11"/>
        <v>4799864.221971578</v>
      </c>
      <c r="D83" s="53">
        <f t="shared" si="12"/>
        <v>15016447.237473829</v>
      </c>
      <c r="E83" s="53">
        <f t="shared" si="13"/>
        <v>234643.68940437271</v>
      </c>
      <c r="F83" s="53">
        <f>IF(ISNUMBER(Übersicht!K18),(D83+E83)*(1+Übersicht!K18),(D83+E83)*(1+$Q$5))</f>
        <v>16166156.382490894</v>
      </c>
      <c r="G83" s="53">
        <f t="shared" si="14"/>
        <v>915065.45561269298</v>
      </c>
      <c r="H83" s="53">
        <f t="shared" si="17"/>
        <v>32027.29094644422</v>
      </c>
      <c r="I83" s="53">
        <f t="shared" si="15"/>
        <v>290990.81488483609</v>
      </c>
      <c r="J83" s="53">
        <f t="shared" si="18"/>
        <v>0</v>
      </c>
      <c r="K83" s="53">
        <f t="shared" si="16"/>
        <v>0</v>
      </c>
      <c r="L83" s="53">
        <f t="shared" si="19"/>
        <v>0</v>
      </c>
      <c r="M83" s="53">
        <f t="shared" si="20"/>
        <v>53512.915448112857</v>
      </c>
      <c r="N83" s="52">
        <f t="shared" si="21"/>
        <v>237477.89943672324</v>
      </c>
    </row>
    <row r="84" spans="1:14" x14ac:dyDescent="0.25">
      <c r="A84" s="9">
        <v>82</v>
      </c>
      <c r="B84" s="53">
        <f>IF(Übersicht!$C$13&gt;=A84,-Übersicht!$C$6,IF(A84=Übersicht!$C$13+1,Übersicht!$F$9,0))</f>
        <v>0</v>
      </c>
      <c r="C84" s="53">
        <f t="shared" si="11"/>
        <v>5047342.1214083014</v>
      </c>
      <c r="D84" s="53">
        <f t="shared" si="12"/>
        <v>15875165.567606058</v>
      </c>
      <c r="E84" s="53">
        <f t="shared" si="13"/>
        <v>247477.89943672324</v>
      </c>
      <c r="F84" s="53">
        <f>IF(ISNUMBER(Übersicht!K19),(D84+E84)*(1+Übersicht!K19),(D84+E84)*(1+$Q$5))</f>
        <v>17090002.075065348</v>
      </c>
      <c r="G84" s="53">
        <f t="shared" si="14"/>
        <v>967358.60802256688</v>
      </c>
      <c r="H84" s="53">
        <f t="shared" si="17"/>
        <v>33857.551280789841</v>
      </c>
      <c r="I84" s="53">
        <f t="shared" si="15"/>
        <v>307620.03735117626</v>
      </c>
      <c r="J84" s="53">
        <f t="shared" si="18"/>
        <v>0</v>
      </c>
      <c r="K84" s="53">
        <f t="shared" si="16"/>
        <v>0</v>
      </c>
      <c r="L84" s="53">
        <f t="shared" si="19"/>
        <v>0</v>
      </c>
      <c r="M84" s="53">
        <f t="shared" si="20"/>
        <v>56583.085645960906</v>
      </c>
      <c r="N84" s="52">
        <f t="shared" si="21"/>
        <v>251036.95170521535</v>
      </c>
    </row>
    <row r="85" spans="1:14" x14ac:dyDescent="0.25">
      <c r="A85" s="9">
        <v>83</v>
      </c>
      <c r="B85" s="53">
        <f>IF(Übersicht!$C$13&gt;=A85,-Übersicht!$C$6,IF(A85=Übersicht!$C$13+1,Übersicht!$F$9,0))</f>
        <v>0</v>
      </c>
      <c r="C85" s="53">
        <f t="shared" si="11"/>
        <v>5308379.0731135169</v>
      </c>
      <c r="D85" s="53">
        <f t="shared" si="12"/>
        <v>16782382.037714172</v>
      </c>
      <c r="E85" s="53">
        <f t="shared" si="13"/>
        <v>261036.95170521535</v>
      </c>
      <c r="F85" s="53">
        <f>IF(ISNUMBER(Übersicht!K20),(D85+E85)*(1+Übersicht!K20),(D85+E85)*(1+$Q$5))</f>
        <v>18066024.128784548</v>
      </c>
      <c r="G85" s="53">
        <f t="shared" si="14"/>
        <v>1022605.1393651627</v>
      </c>
      <c r="H85" s="53">
        <f t="shared" si="17"/>
        <v>35791.179877780713</v>
      </c>
      <c r="I85" s="53">
        <f t="shared" si="15"/>
        <v>325188.43431812187</v>
      </c>
      <c r="J85" s="53">
        <f t="shared" si="18"/>
        <v>0</v>
      </c>
      <c r="K85" s="53">
        <f t="shared" si="16"/>
        <v>0</v>
      </c>
      <c r="L85" s="53">
        <f t="shared" si="19"/>
        <v>0</v>
      </c>
      <c r="M85" s="53">
        <f t="shared" si="20"/>
        <v>59826.650935983249</v>
      </c>
      <c r="N85" s="52">
        <f t="shared" si="21"/>
        <v>265361.78338213864</v>
      </c>
    </row>
    <row r="86" spans="1:14" x14ac:dyDescent="0.25">
      <c r="A86" s="9">
        <v>84</v>
      </c>
      <c r="B86" s="53">
        <f>IF(Übersicht!$C$13&gt;=A86,-Übersicht!$C$6,IF(A86=Übersicht!$C$13+1,Übersicht!$F$9,0))</f>
        <v>0</v>
      </c>
      <c r="C86" s="53">
        <f t="shared" si="11"/>
        <v>5583740.8564956551</v>
      </c>
      <c r="D86" s="53">
        <f t="shared" si="12"/>
        <v>17740835.694466427</v>
      </c>
      <c r="E86" s="53">
        <f t="shared" si="13"/>
        <v>275361.78338213864</v>
      </c>
      <c r="F86" s="53">
        <f>IF(ISNUMBER(Übersicht!K21),(D86+E86)*(1+Übersicht!K21),(D86+E86)*(1+$Q$5))</f>
        <v>19097169.326519482</v>
      </c>
      <c r="G86" s="53">
        <f t="shared" si="14"/>
        <v>1080971.8486709148</v>
      </c>
      <c r="H86" s="53">
        <f t="shared" si="17"/>
        <v>37834.014703481989</v>
      </c>
      <c r="I86" s="53">
        <f t="shared" si="15"/>
        <v>343749.04787735065</v>
      </c>
      <c r="J86" s="53">
        <f t="shared" si="18"/>
        <v>0</v>
      </c>
      <c r="K86" s="53">
        <f t="shared" si="16"/>
        <v>0</v>
      </c>
      <c r="L86" s="53">
        <f t="shared" si="19"/>
        <v>0</v>
      </c>
      <c r="M86" s="53">
        <f t="shared" si="20"/>
        <v>63253.404214355854</v>
      </c>
      <c r="N86" s="52">
        <f t="shared" si="21"/>
        <v>280495.64366299479</v>
      </c>
    </row>
    <row r="87" spans="1:14" x14ac:dyDescent="0.25">
      <c r="A87" s="9">
        <v>85</v>
      </c>
      <c r="B87" s="53">
        <f>IF(Übersicht!$C$13&gt;=A87,-Übersicht!$C$6,IF(A87=Übersicht!$C$13+1,Übersicht!$F$9,0))</f>
        <v>0</v>
      </c>
      <c r="C87" s="53">
        <f t="shared" si="11"/>
        <v>5874236.5001586499</v>
      </c>
      <c r="D87" s="53">
        <f t="shared" si="12"/>
        <v>18753420.278642133</v>
      </c>
      <c r="E87" s="53">
        <f t="shared" si="13"/>
        <v>290495.64366299479</v>
      </c>
      <c r="F87" s="53">
        <f>IF(ISNUMBER(Übersicht!K22),(D87+E87)*(1+Übersicht!K22),(D87+E87)*(1+$Q$5))</f>
        <v>20186550.87764344</v>
      </c>
      <c r="G87" s="53">
        <f t="shared" si="14"/>
        <v>1142634.9553383105</v>
      </c>
      <c r="H87" s="53">
        <f t="shared" si="17"/>
        <v>39992.223436840766</v>
      </c>
      <c r="I87" s="53">
        <f t="shared" si="15"/>
        <v>363357.9157975819</v>
      </c>
      <c r="J87" s="53">
        <f t="shared" si="18"/>
        <v>0</v>
      </c>
      <c r="K87" s="53">
        <f t="shared" si="16"/>
        <v>0</v>
      </c>
      <c r="L87" s="53">
        <f t="shared" si="19"/>
        <v>0</v>
      </c>
      <c r="M87" s="53">
        <f t="shared" si="20"/>
        <v>66873.691454128551</v>
      </c>
      <c r="N87" s="52">
        <f t="shared" si="21"/>
        <v>296484.22434345336</v>
      </c>
    </row>
    <row r="88" spans="1:14" x14ac:dyDescent="0.25">
      <c r="A88" s="9">
        <v>86</v>
      </c>
      <c r="B88" s="53">
        <f>IF(Übersicht!$C$13&gt;=A88,-Übersicht!$C$6,IF(A88=Übersicht!$C$13+1,Übersicht!$F$9,0))</f>
        <v>0</v>
      </c>
      <c r="C88" s="53">
        <f t="shared" si="11"/>
        <v>6180720.7245021034</v>
      </c>
      <c r="D88" s="53">
        <f t="shared" si="12"/>
        <v>19823192.96184586</v>
      </c>
      <c r="E88" s="53">
        <f t="shared" si="13"/>
        <v>306484.22434345336</v>
      </c>
      <c r="F88" s="53">
        <f>IF(ISNUMBER(Übersicht!K23),(D88+E88)*(1+Übersicht!K23),(D88+E88)*(1+$Q$5))</f>
        <v>21337457.817360673</v>
      </c>
      <c r="G88" s="53">
        <f t="shared" si="14"/>
        <v>1207780.6311713606</v>
      </c>
      <c r="H88" s="53">
        <f t="shared" si="17"/>
        <v>42272.322090997557</v>
      </c>
      <c r="I88" s="53">
        <f t="shared" si="15"/>
        <v>384074.24071249209</v>
      </c>
      <c r="J88" s="53">
        <f t="shared" si="18"/>
        <v>0</v>
      </c>
      <c r="K88" s="53">
        <f t="shared" si="16"/>
        <v>0</v>
      </c>
      <c r="L88" s="53">
        <f t="shared" si="19"/>
        <v>0</v>
      </c>
      <c r="M88" s="53">
        <f t="shared" si="20"/>
        <v>70698.442941543835</v>
      </c>
      <c r="N88" s="52">
        <f t="shared" si="21"/>
        <v>313375.79777094827</v>
      </c>
    </row>
    <row r="89" spans="1:14" x14ac:dyDescent="0.25">
      <c r="A89" s="9">
        <v>87</v>
      </c>
      <c r="B89" s="53">
        <f>IF(Übersicht!$C$13&gt;=A89,-Übersicht!$C$6,IF(A89=Übersicht!$C$13+1,Übersicht!$F$9,0))</f>
        <v>0</v>
      </c>
      <c r="C89" s="53">
        <f t="shared" si="11"/>
        <v>6504096.5222730516</v>
      </c>
      <c r="D89" s="53">
        <f t="shared" si="12"/>
        <v>20953383.576648179</v>
      </c>
      <c r="E89" s="53">
        <f t="shared" si="13"/>
        <v>323375.79777094827</v>
      </c>
      <c r="F89" s="53">
        <f>IF(ISNUMBER(Übersicht!K24),(D89+E89)*(1+Übersicht!K24),(D89+E89)*(1+$Q$5))</f>
        <v>22553364.936884277</v>
      </c>
      <c r="G89" s="53">
        <f t="shared" si="14"/>
        <v>1276605.5624651499</v>
      </c>
      <c r="H89" s="53">
        <f t="shared" si="17"/>
        <v>44681.194686280163</v>
      </c>
      <c r="I89" s="53">
        <f t="shared" si="15"/>
        <v>405960.56886391697</v>
      </c>
      <c r="J89" s="53">
        <f t="shared" si="18"/>
        <v>0</v>
      </c>
      <c r="K89" s="53">
        <f t="shared" si="16"/>
        <v>0</v>
      </c>
      <c r="L89" s="53">
        <f t="shared" si="19"/>
        <v>0</v>
      </c>
      <c r="M89" s="53">
        <f t="shared" si="20"/>
        <v>74739.20627650067</v>
      </c>
      <c r="N89" s="52">
        <f t="shared" si="21"/>
        <v>331221.36258741631</v>
      </c>
    </row>
    <row r="90" spans="1:14" x14ac:dyDescent="0.25">
      <c r="A90" s="9">
        <v>88</v>
      </c>
      <c r="B90" s="53">
        <f>IF(Übersicht!$C$13&gt;=A90,-Übersicht!$C$6,IF(A90=Übersicht!$C$13+1,Übersicht!$F$9,0))</f>
        <v>0</v>
      </c>
      <c r="C90" s="53">
        <f t="shared" si="11"/>
        <v>6845317.8848604681</v>
      </c>
      <c r="D90" s="53">
        <f t="shared" si="12"/>
        <v>22147404.368020359</v>
      </c>
      <c r="E90" s="53">
        <f t="shared" si="13"/>
        <v>341221.36258741631</v>
      </c>
      <c r="F90" s="53">
        <f>IF(ISNUMBER(Übersicht!K25),(D90+E90)*(1+Übersicht!K25),(D90+E90)*(1+$Q$5))</f>
        <v>23837943.274444241</v>
      </c>
      <c r="G90" s="53">
        <f t="shared" si="14"/>
        <v>1349317.543836467</v>
      </c>
      <c r="H90" s="53">
        <f t="shared" si="17"/>
        <v>47226.114034276325</v>
      </c>
      <c r="I90" s="53">
        <f t="shared" si="15"/>
        <v>429082.97893999633</v>
      </c>
      <c r="J90" s="53">
        <f t="shared" si="18"/>
        <v>0</v>
      </c>
      <c r="K90" s="53">
        <f t="shared" si="16"/>
        <v>0</v>
      </c>
      <c r="L90" s="53">
        <f t="shared" si="19"/>
        <v>0</v>
      </c>
      <c r="M90" s="53">
        <f t="shared" si="20"/>
        <v>79008.181236796809</v>
      </c>
      <c r="N90" s="52">
        <f t="shared" si="21"/>
        <v>350074.79770319955</v>
      </c>
    </row>
    <row r="91" spans="1:14" x14ac:dyDescent="0.25">
      <c r="A91" s="9">
        <v>89</v>
      </c>
      <c r="B91" s="53">
        <f>IF(Übersicht!$C$13&gt;=A91,-Übersicht!$C$6,IF(A91=Übersicht!$C$13+1,Übersicht!$F$9,0))</f>
        <v>0</v>
      </c>
      <c r="C91" s="53">
        <f t="shared" si="11"/>
        <v>7205392.6825636681</v>
      </c>
      <c r="D91" s="53">
        <f t="shared" si="12"/>
        <v>23408860.295504246</v>
      </c>
      <c r="E91" s="53">
        <f t="shared" si="13"/>
        <v>360074.79770319955</v>
      </c>
      <c r="F91" s="53">
        <f>IF(ISNUMBER(Übersicht!K26),(D91+E91)*(1+Übersicht!K26),(D91+E91)*(1+$Q$5))</f>
        <v>25195071.198799893</v>
      </c>
      <c r="G91" s="53">
        <f t="shared" si="14"/>
        <v>1426136.1055924483</v>
      </c>
      <c r="H91" s="53">
        <f t="shared" si="17"/>
        <v>49914.76369573563</v>
      </c>
      <c r="I91" s="53">
        <f t="shared" si="15"/>
        <v>453511.28157839802</v>
      </c>
      <c r="J91" s="53">
        <f t="shared" si="18"/>
        <v>0</v>
      </c>
      <c r="K91" s="53">
        <f t="shared" si="16"/>
        <v>0</v>
      </c>
      <c r="L91" s="53">
        <f t="shared" si="19"/>
        <v>0</v>
      </c>
      <c r="M91" s="53">
        <f t="shared" si="20"/>
        <v>83518.256611411736</v>
      </c>
      <c r="N91" s="52">
        <f t="shared" si="21"/>
        <v>369993.02496698627</v>
      </c>
    </row>
    <row r="92" spans="1:14" x14ac:dyDescent="0.25">
      <c r="A92" s="9">
        <v>90</v>
      </c>
      <c r="B92" s="53">
        <f>IF(Übersicht!$C$13&gt;=A92,-Übersicht!$C$6,IF(A92=Übersicht!$C$13+1,Übersicht!$F$9,0))</f>
        <v>0</v>
      </c>
      <c r="C92" s="53">
        <f t="shared" si="11"/>
        <v>7585385.707530654</v>
      </c>
      <c r="D92" s="53">
        <f t="shared" si="12"/>
        <v>24741559.917221494</v>
      </c>
      <c r="E92" s="53">
        <f t="shared" si="13"/>
        <v>379993.02496698627</v>
      </c>
      <c r="F92" s="53">
        <f>IF(ISNUMBER(Übersicht!K27),(D92+E92)*(1+Übersicht!K27),(D92+E92)*(1+$Q$5))</f>
        <v>26628846.11871979</v>
      </c>
      <c r="G92" s="53">
        <f t="shared" si="14"/>
        <v>1507293.1765313111</v>
      </c>
      <c r="H92" s="53">
        <f t="shared" si="17"/>
        <v>52755.261178595807</v>
      </c>
      <c r="I92" s="53">
        <f t="shared" si="15"/>
        <v>479319.2301369562</v>
      </c>
      <c r="J92" s="53">
        <f t="shared" si="18"/>
        <v>0</v>
      </c>
      <c r="K92" s="53">
        <f t="shared" si="16"/>
        <v>0</v>
      </c>
      <c r="L92" s="53">
        <f t="shared" si="19"/>
        <v>0</v>
      </c>
      <c r="M92" s="53">
        <f t="shared" si="20"/>
        <v>88283.04911403553</v>
      </c>
      <c r="N92" s="52">
        <f t="shared" si="21"/>
        <v>391036.18102292065</v>
      </c>
    </row>
    <row r="93" spans="1:14" x14ac:dyDescent="0.25">
      <c r="A93" s="9">
        <v>91</v>
      </c>
      <c r="B93" s="53">
        <f>IF(Übersicht!$C$13&gt;=A93,-Übersicht!$C$6,IF(A93=Übersicht!$C$13+1,Übersicht!$F$9,0))</f>
        <v>0</v>
      </c>
      <c r="C93" s="53">
        <f t="shared" si="11"/>
        <v>7986421.8885535747</v>
      </c>
      <c r="D93" s="53">
        <f t="shared" si="12"/>
        <v>26149526.888582833</v>
      </c>
      <c r="E93" s="53">
        <f t="shared" si="13"/>
        <v>401036.18102292065</v>
      </c>
      <c r="F93" s="53">
        <f>IF(ISNUMBER(Übersicht!K28),(D93+E93)*(1+Übersicht!K28),(D93+E93)*(1+$Q$5))</f>
        <v>28143596.853782099</v>
      </c>
      <c r="G93" s="53">
        <f t="shared" si="14"/>
        <v>1593033.7841763459</v>
      </c>
      <c r="H93" s="53">
        <f t="shared" si="17"/>
        <v>55756.182446172083</v>
      </c>
      <c r="I93" s="53">
        <f t="shared" si="15"/>
        <v>506584.74336807773</v>
      </c>
      <c r="J93" s="53">
        <f t="shared" si="18"/>
        <v>0</v>
      </c>
      <c r="K93" s="53">
        <f t="shared" si="16"/>
        <v>0</v>
      </c>
      <c r="L93" s="53">
        <f t="shared" si="19"/>
        <v>0</v>
      </c>
      <c r="M93" s="53">
        <f t="shared" si="20"/>
        <v>93316.944494331343</v>
      </c>
      <c r="N93" s="52">
        <f t="shared" si="21"/>
        <v>413267.79887374642</v>
      </c>
    </row>
    <row r="94" spans="1:14" x14ac:dyDescent="0.25">
      <c r="A94" s="9">
        <v>92</v>
      </c>
      <c r="B94" s="53">
        <f>IF(Übersicht!$C$13&gt;=A94,-Übersicht!$C$6,IF(A94=Übersicht!$C$13+1,Übersicht!$F$9,0))</f>
        <v>0</v>
      </c>
      <c r="C94" s="53">
        <f t="shared" si="11"/>
        <v>8409689.6874273214</v>
      </c>
      <c r="D94" s="53">
        <f t="shared" si="12"/>
        <v>27637012.110414021</v>
      </c>
      <c r="E94" s="53">
        <f t="shared" si="13"/>
        <v>423267.79887374642</v>
      </c>
      <c r="F94" s="53">
        <f>IF(ISNUMBER(Übersicht!K29),(D94+E94)*(1+Übersicht!K29),(D94+E94)*(1+$Q$5))</f>
        <v>29743896.703845032</v>
      </c>
      <c r="G94" s="53">
        <f t="shared" si="14"/>
        <v>1683616.7945572659</v>
      </c>
      <c r="H94" s="53">
        <f t="shared" si="17"/>
        <v>58926.587809504308</v>
      </c>
      <c r="I94" s="53">
        <f t="shared" si="15"/>
        <v>535390.14066921058</v>
      </c>
      <c r="J94" s="53">
        <f t="shared" si="18"/>
        <v>0</v>
      </c>
      <c r="K94" s="53">
        <f t="shared" si="16"/>
        <v>0</v>
      </c>
      <c r="L94" s="53">
        <f t="shared" si="19"/>
        <v>0</v>
      </c>
      <c r="M94" s="53">
        <f t="shared" si="20"/>
        <v>98635.140971052999</v>
      </c>
      <c r="N94" s="52">
        <f t="shared" si="21"/>
        <v>436754.9996981576</v>
      </c>
    </row>
    <row r="95" spans="1:14" x14ac:dyDescent="0.25">
      <c r="A95" s="9">
        <v>93</v>
      </c>
      <c r="B95" s="53">
        <f>IF(Übersicht!$C$13&gt;=A95,-Übersicht!$C$6,IF(A95=Übersicht!$C$13+1,Übersicht!$F$9,0))</f>
        <v>0</v>
      </c>
      <c r="C95" s="53">
        <f t="shared" si="11"/>
        <v>8856444.6871254798</v>
      </c>
      <c r="D95" s="53">
        <f t="shared" si="12"/>
        <v>29208506.56317582</v>
      </c>
      <c r="E95" s="53">
        <f t="shared" si="13"/>
        <v>446754.9996981576</v>
      </c>
      <c r="F95" s="53">
        <f>IF(ISNUMBER(Übersicht!K30),(D95+E95)*(1+Übersicht!K30),(D95+E95)*(1+$Q$5))</f>
        <v>31434577.256646417</v>
      </c>
      <c r="G95" s="53">
        <f t="shared" si="14"/>
        <v>1779315.6937724389</v>
      </c>
      <c r="H95" s="53">
        <f t="shared" si="17"/>
        <v>62276.049282035347</v>
      </c>
      <c r="I95" s="53">
        <f t="shared" si="15"/>
        <v>565822.39061963547</v>
      </c>
      <c r="J95" s="53">
        <f t="shared" si="18"/>
        <v>0</v>
      </c>
      <c r="K95" s="53">
        <f t="shared" si="16"/>
        <v>0</v>
      </c>
      <c r="L95" s="53">
        <f t="shared" si="19"/>
        <v>0</v>
      </c>
      <c r="M95" s="53">
        <f t="shared" si="20"/>
        <v>104253.69511815019</v>
      </c>
      <c r="N95" s="52">
        <f t="shared" si="21"/>
        <v>461568.69550148526</v>
      </c>
    </row>
    <row r="96" spans="1:14" x14ac:dyDescent="0.25">
      <c r="A96" s="9">
        <v>94</v>
      </c>
      <c r="B96" s="53">
        <f>IF(Übersicht!$C$13&gt;=A96,-Übersicht!$C$6,IF(A96=Übersicht!$C$13+1,Übersicht!$F$9,0))</f>
        <v>0</v>
      </c>
      <c r="C96" s="53">
        <f t="shared" si="11"/>
        <v>9328013.3826269656</v>
      </c>
      <c r="D96" s="53">
        <f t="shared" si="12"/>
        <v>30868754.866026781</v>
      </c>
      <c r="E96" s="53">
        <f t="shared" si="13"/>
        <v>471568.69550148526</v>
      </c>
      <c r="F96" s="53">
        <f>IF(ISNUMBER(Übersicht!K31),(D96+E96)*(1+Übersicht!K31),(D96+E96)*(1+$Q$5))</f>
        <v>33220742.975219961</v>
      </c>
      <c r="G96" s="53">
        <f t="shared" si="14"/>
        <v>1880419.4136916958</v>
      </c>
      <c r="H96" s="53">
        <f t="shared" si="17"/>
        <v>65814.679479209357</v>
      </c>
      <c r="I96" s="53">
        <f t="shared" si="15"/>
        <v>597973.3735539593</v>
      </c>
      <c r="J96" s="53">
        <f t="shared" si="18"/>
        <v>0</v>
      </c>
      <c r="K96" s="53">
        <f t="shared" si="16"/>
        <v>0</v>
      </c>
      <c r="L96" s="53">
        <f t="shared" si="19"/>
        <v>0</v>
      </c>
      <c r="M96" s="53">
        <f t="shared" si="20"/>
        <v>110189.57034239973</v>
      </c>
      <c r="N96" s="52">
        <f t="shared" si="21"/>
        <v>487783.80321155954</v>
      </c>
    </row>
    <row r="97" spans="1:14" x14ac:dyDescent="0.25">
      <c r="A97" s="9">
        <v>95</v>
      </c>
      <c r="B97" s="53">
        <f>IF(Übersicht!$C$13&gt;=A97,-Übersicht!$C$6,IF(A97=Übersicht!$C$13+1,Übersicht!$F$9,0))</f>
        <v>0</v>
      </c>
      <c r="C97" s="53">
        <f t="shared" ref="C97:C102" si="22">C96+E97</f>
        <v>9825797.1858385243</v>
      </c>
      <c r="D97" s="53">
        <f t="shared" ref="D97:D102" si="23">F96-I96</f>
        <v>32622769.601666003</v>
      </c>
      <c r="E97" s="53">
        <f t="shared" ref="E97:E102" si="24">$Q$4+N96</f>
        <v>497783.80321155954</v>
      </c>
      <c r="F97" s="53">
        <f>IF(ISNUMBER(Übersicht!K32),(D97+E97)*(1+Übersicht!K32),(D97+E97)*(1+$Q$5))</f>
        <v>35107786.609170221</v>
      </c>
      <c r="G97" s="53">
        <f t="shared" ref="G97:G102" si="25">F97-(E97+D97)</f>
        <v>1987233.2042926587</v>
      </c>
      <c r="H97" s="53">
        <f t="shared" si="17"/>
        <v>69553.162150242875</v>
      </c>
      <c r="I97" s="53">
        <f t="shared" ref="I97:I102" si="26">F97*$Q$6</f>
        <v>631940.15896506398</v>
      </c>
      <c r="J97" s="53">
        <f t="shared" si="18"/>
        <v>0</v>
      </c>
      <c r="K97" s="53">
        <f t="shared" ref="K97:K102" si="27">K96+J97</f>
        <v>0</v>
      </c>
      <c r="L97" s="53">
        <f t="shared" si="19"/>
        <v>0</v>
      </c>
      <c r="M97" s="53">
        <f t="shared" si="20"/>
        <v>116460.68809892492</v>
      </c>
      <c r="N97" s="52">
        <f t="shared" si="21"/>
        <v>515479.47086613905</v>
      </c>
    </row>
    <row r="98" spans="1:14" x14ac:dyDescent="0.25">
      <c r="A98" s="9">
        <v>96</v>
      </c>
      <c r="B98" s="53">
        <f>IF(Übersicht!$C$13&gt;=A98,-Übersicht!$C$6,IF(A98=Übersicht!$C$13+1,Übersicht!$F$9,0))</f>
        <v>0</v>
      </c>
      <c r="C98" s="53">
        <f t="shared" si="22"/>
        <v>10351276.656704664</v>
      </c>
      <c r="D98" s="53">
        <f t="shared" si="23"/>
        <v>34475846.450205155</v>
      </c>
      <c r="E98" s="53">
        <f t="shared" si="24"/>
        <v>525479.47086613905</v>
      </c>
      <c r="F98" s="53">
        <f>IF(ISNUMBER(Übersicht!K33),(D98+E98)*(1+Übersicht!K33),(D98+E98)*(1+$Q$5))</f>
        <v>37101405.47633557</v>
      </c>
      <c r="G98" s="53">
        <f t="shared" si="25"/>
        <v>2100079.5552642792</v>
      </c>
      <c r="H98" s="53">
        <f t="shared" si="17"/>
        <v>73502.784434249712</v>
      </c>
      <c r="I98" s="53">
        <f t="shared" si="26"/>
        <v>667825.29857404018</v>
      </c>
      <c r="J98" s="53">
        <f t="shared" si="18"/>
        <v>0</v>
      </c>
      <c r="K98" s="53">
        <f t="shared" si="27"/>
        <v>0</v>
      </c>
      <c r="L98" s="53">
        <f t="shared" si="19"/>
        <v>0</v>
      </c>
      <c r="M98" s="53">
        <f t="shared" si="20"/>
        <v>123085.98199923216</v>
      </c>
      <c r="N98" s="52">
        <f t="shared" si="21"/>
        <v>544739.31657480798</v>
      </c>
    </row>
    <row r="99" spans="1:14" x14ac:dyDescent="0.25">
      <c r="A99" s="9">
        <v>97</v>
      </c>
      <c r="B99" s="53">
        <f>IF(Übersicht!$C$13&gt;=A99,-Übersicht!$C$6,IF(A99=Übersicht!$C$13+1,Übersicht!$F$9,0))</f>
        <v>0</v>
      </c>
      <c r="C99" s="53">
        <f t="shared" si="22"/>
        <v>10906015.973279472</v>
      </c>
      <c r="D99" s="53">
        <f t="shared" si="23"/>
        <v>36433580.177761532</v>
      </c>
      <c r="E99" s="53">
        <f t="shared" si="24"/>
        <v>554739.31657480798</v>
      </c>
      <c r="F99" s="53">
        <f>IF(ISNUMBER(Übersicht!K34),(D99+E99)*(1+Übersicht!K34),(D99+E99)*(1+$Q$5))</f>
        <v>39207618.663996518</v>
      </c>
      <c r="G99" s="53">
        <f t="shared" si="25"/>
        <v>2219299.1696601808</v>
      </c>
      <c r="H99" s="53">
        <f t="shared" si="17"/>
        <v>77675.4709381063</v>
      </c>
      <c r="I99" s="53">
        <f t="shared" si="26"/>
        <v>705737.13595193729</v>
      </c>
      <c r="J99" s="53">
        <f t="shared" si="18"/>
        <v>0</v>
      </c>
      <c r="K99" s="53">
        <f t="shared" si="27"/>
        <v>0</v>
      </c>
      <c r="L99" s="53">
        <f t="shared" si="19"/>
        <v>0</v>
      </c>
      <c r="M99" s="53">
        <f t="shared" si="20"/>
        <v>130085.45497512641</v>
      </c>
      <c r="N99" s="52">
        <f t="shared" si="21"/>
        <v>575651.68097681087</v>
      </c>
    </row>
    <row r="100" spans="1:14" x14ac:dyDescent="0.25">
      <c r="A100" s="9">
        <v>98</v>
      </c>
      <c r="B100" s="53">
        <f>IF(Übersicht!$C$13&gt;=A100,-Übersicht!$C$6,IF(A100=Übersicht!$C$13+1,Übersicht!$F$9,0))</f>
        <v>0</v>
      </c>
      <c r="C100" s="53">
        <f t="shared" si="22"/>
        <v>11491667.654256284</v>
      </c>
      <c r="D100" s="53">
        <f t="shared" si="23"/>
        <v>38501881.528044581</v>
      </c>
      <c r="E100" s="53">
        <f t="shared" si="24"/>
        <v>585651.68097681087</v>
      </c>
      <c r="F100" s="53">
        <f>IF(ISNUMBER(Übersicht!K35),(D100+E100)*(1+Übersicht!K35),(D100+E100)*(1+$Q$5))</f>
        <v>41432785.201562673</v>
      </c>
      <c r="G100" s="53">
        <f t="shared" si="25"/>
        <v>2345251.9925412834</v>
      </c>
      <c r="H100" s="53">
        <f t="shared" si="17"/>
        <v>82083.81973894492</v>
      </c>
      <c r="I100" s="53">
        <f t="shared" si="26"/>
        <v>745790.1336281281</v>
      </c>
      <c r="J100" s="53">
        <f t="shared" si="18"/>
        <v>0</v>
      </c>
      <c r="K100" s="53">
        <f t="shared" si="27"/>
        <v>0</v>
      </c>
      <c r="L100" s="53">
        <f t="shared" si="19"/>
        <v>0</v>
      </c>
      <c r="M100" s="53">
        <f t="shared" si="20"/>
        <v>137480.23967109312</v>
      </c>
      <c r="N100" s="52">
        <f t="shared" si="21"/>
        <v>608309.89395703492</v>
      </c>
    </row>
    <row r="101" spans="1:14" x14ac:dyDescent="0.25">
      <c r="A101" s="9">
        <v>99</v>
      </c>
      <c r="B101" s="53">
        <f>IF(Übersicht!$C$13&gt;=A101,-Übersicht!$C$6,IF(A101=Übersicht!$C$13+1,Übersicht!$F$9,0))</f>
        <v>0</v>
      </c>
      <c r="C101" s="53">
        <f t="shared" si="22"/>
        <v>12109977.54821332</v>
      </c>
      <c r="D101" s="53">
        <f t="shared" si="23"/>
        <v>40686995.067934543</v>
      </c>
      <c r="E101" s="53">
        <f t="shared" si="24"/>
        <v>618309.89395703492</v>
      </c>
      <c r="F101" s="53">
        <f>IF(ISNUMBER(Übersicht!K36),(D101+E101)*(1+Übersicht!K36),(D101+E101)*(1+$Q$5))</f>
        <v>43783623.259605072</v>
      </c>
      <c r="G101" s="53">
        <f t="shared" si="25"/>
        <v>2478318.2977134958</v>
      </c>
      <c r="H101" s="53">
        <f t="shared" si="17"/>
        <v>86741.140419972304</v>
      </c>
      <c r="I101" s="53">
        <f t="shared" si="26"/>
        <v>788105.21867289126</v>
      </c>
      <c r="J101" s="53">
        <f t="shared" si="18"/>
        <v>0</v>
      </c>
      <c r="K101" s="53">
        <f t="shared" si="27"/>
        <v>0</v>
      </c>
      <c r="L101" s="53">
        <f t="shared" si="19"/>
        <v>0</v>
      </c>
      <c r="M101" s="53">
        <f t="shared" si="20"/>
        <v>145292.66224748254</v>
      </c>
      <c r="N101" s="52">
        <f t="shared" si="21"/>
        <v>642812.55642540869</v>
      </c>
    </row>
    <row r="102" spans="1:14" ht="15.75" thickBot="1" x14ac:dyDescent="0.3">
      <c r="A102" s="10">
        <v>100</v>
      </c>
      <c r="B102" s="54">
        <f>IF(Übersicht!$C$13&gt;=A102,-Übersicht!$C$6,IF(A102=Übersicht!$C$13+1,Übersicht!$F$9,0))</f>
        <v>0</v>
      </c>
      <c r="C102" s="54">
        <f t="shared" si="22"/>
        <v>12762790.104638729</v>
      </c>
      <c r="D102" s="54">
        <f t="shared" si="23"/>
        <v>42995518.040932178</v>
      </c>
      <c r="E102" s="54">
        <f t="shared" si="24"/>
        <v>652812.55642540869</v>
      </c>
      <c r="F102" s="54">
        <f>IF(ISNUMBER(Übersicht!K37),(D102+E102)*(1+Übersicht!K37),(D102+E102)*(1+$Q$5))</f>
        <v>46267230.433199041</v>
      </c>
      <c r="G102" s="54">
        <f t="shared" si="25"/>
        <v>2618899.8358414546</v>
      </c>
      <c r="H102" s="54">
        <f t="shared" si="17"/>
        <v>91661.494254450925</v>
      </c>
      <c r="I102" s="54">
        <f t="shared" si="26"/>
        <v>832810.14779758267</v>
      </c>
      <c r="J102" s="54">
        <f t="shared" si="18"/>
        <v>0</v>
      </c>
      <c r="K102" s="54">
        <f t="shared" si="27"/>
        <v>0</v>
      </c>
      <c r="L102" s="54">
        <f t="shared" si="19"/>
        <v>0</v>
      </c>
      <c r="M102" s="55">
        <f t="shared" si="20"/>
        <v>153546.30978712867</v>
      </c>
      <c r="N102" s="55">
        <f t="shared" si="21"/>
        <v>679263.83801045397</v>
      </c>
    </row>
    <row r="103" spans="1:14" x14ac:dyDescent="0.25">
      <c r="A103" s="103">
        <v>101</v>
      </c>
    </row>
    <row r="104" spans="1:14" x14ac:dyDescent="0.25">
      <c r="C104" s="44"/>
    </row>
  </sheetData>
  <sheetProtection sheet="1" objects="1" scenarios="1"/>
  <conditionalFormatting sqref="E3:E102">
    <cfRule type="cellIs" dxfId="4" priority="1" operator="lessThan">
      <formula>0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zoomScale="85" zoomScaleNormal="85" workbookViewId="0">
      <selection activeCell="E31" sqref="E31"/>
    </sheetView>
  </sheetViews>
  <sheetFormatPr baseColWidth="10" defaultRowHeight="15" x14ac:dyDescent="0.25"/>
  <cols>
    <col min="1" max="1" width="7.28515625" customWidth="1"/>
    <col min="2" max="2" width="10.85546875" hidden="1" customWidth="1"/>
    <col min="3" max="3" width="11.140625" bestFit="1" customWidth="1"/>
    <col min="4" max="4" width="18.7109375" customWidth="1"/>
    <col min="5" max="5" width="14.42578125" customWidth="1"/>
    <col min="6" max="6" width="20.85546875" bestFit="1" customWidth="1"/>
    <col min="7" max="7" width="16.42578125" bestFit="1" customWidth="1"/>
    <col min="8" max="8" width="11.140625" bestFit="1" customWidth="1"/>
    <col min="9" max="9" width="17.28515625" customWidth="1"/>
    <col min="10" max="10" width="10.140625" bestFit="1" customWidth="1"/>
    <col min="11" max="11" width="16.140625" bestFit="1" customWidth="1"/>
    <col min="13" max="13" width="24.42578125" bestFit="1" customWidth="1"/>
    <col min="15" max="15" width="28" bestFit="1" customWidth="1"/>
  </cols>
  <sheetData>
    <row r="1" spans="1:16" ht="15.75" thickBot="1" x14ac:dyDescent="0.3"/>
    <row r="2" spans="1:16" ht="30.75" thickBot="1" x14ac:dyDescent="0.3">
      <c r="A2" s="6" t="s">
        <v>0</v>
      </c>
      <c r="B2" s="6"/>
      <c r="C2" s="5" t="s">
        <v>6</v>
      </c>
      <c r="D2" s="5" t="s">
        <v>10</v>
      </c>
      <c r="E2" s="5" t="s">
        <v>1</v>
      </c>
      <c r="F2" s="5" t="s">
        <v>2</v>
      </c>
      <c r="G2" s="5" t="s">
        <v>19</v>
      </c>
      <c r="H2" s="5" t="s">
        <v>9</v>
      </c>
      <c r="I2" s="5" t="s">
        <v>15</v>
      </c>
      <c r="J2" s="6" t="s">
        <v>5</v>
      </c>
      <c r="K2" s="6" t="s">
        <v>8</v>
      </c>
    </row>
    <row r="3" spans="1:16" x14ac:dyDescent="0.25">
      <c r="A3" s="41">
        <v>1</v>
      </c>
      <c r="B3" s="100">
        <f>IF(Übersicht!$C$13&gt;=A3,-Übersicht!$C$5-Übersicht!$C$6,IF(A3=Übersicht!$C$13+1,Übersicht!$G$9,0))</f>
        <v>-10000</v>
      </c>
      <c r="C3" s="51">
        <f>E3+D3</f>
        <v>10000</v>
      </c>
      <c r="D3" s="51">
        <f>P3</f>
        <v>0</v>
      </c>
      <c r="E3" s="51">
        <f>$P$4</f>
        <v>10000</v>
      </c>
      <c r="F3" s="51">
        <f>IF(ISNUMBER(Übersicht!C18),(D3+E3)*(1+Übersicht!C18),(D3+E3)*(1+$P$5))</f>
        <v>10600</v>
      </c>
      <c r="G3" s="51">
        <f>F3-(E3+D3)</f>
        <v>600</v>
      </c>
      <c r="H3" s="51">
        <f>IF(G3&gt;0,(D3+E3)*$P$8*0.7,0)</f>
        <v>21</v>
      </c>
      <c r="I3" s="51">
        <f>IF(G3&gt;0,MIN(G3,H3),0)</f>
        <v>21</v>
      </c>
      <c r="J3" s="51">
        <f>IF(I3*$P$9&gt;$P$10,(I3*$P$9-$P$10)*$P$7,0)</f>
        <v>0</v>
      </c>
      <c r="K3" s="58">
        <f>I3</f>
        <v>21</v>
      </c>
      <c r="O3" s="2" t="s">
        <v>22</v>
      </c>
      <c r="P3" s="60">
        <f>Übersicht!C5</f>
        <v>0</v>
      </c>
    </row>
    <row r="4" spans="1:16" x14ac:dyDescent="0.25">
      <c r="A4" s="42">
        <v>2</v>
      </c>
      <c r="B4" s="101">
        <f>IF(Übersicht!$C$13&gt;=A4,-Übersicht!$C$6,IF(A4=Übersicht!$C$13+1,Übersicht!$G$9,0))</f>
        <v>-10000</v>
      </c>
      <c r="C4" s="53">
        <f>C3+E4</f>
        <v>20000</v>
      </c>
      <c r="D4" s="53">
        <f>F3</f>
        <v>10600</v>
      </c>
      <c r="E4" s="53">
        <f t="shared" ref="E4:E35" si="0">$P$4-J3</f>
        <v>10000</v>
      </c>
      <c r="F4" s="53">
        <f>IF(ISNUMBER(Übersicht!C19),(D4+E4)*(1+Übersicht!C19),(D4+E4)*(1+$P$5))</f>
        <v>21836</v>
      </c>
      <c r="G4" s="53">
        <f t="shared" ref="G4:G32" si="1">F4-(E4+D4)</f>
        <v>1236</v>
      </c>
      <c r="H4" s="53">
        <f t="shared" ref="H4:H67" si="2">IF(G4&gt;0,(D4+E4)*$P$8*0.7,0)</f>
        <v>43.26</v>
      </c>
      <c r="I4" s="53">
        <f t="shared" ref="I4:I32" si="3">IF(G4&gt;0,MIN(G4,H4),0)</f>
        <v>43.26</v>
      </c>
      <c r="J4" s="53">
        <f>IF(I4*$P$9&gt;$P$10,(I4*$P$9-$P$10)*$P$7,0)</f>
        <v>0</v>
      </c>
      <c r="K4" s="59">
        <f>K3+I4</f>
        <v>64.259999999999991</v>
      </c>
      <c r="O4" s="4" t="s">
        <v>23</v>
      </c>
      <c r="P4" s="61">
        <f>Übersicht!C6</f>
        <v>10000</v>
      </c>
    </row>
    <row r="5" spans="1:16" x14ac:dyDescent="0.25">
      <c r="A5" s="42">
        <v>3</v>
      </c>
      <c r="B5" s="101">
        <f>IF(Übersicht!$C$13&gt;=A5,-Übersicht!$C$6,IF(A5=Übersicht!$C$13+1,Übersicht!$G$9,0))</f>
        <v>-10000</v>
      </c>
      <c r="C5" s="53">
        <f t="shared" ref="C5:C32" si="4">C4+E5</f>
        <v>30000</v>
      </c>
      <c r="D5" s="53">
        <f t="shared" ref="D5:D32" si="5">F4</f>
        <v>21836</v>
      </c>
      <c r="E5" s="53">
        <f t="shared" si="0"/>
        <v>10000</v>
      </c>
      <c r="F5" s="53">
        <f>IF(ISNUMBER(Übersicht!C20),(D5+E5)*(1+Übersicht!C20),(D5+E5)*(1+$P$5))</f>
        <v>33746.160000000003</v>
      </c>
      <c r="G5" s="53">
        <f t="shared" si="1"/>
        <v>1910.1600000000035</v>
      </c>
      <c r="H5" s="53">
        <f t="shared" si="2"/>
        <v>66.855599999999995</v>
      </c>
      <c r="I5" s="53">
        <f t="shared" si="3"/>
        <v>66.855599999999995</v>
      </c>
      <c r="J5" s="53">
        <f t="shared" ref="J5:J68" si="6">IF(I5*$P$9&gt;$P$10,(I5*$P$9-$P$10)*$P$7,0)</f>
        <v>0</v>
      </c>
      <c r="K5" s="59">
        <f t="shared" ref="K5:K32" si="7">K4+I5</f>
        <v>131.11559999999997</v>
      </c>
      <c r="O5" s="4" t="s">
        <v>24</v>
      </c>
      <c r="P5" s="50">
        <f>Übersicht!C7</f>
        <v>0.06</v>
      </c>
    </row>
    <row r="6" spans="1:16" x14ac:dyDescent="0.25">
      <c r="A6" s="42">
        <v>4</v>
      </c>
      <c r="B6" s="101">
        <f>IF(Übersicht!$C$13&gt;=A6,-Übersicht!$C$6,IF(A6=Übersicht!$C$13+1,Übersicht!$G$9,0))</f>
        <v>-10000</v>
      </c>
      <c r="C6" s="53">
        <f t="shared" si="4"/>
        <v>40000</v>
      </c>
      <c r="D6" s="53">
        <f t="shared" si="5"/>
        <v>33746.160000000003</v>
      </c>
      <c r="E6" s="53">
        <f t="shared" si="0"/>
        <v>10000</v>
      </c>
      <c r="F6" s="53">
        <f>IF(ISNUMBER(Übersicht!C21),(D6+E6)*(1+Übersicht!C21),(D6+E6)*(1+$P$5))</f>
        <v>46370.929600000003</v>
      </c>
      <c r="G6" s="53">
        <f t="shared" si="1"/>
        <v>2624.7695999999996</v>
      </c>
      <c r="H6" s="53">
        <f t="shared" si="2"/>
        <v>91.866935999999995</v>
      </c>
      <c r="I6" s="53">
        <f t="shared" si="3"/>
        <v>91.866935999999995</v>
      </c>
      <c r="J6" s="53">
        <f t="shared" si="6"/>
        <v>0</v>
      </c>
      <c r="K6" s="59">
        <f t="shared" si="7"/>
        <v>222.98253599999998</v>
      </c>
      <c r="O6" s="4" t="s">
        <v>25</v>
      </c>
      <c r="P6" s="50">
        <f>Übersicht!C8</f>
        <v>1.7999999999999999E-2</v>
      </c>
    </row>
    <row r="7" spans="1:16" x14ac:dyDescent="0.25">
      <c r="A7" s="42">
        <v>5</v>
      </c>
      <c r="B7" s="101">
        <f>IF(Übersicht!$C$13&gt;=A7,-Übersicht!$C$6,IF(A7=Übersicht!$C$13+1,Übersicht!$G$9,0))</f>
        <v>-10000</v>
      </c>
      <c r="C7" s="53">
        <f t="shared" si="4"/>
        <v>50000</v>
      </c>
      <c r="D7" s="53">
        <f t="shared" si="5"/>
        <v>46370.929600000003</v>
      </c>
      <c r="E7" s="53">
        <f t="shared" si="0"/>
        <v>10000</v>
      </c>
      <c r="F7" s="53">
        <f>IF(ISNUMBER(Übersicht!C22),(D7+E7)*(1+Übersicht!C22),(D7+E7)*(1+$P$5))</f>
        <v>59753.185376000009</v>
      </c>
      <c r="G7" s="53">
        <f t="shared" si="1"/>
        <v>3382.2557760000054</v>
      </c>
      <c r="H7" s="53">
        <f t="shared" si="2"/>
        <v>118.37895216</v>
      </c>
      <c r="I7" s="53">
        <f t="shared" si="3"/>
        <v>118.37895216</v>
      </c>
      <c r="J7" s="53">
        <f t="shared" si="6"/>
        <v>0</v>
      </c>
      <c r="K7" s="59">
        <f t="shared" si="7"/>
        <v>341.36148815999996</v>
      </c>
      <c r="O7" s="4" t="s">
        <v>26</v>
      </c>
      <c r="P7" s="7">
        <f>Übersicht!C9</f>
        <v>0.26374999999999998</v>
      </c>
    </row>
    <row r="8" spans="1:16" x14ac:dyDescent="0.25">
      <c r="A8" s="42">
        <v>6</v>
      </c>
      <c r="B8" s="101">
        <f>IF(Übersicht!$C$13&gt;=A8,-Übersicht!$C$6,IF(A8=Übersicht!$C$13+1,Übersicht!$G$9,0))</f>
        <v>-10000</v>
      </c>
      <c r="C8" s="53">
        <f t="shared" si="4"/>
        <v>60000</v>
      </c>
      <c r="D8" s="53">
        <f t="shared" si="5"/>
        <v>59753.185376000009</v>
      </c>
      <c r="E8" s="53">
        <f t="shared" si="0"/>
        <v>10000</v>
      </c>
      <c r="F8" s="53">
        <f>IF(ISNUMBER(Übersicht!C23),(D8+E8)*(1+Übersicht!C23),(D8+E8)*(1+$P$5))</f>
        <v>73938.376498560014</v>
      </c>
      <c r="G8" s="53">
        <f t="shared" si="1"/>
        <v>4185.1911225600052</v>
      </c>
      <c r="H8" s="53">
        <f t="shared" si="2"/>
        <v>146.48168928960001</v>
      </c>
      <c r="I8" s="53">
        <f t="shared" si="3"/>
        <v>146.48168928960001</v>
      </c>
      <c r="J8" s="53">
        <f t="shared" si="6"/>
        <v>0</v>
      </c>
      <c r="K8" s="59">
        <f t="shared" si="7"/>
        <v>487.84317744959998</v>
      </c>
      <c r="O8" s="4" t="s">
        <v>27</v>
      </c>
      <c r="P8" s="7">
        <f>Übersicht!C10</f>
        <v>3.0000000000000001E-3</v>
      </c>
    </row>
    <row r="9" spans="1:16" x14ac:dyDescent="0.25">
      <c r="A9" s="42">
        <v>7</v>
      </c>
      <c r="B9" s="101">
        <f>IF(Übersicht!$C$13&gt;=A9,-Übersicht!$C$6,IF(A9=Übersicht!$C$13+1,Übersicht!$G$9,0))</f>
        <v>-10000</v>
      </c>
      <c r="C9" s="53">
        <f t="shared" si="4"/>
        <v>70000</v>
      </c>
      <c r="D9" s="53">
        <f t="shared" si="5"/>
        <v>73938.376498560014</v>
      </c>
      <c r="E9" s="53">
        <f t="shared" si="0"/>
        <v>10000</v>
      </c>
      <c r="F9" s="53">
        <f>IF(ISNUMBER(Übersicht!C24),(D9+E9)*(1+Übersicht!C24),(D9+E9)*(1+$P$5))</f>
        <v>88974.679088473626</v>
      </c>
      <c r="G9" s="53">
        <f t="shared" si="1"/>
        <v>5036.3025899136119</v>
      </c>
      <c r="H9" s="53">
        <f t="shared" si="2"/>
        <v>176.27059064697602</v>
      </c>
      <c r="I9" s="53">
        <f t="shared" si="3"/>
        <v>176.27059064697602</v>
      </c>
      <c r="J9" s="53">
        <f t="shared" si="6"/>
        <v>0</v>
      </c>
      <c r="K9" s="59">
        <f t="shared" si="7"/>
        <v>664.113768096576</v>
      </c>
      <c r="O9" s="3" t="s">
        <v>28</v>
      </c>
      <c r="P9" s="11">
        <f>Übersicht!C11</f>
        <v>0.7</v>
      </c>
    </row>
    <row r="10" spans="1:16" x14ac:dyDescent="0.25">
      <c r="A10" s="42">
        <v>8</v>
      </c>
      <c r="B10" s="101">
        <f>IF(Übersicht!$C$13&gt;=A10,-Übersicht!$C$6,IF(A10=Übersicht!$C$13+1,Übersicht!$G$9,0))</f>
        <v>-10000</v>
      </c>
      <c r="C10" s="53">
        <f t="shared" si="4"/>
        <v>80000</v>
      </c>
      <c r="D10" s="53">
        <f t="shared" si="5"/>
        <v>88974.679088473626</v>
      </c>
      <c r="E10" s="53">
        <f t="shared" si="0"/>
        <v>10000</v>
      </c>
      <c r="F10" s="53">
        <f>IF(ISNUMBER(Übersicht!C25),(D10+E10)*(1+Übersicht!C25),(D10+E10)*(1+$P$5))</f>
        <v>104913.15983378205</v>
      </c>
      <c r="G10" s="53">
        <f t="shared" si="1"/>
        <v>5938.4807453084213</v>
      </c>
      <c r="H10" s="53">
        <f t="shared" si="2"/>
        <v>207.84682608579462</v>
      </c>
      <c r="I10" s="53">
        <f t="shared" si="3"/>
        <v>207.84682608579462</v>
      </c>
      <c r="J10" s="53">
        <f t="shared" si="6"/>
        <v>0</v>
      </c>
      <c r="K10" s="59">
        <f t="shared" si="7"/>
        <v>871.96059418237064</v>
      </c>
      <c r="O10" s="46" t="s">
        <v>29</v>
      </c>
      <c r="P10" s="57">
        <f>Übersicht!C12</f>
        <v>801</v>
      </c>
    </row>
    <row r="11" spans="1:16" x14ac:dyDescent="0.25">
      <c r="A11" s="42">
        <v>9</v>
      </c>
      <c r="B11" s="101">
        <f>IF(Übersicht!$C$13&gt;=A11,-Übersicht!$C$6,IF(A11=Übersicht!$C$13+1,Übersicht!$G$9,0))</f>
        <v>-10000</v>
      </c>
      <c r="C11" s="53">
        <f t="shared" si="4"/>
        <v>90000</v>
      </c>
      <c r="D11" s="53">
        <f t="shared" si="5"/>
        <v>104913.15983378205</v>
      </c>
      <c r="E11" s="53">
        <f t="shared" si="0"/>
        <v>10000</v>
      </c>
      <c r="F11" s="53">
        <f>IF(ISNUMBER(Übersicht!C26),(D11+E11)*(1+Übersicht!C26),(D11+E11)*(1+$P$5))</f>
        <v>121807.94942380898</v>
      </c>
      <c r="G11" s="53">
        <f t="shared" si="1"/>
        <v>6894.7895900269359</v>
      </c>
      <c r="H11" s="53">
        <f t="shared" si="2"/>
        <v>241.31763565094226</v>
      </c>
      <c r="I11" s="53">
        <f t="shared" si="3"/>
        <v>241.31763565094226</v>
      </c>
      <c r="J11" s="53">
        <f t="shared" si="6"/>
        <v>0</v>
      </c>
      <c r="K11" s="59">
        <f t="shared" si="7"/>
        <v>1113.2782298333129</v>
      </c>
      <c r="O11" s="14" t="s">
        <v>30</v>
      </c>
      <c r="P11" s="47">
        <f>Übersicht!C13</f>
        <v>30</v>
      </c>
    </row>
    <row r="12" spans="1:16" ht="15.75" thickBot="1" x14ac:dyDescent="0.3">
      <c r="A12" s="42">
        <v>10</v>
      </c>
      <c r="B12" s="101">
        <f>IF(Übersicht!$C$13&gt;=A12,-Übersicht!$C$6,IF(A12=Übersicht!$C$13+1,Übersicht!$G$9,0))</f>
        <v>-10000</v>
      </c>
      <c r="C12" s="53">
        <f t="shared" si="4"/>
        <v>100000</v>
      </c>
      <c r="D12" s="53">
        <f t="shared" si="5"/>
        <v>121807.94942380898</v>
      </c>
      <c r="E12" s="53">
        <f t="shared" si="0"/>
        <v>10000</v>
      </c>
      <c r="F12" s="53">
        <f>IF(ISNUMBER(Übersicht!C27),(D12+E12)*(1+Übersicht!C27),(D12+E12)*(1+$P$5))</f>
        <v>139716.42638923752</v>
      </c>
      <c r="G12" s="53">
        <f t="shared" si="1"/>
        <v>7908.4769654285337</v>
      </c>
      <c r="H12" s="53">
        <f t="shared" si="2"/>
        <v>276.79669378999887</v>
      </c>
      <c r="I12" s="53">
        <f t="shared" si="3"/>
        <v>276.79669378999887</v>
      </c>
      <c r="J12" s="53">
        <f t="shared" si="6"/>
        <v>0</v>
      </c>
      <c r="K12" s="59">
        <f t="shared" si="7"/>
        <v>1390.0749236233119</v>
      </c>
      <c r="O12" s="12" t="s">
        <v>34</v>
      </c>
      <c r="P12" s="45">
        <f ca="1">IRR(B3:INDIRECT("B"&amp;P11+3),Übersicht!C7*(1-Übersicht!C9))</f>
        <v>5.3379921801303132E-2</v>
      </c>
    </row>
    <row r="13" spans="1:16" x14ac:dyDescent="0.25">
      <c r="A13" s="42">
        <v>11</v>
      </c>
      <c r="B13" s="101">
        <f>IF(Übersicht!$C$13&gt;=A13,-Übersicht!$C$6,IF(A13=Übersicht!$C$13+1,Übersicht!$G$9,0))</f>
        <v>-10000</v>
      </c>
      <c r="C13" s="53">
        <f t="shared" si="4"/>
        <v>110000</v>
      </c>
      <c r="D13" s="53">
        <f t="shared" si="5"/>
        <v>139716.42638923752</v>
      </c>
      <c r="E13" s="53">
        <f t="shared" si="0"/>
        <v>10000</v>
      </c>
      <c r="F13" s="53">
        <f>IF(ISNUMBER(Übersicht!C28),(D13+E13)*(1+Übersicht!C28),(D13+E13)*(1+$P$5))</f>
        <v>158699.41197259177</v>
      </c>
      <c r="G13" s="53">
        <f t="shared" si="1"/>
        <v>8982.9855833542533</v>
      </c>
      <c r="H13" s="53">
        <f t="shared" si="2"/>
        <v>314.40449541739878</v>
      </c>
      <c r="I13" s="53">
        <f t="shared" si="3"/>
        <v>314.40449541739878</v>
      </c>
      <c r="J13" s="53">
        <f t="shared" si="6"/>
        <v>0</v>
      </c>
      <c r="K13" s="59">
        <f t="shared" si="7"/>
        <v>1704.4794190407106</v>
      </c>
    </row>
    <row r="14" spans="1:16" x14ac:dyDescent="0.25">
      <c r="A14" s="42">
        <v>12</v>
      </c>
      <c r="B14" s="101">
        <f>IF(Übersicht!$C$13&gt;=A14,-Übersicht!$C$6,IF(A14=Übersicht!$C$13+1,Übersicht!$G$9,0))</f>
        <v>-10000</v>
      </c>
      <c r="C14" s="53">
        <f t="shared" si="4"/>
        <v>120000</v>
      </c>
      <c r="D14" s="53">
        <f t="shared" si="5"/>
        <v>158699.41197259177</v>
      </c>
      <c r="E14" s="53">
        <f t="shared" si="0"/>
        <v>10000</v>
      </c>
      <c r="F14" s="53">
        <f>IF(ISNUMBER(Übersicht!C29),(D14+E14)*(1+Übersicht!C29),(D14+E14)*(1+$P$5))</f>
        <v>178821.37669094728</v>
      </c>
      <c r="G14" s="53">
        <f t="shared" si="1"/>
        <v>10121.964718355506</v>
      </c>
      <c r="H14" s="53">
        <f t="shared" si="2"/>
        <v>354.2687651424427</v>
      </c>
      <c r="I14" s="53">
        <f t="shared" si="3"/>
        <v>354.2687651424427</v>
      </c>
      <c r="J14" s="53">
        <f t="shared" si="6"/>
        <v>0</v>
      </c>
      <c r="K14" s="59">
        <f t="shared" si="7"/>
        <v>2058.7481841831532</v>
      </c>
    </row>
    <row r="15" spans="1:16" x14ac:dyDescent="0.25">
      <c r="A15" s="42">
        <v>13</v>
      </c>
      <c r="B15" s="101">
        <f>IF(Übersicht!$C$13&gt;=A15,-Übersicht!$C$6,IF(A15=Übersicht!$C$13+1,Übersicht!$G$9,0))</f>
        <v>-10000</v>
      </c>
      <c r="C15" s="53">
        <f t="shared" si="4"/>
        <v>130000</v>
      </c>
      <c r="D15" s="53">
        <f t="shared" si="5"/>
        <v>178821.37669094728</v>
      </c>
      <c r="E15" s="53">
        <f t="shared" si="0"/>
        <v>10000</v>
      </c>
      <c r="F15" s="53">
        <f>IF(ISNUMBER(Übersicht!C30),(D15+E15)*(1+Übersicht!C30),(D15+E15)*(1+$P$5))</f>
        <v>200150.65929240413</v>
      </c>
      <c r="G15" s="53">
        <f t="shared" si="1"/>
        <v>11329.282601456856</v>
      </c>
      <c r="H15" s="53">
        <f t="shared" si="2"/>
        <v>396.52489105098925</v>
      </c>
      <c r="I15" s="53">
        <f t="shared" si="3"/>
        <v>396.52489105098925</v>
      </c>
      <c r="J15" s="53">
        <f t="shared" si="6"/>
        <v>0</v>
      </c>
      <c r="K15" s="59">
        <f t="shared" si="7"/>
        <v>2455.2730752341422</v>
      </c>
    </row>
    <row r="16" spans="1:16" x14ac:dyDescent="0.25">
      <c r="A16" s="42">
        <v>14</v>
      </c>
      <c r="B16" s="101">
        <f>IF(Übersicht!$C$13&gt;=A16,-Übersicht!$C$6,IF(A16=Übersicht!$C$13+1,Übersicht!$G$9,0))</f>
        <v>-10000</v>
      </c>
      <c r="C16" s="53">
        <f t="shared" si="4"/>
        <v>140000</v>
      </c>
      <c r="D16" s="53">
        <f t="shared" si="5"/>
        <v>200150.65929240413</v>
      </c>
      <c r="E16" s="53">
        <f t="shared" si="0"/>
        <v>10000</v>
      </c>
      <c r="F16" s="53">
        <f>IF(ISNUMBER(Übersicht!C31),(D16+E16)*(1+Übersicht!C31),(D16+E16)*(1+$P$5))</f>
        <v>222759.69884994839</v>
      </c>
      <c r="G16" s="53">
        <f t="shared" si="1"/>
        <v>12609.039557544253</v>
      </c>
      <c r="H16" s="53">
        <f t="shared" si="2"/>
        <v>441.31638451404865</v>
      </c>
      <c r="I16" s="53">
        <f t="shared" si="3"/>
        <v>441.31638451404865</v>
      </c>
      <c r="J16" s="53">
        <f t="shared" si="6"/>
        <v>0</v>
      </c>
      <c r="K16" s="59">
        <f t="shared" si="7"/>
        <v>2896.5894597481911</v>
      </c>
    </row>
    <row r="17" spans="1:11" x14ac:dyDescent="0.25">
      <c r="A17" s="42">
        <v>15</v>
      </c>
      <c r="B17" s="101">
        <f>IF(Übersicht!$C$13&gt;=A17,-Übersicht!$C$6,IF(A17=Übersicht!$C$13+1,Übersicht!$G$9,0))</f>
        <v>-10000</v>
      </c>
      <c r="C17" s="53">
        <f t="shared" si="4"/>
        <v>150000</v>
      </c>
      <c r="D17" s="53">
        <f t="shared" si="5"/>
        <v>222759.69884994839</v>
      </c>
      <c r="E17" s="53">
        <f t="shared" si="0"/>
        <v>10000</v>
      </c>
      <c r="F17" s="53">
        <f>IF(ISNUMBER(Übersicht!C32),(D17+E17)*(1+Übersicht!C32),(D17+E17)*(1+$P$5))</f>
        <v>246725.28078094529</v>
      </c>
      <c r="G17" s="53">
        <f t="shared" si="1"/>
        <v>13965.581930996908</v>
      </c>
      <c r="H17" s="53">
        <f t="shared" si="2"/>
        <v>488.79536758489155</v>
      </c>
      <c r="I17" s="53">
        <f t="shared" si="3"/>
        <v>488.79536758489155</v>
      </c>
      <c r="J17" s="53">
        <f t="shared" si="6"/>
        <v>0</v>
      </c>
      <c r="K17" s="59">
        <f t="shared" si="7"/>
        <v>3385.3848273330827</v>
      </c>
    </row>
    <row r="18" spans="1:11" x14ac:dyDescent="0.25">
      <c r="A18" s="42">
        <v>16</v>
      </c>
      <c r="B18" s="101">
        <f>IF(Übersicht!$C$13&gt;=A18,-Übersicht!$C$6,IF(A18=Übersicht!$C$13+1,Übersicht!$G$9,0))</f>
        <v>-10000</v>
      </c>
      <c r="C18" s="53">
        <f t="shared" si="4"/>
        <v>160000</v>
      </c>
      <c r="D18" s="53">
        <f t="shared" si="5"/>
        <v>246725.28078094529</v>
      </c>
      <c r="E18" s="53">
        <f t="shared" si="0"/>
        <v>10000</v>
      </c>
      <c r="F18" s="53">
        <f>IF(ISNUMBER(Übersicht!C33),(D18+E18)*(1+Übersicht!C33),(D18+E18)*(1+$P$5))</f>
        <v>272128.79762780201</v>
      </c>
      <c r="G18" s="53">
        <f t="shared" si="1"/>
        <v>15403.516846856714</v>
      </c>
      <c r="H18" s="53">
        <f t="shared" si="2"/>
        <v>539.1230896399851</v>
      </c>
      <c r="I18" s="53">
        <f t="shared" si="3"/>
        <v>539.1230896399851</v>
      </c>
      <c r="J18" s="53">
        <f t="shared" si="6"/>
        <v>0</v>
      </c>
      <c r="K18" s="59">
        <f t="shared" si="7"/>
        <v>3924.5079169730679</v>
      </c>
    </row>
    <row r="19" spans="1:11" x14ac:dyDescent="0.25">
      <c r="A19" s="42">
        <v>17</v>
      </c>
      <c r="B19" s="101">
        <f>IF(Übersicht!$C$13&gt;=A19,-Übersicht!$C$6,IF(A19=Übersicht!$C$13+1,Übersicht!$G$9,0))</f>
        <v>-10000</v>
      </c>
      <c r="C19" s="53">
        <f t="shared" si="4"/>
        <v>170000</v>
      </c>
      <c r="D19" s="53">
        <f t="shared" si="5"/>
        <v>272128.79762780201</v>
      </c>
      <c r="E19" s="53">
        <f t="shared" si="0"/>
        <v>10000</v>
      </c>
      <c r="F19" s="53">
        <f>IF(ISNUMBER(Übersicht!C34),(D19+E19)*(1+Übersicht!C34),(D19+E19)*(1+$P$5))</f>
        <v>299056.52548547013</v>
      </c>
      <c r="G19" s="53">
        <f t="shared" si="1"/>
        <v>16927.727857668127</v>
      </c>
      <c r="H19" s="53">
        <f t="shared" si="2"/>
        <v>592.47047501838426</v>
      </c>
      <c r="I19" s="53">
        <f t="shared" si="3"/>
        <v>592.47047501838426</v>
      </c>
      <c r="J19" s="53">
        <f t="shared" si="6"/>
        <v>0</v>
      </c>
      <c r="K19" s="59">
        <f t="shared" si="7"/>
        <v>4516.9783919914526</v>
      </c>
    </row>
    <row r="20" spans="1:11" x14ac:dyDescent="0.25">
      <c r="A20" s="42">
        <v>18</v>
      </c>
      <c r="B20" s="101">
        <f>IF(Übersicht!$C$13&gt;=A20,-Übersicht!$C$6,IF(A20=Übersicht!$C$13+1,Übersicht!$G$9,0))</f>
        <v>-10000</v>
      </c>
      <c r="C20" s="53">
        <f t="shared" si="4"/>
        <v>180000</v>
      </c>
      <c r="D20" s="53">
        <f t="shared" si="5"/>
        <v>299056.52548547013</v>
      </c>
      <c r="E20" s="53">
        <f t="shared" si="0"/>
        <v>10000</v>
      </c>
      <c r="F20" s="53">
        <f>IF(ISNUMBER(Übersicht!C35),(D20+E20)*(1+Übersicht!C35),(D20+E20)*(1+$P$5))</f>
        <v>327599.91701459838</v>
      </c>
      <c r="G20" s="53">
        <f t="shared" si="1"/>
        <v>18543.391529128246</v>
      </c>
      <c r="H20" s="53">
        <f t="shared" si="2"/>
        <v>649.01870351948719</v>
      </c>
      <c r="I20" s="53">
        <f t="shared" si="3"/>
        <v>649.01870351948719</v>
      </c>
      <c r="J20" s="53">
        <f t="shared" si="6"/>
        <v>0</v>
      </c>
      <c r="K20" s="59">
        <f t="shared" si="7"/>
        <v>5165.9970955109402</v>
      </c>
    </row>
    <row r="21" spans="1:11" x14ac:dyDescent="0.25">
      <c r="A21" s="42">
        <v>19</v>
      </c>
      <c r="B21" s="101">
        <f>IF(Übersicht!$C$13&gt;=A21,-Übersicht!$C$6,IF(A21=Übersicht!$C$13+1,Übersicht!$G$9,0))</f>
        <v>-10000</v>
      </c>
      <c r="C21" s="53">
        <f t="shared" si="4"/>
        <v>190000</v>
      </c>
      <c r="D21" s="53">
        <f t="shared" si="5"/>
        <v>327599.91701459838</v>
      </c>
      <c r="E21" s="53">
        <f t="shared" si="0"/>
        <v>10000</v>
      </c>
      <c r="F21" s="53">
        <f>IF(ISNUMBER(Übersicht!C36),(D21+E21)*(1+Übersicht!C36),(D21+E21)*(1+$P$5))</f>
        <v>357855.91203547432</v>
      </c>
      <c r="G21" s="53">
        <f t="shared" si="1"/>
        <v>20255.99502087594</v>
      </c>
      <c r="H21" s="53">
        <f t="shared" si="2"/>
        <v>708.95982573065658</v>
      </c>
      <c r="I21" s="53">
        <f t="shared" si="3"/>
        <v>708.95982573065658</v>
      </c>
      <c r="J21" s="53">
        <f t="shared" si="6"/>
        <v>0</v>
      </c>
      <c r="K21" s="59">
        <f t="shared" si="7"/>
        <v>5874.9569212415972</v>
      </c>
    </row>
    <row r="22" spans="1:11" x14ac:dyDescent="0.25">
      <c r="A22" s="42">
        <v>20</v>
      </c>
      <c r="B22" s="101">
        <f>IF(Übersicht!$C$13&gt;=A22,-Übersicht!$C$6,IF(A22=Übersicht!$C$13+1,Übersicht!$G$9,0))</f>
        <v>-10000</v>
      </c>
      <c r="C22" s="53">
        <f t="shared" si="4"/>
        <v>200000</v>
      </c>
      <c r="D22" s="53">
        <f t="shared" si="5"/>
        <v>357855.91203547432</v>
      </c>
      <c r="E22" s="53">
        <f t="shared" si="0"/>
        <v>10000</v>
      </c>
      <c r="F22" s="53">
        <f>IF(ISNUMBER(Übersicht!C37),(D22+E22)*(1+Übersicht!C37),(D22+E22)*(1+$P$5))</f>
        <v>389927.2667576028</v>
      </c>
      <c r="G22" s="53">
        <f t="shared" si="1"/>
        <v>22071.354722128483</v>
      </c>
      <c r="H22" s="53">
        <f t="shared" si="2"/>
        <v>772.49741527449601</v>
      </c>
      <c r="I22" s="53">
        <f t="shared" si="3"/>
        <v>772.49741527449601</v>
      </c>
      <c r="J22" s="53">
        <f t="shared" si="6"/>
        <v>0</v>
      </c>
      <c r="K22" s="59">
        <f t="shared" si="7"/>
        <v>6647.4543365160935</v>
      </c>
    </row>
    <row r="23" spans="1:11" x14ac:dyDescent="0.25">
      <c r="A23" s="42">
        <v>21</v>
      </c>
      <c r="B23" s="101">
        <f>IF(Übersicht!$C$13&gt;=A23,-Übersicht!$C$6,IF(A23=Übersicht!$C$13+1,Übersicht!$G$9,0))</f>
        <v>-10000</v>
      </c>
      <c r="C23" s="53">
        <f t="shared" si="4"/>
        <v>210000</v>
      </c>
      <c r="D23" s="53">
        <f t="shared" si="5"/>
        <v>389927.2667576028</v>
      </c>
      <c r="E23" s="53">
        <f t="shared" si="0"/>
        <v>10000</v>
      </c>
      <c r="F23" s="53">
        <f>IF(ISNUMBER(Übersicht!E18),(D23+E23)*(1+Übersicht!E18),(D23+E23)*(1+$P$5))</f>
        <v>423922.90276305901</v>
      </c>
      <c r="G23" s="53">
        <f t="shared" si="1"/>
        <v>23995.63600545621</v>
      </c>
      <c r="H23" s="53">
        <f t="shared" si="2"/>
        <v>839.84726019096581</v>
      </c>
      <c r="I23" s="53">
        <f t="shared" si="3"/>
        <v>839.84726019096581</v>
      </c>
      <c r="J23" s="53">
        <f t="shared" si="6"/>
        <v>0</v>
      </c>
      <c r="K23" s="59">
        <f t="shared" si="7"/>
        <v>7487.3015967070596</v>
      </c>
    </row>
    <row r="24" spans="1:11" x14ac:dyDescent="0.25">
      <c r="A24" s="42">
        <v>22</v>
      </c>
      <c r="B24" s="101">
        <f>IF(Übersicht!$C$13&gt;=A24,-Übersicht!$C$6,IF(A24=Übersicht!$C$13+1,Übersicht!$G$9,0))</f>
        <v>-10000</v>
      </c>
      <c r="C24" s="53">
        <f t="shared" si="4"/>
        <v>220000</v>
      </c>
      <c r="D24" s="53">
        <f t="shared" si="5"/>
        <v>423922.90276305901</v>
      </c>
      <c r="E24" s="53">
        <f t="shared" si="0"/>
        <v>10000</v>
      </c>
      <c r="F24" s="53">
        <f>IF(ISNUMBER(Übersicht!E19),(D24+E24)*(1+Übersicht!E19),(D24+E24)*(1+$P$5))</f>
        <v>459958.27692884259</v>
      </c>
      <c r="G24" s="53">
        <f t="shared" si="1"/>
        <v>26035.374165783578</v>
      </c>
      <c r="H24" s="53">
        <f t="shared" si="2"/>
        <v>911.23809580242391</v>
      </c>
      <c r="I24" s="53">
        <f t="shared" si="3"/>
        <v>911.23809580242391</v>
      </c>
      <c r="J24" s="53">
        <f t="shared" si="6"/>
        <v>0</v>
      </c>
      <c r="K24" s="59">
        <f t="shared" si="7"/>
        <v>8398.5396925094828</v>
      </c>
    </row>
    <row r="25" spans="1:11" x14ac:dyDescent="0.25">
      <c r="A25" s="42">
        <v>23</v>
      </c>
      <c r="B25" s="101">
        <f>IF(Übersicht!$C$13&gt;=A25,-Übersicht!$C$6,IF(A25=Übersicht!$C$13+1,Übersicht!$G$9,0))</f>
        <v>-10000</v>
      </c>
      <c r="C25" s="53">
        <f t="shared" si="4"/>
        <v>230000</v>
      </c>
      <c r="D25" s="53">
        <f t="shared" si="5"/>
        <v>459958.27692884259</v>
      </c>
      <c r="E25" s="53">
        <f t="shared" si="0"/>
        <v>10000</v>
      </c>
      <c r="F25" s="53">
        <f>IF(ISNUMBER(Übersicht!E20),(D25+E25)*(1+Übersicht!E20),(D25+E25)*(1+$P$5))</f>
        <v>498155.77354457317</v>
      </c>
      <c r="G25" s="53">
        <f t="shared" si="1"/>
        <v>28197.496615730575</v>
      </c>
      <c r="H25" s="53">
        <f t="shared" si="2"/>
        <v>986.91238155056942</v>
      </c>
      <c r="I25" s="53">
        <f t="shared" si="3"/>
        <v>986.91238155056942</v>
      </c>
      <c r="J25" s="53">
        <f t="shared" si="6"/>
        <v>0</v>
      </c>
      <c r="K25" s="59">
        <f t="shared" si="7"/>
        <v>9385.4520740600528</v>
      </c>
    </row>
    <row r="26" spans="1:11" x14ac:dyDescent="0.25">
      <c r="A26" s="42">
        <v>24</v>
      </c>
      <c r="B26" s="101">
        <f>IF(Übersicht!$C$13&gt;=A26,-Übersicht!$C$6,IF(A26=Übersicht!$C$13+1,Übersicht!$G$9,0))</f>
        <v>-10000</v>
      </c>
      <c r="C26" s="53">
        <f t="shared" si="4"/>
        <v>240000</v>
      </c>
      <c r="D26" s="53">
        <f t="shared" si="5"/>
        <v>498155.77354457317</v>
      </c>
      <c r="E26" s="53">
        <f t="shared" si="0"/>
        <v>10000</v>
      </c>
      <c r="F26" s="53">
        <f>IF(ISNUMBER(Übersicht!E21),(D26+E26)*(1+Übersicht!E21),(D26+E26)*(1+$P$5))</f>
        <v>538645.11995724763</v>
      </c>
      <c r="G26" s="53">
        <f t="shared" si="1"/>
        <v>30489.346412674466</v>
      </c>
      <c r="H26" s="53">
        <f t="shared" si="2"/>
        <v>1067.1271244436036</v>
      </c>
      <c r="I26" s="53">
        <f t="shared" si="3"/>
        <v>1067.1271244436036</v>
      </c>
      <c r="J26" s="53">
        <f t="shared" si="6"/>
        <v>0</v>
      </c>
      <c r="K26" s="59">
        <f t="shared" si="7"/>
        <v>10452.579198503656</v>
      </c>
    </row>
    <row r="27" spans="1:11" x14ac:dyDescent="0.25">
      <c r="A27" s="42">
        <v>25</v>
      </c>
      <c r="B27" s="101">
        <f>IF(Übersicht!$C$13&gt;=A27,-Übersicht!$C$6,IF(A27=Übersicht!$C$13+1,Übersicht!$G$9,0))</f>
        <v>-10000</v>
      </c>
      <c r="C27" s="53">
        <f t="shared" si="4"/>
        <v>250000</v>
      </c>
      <c r="D27" s="53">
        <f t="shared" si="5"/>
        <v>538645.11995724763</v>
      </c>
      <c r="E27" s="53">
        <f t="shared" si="0"/>
        <v>10000</v>
      </c>
      <c r="F27" s="53">
        <f>IF(ISNUMBER(Übersicht!E22),(D27+E27)*(1+Übersicht!E22),(D27+E27)*(1+$P$5))</f>
        <v>581563.82715468248</v>
      </c>
      <c r="G27" s="53">
        <f t="shared" si="1"/>
        <v>32918.707197434851</v>
      </c>
      <c r="H27" s="53">
        <f t="shared" si="2"/>
        <v>1152.1547519102201</v>
      </c>
      <c r="I27" s="53">
        <f t="shared" si="3"/>
        <v>1152.1547519102201</v>
      </c>
      <c r="J27" s="53">
        <f t="shared" si="6"/>
        <v>1.4528210714243719</v>
      </c>
      <c r="K27" s="59">
        <f t="shared" si="7"/>
        <v>11604.733950413876</v>
      </c>
    </row>
    <row r="28" spans="1:11" x14ac:dyDescent="0.25">
      <c r="A28" s="42">
        <v>26</v>
      </c>
      <c r="B28" s="101">
        <f>IF(Übersicht!$C$13&gt;=A28,-Übersicht!$C$6,IF(A28=Übersicht!$C$13+1,Übersicht!$G$9,0))</f>
        <v>-10000</v>
      </c>
      <c r="C28" s="53">
        <f t="shared" si="4"/>
        <v>259998.54717892857</v>
      </c>
      <c r="D28" s="53">
        <f t="shared" si="5"/>
        <v>581563.82715468248</v>
      </c>
      <c r="E28" s="53">
        <f t="shared" si="0"/>
        <v>9998.5471789285748</v>
      </c>
      <c r="F28" s="53">
        <f>IF(ISNUMBER(Übersicht!E23),(D28+E28)*(1+Übersicht!E23),(D28+E28)*(1+$P$5))</f>
        <v>627056.11679362785</v>
      </c>
      <c r="G28" s="53">
        <f t="shared" si="1"/>
        <v>35493.742460016743</v>
      </c>
      <c r="H28" s="53">
        <f t="shared" si="2"/>
        <v>1242.2809861005833</v>
      </c>
      <c r="I28" s="53">
        <f t="shared" si="3"/>
        <v>1242.2809861005833</v>
      </c>
      <c r="J28" s="53">
        <f t="shared" si="6"/>
        <v>18.092377058820162</v>
      </c>
      <c r="K28" s="59">
        <f t="shared" si="7"/>
        <v>12847.014936514459</v>
      </c>
    </row>
    <row r="29" spans="1:11" x14ac:dyDescent="0.25">
      <c r="A29" s="42">
        <v>27</v>
      </c>
      <c r="B29" s="101">
        <f>IF(Übersicht!$C$13&gt;=A29,-Übersicht!$C$6,IF(A29=Übersicht!$C$13+1,Übersicht!$G$9,0))</f>
        <v>-10000</v>
      </c>
      <c r="C29" s="53">
        <f t="shared" si="4"/>
        <v>269980.45480186975</v>
      </c>
      <c r="D29" s="53">
        <f t="shared" si="5"/>
        <v>627056.11679362785</v>
      </c>
      <c r="E29" s="53">
        <f t="shared" si="0"/>
        <v>9981.9076229411803</v>
      </c>
      <c r="F29" s="53">
        <f>IF(ISNUMBER(Übersicht!E24),(D29+E29)*(1+Übersicht!E24),(D29+E29)*(1+$P$5))</f>
        <v>675260.30588156322</v>
      </c>
      <c r="G29" s="53">
        <f t="shared" si="1"/>
        <v>38222.281464994187</v>
      </c>
      <c r="H29" s="53">
        <f t="shared" si="2"/>
        <v>1337.779851274795</v>
      </c>
      <c r="I29" s="53">
        <f t="shared" si="3"/>
        <v>1337.779851274795</v>
      </c>
      <c r="J29" s="53">
        <f t="shared" si="6"/>
        <v>35.723855041608985</v>
      </c>
      <c r="K29" s="59">
        <f t="shared" si="7"/>
        <v>14184.794787789255</v>
      </c>
    </row>
    <row r="30" spans="1:11" x14ac:dyDescent="0.25">
      <c r="A30" s="42">
        <v>28</v>
      </c>
      <c r="B30" s="101">
        <f>IF(Übersicht!$C$13&gt;=A30,-Übersicht!$C$6,IF(A30=Übersicht!$C$13+1,Übersicht!$G$9,0))</f>
        <v>-10000</v>
      </c>
      <c r="C30" s="53">
        <f t="shared" si="4"/>
        <v>279944.73094682815</v>
      </c>
      <c r="D30" s="53">
        <f t="shared" si="5"/>
        <v>675260.30588156322</v>
      </c>
      <c r="E30" s="53">
        <f t="shared" si="0"/>
        <v>9964.2761449583904</v>
      </c>
      <c r="F30" s="53">
        <f>IF(ISNUMBER(Übersicht!E25),(D30+E30)*(1+Übersicht!E25),(D30+E30)*(1+$P$5))</f>
        <v>726338.05694811291</v>
      </c>
      <c r="G30" s="53">
        <f t="shared" si="1"/>
        <v>41113.474921591347</v>
      </c>
      <c r="H30" s="53">
        <f t="shared" si="2"/>
        <v>1438.9716222556954</v>
      </c>
      <c r="I30" s="53">
        <f t="shared" si="3"/>
        <v>1438.9716222556954</v>
      </c>
      <c r="J30" s="53">
        <f t="shared" si="6"/>
        <v>54.406385758957732</v>
      </c>
      <c r="K30" s="59">
        <f t="shared" si="7"/>
        <v>15623.766410044951</v>
      </c>
    </row>
    <row r="31" spans="1:11" x14ac:dyDescent="0.25">
      <c r="A31" s="42">
        <v>29</v>
      </c>
      <c r="B31" s="101">
        <f>IF(Übersicht!$C$13&gt;=A31,-Übersicht!$C$6,IF(A31=Übersicht!$C$13+1,Übersicht!$G$9,0))</f>
        <v>-10000</v>
      </c>
      <c r="C31" s="53">
        <f t="shared" si="4"/>
        <v>289890.3245610692</v>
      </c>
      <c r="D31" s="53">
        <f t="shared" si="5"/>
        <v>726338.05694811291</v>
      </c>
      <c r="E31" s="53">
        <f t="shared" si="0"/>
        <v>9945.5936142410428</v>
      </c>
      <c r="F31" s="53">
        <f>IF(ISNUMBER(Übersicht!E26),(D31+E31)*(1+Übersicht!E26),(D31+E31)*(1+$P$5))</f>
        <v>780460.66959609522</v>
      </c>
      <c r="G31" s="53">
        <f t="shared" si="1"/>
        <v>44177.019033741322</v>
      </c>
      <c r="H31" s="53">
        <f t="shared" si="2"/>
        <v>1546.1956661809431</v>
      </c>
      <c r="I31" s="53">
        <f t="shared" si="3"/>
        <v>1546.1956661809431</v>
      </c>
      <c r="J31" s="53">
        <f t="shared" si="6"/>
        <v>74.202624868656599</v>
      </c>
      <c r="K31" s="59">
        <f t="shared" si="7"/>
        <v>17169.962076225893</v>
      </c>
    </row>
    <row r="32" spans="1:11" x14ac:dyDescent="0.25">
      <c r="A32" s="42">
        <v>30</v>
      </c>
      <c r="B32" s="101">
        <f>IF(Übersicht!$C$13&gt;=A32,-Übersicht!$C$6,IF(A32=Übersicht!$C$13+1,Übersicht!$G$9,0))</f>
        <v>-10000</v>
      </c>
      <c r="C32" s="53">
        <f t="shared" si="4"/>
        <v>299816.12193620054</v>
      </c>
      <c r="D32" s="53">
        <f t="shared" si="5"/>
        <v>780460.66959609522</v>
      </c>
      <c r="E32" s="53">
        <f t="shared" si="0"/>
        <v>9925.7973751313439</v>
      </c>
      <c r="F32" s="53">
        <f>IF(ISNUMBER(Übersicht!E27),(D32+E32)*(1+Übersicht!E27),(D32+E32)*(1+$P$5))</f>
        <v>837809.6549895003</v>
      </c>
      <c r="G32" s="53">
        <f t="shared" si="1"/>
        <v>47423.188018273679</v>
      </c>
      <c r="H32" s="53">
        <f t="shared" si="2"/>
        <v>1659.8115806395758</v>
      </c>
      <c r="I32" s="53">
        <f t="shared" si="3"/>
        <v>1659.8115806395758</v>
      </c>
      <c r="J32" s="53">
        <f t="shared" si="6"/>
        <v>95.178963075581663</v>
      </c>
      <c r="K32" s="59">
        <f t="shared" si="7"/>
        <v>18829.773656865469</v>
      </c>
    </row>
    <row r="33" spans="1:11" x14ac:dyDescent="0.25">
      <c r="A33" s="42">
        <v>31</v>
      </c>
      <c r="B33" s="101">
        <f ca="1">IF(Übersicht!$C$13&gt;=A33,-Übersicht!$C$6,IF(A33=Übersicht!$C$13+1,Übersicht!$G$9,0))</f>
        <v>741863.86694785801</v>
      </c>
      <c r="C33" s="53">
        <f t="shared" ref="C33:C96" si="8">C32+E33</f>
        <v>309720.94297312497</v>
      </c>
      <c r="D33" s="53">
        <f t="shared" ref="D33:D96" si="9">F32</f>
        <v>837809.6549895003</v>
      </c>
      <c r="E33" s="53">
        <f t="shared" si="0"/>
        <v>9904.8210369244189</v>
      </c>
      <c r="F33" s="53">
        <f>IF(ISNUMBER(Übersicht!E28),(D33+E33)*(1+Übersicht!E28),(D33+E33)*(1+$P$5))</f>
        <v>898577.34458801022</v>
      </c>
      <c r="G33" s="53">
        <f t="shared" ref="G33:G96" si="10">F33-(E33+D33)</f>
        <v>50862.86856158555</v>
      </c>
      <c r="H33" s="53">
        <f t="shared" si="2"/>
        <v>1780.2003996554918</v>
      </c>
      <c r="I33" s="53">
        <f t="shared" ref="I33:I96" si="11">IF(G33&gt;0,MIN(G33,H33),0)</f>
        <v>1780.2003996554918</v>
      </c>
      <c r="J33" s="53">
        <f t="shared" si="6"/>
        <v>117.40574878639514</v>
      </c>
      <c r="K33" s="59">
        <f t="shared" ref="K33:K96" si="12">K32+I33</f>
        <v>20609.974056520961</v>
      </c>
    </row>
    <row r="34" spans="1:11" x14ac:dyDescent="0.25">
      <c r="A34" s="42">
        <v>32</v>
      </c>
      <c r="B34" s="101">
        <f>IF(Übersicht!$C$13&gt;=A34,-Übersicht!$C$6,IF(A34=Übersicht!$C$13+1,Übersicht!$G$9,0))</f>
        <v>0</v>
      </c>
      <c r="C34" s="53">
        <f t="shared" si="8"/>
        <v>319603.53722433856</v>
      </c>
      <c r="D34" s="53">
        <f t="shared" si="9"/>
        <v>898577.34458801022</v>
      </c>
      <c r="E34" s="53">
        <f t="shared" si="0"/>
        <v>9882.5942512136044</v>
      </c>
      <c r="F34" s="53">
        <f>IF(ISNUMBER(Übersicht!E29),(D34+E34)*(1+Übersicht!E29),(D34+E34)*(1+$P$5))</f>
        <v>962967.53516957734</v>
      </c>
      <c r="G34" s="53">
        <f t="shared" si="10"/>
        <v>54507.596330353525</v>
      </c>
      <c r="H34" s="53">
        <f t="shared" si="2"/>
        <v>1907.7658715623697</v>
      </c>
      <c r="I34" s="53">
        <f t="shared" si="11"/>
        <v>1907.7658715623697</v>
      </c>
      <c r="J34" s="53">
        <f t="shared" si="6"/>
        <v>140.95752403720249</v>
      </c>
      <c r="K34" s="59">
        <f t="shared" si="12"/>
        <v>22517.739928083331</v>
      </c>
    </row>
    <row r="35" spans="1:11" x14ac:dyDescent="0.25">
      <c r="A35" s="42">
        <v>33</v>
      </c>
      <c r="B35" s="101">
        <f>IF(Übersicht!$C$13&gt;=A35,-Übersicht!$C$6,IF(A35=Übersicht!$C$13+1,Übersicht!$G$9,0))</f>
        <v>0</v>
      </c>
      <c r="C35" s="53">
        <f t="shared" si="8"/>
        <v>329462.57970030134</v>
      </c>
      <c r="D35" s="53">
        <f t="shared" si="9"/>
        <v>962967.53516957734</v>
      </c>
      <c r="E35" s="53">
        <f t="shared" si="0"/>
        <v>9859.0424759627967</v>
      </c>
      <c r="F35" s="53">
        <f>IF(ISNUMBER(Übersicht!E30),(D35+E35)*(1+Übersicht!E30),(D35+E35)*(1+$P$5))</f>
        <v>1031196.1723042725</v>
      </c>
      <c r="G35" s="53">
        <f t="shared" si="10"/>
        <v>58369.594658732414</v>
      </c>
      <c r="H35" s="53">
        <f t="shared" si="2"/>
        <v>2042.9358130556343</v>
      </c>
      <c r="I35" s="53">
        <f t="shared" si="11"/>
        <v>2042.9358130556343</v>
      </c>
      <c r="J35" s="53">
        <f t="shared" si="6"/>
        <v>165.91327448539647</v>
      </c>
      <c r="K35" s="59">
        <f t="shared" si="12"/>
        <v>24560.675741138966</v>
      </c>
    </row>
    <row r="36" spans="1:11" x14ac:dyDescent="0.25">
      <c r="A36" s="42">
        <v>34</v>
      </c>
      <c r="B36" s="101">
        <f>IF(Übersicht!$C$13&gt;=A36,-Übersicht!$C$6,IF(A36=Übersicht!$C$13+1,Übersicht!$G$9,0))</f>
        <v>0</v>
      </c>
      <c r="C36" s="53">
        <f t="shared" si="8"/>
        <v>339296.66642581596</v>
      </c>
      <c r="D36" s="53">
        <f t="shared" si="9"/>
        <v>1031196.1723042725</v>
      </c>
      <c r="E36" s="53">
        <f t="shared" ref="E36:E67" si="13">$P$4-J35</f>
        <v>9834.086725514604</v>
      </c>
      <c r="F36" s="53">
        <f>IF(ISNUMBER(Übersicht!E31),(D36+E36)*(1+Übersicht!E31),(D36+E36)*(1+$P$5))</f>
        <v>1103492.0745715743</v>
      </c>
      <c r="G36" s="53">
        <f t="shared" si="10"/>
        <v>62461.815541787189</v>
      </c>
      <c r="H36" s="53">
        <f t="shared" si="2"/>
        <v>2186.1635439625529</v>
      </c>
      <c r="I36" s="53">
        <f t="shared" si="11"/>
        <v>2186.1635439625529</v>
      </c>
      <c r="J36" s="53">
        <f t="shared" si="6"/>
        <v>192.35669430408629</v>
      </c>
      <c r="K36" s="59">
        <f t="shared" si="12"/>
        <v>26746.83928510152</v>
      </c>
    </row>
    <row r="37" spans="1:11" x14ac:dyDescent="0.25">
      <c r="A37" s="42">
        <v>35</v>
      </c>
      <c r="B37" s="101">
        <f>IF(Übersicht!$C$13&gt;=A37,-Übersicht!$C$6,IF(A37=Übersicht!$C$13+1,Übersicht!$G$9,0))</f>
        <v>0</v>
      </c>
      <c r="C37" s="53">
        <f t="shared" si="8"/>
        <v>349104.30973151186</v>
      </c>
      <c r="D37" s="53">
        <f t="shared" si="9"/>
        <v>1103492.0745715743</v>
      </c>
      <c r="E37" s="53">
        <f t="shared" si="13"/>
        <v>9807.643305695914</v>
      </c>
      <c r="F37" s="53">
        <f>IF(ISNUMBER(Übersicht!E32),(D37+E37)*(1+Übersicht!E32),(D37+E37)*(1+$P$5))</f>
        <v>1180097.7009499064</v>
      </c>
      <c r="G37" s="53">
        <f t="shared" si="10"/>
        <v>66797.983072636183</v>
      </c>
      <c r="H37" s="53">
        <f t="shared" si="2"/>
        <v>2337.9294075422672</v>
      </c>
      <c r="I37" s="53">
        <f t="shared" si="11"/>
        <v>2337.9294075422672</v>
      </c>
      <c r="J37" s="53">
        <f t="shared" si="6"/>
        <v>220.37646686749108</v>
      </c>
      <c r="K37" s="59">
        <f t="shared" si="12"/>
        <v>29084.768692643785</v>
      </c>
    </row>
    <row r="38" spans="1:11" x14ac:dyDescent="0.25">
      <c r="A38" s="42">
        <v>36</v>
      </c>
      <c r="B38" s="101">
        <f>IF(Übersicht!$C$13&gt;=A38,-Übersicht!$C$6,IF(A38=Übersicht!$C$13+1,Übersicht!$G$9,0))</f>
        <v>0</v>
      </c>
      <c r="C38" s="53">
        <f t="shared" si="8"/>
        <v>358883.93326464435</v>
      </c>
      <c r="D38" s="53">
        <f t="shared" si="9"/>
        <v>1180097.7009499064</v>
      </c>
      <c r="E38" s="53">
        <f t="shared" si="13"/>
        <v>9779.6235331325097</v>
      </c>
      <c r="F38" s="53">
        <f>IF(ISNUMBER(Übersicht!E33),(D38+E38)*(1+Übersicht!E33),(D38+E38)*(1+$P$5))</f>
        <v>1261269.9639520212</v>
      </c>
      <c r="G38" s="53">
        <f t="shared" si="10"/>
        <v>71392.63946898235</v>
      </c>
      <c r="H38" s="53">
        <f t="shared" si="2"/>
        <v>2498.7423814143817</v>
      </c>
      <c r="I38" s="53">
        <f t="shared" si="11"/>
        <v>2498.7423814143817</v>
      </c>
      <c r="J38" s="53">
        <f t="shared" si="6"/>
        <v>250.06656216863018</v>
      </c>
      <c r="K38" s="59">
        <f t="shared" si="12"/>
        <v>31583.511074058166</v>
      </c>
    </row>
    <row r="39" spans="1:11" x14ac:dyDescent="0.25">
      <c r="A39" s="42">
        <v>37</v>
      </c>
      <c r="B39" s="101">
        <f>IF(Übersicht!$C$13&gt;=A39,-Übersicht!$C$6,IF(A39=Übersicht!$C$13+1,Übersicht!$G$9,0))</f>
        <v>0</v>
      </c>
      <c r="C39" s="53">
        <f t="shared" si="8"/>
        <v>368633.8667024757</v>
      </c>
      <c r="D39" s="53">
        <f t="shared" si="9"/>
        <v>1261269.9639520212</v>
      </c>
      <c r="E39" s="53">
        <f t="shared" si="13"/>
        <v>9749.9334378313706</v>
      </c>
      <c r="F39" s="53">
        <f>IF(ISNUMBER(Übersicht!E34),(D39+E39)*(1+Übersicht!E34),(D39+E39)*(1+$P$5))</f>
        <v>1347281.0912332439</v>
      </c>
      <c r="G39" s="53">
        <f t="shared" si="10"/>
        <v>76261.193843391258</v>
      </c>
      <c r="H39" s="53">
        <f t="shared" si="2"/>
        <v>2669.1417845186907</v>
      </c>
      <c r="I39" s="53">
        <f t="shared" si="11"/>
        <v>2669.1417845186907</v>
      </c>
      <c r="J39" s="53">
        <f t="shared" si="6"/>
        <v>281.52655196676324</v>
      </c>
      <c r="K39" s="59">
        <f t="shared" si="12"/>
        <v>34252.652858576854</v>
      </c>
    </row>
    <row r="40" spans="1:11" x14ac:dyDescent="0.25">
      <c r="A40" s="42">
        <v>38</v>
      </c>
      <c r="B40" s="101">
        <f>IF(Übersicht!$C$13&gt;=A40,-Übersicht!$C$6,IF(A40=Übersicht!$C$13+1,Übersicht!$G$9,0))</f>
        <v>0</v>
      </c>
      <c r="C40" s="53">
        <f t="shared" si="8"/>
        <v>378352.34015050891</v>
      </c>
      <c r="D40" s="53">
        <f t="shared" si="9"/>
        <v>1347281.0912332439</v>
      </c>
      <c r="E40" s="53">
        <f t="shared" si="13"/>
        <v>9718.4734480332372</v>
      </c>
      <c r="F40" s="53">
        <f>IF(ISNUMBER(Übersicht!E35),(D40+E40)*(1+Übersicht!E35),(D40+E40)*(1+$P$5))</f>
        <v>1438419.5385621539</v>
      </c>
      <c r="G40" s="53">
        <f t="shared" si="10"/>
        <v>81419.973880876787</v>
      </c>
      <c r="H40" s="53">
        <f t="shared" si="2"/>
        <v>2849.6990858306822</v>
      </c>
      <c r="I40" s="53">
        <f t="shared" si="11"/>
        <v>2849.6990858306822</v>
      </c>
      <c r="J40" s="53">
        <f t="shared" si="6"/>
        <v>314.86194372148964</v>
      </c>
      <c r="K40" s="59">
        <f t="shared" si="12"/>
        <v>37102.351944407535</v>
      </c>
    </row>
    <row r="41" spans="1:11" x14ac:dyDescent="0.25">
      <c r="A41" s="42">
        <v>39</v>
      </c>
      <c r="B41" s="101">
        <f>IF(Übersicht!$C$13&gt;=A41,-Übersicht!$C$6,IF(A41=Übersicht!$C$13+1,Übersicht!$G$9,0))</f>
        <v>0</v>
      </c>
      <c r="C41" s="53">
        <f t="shared" si="8"/>
        <v>388037.47820678743</v>
      </c>
      <c r="D41" s="53">
        <f t="shared" si="9"/>
        <v>1438419.5385621539</v>
      </c>
      <c r="E41" s="53">
        <f t="shared" si="13"/>
        <v>9685.1380562785107</v>
      </c>
      <c r="F41" s="53">
        <f>IF(ISNUMBER(Übersicht!E36),(D41+E41)*(1+Übersicht!E36),(D41+E41)*(1+$P$5))</f>
        <v>1534990.9572155385</v>
      </c>
      <c r="G41" s="53">
        <f t="shared" si="10"/>
        <v>86886.280597106088</v>
      </c>
      <c r="H41" s="53">
        <f t="shared" si="2"/>
        <v>3041.0198208987076</v>
      </c>
      <c r="I41" s="53">
        <f t="shared" si="11"/>
        <v>3041.0198208987076</v>
      </c>
      <c r="J41" s="53">
        <f t="shared" si="6"/>
        <v>350.18453443342383</v>
      </c>
      <c r="K41" s="59">
        <f t="shared" si="12"/>
        <v>40143.371765306241</v>
      </c>
    </row>
    <row r="42" spans="1:11" x14ac:dyDescent="0.25">
      <c r="A42" s="42">
        <v>40</v>
      </c>
      <c r="B42" s="101">
        <f>IF(Übersicht!$C$13&gt;=A42,-Übersicht!$C$6,IF(A42=Übersicht!$C$13+1,Übersicht!$G$9,0))</f>
        <v>0</v>
      </c>
      <c r="C42" s="53">
        <f t="shared" si="8"/>
        <v>397687.29367235402</v>
      </c>
      <c r="D42" s="53">
        <f t="shared" si="9"/>
        <v>1534990.9572155385</v>
      </c>
      <c r="E42" s="53">
        <f t="shared" si="13"/>
        <v>9649.8154655665767</v>
      </c>
      <c r="F42" s="53">
        <f>IF(ISNUMBER(Übersicht!E37),(D42+E42)*(1+Übersicht!E37),(D42+E42)*(1+$P$5))</f>
        <v>1637319.2190419713</v>
      </c>
      <c r="G42" s="53">
        <f t="shared" si="10"/>
        <v>92678.446360866306</v>
      </c>
      <c r="H42" s="53">
        <f t="shared" si="2"/>
        <v>3243.7456226303202</v>
      </c>
      <c r="I42" s="53">
        <f t="shared" si="11"/>
        <v>3243.7456226303202</v>
      </c>
      <c r="J42" s="53">
        <f t="shared" si="6"/>
        <v>387.61278557812284</v>
      </c>
      <c r="K42" s="59">
        <f t="shared" si="12"/>
        <v>43387.11738793656</v>
      </c>
    </row>
    <row r="43" spans="1:11" x14ac:dyDescent="0.25">
      <c r="A43" s="42">
        <v>41</v>
      </c>
      <c r="B43" s="101">
        <f>IF(Übersicht!$C$13&gt;=A43,-Übersicht!$C$6,IF(A43=Übersicht!$C$13+1,Übersicht!$G$9,0))</f>
        <v>0</v>
      </c>
      <c r="C43" s="53">
        <f t="shared" si="8"/>
        <v>407299.6808867759</v>
      </c>
      <c r="D43" s="53">
        <f t="shared" si="9"/>
        <v>1637319.2190419713</v>
      </c>
      <c r="E43" s="53">
        <f t="shared" si="13"/>
        <v>9612.3872144218767</v>
      </c>
      <c r="F43" s="53">
        <f>IF(ISNUMBER(Übersicht!G18),(D43+E43)*(1+Übersicht!G18),(D43+E43)*(1+$P$5))</f>
        <v>1745747.502631777</v>
      </c>
      <c r="G43" s="53">
        <f t="shared" si="10"/>
        <v>98815.896375383716</v>
      </c>
      <c r="H43" s="53">
        <f t="shared" si="2"/>
        <v>3458.5563731384259</v>
      </c>
      <c r="I43" s="53">
        <f t="shared" si="11"/>
        <v>3458.5563731384259</v>
      </c>
      <c r="J43" s="53">
        <f t="shared" si="6"/>
        <v>427.27222039068181</v>
      </c>
      <c r="K43" s="59">
        <f t="shared" si="12"/>
        <v>46845.673761074984</v>
      </c>
    </row>
    <row r="44" spans="1:11" x14ac:dyDescent="0.25">
      <c r="A44" s="42">
        <v>42</v>
      </c>
      <c r="B44" s="101">
        <f>IF(Übersicht!$C$13&gt;=A44,-Übersicht!$C$6,IF(A44=Übersicht!$C$13+1,Übersicht!$G$9,0))</f>
        <v>0</v>
      </c>
      <c r="C44" s="53">
        <f t="shared" si="8"/>
        <v>416872.40866638522</v>
      </c>
      <c r="D44" s="53">
        <f t="shared" si="9"/>
        <v>1745747.502631777</v>
      </c>
      <c r="E44" s="53">
        <f t="shared" si="13"/>
        <v>9572.7277796093185</v>
      </c>
      <c r="F44" s="53">
        <f>IF(ISNUMBER(Übersicht!G19),(D44+E44)*(1+Übersicht!G19),(D44+E44)*(1+$P$5))</f>
        <v>1860639.4442360697</v>
      </c>
      <c r="G44" s="53">
        <f t="shared" si="10"/>
        <v>105319.21382468333</v>
      </c>
      <c r="H44" s="53">
        <f t="shared" si="2"/>
        <v>3686.1724838639107</v>
      </c>
      <c r="I44" s="53">
        <f t="shared" si="11"/>
        <v>3686.1724838639107</v>
      </c>
      <c r="J44" s="53">
        <f t="shared" si="6"/>
        <v>469.29584483337442</v>
      </c>
      <c r="K44" s="59">
        <f t="shared" si="12"/>
        <v>50531.846244938897</v>
      </c>
    </row>
    <row r="45" spans="1:11" x14ac:dyDescent="0.25">
      <c r="A45" s="42">
        <v>43</v>
      </c>
      <c r="B45" s="101">
        <f>IF(Übersicht!$C$13&gt;=A45,-Übersicht!$C$6,IF(A45=Übersicht!$C$13+1,Übersicht!$G$9,0))</f>
        <v>0</v>
      </c>
      <c r="C45" s="53">
        <f t="shared" si="8"/>
        <v>426403.11282155185</v>
      </c>
      <c r="D45" s="53">
        <f t="shared" si="9"/>
        <v>1860639.4442360697</v>
      </c>
      <c r="E45" s="53">
        <f t="shared" si="13"/>
        <v>9530.7041551666262</v>
      </c>
      <c r="F45" s="53">
        <f>IF(ISNUMBER(Übersicht!G20),(D45+E45)*(1+Übersicht!G20),(D45+E45)*(1+$P$5))</f>
        <v>1982380.3572947106</v>
      </c>
      <c r="G45" s="53">
        <f t="shared" si="10"/>
        <v>112210.20890347427</v>
      </c>
      <c r="H45" s="53">
        <f t="shared" si="2"/>
        <v>3927.3573116215957</v>
      </c>
      <c r="I45" s="53">
        <f t="shared" si="11"/>
        <v>3927.3573116215957</v>
      </c>
      <c r="J45" s="53">
        <f t="shared" si="6"/>
        <v>513.82459365813702</v>
      </c>
      <c r="K45" s="59">
        <f t="shared" si="12"/>
        <v>54459.203556560489</v>
      </c>
    </row>
    <row r="46" spans="1:11" x14ac:dyDescent="0.25">
      <c r="A46" s="42">
        <v>44</v>
      </c>
      <c r="B46" s="101">
        <f>IF(Übersicht!$C$13&gt;=A46,-Übersicht!$C$6,IF(A46=Übersicht!$C$13+1,Übersicht!$G$9,0))</f>
        <v>0</v>
      </c>
      <c r="C46" s="53">
        <f t="shared" si="8"/>
        <v>435889.2882278937</v>
      </c>
      <c r="D46" s="53">
        <f t="shared" si="9"/>
        <v>1982380.3572947106</v>
      </c>
      <c r="E46" s="53">
        <f t="shared" si="13"/>
        <v>9486.175406341863</v>
      </c>
      <c r="F46" s="53">
        <f>IF(ISNUMBER(Übersicht!G21),(D46+E46)*(1+Übersicht!G21),(D46+E46)*(1+$P$5))</f>
        <v>2111378.5246631159</v>
      </c>
      <c r="G46" s="53">
        <f t="shared" si="10"/>
        <v>119511.99196206336</v>
      </c>
      <c r="H46" s="53">
        <f t="shared" si="2"/>
        <v>4182.9197186722104</v>
      </c>
      <c r="I46" s="53">
        <f t="shared" si="11"/>
        <v>4182.9197186722104</v>
      </c>
      <c r="J46" s="53">
        <f t="shared" si="6"/>
        <v>561.00780305985677</v>
      </c>
      <c r="K46" s="59">
        <f t="shared" si="12"/>
        <v>58642.123275232698</v>
      </c>
    </row>
    <row r="47" spans="1:11" x14ac:dyDescent="0.25">
      <c r="A47" s="42">
        <v>45</v>
      </c>
      <c r="B47" s="101">
        <f>IF(Übersicht!$C$13&gt;=A47,-Übersicht!$C$6,IF(A47=Übersicht!$C$13+1,Übersicht!$G$9,0))</f>
        <v>0</v>
      </c>
      <c r="C47" s="53">
        <f t="shared" si="8"/>
        <v>445328.28042483382</v>
      </c>
      <c r="D47" s="53">
        <f t="shared" si="9"/>
        <v>2111378.5246631159</v>
      </c>
      <c r="E47" s="53">
        <f t="shared" si="13"/>
        <v>9438.9921969401439</v>
      </c>
      <c r="F47" s="53">
        <f>IF(ISNUMBER(Übersicht!G22),(D47+E47)*(1+Übersicht!G22),(D47+E47)*(1+$P$5))</f>
        <v>2248066.5678716595</v>
      </c>
      <c r="G47" s="53">
        <f t="shared" si="10"/>
        <v>127249.05101160333</v>
      </c>
      <c r="H47" s="53">
        <f t="shared" si="2"/>
        <v>4453.7167854061172</v>
      </c>
      <c r="I47" s="53">
        <f t="shared" si="11"/>
        <v>4453.7167854061172</v>
      </c>
      <c r="J47" s="53">
        <f t="shared" si="6"/>
        <v>611.00371150560431</v>
      </c>
      <c r="K47" s="59">
        <f t="shared" si="12"/>
        <v>63095.840060638817</v>
      </c>
    </row>
    <row r="48" spans="1:11" x14ac:dyDescent="0.25">
      <c r="A48" s="42">
        <v>46</v>
      </c>
      <c r="B48" s="101">
        <f>IF(Übersicht!$C$13&gt;=A48,-Übersicht!$C$6,IF(A48=Übersicht!$C$13+1,Übersicht!$G$9,0))</f>
        <v>0</v>
      </c>
      <c r="C48" s="53">
        <f t="shared" si="8"/>
        <v>454717.2767133282</v>
      </c>
      <c r="D48" s="53">
        <f t="shared" si="9"/>
        <v>2248066.5678716595</v>
      </c>
      <c r="E48" s="53">
        <f t="shared" si="13"/>
        <v>9388.9962884943961</v>
      </c>
      <c r="F48" s="53">
        <f>IF(ISNUMBER(Übersicht!G23),(D48+E48)*(1+Übersicht!G23),(D48+E48)*(1+$P$5))</f>
        <v>2392902.8980097631</v>
      </c>
      <c r="G48" s="53">
        <f t="shared" si="10"/>
        <v>135447.33384960936</v>
      </c>
      <c r="H48" s="53">
        <f t="shared" si="2"/>
        <v>4740.6566847363229</v>
      </c>
      <c r="I48" s="53">
        <f t="shared" si="11"/>
        <v>4740.6566847363229</v>
      </c>
      <c r="J48" s="53">
        <f t="shared" si="6"/>
        <v>663.97999041944354</v>
      </c>
      <c r="K48" s="59">
        <f t="shared" si="12"/>
        <v>67836.496745375145</v>
      </c>
    </row>
    <row r="49" spans="1:11" x14ac:dyDescent="0.25">
      <c r="A49" s="42">
        <v>47</v>
      </c>
      <c r="B49" s="101">
        <f>IF(Übersicht!$C$13&gt;=A49,-Übersicht!$C$6,IF(A49=Übersicht!$C$13+1,Übersicht!$G$9,0))</f>
        <v>0</v>
      </c>
      <c r="C49" s="53">
        <f t="shared" si="8"/>
        <v>464053.29672290874</v>
      </c>
      <c r="D49" s="53">
        <f t="shared" si="9"/>
        <v>2392902.8980097631</v>
      </c>
      <c r="E49" s="53">
        <f t="shared" si="13"/>
        <v>9336.0200095805558</v>
      </c>
      <c r="F49" s="53">
        <f>IF(ISNUMBER(Übersicht!G24),(D49+E49)*(1+Übersicht!G24),(D49+E49)*(1+$P$5))</f>
        <v>2546373.2531005042</v>
      </c>
      <c r="G49" s="53">
        <f t="shared" si="10"/>
        <v>144134.33508116053</v>
      </c>
      <c r="H49" s="53">
        <f t="shared" si="2"/>
        <v>5044.701727840622</v>
      </c>
      <c r="I49" s="53">
        <f t="shared" si="11"/>
        <v>5044.701727840622</v>
      </c>
      <c r="J49" s="53">
        <f t="shared" si="6"/>
        <v>720.11430650257466</v>
      </c>
      <c r="K49" s="59">
        <f t="shared" si="12"/>
        <v>72881.198473215773</v>
      </c>
    </row>
    <row r="50" spans="1:11" x14ac:dyDescent="0.25">
      <c r="A50" s="42">
        <v>48</v>
      </c>
      <c r="B50" s="101">
        <f>IF(Übersicht!$C$13&gt;=A50,-Übersicht!$C$6,IF(A50=Übersicht!$C$13+1,Übersicht!$G$9,0))</f>
        <v>0</v>
      </c>
      <c r="C50" s="53">
        <f t="shared" si="8"/>
        <v>473333.18241640617</v>
      </c>
      <c r="D50" s="53">
        <f t="shared" si="9"/>
        <v>2546373.2531005042</v>
      </c>
      <c r="E50" s="53">
        <f t="shared" si="13"/>
        <v>9279.8856934974247</v>
      </c>
      <c r="F50" s="53">
        <f>IF(ISNUMBER(Übersicht!G25),(D50+E50)*(1+Übersicht!G25),(D50+E50)*(1+$P$5))</f>
        <v>2708992.327121642</v>
      </c>
      <c r="G50" s="53">
        <f t="shared" si="10"/>
        <v>153339.1883276403</v>
      </c>
      <c r="H50" s="53">
        <f t="shared" si="2"/>
        <v>5366.8715914674031</v>
      </c>
      <c r="I50" s="53">
        <f t="shared" si="11"/>
        <v>5366.8715914674031</v>
      </c>
      <c r="J50" s="53">
        <f t="shared" si="6"/>
        <v>779.59491757466924</v>
      </c>
      <c r="K50" s="59">
        <f t="shared" si="12"/>
        <v>78248.070064683183</v>
      </c>
    </row>
    <row r="51" spans="1:11" x14ac:dyDescent="0.25">
      <c r="A51" s="42">
        <v>49</v>
      </c>
      <c r="B51" s="101">
        <f>IF(Übersicht!$C$13&gt;=A51,-Übersicht!$C$6,IF(A51=Übersicht!$C$13+1,Übersicht!$G$9,0))</f>
        <v>0</v>
      </c>
      <c r="C51" s="53">
        <f t="shared" si="8"/>
        <v>482553.5874988315</v>
      </c>
      <c r="D51" s="53">
        <f t="shared" si="9"/>
        <v>2708992.327121642</v>
      </c>
      <c r="E51" s="53">
        <f t="shared" si="13"/>
        <v>9220.40508242533</v>
      </c>
      <c r="F51" s="53">
        <f>IF(ISNUMBER(Übersicht!G26),(D51+E51)*(1+Übersicht!G26),(D51+E51)*(1+$P$5))</f>
        <v>2881305.4961363114</v>
      </c>
      <c r="G51" s="53">
        <f t="shared" si="10"/>
        <v>163092.76393224439</v>
      </c>
      <c r="H51" s="53">
        <f t="shared" si="2"/>
        <v>5708.2467376285413</v>
      </c>
      <c r="I51" s="53">
        <f t="shared" si="11"/>
        <v>5708.2467376285413</v>
      </c>
      <c r="J51" s="53">
        <f t="shared" si="6"/>
        <v>842.6213039346693</v>
      </c>
      <c r="K51" s="59">
        <f t="shared" si="12"/>
        <v>83956.316802311718</v>
      </c>
    </row>
    <row r="52" spans="1:11" x14ac:dyDescent="0.25">
      <c r="A52" s="42">
        <v>50</v>
      </c>
      <c r="B52" s="101">
        <f>IF(Übersicht!$C$13&gt;=A52,-Übersicht!$C$6,IF(A52=Übersicht!$C$13+1,Übersicht!$G$9,0))</f>
        <v>0</v>
      </c>
      <c r="C52" s="53">
        <f t="shared" si="8"/>
        <v>491710.96619489684</v>
      </c>
      <c r="D52" s="53">
        <f t="shared" si="9"/>
        <v>2881305.4961363114</v>
      </c>
      <c r="E52" s="53">
        <f t="shared" si="13"/>
        <v>9157.3786960653306</v>
      </c>
      <c r="F52" s="53">
        <f>IF(ISNUMBER(Übersicht!G27),(D52+E52)*(1+Übersicht!G27),(D52+E52)*(1+$P$5))</f>
        <v>3063890.6473223194</v>
      </c>
      <c r="G52" s="53">
        <f t="shared" si="10"/>
        <v>173427.77248994261</v>
      </c>
      <c r="H52" s="53">
        <f t="shared" si="2"/>
        <v>6069.9720371479916</v>
      </c>
      <c r="I52" s="53">
        <f t="shared" si="11"/>
        <v>6069.9720371479916</v>
      </c>
      <c r="J52" s="53">
        <f t="shared" si="6"/>
        <v>909.40483735844771</v>
      </c>
      <c r="K52" s="59">
        <f t="shared" si="12"/>
        <v>90026.28883945971</v>
      </c>
    </row>
    <row r="53" spans="1:11" x14ac:dyDescent="0.25">
      <c r="A53" s="42">
        <v>51</v>
      </c>
      <c r="B53" s="101">
        <f>IF(Übersicht!$C$13&gt;=A53,-Übersicht!$C$6,IF(A53=Übersicht!$C$13+1,Übersicht!$G$9,0))</f>
        <v>0</v>
      </c>
      <c r="C53" s="53">
        <f t="shared" si="8"/>
        <v>500801.56135753839</v>
      </c>
      <c r="D53" s="53">
        <f t="shared" si="9"/>
        <v>3063890.6473223194</v>
      </c>
      <c r="E53" s="53">
        <f t="shared" si="13"/>
        <v>9090.5951626415517</v>
      </c>
      <c r="F53" s="53">
        <f>IF(ISNUMBER(Übersicht!G28),(D53+E53)*(1+Übersicht!G28),(D53+E53)*(1+$P$5))</f>
        <v>3257360.117034059</v>
      </c>
      <c r="G53" s="53">
        <f t="shared" si="10"/>
        <v>184378.87454909785</v>
      </c>
      <c r="H53" s="53">
        <f t="shared" si="2"/>
        <v>6453.2606092184178</v>
      </c>
      <c r="I53" s="53">
        <f t="shared" si="11"/>
        <v>6453.2606092184178</v>
      </c>
      <c r="J53" s="53">
        <f t="shared" si="6"/>
        <v>980.1694899769501</v>
      </c>
      <c r="K53" s="59">
        <f t="shared" si="12"/>
        <v>96479.549448678124</v>
      </c>
    </row>
    <row r="54" spans="1:11" x14ac:dyDescent="0.25">
      <c r="A54" s="42">
        <v>52</v>
      </c>
      <c r="B54" s="101">
        <f>IF(Übersicht!$C$13&gt;=A54,-Übersicht!$C$6,IF(A54=Übersicht!$C$13+1,Übersicht!$G$9,0))</f>
        <v>0</v>
      </c>
      <c r="C54" s="53">
        <f t="shared" si="8"/>
        <v>509821.39186756144</v>
      </c>
      <c r="D54" s="53">
        <f t="shared" si="9"/>
        <v>3257360.117034059</v>
      </c>
      <c r="E54" s="53">
        <f t="shared" si="13"/>
        <v>9019.83051002305</v>
      </c>
      <c r="F54" s="53">
        <f>IF(ISNUMBER(Übersicht!G29),(D54+E54)*(1+Übersicht!G29),(D54+E54)*(1+$P$5))</f>
        <v>3462362.7443967271</v>
      </c>
      <c r="G54" s="53">
        <f t="shared" si="10"/>
        <v>195982.796852645</v>
      </c>
      <c r="H54" s="53">
        <f t="shared" si="2"/>
        <v>6859.3978898425721</v>
      </c>
      <c r="I54" s="53">
        <f t="shared" si="11"/>
        <v>6859.3978898425721</v>
      </c>
      <c r="J54" s="53">
        <f t="shared" si="6"/>
        <v>1055.1525854121849</v>
      </c>
      <c r="K54" s="59">
        <f t="shared" si="12"/>
        <v>103338.94733852069</v>
      </c>
    </row>
    <row r="55" spans="1:11" x14ac:dyDescent="0.25">
      <c r="A55" s="42">
        <v>53</v>
      </c>
      <c r="B55" s="101">
        <f>IF(Übersicht!$C$13&gt;=A55,-Übersicht!$C$6,IF(A55=Übersicht!$C$13+1,Übersicht!$G$9,0))</f>
        <v>0</v>
      </c>
      <c r="C55" s="53">
        <f t="shared" si="8"/>
        <v>518766.23928214924</v>
      </c>
      <c r="D55" s="53">
        <f t="shared" si="9"/>
        <v>3462362.7443967271</v>
      </c>
      <c r="E55" s="53">
        <f t="shared" si="13"/>
        <v>8944.8474145878154</v>
      </c>
      <c r="F55" s="53">
        <f>IF(ISNUMBER(Übersicht!G30),(D55+E55)*(1+Übersicht!G30),(D55+E55)*(1+$P$5))</f>
        <v>3679586.0473199938</v>
      </c>
      <c r="G55" s="53">
        <f t="shared" si="10"/>
        <v>208278.45550867915</v>
      </c>
      <c r="H55" s="53">
        <f t="shared" si="2"/>
        <v>7289.745942803761</v>
      </c>
      <c r="I55" s="53">
        <f t="shared" si="11"/>
        <v>7289.745942803761</v>
      </c>
      <c r="J55" s="53">
        <f t="shared" si="6"/>
        <v>1134.6055946901442</v>
      </c>
      <c r="K55" s="59">
        <f t="shared" si="12"/>
        <v>110628.69328132445</v>
      </c>
    </row>
    <row r="56" spans="1:11" x14ac:dyDescent="0.25">
      <c r="A56" s="42">
        <v>54</v>
      </c>
      <c r="B56" s="101">
        <f>IF(Übersicht!$C$13&gt;=A56,-Übersicht!$C$6,IF(A56=Übersicht!$C$13+1,Übersicht!$G$9,0))</f>
        <v>0</v>
      </c>
      <c r="C56" s="53">
        <f t="shared" si="8"/>
        <v>527631.63368745905</v>
      </c>
      <c r="D56" s="53">
        <f t="shared" si="9"/>
        <v>3679586.0473199938</v>
      </c>
      <c r="E56" s="53">
        <f t="shared" si="13"/>
        <v>8865.3944053098567</v>
      </c>
      <c r="F56" s="53">
        <f>IF(ISNUMBER(Übersicht!G31),(D56+E56)*(1+Übersicht!G31),(D56+E56)*(1+$P$5))</f>
        <v>3909758.5282288222</v>
      </c>
      <c r="G56" s="53">
        <f t="shared" si="10"/>
        <v>221307.08650351828</v>
      </c>
      <c r="H56" s="53">
        <f t="shared" si="2"/>
        <v>7745.7480276231372</v>
      </c>
      <c r="I56" s="53">
        <f t="shared" si="11"/>
        <v>7745.7480276231372</v>
      </c>
      <c r="J56" s="53">
        <f t="shared" si="6"/>
        <v>1218.7949795999216</v>
      </c>
      <c r="K56" s="59">
        <f t="shared" si="12"/>
        <v>118374.44130894759</v>
      </c>
    </row>
    <row r="57" spans="1:11" x14ac:dyDescent="0.25">
      <c r="A57" s="42">
        <v>55</v>
      </c>
      <c r="B57" s="101">
        <f>IF(Übersicht!$C$13&gt;=A57,-Übersicht!$C$6,IF(A57=Übersicht!$C$13+1,Übersicht!$G$9,0))</f>
        <v>0</v>
      </c>
      <c r="C57" s="53">
        <f t="shared" si="8"/>
        <v>536412.83870785916</v>
      </c>
      <c r="D57" s="53">
        <f t="shared" si="9"/>
        <v>3909758.5282288222</v>
      </c>
      <c r="E57" s="53">
        <f t="shared" si="13"/>
        <v>8781.2050204000789</v>
      </c>
      <c r="F57" s="53">
        <f>IF(ISNUMBER(Übersicht!G32),(D57+E57)*(1+Übersicht!G32),(D57+E57)*(1+$P$5))</f>
        <v>4153652.1172441761</v>
      </c>
      <c r="G57" s="53">
        <f t="shared" si="10"/>
        <v>235112.38399495371</v>
      </c>
      <c r="H57" s="53">
        <f t="shared" si="2"/>
        <v>8228.9334398233659</v>
      </c>
      <c r="I57" s="53">
        <f t="shared" si="11"/>
        <v>8228.9334398233659</v>
      </c>
      <c r="J57" s="53">
        <f t="shared" si="6"/>
        <v>1308.0030863273887</v>
      </c>
      <c r="K57" s="59">
        <f t="shared" si="12"/>
        <v>126603.37474877095</v>
      </c>
    </row>
    <row r="58" spans="1:11" x14ac:dyDescent="0.25">
      <c r="A58" s="42">
        <v>56</v>
      </c>
      <c r="B58" s="101">
        <f>IF(Übersicht!$C$13&gt;=A58,-Übersicht!$C$6,IF(A58=Übersicht!$C$13+1,Übersicht!$G$9,0))</f>
        <v>0</v>
      </c>
      <c r="C58" s="53">
        <f t="shared" si="8"/>
        <v>545104.83562153182</v>
      </c>
      <c r="D58" s="53">
        <f t="shared" si="9"/>
        <v>4153652.1172441761</v>
      </c>
      <c r="E58" s="53">
        <f t="shared" si="13"/>
        <v>8691.9969136726104</v>
      </c>
      <c r="F58" s="53">
        <f>IF(ISNUMBER(Übersicht!G33),(D58+E58)*(1+Übersicht!G33),(D58+E58)*(1+$P$5))</f>
        <v>4412084.7610073192</v>
      </c>
      <c r="G58" s="53">
        <f t="shared" si="10"/>
        <v>249740.64684947068</v>
      </c>
      <c r="H58" s="53">
        <f t="shared" si="2"/>
        <v>8740.9226397314815</v>
      </c>
      <c r="I58" s="53">
        <f t="shared" si="11"/>
        <v>8740.9226397314815</v>
      </c>
      <c r="J58" s="53">
        <f t="shared" si="6"/>
        <v>1402.5290923604246</v>
      </c>
      <c r="K58" s="59">
        <f t="shared" si="12"/>
        <v>135344.29738850243</v>
      </c>
    </row>
    <row r="59" spans="1:11" x14ac:dyDescent="0.25">
      <c r="A59" s="42">
        <v>57</v>
      </c>
      <c r="B59" s="101">
        <f>IF(Übersicht!$C$13&gt;=A59,-Übersicht!$C$6,IF(A59=Übersicht!$C$13+1,Übersicht!$G$9,0))</f>
        <v>0</v>
      </c>
      <c r="C59" s="53">
        <f t="shared" si="8"/>
        <v>553702.30652917142</v>
      </c>
      <c r="D59" s="53">
        <f t="shared" si="9"/>
        <v>4412084.7610073192</v>
      </c>
      <c r="E59" s="53">
        <f t="shared" si="13"/>
        <v>8597.4709076395757</v>
      </c>
      <c r="F59" s="53">
        <f>IF(ISNUMBER(Übersicht!G34),(D59+E59)*(1+Übersicht!G34),(D59+E59)*(1+$P$5))</f>
        <v>4685923.1658298569</v>
      </c>
      <c r="G59" s="53">
        <f t="shared" si="10"/>
        <v>265240.93391489796</v>
      </c>
      <c r="H59" s="53">
        <f t="shared" si="2"/>
        <v>9283.4326870214136</v>
      </c>
      <c r="I59" s="53">
        <f t="shared" si="11"/>
        <v>9283.4326870214136</v>
      </c>
      <c r="J59" s="53">
        <f t="shared" si="6"/>
        <v>1502.6900098413284</v>
      </c>
      <c r="K59" s="59">
        <f t="shared" si="12"/>
        <v>144627.73007552384</v>
      </c>
    </row>
    <row r="60" spans="1:11" x14ac:dyDescent="0.25">
      <c r="A60" s="42">
        <v>58</v>
      </c>
      <c r="B60" s="101">
        <f>IF(Übersicht!$C$13&gt;=A60,-Übersicht!$C$6,IF(A60=Übersicht!$C$13+1,Übersicht!$G$9,0))</f>
        <v>0</v>
      </c>
      <c r="C60" s="53">
        <f t="shared" si="8"/>
        <v>562199.61651933007</v>
      </c>
      <c r="D60" s="53">
        <f t="shared" si="9"/>
        <v>4685923.1658298569</v>
      </c>
      <c r="E60" s="53">
        <f t="shared" si="13"/>
        <v>8497.309990158672</v>
      </c>
      <c r="F60" s="53">
        <f>IF(ISNUMBER(Übersicht!G35),(D60+E60)*(1+Übersicht!G35),(D60+E60)*(1+$P$5))</f>
        <v>4976085.7043692162</v>
      </c>
      <c r="G60" s="53">
        <f t="shared" si="10"/>
        <v>281665.22854920104</v>
      </c>
      <c r="H60" s="53">
        <f t="shared" si="2"/>
        <v>9858.2829992220304</v>
      </c>
      <c r="I60" s="53">
        <f t="shared" si="11"/>
        <v>9858.2829992220304</v>
      </c>
      <c r="J60" s="53">
        <f t="shared" si="6"/>
        <v>1608.8217487313673</v>
      </c>
      <c r="K60" s="59">
        <f t="shared" si="12"/>
        <v>154486.01307474586</v>
      </c>
    </row>
    <row r="61" spans="1:11" x14ac:dyDescent="0.25">
      <c r="A61" s="42">
        <v>59</v>
      </c>
      <c r="B61" s="101">
        <f>IF(Übersicht!$C$13&gt;=A61,-Übersicht!$C$6,IF(A61=Übersicht!$C$13+1,Übersicht!$G$9,0))</f>
        <v>0</v>
      </c>
      <c r="C61" s="53">
        <f t="shared" si="8"/>
        <v>570590.79477059864</v>
      </c>
      <c r="D61" s="53">
        <f t="shared" si="9"/>
        <v>4976085.7043692162</v>
      </c>
      <c r="E61" s="53">
        <f t="shared" si="13"/>
        <v>8391.1782512686332</v>
      </c>
      <c r="F61" s="53">
        <f>IF(ISNUMBER(Übersicht!G36),(D61+E61)*(1+Übersicht!G36),(D61+E61)*(1+$P$5))</f>
        <v>5283545.4955777135</v>
      </c>
      <c r="G61" s="53">
        <f t="shared" si="10"/>
        <v>299068.61295722891</v>
      </c>
      <c r="H61" s="53">
        <f t="shared" si="2"/>
        <v>10467.401453503018</v>
      </c>
      <c r="I61" s="53">
        <f t="shared" si="11"/>
        <v>10467.401453503018</v>
      </c>
      <c r="J61" s="53">
        <f t="shared" si="6"/>
        <v>1721.2802433529946</v>
      </c>
      <c r="K61" s="59">
        <f t="shared" si="12"/>
        <v>164953.41452824889</v>
      </c>
    </row>
    <row r="62" spans="1:11" x14ac:dyDescent="0.25">
      <c r="A62" s="42">
        <v>60</v>
      </c>
      <c r="B62" s="101">
        <f>IF(Übersicht!$C$13&gt;=A62,-Übersicht!$C$6,IF(A62=Übersicht!$C$13+1,Übersicht!$G$9,0))</f>
        <v>0</v>
      </c>
      <c r="C62" s="53">
        <f t="shared" si="8"/>
        <v>578869.51452724566</v>
      </c>
      <c r="D62" s="53">
        <f t="shared" si="9"/>
        <v>5283545.4955777135</v>
      </c>
      <c r="E62" s="53">
        <f t="shared" si="13"/>
        <v>8278.7197566470059</v>
      </c>
      <c r="F62" s="53">
        <f>IF(ISNUMBER(Übersicht!G37),(D62+E62)*(1+Übersicht!G37),(D62+E62)*(1+$P$5))</f>
        <v>5609333.668254422</v>
      </c>
      <c r="G62" s="53">
        <f t="shared" si="10"/>
        <v>317509.45292006154</v>
      </c>
      <c r="H62" s="53">
        <f t="shared" si="2"/>
        <v>11112.830852202156</v>
      </c>
      <c r="I62" s="53">
        <f t="shared" si="11"/>
        <v>11112.830852202156</v>
      </c>
      <c r="J62" s="53">
        <f t="shared" si="6"/>
        <v>1840.4426460878228</v>
      </c>
      <c r="K62" s="59">
        <f t="shared" si="12"/>
        <v>176066.24538045106</v>
      </c>
    </row>
    <row r="63" spans="1:11" x14ac:dyDescent="0.25">
      <c r="A63" s="42">
        <v>61</v>
      </c>
      <c r="B63" s="101">
        <f>IF(Übersicht!$C$13&gt;=A63,-Übersicht!$C$6,IF(A63=Übersicht!$C$13+1,Übersicht!$G$9,0))</f>
        <v>0</v>
      </c>
      <c r="C63" s="53">
        <f t="shared" si="8"/>
        <v>587029.07188115781</v>
      </c>
      <c r="D63" s="53">
        <f t="shared" si="9"/>
        <v>5609333.668254422</v>
      </c>
      <c r="E63" s="53">
        <f t="shared" si="13"/>
        <v>8159.5573539121769</v>
      </c>
      <c r="F63" s="53">
        <f>IF(ISNUMBER(Übersicht!I18),(D63+E63)*(1+Übersicht!I18),(D63+E63)*(1+$P$5))</f>
        <v>5954542.8191448338</v>
      </c>
      <c r="G63" s="53">
        <f t="shared" si="10"/>
        <v>337049.59353649989</v>
      </c>
      <c r="H63" s="53">
        <f t="shared" si="2"/>
        <v>11796.7357737775</v>
      </c>
      <c r="I63" s="53">
        <f t="shared" si="11"/>
        <v>11796.7357737775</v>
      </c>
      <c r="J63" s="53">
        <f t="shared" si="6"/>
        <v>1966.7085922336705</v>
      </c>
      <c r="K63" s="59">
        <f t="shared" si="12"/>
        <v>187862.98115422856</v>
      </c>
    </row>
    <row r="64" spans="1:11" x14ac:dyDescent="0.25">
      <c r="A64" s="42">
        <v>62</v>
      </c>
      <c r="B64" s="101">
        <f>IF(Übersicht!$C$13&gt;=A64,-Übersicht!$C$6,IF(A64=Übersicht!$C$13+1,Übersicht!$G$9,0))</f>
        <v>0</v>
      </c>
      <c r="C64" s="53">
        <f t="shared" si="8"/>
        <v>595062.3632889241</v>
      </c>
      <c r="D64" s="53">
        <f t="shared" si="9"/>
        <v>5954542.8191448338</v>
      </c>
      <c r="E64" s="53">
        <f t="shared" si="13"/>
        <v>8033.2914077663299</v>
      </c>
      <c r="F64" s="53">
        <f>IF(ISNUMBER(Übersicht!I19),(D64+E64)*(1+Übersicht!I19),(D64+E64)*(1+$P$5))</f>
        <v>6320330.6771857571</v>
      </c>
      <c r="G64" s="53">
        <f t="shared" si="10"/>
        <v>357754.5666331565</v>
      </c>
      <c r="H64" s="53">
        <f t="shared" si="2"/>
        <v>12521.409832160462</v>
      </c>
      <c r="I64" s="53">
        <f t="shared" si="11"/>
        <v>12521.409832160462</v>
      </c>
      <c r="J64" s="53">
        <f t="shared" si="6"/>
        <v>2100.501540262625</v>
      </c>
      <c r="K64" s="59">
        <f t="shared" si="12"/>
        <v>200384.39098638901</v>
      </c>
    </row>
    <row r="65" spans="1:11" x14ac:dyDescent="0.25">
      <c r="A65" s="42">
        <v>63</v>
      </c>
      <c r="B65" s="101">
        <f>IF(Übersicht!$C$13&gt;=A65,-Übersicht!$C$6,IF(A65=Übersicht!$C$13+1,Übersicht!$G$9,0))</f>
        <v>0</v>
      </c>
      <c r="C65" s="53">
        <f t="shared" si="8"/>
        <v>602961.8617486615</v>
      </c>
      <c r="D65" s="53">
        <f t="shared" si="9"/>
        <v>6320330.6771857571</v>
      </c>
      <c r="E65" s="53">
        <f t="shared" si="13"/>
        <v>7899.498459737375</v>
      </c>
      <c r="F65" s="53">
        <f>IF(ISNUMBER(Übersicht!I20),(D65+E65)*(1+Übersicht!I20),(D65+E65)*(1+$P$5))</f>
        <v>6707923.9861842245</v>
      </c>
      <c r="G65" s="53">
        <f t="shared" si="10"/>
        <v>379693.81053872965</v>
      </c>
      <c r="H65" s="53">
        <f t="shared" si="2"/>
        <v>13289.283368855538</v>
      </c>
      <c r="I65" s="53">
        <f t="shared" si="11"/>
        <v>13289.283368855538</v>
      </c>
      <c r="J65" s="53">
        <f t="shared" si="6"/>
        <v>2242.2701919749534</v>
      </c>
      <c r="K65" s="59">
        <f t="shared" si="12"/>
        <v>213673.67435524456</v>
      </c>
    </row>
    <row r="66" spans="1:11" x14ac:dyDescent="0.25">
      <c r="A66" s="42">
        <v>64</v>
      </c>
      <c r="B66" s="101">
        <f>IF(Übersicht!$C$13&gt;=A66,-Übersicht!$C$6,IF(A66=Übersicht!$C$13+1,Übersicht!$G$9,0))</f>
        <v>0</v>
      </c>
      <c r="C66" s="53">
        <f t="shared" si="8"/>
        <v>610719.59155668656</v>
      </c>
      <c r="D66" s="53">
        <f t="shared" si="9"/>
        <v>6707923.9861842245</v>
      </c>
      <c r="E66" s="53">
        <f t="shared" si="13"/>
        <v>7757.7298080250466</v>
      </c>
      <c r="F66" s="53">
        <f>IF(ISNUMBER(Übersicht!I21),(D66+E66)*(1+Übersicht!I21),(D66+E66)*(1+$P$5))</f>
        <v>7118622.6189517844</v>
      </c>
      <c r="G66" s="53">
        <f t="shared" si="10"/>
        <v>402940.9029595349</v>
      </c>
      <c r="H66" s="53">
        <f t="shared" si="2"/>
        <v>14102.931603583726</v>
      </c>
      <c r="I66" s="53">
        <f t="shared" si="11"/>
        <v>14102.931603583726</v>
      </c>
      <c r="J66" s="53">
        <f t="shared" si="6"/>
        <v>2392.4899973116449</v>
      </c>
      <c r="K66" s="59">
        <f t="shared" si="12"/>
        <v>227776.6059588283</v>
      </c>
    </row>
    <row r="67" spans="1:11" x14ac:dyDescent="0.25">
      <c r="A67" s="42">
        <v>65</v>
      </c>
      <c r="B67" s="101">
        <f>IF(Übersicht!$C$13&gt;=A67,-Übersicht!$C$6,IF(A67=Übersicht!$C$13+1,Übersicht!$G$9,0))</f>
        <v>0</v>
      </c>
      <c r="C67" s="53">
        <f t="shared" si="8"/>
        <v>618327.10155937495</v>
      </c>
      <c r="D67" s="53">
        <f t="shared" si="9"/>
        <v>7118622.6189517844</v>
      </c>
      <c r="E67" s="53">
        <f t="shared" si="13"/>
        <v>7607.5100026883556</v>
      </c>
      <c r="F67" s="53">
        <f>IF(ISNUMBER(Übersicht!I22),(D67+E67)*(1+Übersicht!I22),(D67+E67)*(1+$P$5))</f>
        <v>7553803.9366917415</v>
      </c>
      <c r="G67" s="53">
        <f t="shared" si="10"/>
        <v>427573.80773726851</v>
      </c>
      <c r="H67" s="53">
        <f t="shared" si="2"/>
        <v>14965.083270804391</v>
      </c>
      <c r="I67" s="53">
        <f t="shared" si="11"/>
        <v>14965.083270804391</v>
      </c>
      <c r="J67" s="53">
        <f t="shared" si="6"/>
        <v>2551.6647488722601</v>
      </c>
      <c r="K67" s="59">
        <f t="shared" si="12"/>
        <v>242741.6892296327</v>
      </c>
    </row>
    <row r="68" spans="1:11" x14ac:dyDescent="0.25">
      <c r="A68" s="42">
        <v>66</v>
      </c>
      <c r="B68" s="101">
        <f>IF(Übersicht!$C$13&gt;=A68,-Übersicht!$C$6,IF(A68=Übersicht!$C$13+1,Übersicht!$G$9,0))</f>
        <v>0</v>
      </c>
      <c r="C68" s="53">
        <f t="shared" si="8"/>
        <v>625775.43681050267</v>
      </c>
      <c r="D68" s="53">
        <f t="shared" si="9"/>
        <v>7553803.9366917415</v>
      </c>
      <c r="E68" s="53">
        <f t="shared" ref="E68:E102" si="14">$P$4-J67</f>
        <v>7448.3352511277399</v>
      </c>
      <c r="F68" s="53">
        <f>IF(ISNUMBER(Übersicht!I23),(D68+E68)*(1+Übersicht!I23),(D68+E68)*(1+$P$5))</f>
        <v>8014927.4082594411</v>
      </c>
      <c r="G68" s="53">
        <f t="shared" si="10"/>
        <v>453675.13631657232</v>
      </c>
      <c r="H68" s="53">
        <f t="shared" ref="H68:H102" si="15">IF(G68&gt;0,(D68+E68)*$P$8*0.7,0)</f>
        <v>15878.629771080025</v>
      </c>
      <c r="I68" s="53">
        <f t="shared" si="11"/>
        <v>15878.629771080025</v>
      </c>
      <c r="J68" s="53">
        <f t="shared" si="6"/>
        <v>2720.3282714856491</v>
      </c>
      <c r="K68" s="59">
        <f t="shared" si="12"/>
        <v>258620.31900071271</v>
      </c>
    </row>
    <row r="69" spans="1:11" x14ac:dyDescent="0.25">
      <c r="A69" s="42">
        <v>67</v>
      </c>
      <c r="B69" s="101">
        <f>IF(Übersicht!$C$13&gt;=A69,-Übersicht!$C$6,IF(A69=Übersicht!$C$13+1,Übersicht!$G$9,0))</f>
        <v>0</v>
      </c>
      <c r="C69" s="53">
        <f t="shared" si="8"/>
        <v>633055.10853901703</v>
      </c>
      <c r="D69" s="53">
        <f t="shared" si="9"/>
        <v>8014927.4082594411</v>
      </c>
      <c r="E69" s="53">
        <f t="shared" si="14"/>
        <v>7279.6717285143513</v>
      </c>
      <c r="F69" s="53">
        <f>IF(ISNUMBER(Übersicht!I24),(D69+E69)*(1+Übersicht!I24),(D69+E69)*(1+$P$5))</f>
        <v>8503539.5047872327</v>
      </c>
      <c r="G69" s="53">
        <f t="shared" si="10"/>
        <v>481332.42479927745</v>
      </c>
      <c r="H69" s="53">
        <f t="shared" si="15"/>
        <v>16846.634867974706</v>
      </c>
      <c r="I69" s="53">
        <f t="shared" si="11"/>
        <v>16846.634867974706</v>
      </c>
      <c r="J69" s="53">
        <f t="shared" ref="J69:J102" si="16">IF(I69*$P$9&gt;$P$10,(I69*$P$9-$P$10)*$P$7,0)</f>
        <v>2899.0462124998294</v>
      </c>
      <c r="K69" s="59">
        <f t="shared" si="12"/>
        <v>275466.95386868744</v>
      </c>
    </row>
    <row r="70" spans="1:11" x14ac:dyDescent="0.25">
      <c r="A70" s="42">
        <v>68</v>
      </c>
      <c r="B70" s="101">
        <f>IF(Übersicht!$C$13&gt;=A70,-Übersicht!$C$6,IF(A70=Übersicht!$C$13+1,Übersicht!$G$9,0))</f>
        <v>0</v>
      </c>
      <c r="C70" s="53">
        <f t="shared" si="8"/>
        <v>640156.06232651719</v>
      </c>
      <c r="D70" s="53">
        <f t="shared" si="9"/>
        <v>8503539.5047872327</v>
      </c>
      <c r="E70" s="53">
        <f t="shared" si="14"/>
        <v>7100.9537875001706</v>
      </c>
      <c r="F70" s="53">
        <f>IF(ISNUMBER(Übersicht!I25),(D70+E70)*(1+Übersicht!I25),(D70+E70)*(1+$P$5))</f>
        <v>9021278.8860892169</v>
      </c>
      <c r="G70" s="53">
        <f t="shared" si="10"/>
        <v>510638.42751448415</v>
      </c>
      <c r="H70" s="53">
        <f t="shared" si="15"/>
        <v>17872.344963006937</v>
      </c>
      <c r="I70" s="53">
        <f t="shared" si="11"/>
        <v>17872.344963006937</v>
      </c>
      <c r="J70" s="53">
        <f t="shared" si="16"/>
        <v>3088.4179387951554</v>
      </c>
      <c r="K70" s="59">
        <f t="shared" si="12"/>
        <v>293339.29883169441</v>
      </c>
    </row>
    <row r="71" spans="1:11" x14ac:dyDescent="0.25">
      <c r="A71" s="42">
        <v>69</v>
      </c>
      <c r="B71" s="101">
        <f>IF(Übersicht!$C$13&gt;=A71,-Übersicht!$C$6,IF(A71=Übersicht!$C$13+1,Übersicht!$G$9,0))</f>
        <v>0</v>
      </c>
      <c r="C71" s="53">
        <f t="shared" si="8"/>
        <v>647067.64438772202</v>
      </c>
      <c r="D71" s="53">
        <f t="shared" si="9"/>
        <v>9021278.8860892169</v>
      </c>
      <c r="E71" s="53">
        <f t="shared" si="14"/>
        <v>6911.5820612048446</v>
      </c>
      <c r="F71" s="53">
        <f>IF(ISNUMBER(Übersicht!I26),(D71+E71)*(1+Übersicht!I26),(D71+E71)*(1+$P$5))</f>
        <v>9569881.8962394483</v>
      </c>
      <c r="G71" s="53">
        <f t="shared" si="10"/>
        <v>541691.42808902636</v>
      </c>
      <c r="H71" s="53">
        <f t="shared" si="15"/>
        <v>18959.199983115886</v>
      </c>
      <c r="I71" s="53">
        <f t="shared" si="11"/>
        <v>18959.199983115886</v>
      </c>
      <c r="J71" s="53">
        <f t="shared" si="16"/>
        <v>3289.0785468827703</v>
      </c>
      <c r="K71" s="59">
        <f t="shared" si="12"/>
        <v>312298.4988148103</v>
      </c>
    </row>
    <row r="72" spans="1:11" x14ac:dyDescent="0.25">
      <c r="A72" s="42">
        <v>70</v>
      </c>
      <c r="B72" s="101">
        <f>IF(Übersicht!$C$13&gt;=A72,-Übersicht!$C$6,IF(A72=Übersicht!$C$13+1,Übersicht!$G$9,0))</f>
        <v>0</v>
      </c>
      <c r="C72" s="53">
        <f t="shared" si="8"/>
        <v>653778.56584083929</v>
      </c>
      <c r="D72" s="53">
        <f t="shared" si="9"/>
        <v>9569881.8962394483</v>
      </c>
      <c r="E72" s="53">
        <f t="shared" si="14"/>
        <v>6710.9214531172292</v>
      </c>
      <c r="F72" s="53">
        <f>IF(ISNUMBER(Übersicht!I27),(D72+E72)*(1+Übersicht!I27),(D72+E72)*(1+$P$5))</f>
        <v>10151188.38675412</v>
      </c>
      <c r="G72" s="53">
        <f t="shared" si="10"/>
        <v>574595.56906155497</v>
      </c>
      <c r="H72" s="53">
        <f t="shared" si="15"/>
        <v>20110.844917154387</v>
      </c>
      <c r="I72" s="53">
        <f t="shared" si="11"/>
        <v>20110.844917154387</v>
      </c>
      <c r="J72" s="53">
        <f t="shared" si="16"/>
        <v>3501.7009928296284</v>
      </c>
      <c r="K72" s="59">
        <f t="shared" si="12"/>
        <v>332409.34373196471</v>
      </c>
    </row>
    <row r="73" spans="1:11" x14ac:dyDescent="0.25">
      <c r="A73" s="42">
        <v>71</v>
      </c>
      <c r="B73" s="101">
        <f>IF(Übersicht!$C$13&gt;=A73,-Übersicht!$C$6,IF(A73=Übersicht!$C$13+1,Übersicht!$G$9,0))</f>
        <v>0</v>
      </c>
      <c r="C73" s="53">
        <f t="shared" si="8"/>
        <v>660276.86484800966</v>
      </c>
      <c r="D73" s="53">
        <f t="shared" si="9"/>
        <v>10151188.38675412</v>
      </c>
      <c r="E73" s="53">
        <f t="shared" si="14"/>
        <v>6498.2990071703716</v>
      </c>
      <c r="F73" s="53">
        <f>IF(ISNUMBER(Übersicht!I28),(D73+E73)*(1+Übersicht!I28),(D73+E73)*(1+$P$5))</f>
        <v>10767147.886906968</v>
      </c>
      <c r="G73" s="53">
        <f t="shared" si="10"/>
        <v>609461.20114567876</v>
      </c>
      <c r="H73" s="53">
        <f t="shared" si="15"/>
        <v>21331.142040098708</v>
      </c>
      <c r="I73" s="53">
        <f t="shared" si="11"/>
        <v>21331.142040098708</v>
      </c>
      <c r="J73" s="53">
        <f t="shared" si="16"/>
        <v>3726.9983491532234</v>
      </c>
      <c r="K73" s="59">
        <f t="shared" si="12"/>
        <v>353740.48577206343</v>
      </c>
    </row>
    <row r="74" spans="1:11" x14ac:dyDescent="0.25">
      <c r="A74" s="42">
        <v>72</v>
      </c>
      <c r="B74" s="101">
        <f>IF(Übersicht!$C$13&gt;=A74,-Übersicht!$C$6,IF(A74=Übersicht!$C$13+1,Übersicht!$G$9,0))</f>
        <v>0</v>
      </c>
      <c r="C74" s="53">
        <f t="shared" si="8"/>
        <v>666549.86649885646</v>
      </c>
      <c r="D74" s="53">
        <f t="shared" si="9"/>
        <v>10767147.886906968</v>
      </c>
      <c r="E74" s="53">
        <f t="shared" si="14"/>
        <v>6273.0016508467761</v>
      </c>
      <c r="F74" s="53">
        <f>IF(ISNUMBER(Übersicht!I29),(D74+E74)*(1+Übersicht!I29),(D74+E74)*(1+$P$5))</f>
        <v>11419826.141871285</v>
      </c>
      <c r="G74" s="53">
        <f t="shared" si="10"/>
        <v>646405.25331346877</v>
      </c>
      <c r="H74" s="53">
        <f t="shared" si="15"/>
        <v>22624.183865971412</v>
      </c>
      <c r="I74" s="53">
        <f t="shared" si="11"/>
        <v>22624.183865971412</v>
      </c>
      <c r="J74" s="53">
        <f t="shared" si="16"/>
        <v>3965.7261962549715</v>
      </c>
      <c r="K74" s="59">
        <f t="shared" si="12"/>
        <v>376364.66963803483</v>
      </c>
    </row>
    <row r="75" spans="1:11" x14ac:dyDescent="0.25">
      <c r="A75" s="42">
        <v>73</v>
      </c>
      <c r="B75" s="101">
        <f>IF(Übersicht!$C$13&gt;=A75,-Übersicht!$C$6,IF(A75=Übersicht!$C$13+1,Übersicht!$G$9,0))</f>
        <v>0</v>
      </c>
      <c r="C75" s="53">
        <f t="shared" si="8"/>
        <v>672584.1403026015</v>
      </c>
      <c r="D75" s="53">
        <f t="shared" si="9"/>
        <v>11419826.141871285</v>
      </c>
      <c r="E75" s="53">
        <f t="shared" si="14"/>
        <v>6034.273803745029</v>
      </c>
      <c r="F75" s="53">
        <f>IF(ISNUMBER(Übersicht!I30),(D75+E75)*(1+Übersicht!I30),(D75+E75)*(1+$P$5))</f>
        <v>12111412.040615531</v>
      </c>
      <c r="G75" s="53">
        <f t="shared" si="10"/>
        <v>685551.62494050153</v>
      </c>
      <c r="H75" s="53">
        <f t="shared" si="15"/>
        <v>23994.306872917561</v>
      </c>
      <c r="I75" s="53">
        <f t="shared" si="11"/>
        <v>23994.306872917561</v>
      </c>
      <c r="J75" s="53">
        <f t="shared" si="16"/>
        <v>4218.6851564124045</v>
      </c>
      <c r="K75" s="59">
        <f t="shared" si="12"/>
        <v>400358.9765109524</v>
      </c>
    </row>
    <row r="76" spans="1:11" x14ac:dyDescent="0.25">
      <c r="A76" s="42">
        <v>74</v>
      </c>
      <c r="B76" s="101">
        <f>IF(Übersicht!$C$13&gt;=A76,-Übersicht!$C$6,IF(A76=Übersicht!$C$13+1,Übersicht!$G$9,0))</f>
        <v>0</v>
      </c>
      <c r="C76" s="53">
        <f t="shared" si="8"/>
        <v>678365.45514618908</v>
      </c>
      <c r="D76" s="53">
        <f t="shared" si="9"/>
        <v>12111412.040615531</v>
      </c>
      <c r="E76" s="53">
        <f t="shared" si="14"/>
        <v>5781.3148435875955</v>
      </c>
      <c r="F76" s="53">
        <f>IF(ISNUMBER(Übersicht!I31),(D76+E76)*(1+Übersicht!I31),(D76+E76)*(1+$P$5))</f>
        <v>12844224.956786666</v>
      </c>
      <c r="G76" s="53">
        <f t="shared" si="10"/>
        <v>727031.6013275478</v>
      </c>
      <c r="H76" s="53">
        <f t="shared" si="15"/>
        <v>25446.106046464149</v>
      </c>
      <c r="I76" s="53">
        <f t="shared" si="11"/>
        <v>25446.106046464149</v>
      </c>
      <c r="J76" s="53">
        <f t="shared" si="16"/>
        <v>4486.7235788284424</v>
      </c>
      <c r="K76" s="59">
        <f t="shared" si="12"/>
        <v>425805.08255741652</v>
      </c>
    </row>
    <row r="77" spans="1:11" x14ac:dyDescent="0.25">
      <c r="A77" s="42">
        <v>75</v>
      </c>
      <c r="B77" s="101">
        <f>IF(Übersicht!$C$13&gt;=A77,-Übersicht!$C$6,IF(A77=Übersicht!$C$13+1,Übersicht!$G$9,0))</f>
        <v>0</v>
      </c>
      <c r="C77" s="53">
        <f t="shared" si="8"/>
        <v>683878.73156736069</v>
      </c>
      <c r="D77" s="53">
        <f t="shared" si="9"/>
        <v>12844224.956786666</v>
      </c>
      <c r="E77" s="53">
        <f t="shared" si="14"/>
        <v>5513.2764211715576</v>
      </c>
      <c r="F77" s="53">
        <f>IF(ISNUMBER(Übersicht!I32),(D77+E77)*(1+Übersicht!I32),(D77+E77)*(1+$P$5))</f>
        <v>13620722.527200308</v>
      </c>
      <c r="G77" s="53">
        <f t="shared" si="10"/>
        <v>770984.29399247095</v>
      </c>
      <c r="H77" s="53">
        <f t="shared" si="15"/>
        <v>26984.450289736455</v>
      </c>
      <c r="I77" s="53">
        <f t="shared" si="11"/>
        <v>26984.450289736455</v>
      </c>
      <c r="J77" s="53">
        <f t="shared" si="16"/>
        <v>4770.7403847425921</v>
      </c>
      <c r="K77" s="59">
        <f t="shared" si="12"/>
        <v>452789.53284715296</v>
      </c>
    </row>
    <row r="78" spans="1:11" x14ac:dyDescent="0.25">
      <c r="A78" s="42">
        <v>76</v>
      </c>
      <c r="B78" s="101">
        <f>IF(Übersicht!$C$13&gt;=A78,-Übersicht!$C$6,IF(A78=Übersicht!$C$13+1,Übersicht!$G$9,0))</f>
        <v>0</v>
      </c>
      <c r="C78" s="53">
        <f t="shared" si="8"/>
        <v>689107.99118261808</v>
      </c>
      <c r="D78" s="53">
        <f t="shared" si="9"/>
        <v>13620722.527200308</v>
      </c>
      <c r="E78" s="53">
        <f t="shared" si="14"/>
        <v>5229.2596152574079</v>
      </c>
      <c r="F78" s="53">
        <f>IF(ISNUMBER(Übersicht!I33),(D78+E78)*(1+Übersicht!I33),(D78+E78)*(1+$P$5))</f>
        <v>14443508.894024501</v>
      </c>
      <c r="G78" s="53">
        <f t="shared" si="10"/>
        <v>817557.10720893554</v>
      </c>
      <c r="H78" s="53">
        <f t="shared" si="15"/>
        <v>28614.498752312684</v>
      </c>
      <c r="I78" s="53">
        <f t="shared" si="11"/>
        <v>28614.498752312684</v>
      </c>
      <c r="J78" s="53">
        <f t="shared" si="16"/>
        <v>5071.6880821457289</v>
      </c>
      <c r="K78" s="59">
        <f t="shared" si="12"/>
        <v>481404.03159946564</v>
      </c>
    </row>
    <row r="79" spans="1:11" x14ac:dyDescent="0.25">
      <c r="A79" s="42">
        <v>77</v>
      </c>
      <c r="B79" s="101">
        <f>IF(Übersicht!$C$13&gt;=A79,-Übersicht!$C$6,IF(A79=Übersicht!$C$13+1,Übersicht!$G$9,0))</f>
        <v>0</v>
      </c>
      <c r="C79" s="53">
        <f t="shared" si="8"/>
        <v>694036.30310047232</v>
      </c>
      <c r="D79" s="53">
        <f t="shared" si="9"/>
        <v>14443508.894024501</v>
      </c>
      <c r="E79" s="53">
        <f t="shared" si="14"/>
        <v>4928.3119178542711</v>
      </c>
      <c r="F79" s="53">
        <f>IF(ISNUMBER(Übersicht!I34),(D79+E79)*(1+Übersicht!I34),(D79+E79)*(1+$P$5))</f>
        <v>15315343.438298898</v>
      </c>
      <c r="G79" s="53">
        <f t="shared" si="10"/>
        <v>866906.23235654272</v>
      </c>
      <c r="H79" s="53">
        <f t="shared" si="15"/>
        <v>30341.718132478942</v>
      </c>
      <c r="I79" s="53">
        <f t="shared" si="11"/>
        <v>30341.718132478942</v>
      </c>
      <c r="J79" s="53">
        <f t="shared" si="16"/>
        <v>5390.5759602089238</v>
      </c>
      <c r="K79" s="59">
        <f t="shared" si="12"/>
        <v>511745.74973194458</v>
      </c>
    </row>
    <row r="80" spans="1:11" x14ac:dyDescent="0.25">
      <c r="A80" s="42">
        <v>78</v>
      </c>
      <c r="B80" s="101">
        <f>IF(Übersicht!$C$13&gt;=A80,-Übersicht!$C$6,IF(A80=Übersicht!$C$13+1,Übersicht!$G$9,0))</f>
        <v>0</v>
      </c>
      <c r="C80" s="53">
        <f t="shared" si="8"/>
        <v>698645.72714026342</v>
      </c>
      <c r="D80" s="53">
        <f t="shared" si="9"/>
        <v>15315343.438298898</v>
      </c>
      <c r="E80" s="53">
        <f t="shared" si="14"/>
        <v>4609.4240397910762</v>
      </c>
      <c r="F80" s="53">
        <f>IF(ISNUMBER(Übersicht!I35),(D80+E80)*(1+Übersicht!I35),(D80+E80)*(1+$P$5))</f>
        <v>16239150.03407901</v>
      </c>
      <c r="G80" s="53">
        <f t="shared" si="10"/>
        <v>919197.17174032144</v>
      </c>
      <c r="H80" s="53">
        <f t="shared" si="15"/>
        <v>32171.901010911246</v>
      </c>
      <c r="I80" s="53">
        <f t="shared" si="11"/>
        <v>32171.901010911246</v>
      </c>
      <c r="J80" s="53">
        <f t="shared" si="16"/>
        <v>5728.4734741394877</v>
      </c>
      <c r="K80" s="59">
        <f t="shared" si="12"/>
        <v>543917.65074285585</v>
      </c>
    </row>
    <row r="81" spans="1:11" x14ac:dyDescent="0.25">
      <c r="A81" s="42">
        <v>79</v>
      </c>
      <c r="B81" s="101">
        <f>IF(Übersicht!$C$13&gt;=A81,-Übersicht!$C$6,IF(A81=Übersicht!$C$13+1,Übersicht!$G$9,0))</f>
        <v>0</v>
      </c>
      <c r="C81" s="53">
        <f t="shared" si="8"/>
        <v>702917.25366612396</v>
      </c>
      <c r="D81" s="53">
        <f t="shared" si="9"/>
        <v>16239150.03407901</v>
      </c>
      <c r="E81" s="53">
        <f t="shared" si="14"/>
        <v>4271.5265258605123</v>
      </c>
      <c r="F81" s="53">
        <f>IF(ISNUMBER(Übersicht!I36),(D81+E81)*(1+Übersicht!I36),(D81+E81)*(1+$P$5))</f>
        <v>17218026.854241163</v>
      </c>
      <c r="G81" s="53">
        <f t="shared" si="10"/>
        <v>974605.29363629222</v>
      </c>
      <c r="H81" s="53">
        <f t="shared" si="15"/>
        <v>34111.185277270226</v>
      </c>
      <c r="I81" s="53">
        <f t="shared" si="11"/>
        <v>34111.185277270226</v>
      </c>
      <c r="J81" s="53">
        <f t="shared" si="16"/>
        <v>6086.5138318160143</v>
      </c>
      <c r="K81" s="59">
        <f t="shared" si="12"/>
        <v>578028.83602012612</v>
      </c>
    </row>
    <row r="82" spans="1:11" x14ac:dyDescent="0.25">
      <c r="A82" s="42">
        <v>80</v>
      </c>
      <c r="B82" s="101">
        <f>IF(Übersicht!$C$13&gt;=A82,-Übersicht!$C$6,IF(A82=Übersicht!$C$13+1,Übersicht!$G$9,0))</f>
        <v>0</v>
      </c>
      <c r="C82" s="53">
        <f t="shared" si="8"/>
        <v>706830.73983430793</v>
      </c>
      <c r="D82" s="53">
        <f t="shared" si="9"/>
        <v>17218026.854241163</v>
      </c>
      <c r="E82" s="53">
        <f t="shared" si="14"/>
        <v>3913.4861681839857</v>
      </c>
      <c r="F82" s="53">
        <f>IF(ISNUMBER(Übersicht!I37),(D82+E82)*(1+Übersicht!I37),(D82+E82)*(1+$P$5))</f>
        <v>18255256.760833908</v>
      </c>
      <c r="G82" s="53">
        <f t="shared" si="10"/>
        <v>1033316.4204245619</v>
      </c>
      <c r="H82" s="53">
        <f t="shared" si="15"/>
        <v>36166.074714859627</v>
      </c>
      <c r="I82" s="53">
        <f t="shared" si="11"/>
        <v>36166.074714859627</v>
      </c>
      <c r="J82" s="53">
        <f t="shared" si="16"/>
        <v>6465.8977942309584</v>
      </c>
      <c r="K82" s="59">
        <f t="shared" si="12"/>
        <v>614194.91073498572</v>
      </c>
    </row>
    <row r="83" spans="1:11" x14ac:dyDescent="0.25">
      <c r="A83" s="42">
        <v>81</v>
      </c>
      <c r="B83" s="101">
        <f>IF(Übersicht!$C$13&gt;=A83,-Übersicht!$C$6,IF(A83=Übersicht!$C$13+1,Übersicht!$G$9,0))</f>
        <v>0</v>
      </c>
      <c r="C83" s="53">
        <f t="shared" si="8"/>
        <v>710364.84204007697</v>
      </c>
      <c r="D83" s="53">
        <f t="shared" si="9"/>
        <v>18255256.760833908</v>
      </c>
      <c r="E83" s="53">
        <f t="shared" si="14"/>
        <v>3534.1022057690416</v>
      </c>
      <c r="F83" s="53">
        <f>IF(ISNUMBER(Übersicht!K18),(D83+E83)*(1+Übersicht!K18),(D83+E83)*(1+$P$5))</f>
        <v>19354318.314822059</v>
      </c>
      <c r="G83" s="53">
        <f t="shared" si="10"/>
        <v>1095527.451782383</v>
      </c>
      <c r="H83" s="53">
        <f t="shared" si="15"/>
        <v>38343.460812383317</v>
      </c>
      <c r="I83" s="53">
        <f t="shared" si="11"/>
        <v>38343.460812383317</v>
      </c>
      <c r="J83" s="53">
        <f t="shared" si="16"/>
        <v>6867.8977024862688</v>
      </c>
      <c r="K83" s="59">
        <f t="shared" si="12"/>
        <v>652538.37154736905</v>
      </c>
    </row>
    <row r="84" spans="1:11" x14ac:dyDescent="0.25">
      <c r="A84" s="42">
        <v>82</v>
      </c>
      <c r="B84" s="101">
        <f>IF(Übersicht!$C$13&gt;=A84,-Übersicht!$C$6,IF(A84=Übersicht!$C$13+1,Übersicht!$G$9,0))</f>
        <v>0</v>
      </c>
      <c r="C84" s="53">
        <f t="shared" si="8"/>
        <v>713496.94433759071</v>
      </c>
      <c r="D84" s="53">
        <f t="shared" si="9"/>
        <v>19354318.314822059</v>
      </c>
      <c r="E84" s="53">
        <f t="shared" si="14"/>
        <v>3132.1022975137312</v>
      </c>
      <c r="F84" s="53">
        <f>IF(ISNUMBER(Übersicht!K19),(D84+E84)*(1+Übersicht!K19),(D84+E84)*(1+$P$5))</f>
        <v>20518897.442146748</v>
      </c>
      <c r="G84" s="53">
        <f t="shared" si="10"/>
        <v>1161447.0250271745</v>
      </c>
      <c r="H84" s="53">
        <f t="shared" si="15"/>
        <v>40650.645875951101</v>
      </c>
      <c r="I84" s="53">
        <f t="shared" si="11"/>
        <v>40650.645875951101</v>
      </c>
      <c r="J84" s="53">
        <f t="shared" si="16"/>
        <v>7293.8617448474706</v>
      </c>
      <c r="K84" s="59">
        <f t="shared" si="12"/>
        <v>693189.0174233201</v>
      </c>
    </row>
    <row r="85" spans="1:11" x14ac:dyDescent="0.25">
      <c r="A85" s="42">
        <v>83</v>
      </c>
      <c r="B85" s="101">
        <f>IF(Übersicht!$C$13&gt;=A85,-Übersicht!$C$6,IF(A85=Übersicht!$C$13+1,Übersicht!$G$9,0))</f>
        <v>0</v>
      </c>
      <c r="C85" s="53">
        <f t="shared" si="8"/>
        <v>716203.08259274322</v>
      </c>
      <c r="D85" s="53">
        <f t="shared" si="9"/>
        <v>20518897.442146748</v>
      </c>
      <c r="E85" s="53">
        <f t="shared" si="14"/>
        <v>2706.1382551525294</v>
      </c>
      <c r="F85" s="53">
        <f>IF(ISNUMBER(Übersicht!K20),(D85+E85)*(1+Übersicht!K20),(D85+E85)*(1+$P$5))</f>
        <v>21752899.795226015</v>
      </c>
      <c r="G85" s="53">
        <f t="shared" si="10"/>
        <v>1231296.214824114</v>
      </c>
      <c r="H85" s="53">
        <f t="shared" si="15"/>
        <v>43095.367518843996</v>
      </c>
      <c r="I85" s="53">
        <f t="shared" si="11"/>
        <v>43095.367518843996</v>
      </c>
      <c r="J85" s="53">
        <f t="shared" si="16"/>
        <v>7745.218478166571</v>
      </c>
      <c r="K85" s="59">
        <f t="shared" si="12"/>
        <v>736284.38494216406</v>
      </c>
    </row>
    <row r="86" spans="1:11" x14ac:dyDescent="0.25">
      <c r="A86" s="42">
        <v>84</v>
      </c>
      <c r="B86" s="101">
        <f>IF(Übersicht!$C$13&gt;=A86,-Übersicht!$C$6,IF(A86=Übersicht!$C$13+1,Übersicht!$G$9,0))</f>
        <v>0</v>
      </c>
      <c r="C86" s="53">
        <f t="shared" si="8"/>
        <v>718457.8641145766</v>
      </c>
      <c r="D86" s="53">
        <f t="shared" si="9"/>
        <v>21752899.795226015</v>
      </c>
      <c r="E86" s="53">
        <f t="shared" si="14"/>
        <v>2254.781521833429</v>
      </c>
      <c r="F86" s="53">
        <f>IF(ISNUMBER(Übersicht!K21),(D86+E86)*(1+Übersicht!K21),(D86+E86)*(1+$P$5))</f>
        <v>23060463.851352721</v>
      </c>
      <c r="G86" s="53">
        <f t="shared" si="10"/>
        <v>1305309.2746048719</v>
      </c>
      <c r="H86" s="53">
        <f t="shared" si="15"/>
        <v>45685.824611170487</v>
      </c>
      <c r="I86" s="53">
        <f t="shared" si="11"/>
        <v>45685.824611170487</v>
      </c>
      <c r="J86" s="53">
        <f t="shared" si="16"/>
        <v>8223.4816188373497</v>
      </c>
      <c r="K86" s="59">
        <f t="shared" si="12"/>
        <v>781970.20955333451</v>
      </c>
    </row>
    <row r="87" spans="1:11" x14ac:dyDescent="0.25">
      <c r="A87" s="42">
        <v>85</v>
      </c>
      <c r="B87" s="101">
        <f>IF(Übersicht!$C$13&gt;=A87,-Übersicht!$C$6,IF(A87=Übersicht!$C$13+1,Übersicht!$G$9,0))</f>
        <v>0</v>
      </c>
      <c r="C87" s="53">
        <f t="shared" si="8"/>
        <v>720234.38249573926</v>
      </c>
      <c r="D87" s="53">
        <f t="shared" si="9"/>
        <v>23060463.851352721</v>
      </c>
      <c r="E87" s="53">
        <f t="shared" si="14"/>
        <v>1776.5183811626503</v>
      </c>
      <c r="F87" s="53">
        <f>IF(ISNUMBER(Übersicht!K22),(D87+E87)*(1+Übersicht!K22),(D87+E87)*(1+$P$5))</f>
        <v>24445974.79191792</v>
      </c>
      <c r="G87" s="53">
        <f t="shared" si="10"/>
        <v>1383734.4221840352</v>
      </c>
      <c r="H87" s="53">
        <f t="shared" si="15"/>
        <v>48430.704776441155</v>
      </c>
      <c r="I87" s="53">
        <f t="shared" si="11"/>
        <v>48430.704776441155</v>
      </c>
      <c r="J87" s="53">
        <f t="shared" si="16"/>
        <v>8730.2551193504478</v>
      </c>
      <c r="K87" s="59">
        <f t="shared" si="12"/>
        <v>830400.91432977561</v>
      </c>
    </row>
    <row r="88" spans="1:11" x14ac:dyDescent="0.25">
      <c r="A88" s="42">
        <v>86</v>
      </c>
      <c r="B88" s="101">
        <f>IF(Übersicht!$C$13&gt;=A88,-Übersicht!$C$6,IF(A88=Übersicht!$C$13+1,Übersicht!$G$9,0))</f>
        <v>0</v>
      </c>
      <c r="C88" s="53">
        <f t="shared" si="8"/>
        <v>721504.12737638876</v>
      </c>
      <c r="D88" s="53">
        <f t="shared" si="9"/>
        <v>24445974.79191792</v>
      </c>
      <c r="E88" s="53">
        <f t="shared" si="14"/>
        <v>1269.7448806495522</v>
      </c>
      <c r="F88" s="53">
        <f>IF(ISNUMBER(Übersicht!K23),(D88+E88)*(1+Übersicht!K23),(D88+E88)*(1+$P$5))</f>
        <v>25914079.209006485</v>
      </c>
      <c r="G88" s="53">
        <f t="shared" si="10"/>
        <v>1466834.6722079143</v>
      </c>
      <c r="H88" s="53">
        <f t="shared" si="15"/>
        <v>51339.213527276988</v>
      </c>
      <c r="I88" s="53">
        <f t="shared" si="11"/>
        <v>51339.213527276988</v>
      </c>
      <c r="J88" s="53">
        <f t="shared" si="16"/>
        <v>9267.2385474735129</v>
      </c>
      <c r="K88" s="59">
        <f t="shared" si="12"/>
        <v>881740.1278570526</v>
      </c>
    </row>
    <row r="89" spans="1:11" x14ac:dyDescent="0.25">
      <c r="A89" s="42">
        <v>87</v>
      </c>
      <c r="B89" s="101">
        <f>IF(Übersicht!$C$13&gt;=A89,-Übersicht!$C$6,IF(A89=Übersicht!$C$13+1,Übersicht!$G$9,0))</f>
        <v>0</v>
      </c>
      <c r="C89" s="53">
        <f t="shared" si="8"/>
        <v>722236.88882891519</v>
      </c>
      <c r="D89" s="53">
        <f t="shared" si="9"/>
        <v>25914079.209006485</v>
      </c>
      <c r="E89" s="53">
        <f t="shared" si="14"/>
        <v>732.76145252648712</v>
      </c>
      <c r="F89" s="53">
        <f>IF(ISNUMBER(Übersicht!K24),(D89+E89)*(1+Übersicht!K24),(D89+E89)*(1+$P$5))</f>
        <v>27469700.688686553</v>
      </c>
      <c r="G89" s="53">
        <f t="shared" si="10"/>
        <v>1554888.7182275429</v>
      </c>
      <c r="H89" s="53">
        <f t="shared" si="15"/>
        <v>54421.105137963918</v>
      </c>
      <c r="I89" s="53">
        <f t="shared" si="11"/>
        <v>54421.105137963918</v>
      </c>
      <c r="J89" s="53">
        <f t="shared" si="16"/>
        <v>9836.232786096587</v>
      </c>
      <c r="K89" s="59">
        <f t="shared" si="12"/>
        <v>936161.2329950165</v>
      </c>
    </row>
    <row r="90" spans="1:11" x14ac:dyDescent="0.25">
      <c r="A90" s="42">
        <v>88</v>
      </c>
      <c r="B90" s="101">
        <f>IF(Übersicht!$C$13&gt;=A90,-Übersicht!$C$6,IF(A90=Übersicht!$C$13+1,Übersicht!$G$9,0))</f>
        <v>0</v>
      </c>
      <c r="C90" s="53">
        <f t="shared" si="8"/>
        <v>722400.65604281856</v>
      </c>
      <c r="D90" s="53">
        <f t="shared" si="9"/>
        <v>27469700.688686553</v>
      </c>
      <c r="E90" s="53">
        <f t="shared" si="14"/>
        <v>163.76721390341299</v>
      </c>
      <c r="F90" s="53">
        <f>IF(ISNUMBER(Übersicht!K25),(D90+E90)*(1+Übersicht!K25),(D90+E90)*(1+$P$5))</f>
        <v>29118056.323254485</v>
      </c>
      <c r="G90" s="53">
        <f t="shared" si="10"/>
        <v>1648191.8673540279</v>
      </c>
      <c r="H90" s="53">
        <f t="shared" si="15"/>
        <v>57686.715357390953</v>
      </c>
      <c r="I90" s="53">
        <f t="shared" si="11"/>
        <v>57686.715357390953</v>
      </c>
      <c r="J90" s="53">
        <f t="shared" si="16"/>
        <v>10439.146072858304</v>
      </c>
      <c r="K90" s="59">
        <f t="shared" si="12"/>
        <v>993847.94835240743</v>
      </c>
    </row>
    <row r="91" spans="1:11" x14ac:dyDescent="0.25">
      <c r="A91" s="42">
        <v>89</v>
      </c>
      <c r="B91" s="101">
        <f>IF(Übersicht!$C$13&gt;=A91,-Übersicht!$C$6,IF(A91=Übersicht!$C$13+1,Übersicht!$G$9,0))</f>
        <v>0</v>
      </c>
      <c r="C91" s="53">
        <f t="shared" si="8"/>
        <v>721961.5099699602</v>
      </c>
      <c r="D91" s="53">
        <f t="shared" si="9"/>
        <v>29118056.323254485</v>
      </c>
      <c r="E91" s="53">
        <f t="shared" si="14"/>
        <v>-439.14607285830425</v>
      </c>
      <c r="F91" s="53">
        <f>IF(ISNUMBER(Übersicht!K26),(D91+E91)*(1+Übersicht!K26),(D91+E91)*(1+$P$5))</f>
        <v>30864674.207812525</v>
      </c>
      <c r="G91" s="53">
        <f t="shared" si="10"/>
        <v>1747057.0306308977</v>
      </c>
      <c r="H91" s="53">
        <f t="shared" si="15"/>
        <v>61146.99607208142</v>
      </c>
      <c r="I91" s="53">
        <f t="shared" si="11"/>
        <v>61146.99607208142</v>
      </c>
      <c r="J91" s="53">
        <f t="shared" si="16"/>
        <v>11078.00039980803</v>
      </c>
      <c r="K91" s="59">
        <f t="shared" si="12"/>
        <v>1054994.9444244888</v>
      </c>
    </row>
    <row r="92" spans="1:11" x14ac:dyDescent="0.25">
      <c r="A92" s="42">
        <v>90</v>
      </c>
      <c r="B92" s="101">
        <f>IF(Übersicht!$C$13&gt;=A92,-Übersicht!$C$6,IF(A92=Übersicht!$C$13+1,Übersicht!$G$9,0))</f>
        <v>0</v>
      </c>
      <c r="C92" s="53">
        <f t="shared" si="8"/>
        <v>720883.50957015215</v>
      </c>
      <c r="D92" s="53">
        <f t="shared" si="9"/>
        <v>30864674.207812525</v>
      </c>
      <c r="E92" s="53">
        <f t="shared" si="14"/>
        <v>-1078.0003998080301</v>
      </c>
      <c r="F92" s="53">
        <f>IF(ISNUMBER(Übersicht!K27),(D92+E92)*(1+Übersicht!K27),(D92+E92)*(1+$P$5))</f>
        <v>32715411.979857482</v>
      </c>
      <c r="G92" s="53">
        <f t="shared" si="10"/>
        <v>1851815.772444766</v>
      </c>
      <c r="H92" s="53">
        <f t="shared" si="15"/>
        <v>64813.552035566703</v>
      </c>
      <c r="I92" s="53">
        <f t="shared" si="11"/>
        <v>64813.552035566703</v>
      </c>
      <c r="J92" s="53">
        <f t="shared" si="16"/>
        <v>11754.938294566502</v>
      </c>
      <c r="K92" s="59">
        <f t="shared" si="12"/>
        <v>1119808.4964600555</v>
      </c>
    </row>
    <row r="93" spans="1:11" x14ac:dyDescent="0.25">
      <c r="A93" s="42">
        <v>91</v>
      </c>
      <c r="B93" s="101">
        <f>IF(Übersicht!$C$13&gt;=A93,-Übersicht!$C$6,IF(A93=Übersicht!$C$13+1,Übersicht!$G$9,0))</f>
        <v>0</v>
      </c>
      <c r="C93" s="53">
        <f t="shared" si="8"/>
        <v>719128.57127558568</v>
      </c>
      <c r="D93" s="53">
        <f t="shared" si="9"/>
        <v>32715411.979857482</v>
      </c>
      <c r="E93" s="53">
        <f t="shared" si="14"/>
        <v>-1754.938294566502</v>
      </c>
      <c r="F93" s="53">
        <f>IF(ISNUMBER(Übersicht!K28),(D93+E93)*(1+Übersicht!K28),(D93+E93)*(1+$P$5))</f>
        <v>34676476.464056693</v>
      </c>
      <c r="G93" s="53">
        <f t="shared" si="10"/>
        <v>1962819.4224937782</v>
      </c>
      <c r="H93" s="53">
        <f t="shared" si="15"/>
        <v>68698.679787282119</v>
      </c>
      <c r="I93" s="53">
        <f t="shared" si="11"/>
        <v>68698.679787282119</v>
      </c>
      <c r="J93" s="53">
        <f t="shared" si="16"/>
        <v>12472.230005726959</v>
      </c>
      <c r="K93" s="59">
        <f t="shared" si="12"/>
        <v>1188507.1762473376</v>
      </c>
    </row>
    <row r="94" spans="1:11" x14ac:dyDescent="0.25">
      <c r="A94" s="42">
        <v>92</v>
      </c>
      <c r="B94" s="101">
        <f>IF(Übersicht!$C$13&gt;=A94,-Übersicht!$C$6,IF(A94=Übersicht!$C$13+1,Übersicht!$G$9,0))</f>
        <v>0</v>
      </c>
      <c r="C94" s="53">
        <f t="shared" si="8"/>
        <v>716656.34126985876</v>
      </c>
      <c r="D94" s="53">
        <f t="shared" si="9"/>
        <v>34676476.464056693</v>
      </c>
      <c r="E94" s="53">
        <f t="shared" si="14"/>
        <v>-2472.2300057269586</v>
      </c>
      <c r="F94" s="53">
        <f>IF(ISNUMBER(Übersicht!K29),(D94+E94)*(1+Übersicht!K29),(D94+E94)*(1+$P$5))</f>
        <v>36754444.488094024</v>
      </c>
      <c r="G94" s="53">
        <f t="shared" si="10"/>
        <v>2080440.2540430576</v>
      </c>
      <c r="H94" s="53">
        <f t="shared" si="15"/>
        <v>72815.408891507032</v>
      </c>
      <c r="I94" s="53">
        <f t="shared" si="11"/>
        <v>72815.408891507032</v>
      </c>
      <c r="J94" s="53">
        <f t="shared" si="16"/>
        <v>13232.281116594484</v>
      </c>
      <c r="K94" s="59">
        <f t="shared" si="12"/>
        <v>1261322.5851388446</v>
      </c>
    </row>
    <row r="95" spans="1:11" x14ac:dyDescent="0.25">
      <c r="A95" s="42">
        <v>93</v>
      </c>
      <c r="B95" s="101">
        <f>IF(Übersicht!$C$13&gt;=A95,-Übersicht!$C$6,IF(A95=Übersicht!$C$13+1,Übersicht!$G$9,0))</f>
        <v>0</v>
      </c>
      <c r="C95" s="53">
        <f t="shared" si="8"/>
        <v>713424.06015326432</v>
      </c>
      <c r="D95" s="53">
        <f t="shared" si="9"/>
        <v>36754444.488094024</v>
      </c>
      <c r="E95" s="53">
        <f t="shared" si="14"/>
        <v>-3232.281116594484</v>
      </c>
      <c r="F95" s="53">
        <f>IF(ISNUMBER(Übersicht!K30),(D95+E95)*(1+Übersicht!K30),(D95+E95)*(1+$P$5))</f>
        <v>38956284.939396076</v>
      </c>
      <c r="G95" s="53">
        <f t="shared" si="10"/>
        <v>2205072.7324186489</v>
      </c>
      <c r="H95" s="53">
        <f t="shared" si="15"/>
        <v>77177.54563465259</v>
      </c>
      <c r="I95" s="53">
        <f t="shared" si="11"/>
        <v>77177.54563465259</v>
      </c>
      <c r="J95" s="53">
        <f t="shared" si="16"/>
        <v>14037.640612797732</v>
      </c>
      <c r="K95" s="59">
        <f t="shared" si="12"/>
        <v>1338500.130773497</v>
      </c>
    </row>
    <row r="96" spans="1:11" x14ac:dyDescent="0.25">
      <c r="A96" s="42">
        <v>94</v>
      </c>
      <c r="B96" s="101">
        <f>IF(Übersicht!$C$13&gt;=A96,-Übersicht!$C$6,IF(A96=Übersicht!$C$13+1,Übersicht!$G$9,0))</f>
        <v>0</v>
      </c>
      <c r="C96" s="53">
        <f t="shared" si="8"/>
        <v>709386.41954046662</v>
      </c>
      <c r="D96" s="53">
        <f t="shared" si="9"/>
        <v>38956284.939396076</v>
      </c>
      <c r="E96" s="53">
        <f t="shared" si="14"/>
        <v>-4037.6406127977316</v>
      </c>
      <c r="F96" s="53">
        <f>IF(ISNUMBER(Übersicht!K31),(D96+E96)*(1+Übersicht!K31),(D96+E96)*(1+$P$5))</f>
        <v>41289382.136710279</v>
      </c>
      <c r="G96" s="53">
        <f t="shared" si="10"/>
        <v>2337134.8379269987</v>
      </c>
      <c r="H96" s="53">
        <f t="shared" si="15"/>
        <v>81799.719327444895</v>
      </c>
      <c r="I96" s="53">
        <f t="shared" si="11"/>
        <v>81799.719327444895</v>
      </c>
      <c r="J96" s="53">
        <f t="shared" si="16"/>
        <v>14891.009430829512</v>
      </c>
      <c r="K96" s="59">
        <f t="shared" si="12"/>
        <v>1420299.850100942</v>
      </c>
    </row>
    <row r="97" spans="1:11" x14ac:dyDescent="0.25">
      <c r="A97" s="42">
        <v>95</v>
      </c>
      <c r="B97" s="101">
        <f>IF(Übersicht!$C$13&gt;=A97,-Übersicht!$C$6,IF(A97=Übersicht!$C$13+1,Übersicht!$G$9,0))</f>
        <v>0</v>
      </c>
      <c r="C97" s="53">
        <f t="shared" ref="C97:C102" si="17">C96+E97</f>
        <v>704495.41010963707</v>
      </c>
      <c r="D97" s="53">
        <f t="shared" ref="D97:D102" si="18">F96</f>
        <v>41289382.136710279</v>
      </c>
      <c r="E97" s="53">
        <f t="shared" si="14"/>
        <v>-4891.009430829512</v>
      </c>
      <c r="F97" s="53">
        <f>IF(ISNUMBER(Übersicht!K32),(D97+E97)*(1+Übersicht!K32),(D97+E97)*(1+$P$5))</f>
        <v>43761560.594916217</v>
      </c>
      <c r="G97" s="53">
        <f t="shared" ref="G97:G102" si="19">F97-(E97+D97)</f>
        <v>2477069.4676367715</v>
      </c>
      <c r="H97" s="53">
        <f t="shared" si="15"/>
        <v>86697.43136728683</v>
      </c>
      <c r="I97" s="53">
        <f t="shared" ref="I97:I102" si="20">IF(G97&gt;0,MIN(G97,H97),0)</f>
        <v>86697.43136728683</v>
      </c>
      <c r="J97" s="53">
        <f t="shared" si="16"/>
        <v>15795.249516185329</v>
      </c>
      <c r="K97" s="59">
        <f t="shared" ref="K97:K102" si="21">K96+I97</f>
        <v>1506997.2814682289</v>
      </c>
    </row>
    <row r="98" spans="1:11" x14ac:dyDescent="0.25">
      <c r="A98" s="42">
        <v>96</v>
      </c>
      <c r="B98" s="101">
        <f>IF(Übersicht!$C$13&gt;=A98,-Übersicht!$C$6,IF(A98=Übersicht!$C$13+1,Übersicht!$G$9,0))</f>
        <v>0</v>
      </c>
      <c r="C98" s="53">
        <f t="shared" si="17"/>
        <v>698700.1605934517</v>
      </c>
      <c r="D98" s="53">
        <f t="shared" si="18"/>
        <v>43761560.594916217</v>
      </c>
      <c r="E98" s="53">
        <f t="shared" si="14"/>
        <v>-5795.2495161853294</v>
      </c>
      <c r="F98" s="53">
        <f>IF(ISNUMBER(Übersicht!K33),(D98+E98)*(1+Übersicht!K33),(D98+E98)*(1+$P$5))</f>
        <v>46381111.26612404</v>
      </c>
      <c r="G98" s="53">
        <f t="shared" si="19"/>
        <v>2625345.9207240045</v>
      </c>
      <c r="H98" s="53">
        <f t="shared" si="15"/>
        <v>91887.107225340063</v>
      </c>
      <c r="I98" s="53">
        <f t="shared" si="20"/>
        <v>91887.107225340063</v>
      </c>
      <c r="J98" s="53">
        <f t="shared" si="16"/>
        <v>16753.393421478406</v>
      </c>
      <c r="K98" s="59">
        <f t="shared" si="21"/>
        <v>1598884.388693569</v>
      </c>
    </row>
    <row r="99" spans="1:11" x14ac:dyDescent="0.25">
      <c r="A99" s="42">
        <v>97</v>
      </c>
      <c r="B99" s="101">
        <f>IF(Übersicht!$C$13&gt;=A99,-Übersicht!$C$6,IF(A99=Übersicht!$C$13+1,Übersicht!$G$9,0))</f>
        <v>0</v>
      </c>
      <c r="C99" s="53">
        <f t="shared" si="17"/>
        <v>691946.76717197325</v>
      </c>
      <c r="D99" s="53">
        <f t="shared" si="18"/>
        <v>46381111.26612404</v>
      </c>
      <c r="E99" s="53">
        <f t="shared" si="14"/>
        <v>-6753.3934214784058</v>
      </c>
      <c r="F99" s="53">
        <f>IF(ISNUMBER(Übersicht!K34),(D99+E99)*(1+Übersicht!K34),(D99+E99)*(1+$P$5))</f>
        <v>49156819.345064715</v>
      </c>
      <c r="G99" s="53">
        <f t="shared" si="19"/>
        <v>2782461.4723621532</v>
      </c>
      <c r="H99" s="53">
        <f t="shared" si="15"/>
        <v>97386.151532675372</v>
      </c>
      <c r="I99" s="53">
        <f t="shared" si="20"/>
        <v>97386.151532675372</v>
      </c>
      <c r="J99" s="53">
        <f t="shared" si="16"/>
        <v>17768.654476720189</v>
      </c>
      <c r="K99" s="59">
        <f t="shared" si="21"/>
        <v>1696270.5402262444</v>
      </c>
    </row>
    <row r="100" spans="1:11" x14ac:dyDescent="0.25">
      <c r="A100" s="42">
        <v>98</v>
      </c>
      <c r="B100" s="101">
        <f>IF(Übersicht!$C$13&gt;=A100,-Übersicht!$C$6,IF(A100=Übersicht!$C$13+1,Übersicht!$G$9,0))</f>
        <v>0</v>
      </c>
      <c r="C100" s="53">
        <f t="shared" si="17"/>
        <v>684178.1126952531</v>
      </c>
      <c r="D100" s="53">
        <f t="shared" si="18"/>
        <v>49156819.345064715</v>
      </c>
      <c r="E100" s="53">
        <f t="shared" si="14"/>
        <v>-7768.6544767201885</v>
      </c>
      <c r="F100" s="53">
        <f>IF(ISNUMBER(Übersicht!K35),(D100+E100)*(1+Übersicht!K35),(D100+E100)*(1+$P$5))</f>
        <v>52097993.732023276</v>
      </c>
      <c r="G100" s="53">
        <f t="shared" si="19"/>
        <v>2948943.041435279</v>
      </c>
      <c r="H100" s="53">
        <f t="shared" si="15"/>
        <v>103213.0064502348</v>
      </c>
      <c r="I100" s="53">
        <f t="shared" si="20"/>
        <v>103213.0064502348</v>
      </c>
      <c r="J100" s="53">
        <f t="shared" si="16"/>
        <v>18844.437565874596</v>
      </c>
      <c r="K100" s="59">
        <f t="shared" si="21"/>
        <v>1799483.5466764793</v>
      </c>
    </row>
    <row r="101" spans="1:11" x14ac:dyDescent="0.25">
      <c r="A101" s="42">
        <v>99</v>
      </c>
      <c r="B101" s="101">
        <f>IF(Übersicht!$C$13&gt;=A101,-Übersicht!$C$6,IF(A101=Übersicht!$C$13+1,Übersicht!$G$9,0))</f>
        <v>0</v>
      </c>
      <c r="C101" s="53">
        <f t="shared" si="17"/>
        <v>675333.67512937856</v>
      </c>
      <c r="D101" s="53">
        <f t="shared" si="18"/>
        <v>52097993.732023276</v>
      </c>
      <c r="E101" s="53">
        <f t="shared" si="14"/>
        <v>-8844.4375658745957</v>
      </c>
      <c r="F101" s="53">
        <f>IF(ISNUMBER(Übersicht!K36),(D101+E101)*(1+Übersicht!K36),(D101+E101)*(1+$P$5))</f>
        <v>55214498.252124846</v>
      </c>
      <c r="G101" s="53">
        <f t="shared" si="19"/>
        <v>3125348.9576674476</v>
      </c>
      <c r="H101" s="53">
        <f t="shared" si="15"/>
        <v>109387.21351836053</v>
      </c>
      <c r="I101" s="53">
        <f t="shared" si="20"/>
        <v>109387.21351836053</v>
      </c>
      <c r="J101" s="53">
        <f t="shared" si="16"/>
        <v>19984.35054582731</v>
      </c>
      <c r="K101" s="59">
        <f t="shared" si="21"/>
        <v>1908870.7601948399</v>
      </c>
    </row>
    <row r="102" spans="1:11" ht="15.75" thickBot="1" x14ac:dyDescent="0.3">
      <c r="A102" s="43">
        <v>100</v>
      </c>
      <c r="B102" s="54">
        <f>IF(Übersicht!$C$13&gt;=A102,-Übersicht!$C$6,IF(A102=Übersicht!$C$13+1,Übersicht!$G$9,0))</f>
        <v>0</v>
      </c>
      <c r="C102" s="54">
        <f t="shared" si="17"/>
        <v>665349.32458355126</v>
      </c>
      <c r="D102" s="54">
        <f t="shared" si="18"/>
        <v>55214498.252124846</v>
      </c>
      <c r="E102" s="54">
        <f t="shared" si="14"/>
        <v>-9984.3505458273103</v>
      </c>
      <c r="F102" s="54">
        <f>IF(ISNUMBER(Übersicht!K37),(D102+E102)*(1+Übersicht!K37),(D102+E102)*(1+$P$5))</f>
        <v>58516784.735673755</v>
      </c>
      <c r="G102" s="54">
        <f t="shared" si="19"/>
        <v>3312270.8340947405</v>
      </c>
      <c r="H102" s="54">
        <f t="shared" si="15"/>
        <v>115929.47919331593</v>
      </c>
      <c r="I102" s="54">
        <f t="shared" si="20"/>
        <v>115929.47919331593</v>
      </c>
      <c r="J102" s="54">
        <f t="shared" si="16"/>
        <v>21192.21634606595</v>
      </c>
      <c r="K102" s="55">
        <f t="shared" si="21"/>
        <v>2024800.2393881558</v>
      </c>
    </row>
  </sheetData>
  <sheetProtection sheet="1" objects="1" scenarios="1"/>
  <conditionalFormatting sqref="E3:E102">
    <cfRule type="cellIs" dxfId="3" priority="2" operator="lessThan">
      <formula>0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zoomScale="80" zoomScaleNormal="80" workbookViewId="0">
      <selection activeCell="B14" sqref="B14"/>
    </sheetView>
  </sheetViews>
  <sheetFormatPr baseColWidth="10" defaultRowHeight="15" x14ac:dyDescent="0.25"/>
  <cols>
    <col min="1" max="1" width="7.5703125" customWidth="1"/>
    <col min="2" max="2" width="0.140625" customWidth="1"/>
    <col min="3" max="3" width="16.140625" customWidth="1"/>
    <col min="4" max="4" width="13.7109375" bestFit="1" customWidth="1"/>
    <col min="5" max="5" width="11.28515625" bestFit="1" customWidth="1"/>
    <col min="6" max="6" width="19.140625" bestFit="1" customWidth="1"/>
    <col min="7" max="7" width="16.7109375" bestFit="1" customWidth="1"/>
    <col min="8" max="8" width="16.28515625" customWidth="1"/>
    <col min="9" max="9" width="13.42578125" bestFit="1" customWidth="1"/>
    <col min="10" max="10" width="16.140625" bestFit="1" customWidth="1"/>
    <col min="11" max="11" width="16.42578125" bestFit="1" customWidth="1"/>
    <col min="12" max="12" width="16.42578125" customWidth="1"/>
    <col min="13" max="13" width="17.42578125" bestFit="1" customWidth="1"/>
    <col min="14" max="14" width="16.140625" bestFit="1" customWidth="1"/>
    <col min="16" max="16" width="28.85546875" bestFit="1" customWidth="1"/>
    <col min="17" max="17" width="18.5703125" bestFit="1" customWidth="1"/>
    <col min="18" max="18" width="13" customWidth="1"/>
    <col min="19" max="19" width="18.5703125" bestFit="1" customWidth="1"/>
    <col min="20" max="20" width="17.85546875" bestFit="1" customWidth="1"/>
    <col min="22" max="22" width="17.85546875" bestFit="1" customWidth="1"/>
  </cols>
  <sheetData>
    <row r="1" spans="1:17" ht="15.75" thickBot="1" x14ac:dyDescent="0.3"/>
    <row r="2" spans="1:17" ht="45.75" thickBot="1" x14ac:dyDescent="0.3">
      <c r="A2" s="5" t="s">
        <v>0</v>
      </c>
      <c r="B2" s="5"/>
      <c r="C2" s="6" t="s">
        <v>7</v>
      </c>
      <c r="D2" s="5" t="s">
        <v>10</v>
      </c>
      <c r="E2" s="5" t="s">
        <v>1</v>
      </c>
      <c r="F2" s="5" t="s">
        <v>14</v>
      </c>
      <c r="G2" s="5" t="s">
        <v>19</v>
      </c>
      <c r="H2" s="6" t="s">
        <v>39</v>
      </c>
      <c r="I2" s="5" t="s">
        <v>3</v>
      </c>
      <c r="J2" s="5" t="s">
        <v>15</v>
      </c>
      <c r="K2" s="6" t="s">
        <v>18</v>
      </c>
      <c r="L2" s="6" t="s">
        <v>16</v>
      </c>
      <c r="M2" s="6" t="s">
        <v>17</v>
      </c>
      <c r="N2" s="5" t="s">
        <v>4</v>
      </c>
    </row>
    <row r="3" spans="1:17" x14ac:dyDescent="0.25">
      <c r="A3" s="8">
        <v>1</v>
      </c>
      <c r="B3" s="51">
        <f>IF(Übersicht!$C$13&gt;=A3,-Übersicht!$C$5-Übersicht!$C$6,IF(A3=Übersicht!$C$13+1,Übersicht!$F$9,0))</f>
        <v>-10000</v>
      </c>
      <c r="C3" s="51">
        <f>E3+D3</f>
        <v>10000</v>
      </c>
      <c r="D3" s="51">
        <f>Q3</f>
        <v>0</v>
      </c>
      <c r="E3" s="51">
        <f>$Q$4</f>
        <v>10000</v>
      </c>
      <c r="F3" s="51">
        <f>IF(ISNUMBER(Übersicht!C18),(D3+E3)*(1+Übersicht!C18),(D3+E3)*(1+$Q$5))</f>
        <v>10600</v>
      </c>
      <c r="G3" s="51">
        <f>F3-(E3+D3)</f>
        <v>600</v>
      </c>
      <c r="H3" s="51">
        <f>IF(G3&gt;0,MIN((D3+E3)*$Q$8*0.7,G3),0)</f>
        <v>21</v>
      </c>
      <c r="I3" s="51">
        <f t="shared" ref="I3:I66" si="0">F3*$Q$6</f>
        <v>190.79999999999998</v>
      </c>
      <c r="J3" s="51">
        <f>IF(G3&gt;0,MAX(H3-I3,0),0)</f>
        <v>0</v>
      </c>
      <c r="K3" s="51">
        <f>J3</f>
        <v>0</v>
      </c>
      <c r="L3" s="51">
        <f>IF(J3*$Q$9&gt;$Q$10,(J3*$Q$9-$Q$10)*$Q$7,0)</f>
        <v>0</v>
      </c>
      <c r="M3" s="51">
        <f>IF(I3*$Q$9&gt;$Q$10,(I3*$Q$9-$Q$10)*$Q$7,0)</f>
        <v>0</v>
      </c>
      <c r="N3" s="52">
        <f>I3-M3-L3</f>
        <v>190.79999999999998</v>
      </c>
      <c r="P3" s="2" t="s">
        <v>22</v>
      </c>
      <c r="Q3" s="48">
        <f>Übersicht!C5</f>
        <v>0</v>
      </c>
    </row>
    <row r="4" spans="1:17" x14ac:dyDescent="0.25">
      <c r="A4" s="9">
        <v>2</v>
      </c>
      <c r="B4" s="53">
        <f>IF(Übersicht!$C$13&gt;=A4,-Übersicht!$C$6,IF(A4=Übersicht!$C$13+1,Übersicht!$F$9,0))</f>
        <v>-10000</v>
      </c>
      <c r="C4" s="53">
        <f>C3+E4</f>
        <v>20190.8</v>
      </c>
      <c r="D4" s="53">
        <f>F3-I3</f>
        <v>10409.200000000001</v>
      </c>
      <c r="E4" s="53">
        <f>IF(M3&gt;0,0,$Q$4+N3)</f>
        <v>10190.799999999999</v>
      </c>
      <c r="F4" s="53">
        <f>IF(ISNUMBER(Übersicht!C19),(D4+E4)*(1+Übersicht!C19),(D4+E4)*(1+$Q$5))</f>
        <v>21836</v>
      </c>
      <c r="G4" s="53">
        <f t="shared" ref="G4:G67" si="1">F4-(E4+D4)</f>
        <v>1236</v>
      </c>
      <c r="H4" s="53">
        <f t="shared" ref="H4:H67" si="2">IF(G4&gt;0,MIN((D4+E4)*$Q$8*0.7,G4),0)</f>
        <v>43.26</v>
      </c>
      <c r="I4" s="53">
        <f t="shared" si="0"/>
        <v>393.04799999999994</v>
      </c>
      <c r="J4" s="53">
        <f t="shared" ref="J4:J67" si="3">IF(G4&gt;0,MAX(H4-I4,0),0)</f>
        <v>0</v>
      </c>
      <c r="K4" s="53">
        <f t="shared" ref="K4:K67" si="4">K3+J4</f>
        <v>0</v>
      </c>
      <c r="L4" s="53">
        <f t="shared" ref="L4:L67" si="5">IF(J4*$Q$9&gt;$Q$10,(J4*$Q$9-$Q$10)*$Q$7,0)</f>
        <v>0</v>
      </c>
      <c r="M4" s="53">
        <f>IF(J3*$Q$9&gt;$Q$10,(I4)*$Q$9*$Q$7,IF((J3+I4)*$Q$9&gt;$Q$10,((J3+I4)*$Q$9-$Q$10)*$Q$7,0))</f>
        <v>0</v>
      </c>
      <c r="N4" s="52">
        <f>I4-M4-L4</f>
        <v>393.04799999999994</v>
      </c>
      <c r="P4" s="4" t="s">
        <v>23</v>
      </c>
      <c r="Q4" s="49">
        <f>Übersicht!C6</f>
        <v>10000</v>
      </c>
    </row>
    <row r="5" spans="1:17" x14ac:dyDescent="0.25">
      <c r="A5" s="9">
        <v>3</v>
      </c>
      <c r="B5" s="53">
        <f>IF(Übersicht!$C$13&gt;=A5,-Übersicht!$C$6,IF(A5=Übersicht!$C$13+1,Übersicht!$F$9,0))</f>
        <v>-10000</v>
      </c>
      <c r="C5" s="53">
        <f t="shared" ref="C5:C68" si="6">C4+E5</f>
        <v>30583.847999999998</v>
      </c>
      <c r="D5" s="53">
        <f t="shared" ref="D5:D68" si="7">F4-I4</f>
        <v>21442.952000000001</v>
      </c>
      <c r="E5" s="53">
        <f>IF(M4&gt;0,0,$Q$4+N4)</f>
        <v>10393.048000000001</v>
      </c>
      <c r="F5" s="53">
        <f>IF(ISNUMBER(Übersicht!C20),(D5+E5)*(1+Übersicht!C20),(D5+E5)*(1+$Q$5))</f>
        <v>33746.160000000003</v>
      </c>
      <c r="G5" s="53">
        <f t="shared" si="1"/>
        <v>1910.1600000000035</v>
      </c>
      <c r="H5" s="53">
        <f t="shared" si="2"/>
        <v>66.855599999999995</v>
      </c>
      <c r="I5" s="53">
        <f t="shared" si="0"/>
        <v>607.43088</v>
      </c>
      <c r="J5" s="53">
        <f t="shared" si="3"/>
        <v>0</v>
      </c>
      <c r="K5" s="53">
        <f t="shared" si="4"/>
        <v>0</v>
      </c>
      <c r="L5" s="53">
        <f t="shared" si="5"/>
        <v>0</v>
      </c>
      <c r="M5" s="53">
        <f t="shared" ref="M5:M68" si="8">IF(J4*$Q$9&gt;$Q$10,(I5)*$Q$9*$Q$7,IF((J4+I5)*$Q$9&gt;$Q$10,((J4+I5)*$Q$9-$Q$10)*$Q$7,0))</f>
        <v>0</v>
      </c>
      <c r="N5" s="52">
        <f t="shared" ref="N5:N68" si="9">I5-M5-L5</f>
        <v>607.43088</v>
      </c>
      <c r="P5" s="4" t="s">
        <v>24</v>
      </c>
      <c r="Q5" s="50">
        <f>Übersicht!C7</f>
        <v>0.06</v>
      </c>
    </row>
    <row r="6" spans="1:17" x14ac:dyDescent="0.25">
      <c r="A6" s="9">
        <v>4</v>
      </c>
      <c r="B6" s="53">
        <f>IF(Übersicht!$C$13&gt;=A6,-Übersicht!$C$6,IF(A6=Übersicht!$C$13+1,Übersicht!$F$9,0))</f>
        <v>-10000</v>
      </c>
      <c r="C6" s="53">
        <f t="shared" si="6"/>
        <v>41191.278879999998</v>
      </c>
      <c r="D6" s="53">
        <f t="shared" si="7"/>
        <v>33138.729120000004</v>
      </c>
      <c r="E6" s="53">
        <f t="shared" ref="E6:E69" si="10">IF(M5&gt;0,0,$Q$4+N5)</f>
        <v>10607.43088</v>
      </c>
      <c r="F6" s="53">
        <f>IF(ISNUMBER(Übersicht!C21),(D6+E6)*(1+Übersicht!C21),(D6+E6)*(1+$Q$5))</f>
        <v>46370.929600000003</v>
      </c>
      <c r="G6" s="53">
        <f t="shared" si="1"/>
        <v>2624.7695999999996</v>
      </c>
      <c r="H6" s="53">
        <f t="shared" si="2"/>
        <v>91.866935999999995</v>
      </c>
      <c r="I6" s="53">
        <f t="shared" si="0"/>
        <v>834.67673279999997</v>
      </c>
      <c r="J6" s="53">
        <f t="shared" si="3"/>
        <v>0</v>
      </c>
      <c r="K6" s="53">
        <f t="shared" si="4"/>
        <v>0</v>
      </c>
      <c r="L6" s="53">
        <f t="shared" si="5"/>
        <v>0</v>
      </c>
      <c r="M6" s="53">
        <f t="shared" si="8"/>
        <v>0</v>
      </c>
      <c r="N6" s="52">
        <f t="shared" si="9"/>
        <v>834.67673279999997</v>
      </c>
      <c r="P6" s="4" t="s">
        <v>25</v>
      </c>
      <c r="Q6" s="50">
        <f>Übersicht!C8</f>
        <v>1.7999999999999999E-2</v>
      </c>
    </row>
    <row r="7" spans="1:17" x14ac:dyDescent="0.25">
      <c r="A7" s="9">
        <v>5</v>
      </c>
      <c r="B7" s="53">
        <f>IF(Übersicht!$C$13&gt;=A7,-Übersicht!$C$6,IF(A7=Übersicht!$C$13+1,Übersicht!$F$9,0))</f>
        <v>-10000</v>
      </c>
      <c r="C7" s="53">
        <f t="shared" si="6"/>
        <v>52025.955612799997</v>
      </c>
      <c r="D7" s="53">
        <f>F6-I6</f>
        <v>45536.252867200004</v>
      </c>
      <c r="E7" s="53">
        <f t="shared" si="10"/>
        <v>10834.676732800001</v>
      </c>
      <c r="F7" s="53">
        <f>IF(ISNUMBER(Übersicht!C22),(D7+E7)*(1+Übersicht!C22),(D7+E7)*(1+$Q$5))</f>
        <v>59753.185376000009</v>
      </c>
      <c r="G7" s="53">
        <f t="shared" si="1"/>
        <v>3382.2557760000054</v>
      </c>
      <c r="H7" s="53">
        <f t="shared" si="2"/>
        <v>118.37895216</v>
      </c>
      <c r="I7" s="53">
        <f t="shared" si="0"/>
        <v>1075.5573367680001</v>
      </c>
      <c r="J7" s="53">
        <f t="shared" si="3"/>
        <v>0</v>
      </c>
      <c r="K7" s="53">
        <f t="shared" si="4"/>
        <v>0</v>
      </c>
      <c r="L7" s="53">
        <f t="shared" si="5"/>
        <v>0</v>
      </c>
      <c r="M7" s="53">
        <f t="shared" si="8"/>
        <v>0</v>
      </c>
      <c r="N7" s="52">
        <f t="shared" si="9"/>
        <v>1075.5573367680001</v>
      </c>
      <c r="P7" s="4" t="s">
        <v>26</v>
      </c>
      <c r="Q7" s="7">
        <f>Übersicht!C9</f>
        <v>0.26374999999999998</v>
      </c>
    </row>
    <row r="8" spans="1:17" x14ac:dyDescent="0.25">
      <c r="A8" s="9">
        <v>6</v>
      </c>
      <c r="B8" s="53">
        <f>IF(Übersicht!$C$13&gt;=A8,-Übersicht!$C$6,IF(A8=Übersicht!$C$13+1,Übersicht!$F$9,0))</f>
        <v>-10000</v>
      </c>
      <c r="C8" s="53">
        <f t="shared" si="6"/>
        <v>63101.512949568001</v>
      </c>
      <c r="D8" s="53">
        <f t="shared" si="7"/>
        <v>58677.628039232011</v>
      </c>
      <c r="E8" s="53">
        <f t="shared" si="10"/>
        <v>11075.557336768001</v>
      </c>
      <c r="F8" s="53">
        <f>IF(ISNUMBER(Übersicht!C23),(D8+E8)*(1+Übersicht!C23),(D8+E8)*(1+$Q$5))</f>
        <v>73938.376498560014</v>
      </c>
      <c r="G8" s="53">
        <f t="shared" si="1"/>
        <v>4185.1911225600052</v>
      </c>
      <c r="H8" s="53">
        <f t="shared" si="2"/>
        <v>146.48168928960001</v>
      </c>
      <c r="I8" s="53">
        <f t="shared" si="0"/>
        <v>1330.8907769740802</v>
      </c>
      <c r="J8" s="53">
        <f t="shared" si="3"/>
        <v>0</v>
      </c>
      <c r="K8" s="53">
        <f t="shared" si="4"/>
        <v>0</v>
      </c>
      <c r="L8" s="53">
        <f t="shared" si="5"/>
        <v>0</v>
      </c>
      <c r="M8" s="53">
        <f t="shared" si="8"/>
        <v>34.451959698839516</v>
      </c>
      <c r="N8" s="52">
        <f t="shared" si="9"/>
        <v>1296.4388172752406</v>
      </c>
      <c r="P8" s="4" t="s">
        <v>27</v>
      </c>
      <c r="Q8" s="7">
        <f>Übersicht!C10</f>
        <v>3.0000000000000001E-3</v>
      </c>
    </row>
    <row r="9" spans="1:17" x14ac:dyDescent="0.25">
      <c r="A9" s="9">
        <v>7</v>
      </c>
      <c r="B9" s="53">
        <f>IF(Übersicht!$C$13&gt;=A9,-Übersicht!$C$6,IF(A9=Übersicht!$C$13+1,Übersicht!$F$9,0))</f>
        <v>-10000</v>
      </c>
      <c r="C9" s="53">
        <f t="shared" si="6"/>
        <v>63101.512949568001</v>
      </c>
      <c r="D9" s="53">
        <f t="shared" si="7"/>
        <v>72607.485721585937</v>
      </c>
      <c r="E9" s="53">
        <f t="shared" si="10"/>
        <v>0</v>
      </c>
      <c r="F9" s="53">
        <f>IF(ISNUMBER(Übersicht!C24),(D9+E9)*(1+Übersicht!C24),(D9+E9)*(1+$Q$5))</f>
        <v>76963.934864881099</v>
      </c>
      <c r="G9" s="53">
        <f t="shared" si="1"/>
        <v>4356.4491432951618</v>
      </c>
      <c r="H9" s="53">
        <f t="shared" si="2"/>
        <v>152.47572001533047</v>
      </c>
      <c r="I9" s="53">
        <f t="shared" si="0"/>
        <v>1385.3508275678596</v>
      </c>
      <c r="J9" s="53">
        <f t="shared" si="3"/>
        <v>0</v>
      </c>
      <c r="K9" s="53">
        <f t="shared" si="4"/>
        <v>0</v>
      </c>
      <c r="L9" s="53">
        <f t="shared" si="5"/>
        <v>0</v>
      </c>
      <c r="M9" s="53">
        <f t="shared" si="8"/>
        <v>44.506646539716058</v>
      </c>
      <c r="N9" s="52">
        <f t="shared" si="9"/>
        <v>1340.8441810281436</v>
      </c>
      <c r="P9" s="3" t="s">
        <v>28</v>
      </c>
      <c r="Q9" s="56">
        <f>Übersicht!C11</f>
        <v>0.7</v>
      </c>
    </row>
    <row r="10" spans="1:17" x14ac:dyDescent="0.25">
      <c r="A10" s="9">
        <v>8</v>
      </c>
      <c r="B10" s="53">
        <f>IF(Übersicht!$C$13&gt;=A10,-Übersicht!$C$6,IF(A10=Übersicht!$C$13+1,Übersicht!$F$9,0))</f>
        <v>-10000</v>
      </c>
      <c r="C10" s="53">
        <f t="shared" si="6"/>
        <v>63101.512949568001</v>
      </c>
      <c r="D10" s="53">
        <f t="shared" si="7"/>
        <v>75578.584037313238</v>
      </c>
      <c r="E10" s="53">
        <f t="shared" si="10"/>
        <v>0</v>
      </c>
      <c r="F10" s="53">
        <f>IF(ISNUMBER(Übersicht!C25),(D10+E10)*(1+Übersicht!C25),(D10+E10)*(1+$Q$5))</f>
        <v>80113.299079552031</v>
      </c>
      <c r="G10" s="53">
        <f t="shared" si="1"/>
        <v>4534.7150422387931</v>
      </c>
      <c r="H10" s="53">
        <f t="shared" si="2"/>
        <v>158.7150264783578</v>
      </c>
      <c r="I10" s="53">
        <f t="shared" si="0"/>
        <v>1442.0393834319364</v>
      </c>
      <c r="J10" s="53">
        <f t="shared" si="3"/>
        <v>0</v>
      </c>
      <c r="K10" s="53">
        <f t="shared" si="4"/>
        <v>0</v>
      </c>
      <c r="L10" s="53">
        <f t="shared" si="5"/>
        <v>0</v>
      </c>
      <c r="M10" s="53">
        <f t="shared" si="8"/>
        <v>54.972771166121234</v>
      </c>
      <c r="N10" s="52">
        <f t="shared" si="9"/>
        <v>1387.0666122658151</v>
      </c>
      <c r="P10" s="4" t="s">
        <v>29</v>
      </c>
      <c r="Q10" s="47">
        <f>Übersicht!C12</f>
        <v>801</v>
      </c>
    </row>
    <row r="11" spans="1:17" x14ac:dyDescent="0.25">
      <c r="A11" s="9">
        <v>9</v>
      </c>
      <c r="B11" s="53">
        <f>IF(Übersicht!$C$13&gt;=A11,-Übersicht!$C$6,IF(A11=Übersicht!$C$13+1,Übersicht!$F$9,0))</f>
        <v>-10000</v>
      </c>
      <c r="C11" s="53">
        <f t="shared" si="6"/>
        <v>63101.512949568001</v>
      </c>
      <c r="D11" s="53">
        <f t="shared" si="7"/>
        <v>78671.259696120091</v>
      </c>
      <c r="E11" s="53">
        <f t="shared" si="10"/>
        <v>0</v>
      </c>
      <c r="F11" s="53">
        <f>IF(ISNUMBER(Übersicht!C26),(D11+E11)*(1+Übersicht!C26),(D11+E11)*(1+$Q$5))</f>
        <v>83391.535277887306</v>
      </c>
      <c r="G11" s="53">
        <f t="shared" si="1"/>
        <v>4720.275581767215</v>
      </c>
      <c r="H11" s="53">
        <f t="shared" si="2"/>
        <v>165.20964536185218</v>
      </c>
      <c r="I11" s="53">
        <f t="shared" si="0"/>
        <v>1501.0476350019715</v>
      </c>
      <c r="J11" s="53">
        <f t="shared" si="3"/>
        <v>0</v>
      </c>
      <c r="K11" s="53">
        <f t="shared" si="4"/>
        <v>0</v>
      </c>
      <c r="L11" s="53">
        <f t="shared" si="5"/>
        <v>0</v>
      </c>
      <c r="M11" s="53">
        <f t="shared" si="8"/>
        <v>65.867169612238939</v>
      </c>
      <c r="N11" s="52">
        <f t="shared" si="9"/>
        <v>1435.1804653897325</v>
      </c>
      <c r="P11" s="4" t="s">
        <v>30</v>
      </c>
      <c r="Q11" s="47">
        <f>Übersicht!C13</f>
        <v>30</v>
      </c>
    </row>
    <row r="12" spans="1:17" ht="15.75" thickBot="1" x14ac:dyDescent="0.3">
      <c r="A12" s="9">
        <v>10</v>
      </c>
      <c r="B12" s="53">
        <f>IF(Übersicht!$C$13&gt;=A12,-Übersicht!$C$6,IF(A12=Übersicht!$C$13+1,Übersicht!$F$9,0))</f>
        <v>-10000</v>
      </c>
      <c r="C12" s="53">
        <f t="shared" si="6"/>
        <v>63101.512949568001</v>
      </c>
      <c r="D12" s="53">
        <f t="shared" si="7"/>
        <v>81890.487642885331</v>
      </c>
      <c r="E12" s="53">
        <f t="shared" si="10"/>
        <v>0</v>
      </c>
      <c r="F12" s="53">
        <f>IF(ISNUMBER(Übersicht!C27),(D12+E12)*(1+Übersicht!C27),(D12+E12)*(1+$Q$5))</f>
        <v>86803.916901458462</v>
      </c>
      <c r="G12" s="53">
        <f t="shared" si="1"/>
        <v>4913.4292585731309</v>
      </c>
      <c r="H12" s="53">
        <f t="shared" si="2"/>
        <v>171.97002405005921</v>
      </c>
      <c r="I12" s="53">
        <f t="shared" si="0"/>
        <v>1562.4705042262522</v>
      </c>
      <c r="J12" s="53">
        <f t="shared" si="3"/>
        <v>0</v>
      </c>
      <c r="K12" s="53">
        <f t="shared" si="4"/>
        <v>0</v>
      </c>
      <c r="L12" s="53">
        <f t="shared" si="5"/>
        <v>0</v>
      </c>
      <c r="M12" s="53">
        <f t="shared" si="8"/>
        <v>77.207366842771791</v>
      </c>
      <c r="N12" s="52">
        <f t="shared" si="9"/>
        <v>1485.2631373834804</v>
      </c>
      <c r="P12" s="12" t="s">
        <v>34</v>
      </c>
      <c r="Q12" s="45">
        <f ca="1">IRR(B3:INDIRECT("B"&amp;Q11+3),Übersicht!C7*(1-Übersicht!C9))</f>
        <v>5.3201552361929583E-2</v>
      </c>
    </row>
    <row r="13" spans="1:17" x14ac:dyDescent="0.25">
      <c r="A13" s="9">
        <v>11</v>
      </c>
      <c r="B13" s="53">
        <f>IF(Übersicht!$C$13&gt;=A13,-Übersicht!$C$6,IF(A13=Übersicht!$C$13+1,Übersicht!$J$9,0))</f>
        <v>-10000</v>
      </c>
      <c r="C13" s="53">
        <f t="shared" si="6"/>
        <v>63101.512949568001</v>
      </c>
      <c r="D13" s="53">
        <f t="shared" si="7"/>
        <v>85241.446397232212</v>
      </c>
      <c r="E13" s="53">
        <f t="shared" si="10"/>
        <v>0</v>
      </c>
      <c r="F13" s="53">
        <f>IF(ISNUMBER(Übersicht!C28),(D13+E13)*(1+Übersicht!C28),(D13+E13)*(1+$Q$5))</f>
        <v>90355.933181066153</v>
      </c>
      <c r="G13" s="53">
        <f t="shared" si="1"/>
        <v>5114.4867838339414</v>
      </c>
      <c r="H13" s="53">
        <f t="shared" si="2"/>
        <v>179.00703743418762</v>
      </c>
      <c r="I13" s="53">
        <f t="shared" si="0"/>
        <v>1626.4067972591906</v>
      </c>
      <c r="J13" s="53">
        <f t="shared" si="3"/>
        <v>0</v>
      </c>
      <c r="K13" s="53">
        <f t="shared" si="4"/>
        <v>0</v>
      </c>
      <c r="L13" s="53">
        <f t="shared" si="5"/>
        <v>0</v>
      </c>
      <c r="M13" s="53">
        <f t="shared" si="8"/>
        <v>89.011604943978014</v>
      </c>
      <c r="N13" s="52">
        <f t="shared" si="9"/>
        <v>1537.3951923152126</v>
      </c>
    </row>
    <row r="14" spans="1:17" x14ac:dyDescent="0.25">
      <c r="A14" s="9">
        <v>12</v>
      </c>
      <c r="B14" s="53">
        <f>IF(Übersicht!$C$13&gt;=A14,-Übersicht!$C$6,IF(A14=Übersicht!$C$13+1,Übersicht!$F$9,0))</f>
        <v>-10000</v>
      </c>
      <c r="C14" s="53">
        <f t="shared" si="6"/>
        <v>63101.512949568001</v>
      </c>
      <c r="D14" s="53">
        <f t="shared" si="7"/>
        <v>88729.526383806966</v>
      </c>
      <c r="E14" s="53">
        <f t="shared" si="10"/>
        <v>0</v>
      </c>
      <c r="F14" s="53">
        <f>IF(ISNUMBER(Übersicht!C29),(D14+E14)*(1+Übersicht!C29),(D14+E14)*(1+$Q$5))</f>
        <v>94053.297966835395</v>
      </c>
      <c r="G14" s="53">
        <f t="shared" si="1"/>
        <v>5323.7715830284287</v>
      </c>
      <c r="H14" s="53">
        <f t="shared" si="2"/>
        <v>186.33200540599464</v>
      </c>
      <c r="I14" s="53">
        <f t="shared" si="0"/>
        <v>1692.9593634030371</v>
      </c>
      <c r="J14" s="53">
        <f t="shared" si="3"/>
        <v>0</v>
      </c>
      <c r="K14" s="53">
        <f t="shared" si="4"/>
        <v>0</v>
      </c>
      <c r="L14" s="53">
        <f t="shared" si="5"/>
        <v>0</v>
      </c>
      <c r="M14" s="53">
        <f t="shared" si="8"/>
        <v>101.29887246828569</v>
      </c>
      <c r="N14" s="52">
        <f t="shared" si="9"/>
        <v>1591.6604909347514</v>
      </c>
    </row>
    <row r="15" spans="1:17" x14ac:dyDescent="0.25">
      <c r="A15" s="9">
        <v>13</v>
      </c>
      <c r="B15" s="53">
        <f>IF(Übersicht!$C$13&gt;=A15,-Übersicht!$C$6,IF(A15=Übersicht!$C$13+1,Übersicht!$F$9,0))</f>
        <v>-10000</v>
      </c>
      <c r="C15" s="53">
        <f t="shared" si="6"/>
        <v>63101.512949568001</v>
      </c>
      <c r="D15" s="53">
        <f t="shared" si="7"/>
        <v>92360.338603432363</v>
      </c>
      <c r="E15" s="53">
        <f t="shared" si="10"/>
        <v>0</v>
      </c>
      <c r="F15" s="53">
        <f>IF(ISNUMBER(Übersicht!C30),(D15+E15)*(1+Übersicht!C30),(D15+E15)*(1+$Q$5))</f>
        <v>97901.958919638317</v>
      </c>
      <c r="G15" s="53">
        <f t="shared" si="1"/>
        <v>5541.6203162059537</v>
      </c>
      <c r="H15" s="53">
        <f t="shared" si="2"/>
        <v>193.95671106720798</v>
      </c>
      <c r="I15" s="53">
        <f t="shared" si="0"/>
        <v>1762.2352605534895</v>
      </c>
      <c r="J15" s="53">
        <f t="shared" si="3"/>
        <v>0</v>
      </c>
      <c r="K15" s="53">
        <f t="shared" si="4"/>
        <v>0</v>
      </c>
      <c r="L15" s="53">
        <f t="shared" si="5"/>
        <v>0</v>
      </c>
      <c r="M15" s="53">
        <f t="shared" si="8"/>
        <v>114.08893497968799</v>
      </c>
      <c r="N15" s="52">
        <f t="shared" si="9"/>
        <v>1648.1463255738015</v>
      </c>
    </row>
    <row r="16" spans="1:17" x14ac:dyDescent="0.25">
      <c r="A16" s="9">
        <v>14</v>
      </c>
      <c r="B16" s="53">
        <f>IF(Übersicht!$C$13&gt;=A16,-Übersicht!$C$6,IF(A16=Übersicht!$C$13+1,Übersicht!$F$9,0))</f>
        <v>-10000</v>
      </c>
      <c r="C16" s="53">
        <f t="shared" si="6"/>
        <v>63101.512949568001</v>
      </c>
      <c r="D16" s="53">
        <f t="shared" si="7"/>
        <v>96139.723659084833</v>
      </c>
      <c r="E16" s="53">
        <f t="shared" si="10"/>
        <v>0</v>
      </c>
      <c r="F16" s="53">
        <f>IF(ISNUMBER(Übersicht!C31),(D16+E16)*(1+Übersicht!C31),(D16+E16)*(1+$Q$5))</f>
        <v>101908.10707862992</v>
      </c>
      <c r="G16" s="53">
        <f t="shared" si="1"/>
        <v>5768.3834195450909</v>
      </c>
      <c r="H16" s="53">
        <f t="shared" si="2"/>
        <v>201.89341968407814</v>
      </c>
      <c r="I16" s="53">
        <f t="shared" si="0"/>
        <v>1834.3459274153386</v>
      </c>
      <c r="J16" s="53">
        <f t="shared" si="3"/>
        <v>0</v>
      </c>
      <c r="K16" s="53">
        <f t="shared" si="4"/>
        <v>0</v>
      </c>
      <c r="L16" s="53">
        <f t="shared" si="5"/>
        <v>0</v>
      </c>
      <c r="M16" s="53">
        <f t="shared" si="8"/>
        <v>127.40236684905683</v>
      </c>
      <c r="N16" s="52">
        <f t="shared" si="9"/>
        <v>1706.9435605662818</v>
      </c>
    </row>
    <row r="17" spans="1:18" x14ac:dyDescent="0.25">
      <c r="A17" s="9">
        <v>15</v>
      </c>
      <c r="B17" s="53">
        <f>IF(Übersicht!$C$13&gt;=A17,-Übersicht!$C$6,IF(A17=Übersicht!$C$13+1,Übersicht!$F$9,0))</f>
        <v>-10000</v>
      </c>
      <c r="C17" s="53">
        <f t="shared" si="6"/>
        <v>63101.512949568001</v>
      </c>
      <c r="D17" s="53">
        <f t="shared" si="7"/>
        <v>100073.76115121458</v>
      </c>
      <c r="E17" s="53">
        <f t="shared" si="10"/>
        <v>0</v>
      </c>
      <c r="F17" s="53">
        <f>IF(ISNUMBER(Übersicht!C32),(D17+E17)*(1+Übersicht!C32),(D17+E17)*(1+$Q$5))</f>
        <v>106078.18682028746</v>
      </c>
      <c r="G17" s="53">
        <f t="shared" si="1"/>
        <v>6004.4256690728798</v>
      </c>
      <c r="H17" s="53">
        <f t="shared" si="2"/>
        <v>210.15489841755061</v>
      </c>
      <c r="I17" s="53">
        <f t="shared" si="0"/>
        <v>1909.4073627651742</v>
      </c>
      <c r="J17" s="53">
        <f t="shared" si="3"/>
        <v>0</v>
      </c>
      <c r="K17" s="53">
        <f t="shared" si="4"/>
        <v>0</v>
      </c>
      <c r="L17" s="53">
        <f t="shared" si="5"/>
        <v>0</v>
      </c>
      <c r="M17" s="53">
        <f t="shared" si="8"/>
        <v>141.26058435052022</v>
      </c>
      <c r="N17" s="52">
        <f t="shared" si="9"/>
        <v>1768.1467784146539</v>
      </c>
    </row>
    <row r="18" spans="1:18" x14ac:dyDescent="0.25">
      <c r="A18" s="9">
        <v>16</v>
      </c>
      <c r="B18" s="53">
        <f>IF(Übersicht!$C$13&gt;=A18,-Übersicht!$C$6,IF(A18=Übersicht!$C$13+1,Übersicht!$F$9,0))</f>
        <v>-10000</v>
      </c>
      <c r="C18" s="53">
        <f t="shared" si="6"/>
        <v>63101.512949568001</v>
      </c>
      <c r="D18" s="53">
        <f t="shared" si="7"/>
        <v>104168.77945752229</v>
      </c>
      <c r="E18" s="53">
        <f t="shared" si="10"/>
        <v>0</v>
      </c>
      <c r="F18" s="53">
        <f>IF(ISNUMBER(Übersicht!C33),(D18+E18)*(1+Übersicht!C33),(D18+E18)*(1+$Q$5))</f>
        <v>110418.90622497363</v>
      </c>
      <c r="G18" s="53">
        <f t="shared" si="1"/>
        <v>6250.1267674513365</v>
      </c>
      <c r="H18" s="53">
        <f t="shared" si="2"/>
        <v>218.75443686079683</v>
      </c>
      <c r="I18" s="53">
        <f t="shared" si="0"/>
        <v>1987.5403120495253</v>
      </c>
      <c r="J18" s="53">
        <f t="shared" si="3"/>
        <v>0</v>
      </c>
      <c r="K18" s="53">
        <f t="shared" si="4"/>
        <v>0</v>
      </c>
      <c r="L18" s="53">
        <f t="shared" si="5"/>
        <v>0</v>
      </c>
      <c r="M18" s="53">
        <f t="shared" si="8"/>
        <v>155.68588011214359</v>
      </c>
      <c r="N18" s="52">
        <f t="shared" si="9"/>
        <v>1831.8544319373816</v>
      </c>
    </row>
    <row r="19" spans="1:18" x14ac:dyDescent="0.25">
      <c r="A19" s="9">
        <v>17</v>
      </c>
      <c r="B19" s="53">
        <f>IF(Übersicht!$C$13&gt;=A19,-Übersicht!$C$6,IF(A19=Übersicht!$C$13+1,Übersicht!$F$9,0))</f>
        <v>-10000</v>
      </c>
      <c r="C19" s="53">
        <f t="shared" si="6"/>
        <v>63101.512949568001</v>
      </c>
      <c r="D19" s="53">
        <f t="shared" si="7"/>
        <v>108431.3659129241</v>
      </c>
      <c r="E19" s="53">
        <f t="shared" si="10"/>
        <v>0</v>
      </c>
      <c r="F19" s="53">
        <f>IF(ISNUMBER(Übersicht!C34),(D19+E19)*(1+Übersicht!C34),(D19+E19)*(1+$Q$5))</f>
        <v>114937.24786769955</v>
      </c>
      <c r="G19" s="53">
        <f t="shared" si="1"/>
        <v>6505.8819547754538</v>
      </c>
      <c r="H19" s="53">
        <f t="shared" si="2"/>
        <v>227.70586841714058</v>
      </c>
      <c r="I19" s="53">
        <f t="shared" si="0"/>
        <v>2068.8704616185919</v>
      </c>
      <c r="J19" s="53">
        <f t="shared" si="3"/>
        <v>0</v>
      </c>
      <c r="K19" s="53">
        <f t="shared" si="4"/>
        <v>0</v>
      </c>
      <c r="L19" s="53">
        <f t="shared" si="5"/>
        <v>0</v>
      </c>
      <c r="M19" s="53">
        <f t="shared" si="8"/>
        <v>170.7014589763325</v>
      </c>
      <c r="N19" s="52">
        <f t="shared" si="9"/>
        <v>1898.1690026422593</v>
      </c>
      <c r="R19" s="1"/>
    </row>
    <row r="20" spans="1:18" x14ac:dyDescent="0.25">
      <c r="A20" s="9">
        <v>18</v>
      </c>
      <c r="B20" s="53">
        <f>IF(Übersicht!$C$13&gt;=A20,-Übersicht!$C$6,IF(A20=Übersicht!$C$13+1,Übersicht!$F$9,0))</f>
        <v>-10000</v>
      </c>
      <c r="C20" s="53">
        <f t="shared" si="6"/>
        <v>63101.512949568001</v>
      </c>
      <c r="D20" s="53">
        <f t="shared" si="7"/>
        <v>112868.37740608097</v>
      </c>
      <c r="E20" s="53">
        <f t="shared" si="10"/>
        <v>0</v>
      </c>
      <c r="F20" s="53">
        <f>IF(ISNUMBER(Übersicht!C35),(D20+E20)*(1+Übersicht!C35),(D20+E20)*(1+$Q$5))</f>
        <v>119640.48005044583</v>
      </c>
      <c r="G20" s="53">
        <f t="shared" si="1"/>
        <v>6772.1026443648589</v>
      </c>
      <c r="H20" s="53">
        <f t="shared" si="2"/>
        <v>237.02359255277</v>
      </c>
      <c r="I20" s="53">
        <f t="shared" si="0"/>
        <v>2153.5286409080245</v>
      </c>
      <c r="J20" s="53">
        <f t="shared" si="3"/>
        <v>0</v>
      </c>
      <c r="K20" s="53">
        <f t="shared" si="4"/>
        <v>0</v>
      </c>
      <c r="L20" s="53">
        <f t="shared" si="5"/>
        <v>0</v>
      </c>
      <c r="M20" s="53">
        <f t="shared" si="8"/>
        <v>186.331475327644</v>
      </c>
      <c r="N20" s="52">
        <f t="shared" si="9"/>
        <v>1967.1971655803804</v>
      </c>
    </row>
    <row r="21" spans="1:18" x14ac:dyDescent="0.25">
      <c r="A21" s="9">
        <v>19</v>
      </c>
      <c r="B21" s="53">
        <f>IF(Übersicht!$C$13&gt;=A21,-Übersicht!$C$6,IF(A21=Übersicht!$C$13+1,Übersicht!$F$9,0))</f>
        <v>-10000</v>
      </c>
      <c r="C21" s="53">
        <f t="shared" si="6"/>
        <v>63101.512949568001</v>
      </c>
      <c r="D21" s="53">
        <f t="shared" si="7"/>
        <v>117486.9514095378</v>
      </c>
      <c r="E21" s="53">
        <f t="shared" si="10"/>
        <v>0</v>
      </c>
      <c r="F21" s="53">
        <f>IF(ISNUMBER(Übersicht!C36),(D21+E21)*(1+Übersicht!C36),(D21+E21)*(1+$Q$5))</f>
        <v>124536.16849411007</v>
      </c>
      <c r="G21" s="53">
        <f t="shared" si="1"/>
        <v>7049.2170845722721</v>
      </c>
      <c r="H21" s="53">
        <f t="shared" si="2"/>
        <v>246.72259796002936</v>
      </c>
      <c r="I21" s="53">
        <f t="shared" si="0"/>
        <v>2241.6510328939812</v>
      </c>
      <c r="J21" s="53">
        <f t="shared" si="3"/>
        <v>0</v>
      </c>
      <c r="K21" s="53">
        <f t="shared" si="4"/>
        <v>0</v>
      </c>
      <c r="L21" s="53">
        <f t="shared" si="5"/>
        <v>0</v>
      </c>
      <c r="M21" s="53">
        <f t="shared" si="8"/>
        <v>202.60107194805124</v>
      </c>
      <c r="N21" s="52">
        <f t="shared" si="9"/>
        <v>2039.04996094593</v>
      </c>
    </row>
    <row r="22" spans="1:18" x14ac:dyDescent="0.25">
      <c r="A22" s="9">
        <v>20</v>
      </c>
      <c r="B22" s="53">
        <f>IF(Übersicht!$C$13&gt;=A22,-Übersicht!$C$6,IF(A22=Übersicht!$C$13+1,Übersicht!$F$9,0))</f>
        <v>-10000</v>
      </c>
      <c r="C22" s="53">
        <f t="shared" si="6"/>
        <v>63101.512949568001</v>
      </c>
      <c r="D22" s="53">
        <f t="shared" si="7"/>
        <v>122294.51746121609</v>
      </c>
      <c r="E22" s="53">
        <f t="shared" si="10"/>
        <v>0</v>
      </c>
      <c r="F22" s="53">
        <f>IF(ISNUMBER(Übersicht!C37),(D22+E22)*(1+Übersicht!C37),(D22+E22)*(1+$Q$5))</f>
        <v>129632.18850888907</v>
      </c>
      <c r="G22" s="53">
        <f t="shared" si="1"/>
        <v>7337.6710476729786</v>
      </c>
      <c r="H22" s="53">
        <f t="shared" si="2"/>
        <v>256.81848666855382</v>
      </c>
      <c r="I22" s="53">
        <f t="shared" si="0"/>
        <v>2333.379393160003</v>
      </c>
      <c r="J22" s="53">
        <f t="shared" si="3"/>
        <v>0</v>
      </c>
      <c r="K22" s="53">
        <f t="shared" si="4"/>
        <v>0</v>
      </c>
      <c r="L22" s="53">
        <f t="shared" si="5"/>
        <v>0</v>
      </c>
      <c r="M22" s="53">
        <f t="shared" si="8"/>
        <v>219.53642046216555</v>
      </c>
      <c r="N22" s="52">
        <f t="shared" si="9"/>
        <v>2113.8429726978375</v>
      </c>
    </row>
    <row r="23" spans="1:18" x14ac:dyDescent="0.25">
      <c r="A23" s="9">
        <v>21</v>
      </c>
      <c r="B23" s="53">
        <f>IF(Übersicht!$C$13&gt;=A23,-Übersicht!$C$6,IF(A23=Übersicht!$C$13+1,Übersicht!$F$9,0))</f>
        <v>-10000</v>
      </c>
      <c r="C23" s="53">
        <f t="shared" si="6"/>
        <v>63101.512949568001</v>
      </c>
      <c r="D23" s="53">
        <f t="shared" si="7"/>
        <v>127298.80911572906</v>
      </c>
      <c r="E23" s="53">
        <f t="shared" si="10"/>
        <v>0</v>
      </c>
      <c r="F23" s="53">
        <f>IF(ISNUMBER(Übersicht!E18),(D23+E23)*(1+Übersicht!E18),(D23+E23)*(1+$Q$5))</f>
        <v>134936.73766267282</v>
      </c>
      <c r="G23" s="53">
        <f t="shared" si="1"/>
        <v>7637.92854694376</v>
      </c>
      <c r="H23" s="53">
        <f t="shared" si="2"/>
        <v>267.32749914303099</v>
      </c>
      <c r="I23" s="53">
        <f t="shared" si="0"/>
        <v>2428.8612779281107</v>
      </c>
      <c r="J23" s="53">
        <f t="shared" si="3"/>
        <v>0</v>
      </c>
      <c r="K23" s="53">
        <f t="shared" si="4"/>
        <v>0</v>
      </c>
      <c r="L23" s="53">
        <f t="shared" si="5"/>
        <v>0</v>
      </c>
      <c r="M23" s="53">
        <f t="shared" si="8"/>
        <v>237.1647634374774</v>
      </c>
      <c r="N23" s="52">
        <f t="shared" si="9"/>
        <v>2191.6965144906335</v>
      </c>
    </row>
    <row r="24" spans="1:18" x14ac:dyDescent="0.25">
      <c r="A24" s="9">
        <v>22</v>
      </c>
      <c r="B24" s="53">
        <f>IF(Übersicht!$C$13&gt;=A24,-Übersicht!$C$6,IF(A24=Übersicht!$C$13+1,Übersicht!$F$9,0))</f>
        <v>-10000</v>
      </c>
      <c r="C24" s="53">
        <f t="shared" si="6"/>
        <v>63101.512949568001</v>
      </c>
      <c r="D24" s="53">
        <f t="shared" si="7"/>
        <v>132507.87638474471</v>
      </c>
      <c r="E24" s="53">
        <f t="shared" si="10"/>
        <v>0</v>
      </c>
      <c r="F24" s="53">
        <f>IF(ISNUMBER(Übersicht!E19),(D24+E24)*(1+Übersicht!E19),(D24+E24)*(1+$Q$5))</f>
        <v>140458.3489678294</v>
      </c>
      <c r="G24" s="53">
        <f t="shared" si="1"/>
        <v>7950.4725830846874</v>
      </c>
      <c r="H24" s="53">
        <f t="shared" si="2"/>
        <v>278.26654040796387</v>
      </c>
      <c r="I24" s="53">
        <f t="shared" si="0"/>
        <v>2528.2502814209288</v>
      </c>
      <c r="J24" s="53">
        <f t="shared" si="3"/>
        <v>0</v>
      </c>
      <c r="K24" s="53">
        <f t="shared" si="4"/>
        <v>0</v>
      </c>
      <c r="L24" s="53">
        <f t="shared" si="5"/>
        <v>0</v>
      </c>
      <c r="M24" s="53">
        <f t="shared" si="8"/>
        <v>255.51445820733895</v>
      </c>
      <c r="N24" s="52">
        <f t="shared" si="9"/>
        <v>2272.7358232135898</v>
      </c>
    </row>
    <row r="25" spans="1:18" x14ac:dyDescent="0.25">
      <c r="A25" s="9">
        <v>23</v>
      </c>
      <c r="B25" s="53">
        <f>IF(Übersicht!$C$13&gt;=A25,-Übersicht!$C$6,IF(A25=Übersicht!$C$13+1,Übersicht!$F$9,0))</f>
        <v>-10000</v>
      </c>
      <c r="C25" s="53">
        <f t="shared" si="6"/>
        <v>63101.512949568001</v>
      </c>
      <c r="D25" s="53">
        <f t="shared" si="7"/>
        <v>137930.09868640848</v>
      </c>
      <c r="E25" s="53">
        <f t="shared" si="10"/>
        <v>0</v>
      </c>
      <c r="F25" s="53">
        <f>IF(ISNUMBER(Übersicht!E20),(D25+E25)*(1+Übersicht!E20),(D25+E25)*(1+$Q$5))</f>
        <v>146205.90460759299</v>
      </c>
      <c r="G25" s="53">
        <f t="shared" si="1"/>
        <v>8275.8059211845102</v>
      </c>
      <c r="H25" s="53">
        <f t="shared" si="2"/>
        <v>289.65320724145778</v>
      </c>
      <c r="I25" s="53">
        <f t="shared" si="0"/>
        <v>2631.7062829366737</v>
      </c>
      <c r="J25" s="53">
        <f t="shared" si="3"/>
        <v>0</v>
      </c>
      <c r="K25" s="53">
        <f t="shared" si="4"/>
        <v>0</v>
      </c>
      <c r="L25" s="53">
        <f t="shared" si="5"/>
        <v>0</v>
      </c>
      <c r="M25" s="53">
        <f t="shared" si="8"/>
        <v>274.6150224871833</v>
      </c>
      <c r="N25" s="52">
        <f t="shared" si="9"/>
        <v>2357.0912604494906</v>
      </c>
    </row>
    <row r="26" spans="1:18" x14ac:dyDescent="0.25">
      <c r="A26" s="9">
        <v>24</v>
      </c>
      <c r="B26" s="53">
        <f>IF(Übersicht!$C$13&gt;=A26,-Übersicht!$C$6,IF(A26=Übersicht!$C$13+1,Übersicht!$F$9,0))</f>
        <v>-10000</v>
      </c>
      <c r="C26" s="53">
        <f t="shared" si="6"/>
        <v>63101.512949568001</v>
      </c>
      <c r="D26" s="53">
        <f t="shared" si="7"/>
        <v>143574.19832465632</v>
      </c>
      <c r="E26" s="53">
        <f t="shared" si="10"/>
        <v>0</v>
      </c>
      <c r="F26" s="53">
        <f>IF(ISNUMBER(Übersicht!E21),(D26+E26)*(1+Übersicht!E21),(D26+E26)*(1+$Q$5))</f>
        <v>152188.65022413569</v>
      </c>
      <c r="G26" s="53">
        <f t="shared" si="1"/>
        <v>8614.4518994793762</v>
      </c>
      <c r="H26" s="53">
        <f t="shared" si="2"/>
        <v>301.50581648177825</v>
      </c>
      <c r="I26" s="53">
        <f t="shared" si="0"/>
        <v>2739.3957040344421</v>
      </c>
      <c r="J26" s="53">
        <f t="shared" si="3"/>
        <v>0</v>
      </c>
      <c r="K26" s="53">
        <f t="shared" si="4"/>
        <v>0</v>
      </c>
      <c r="L26" s="53">
        <f t="shared" si="5"/>
        <v>0</v>
      </c>
      <c r="M26" s="53">
        <f t="shared" si="8"/>
        <v>294.49718185735884</v>
      </c>
      <c r="N26" s="52">
        <f t="shared" si="9"/>
        <v>2444.8985221770831</v>
      </c>
    </row>
    <row r="27" spans="1:18" x14ac:dyDescent="0.25">
      <c r="A27" s="9">
        <v>25</v>
      </c>
      <c r="B27" s="53">
        <f>IF(Übersicht!$C$13&gt;=A27,-Übersicht!$C$6,IF(A27=Übersicht!$C$13+1,Übersicht!$F$9,0))</f>
        <v>-10000</v>
      </c>
      <c r="C27" s="53">
        <f t="shared" si="6"/>
        <v>63101.512949568001</v>
      </c>
      <c r="D27" s="53">
        <f t="shared" si="7"/>
        <v>149449.25452010124</v>
      </c>
      <c r="E27" s="53">
        <f t="shared" si="10"/>
        <v>0</v>
      </c>
      <c r="F27" s="53">
        <f>IF(ISNUMBER(Übersicht!E22),(D27+E27)*(1+Übersicht!E22),(D27+E27)*(1+$Q$5))</f>
        <v>158416.20979130731</v>
      </c>
      <c r="G27" s="53">
        <f t="shared" si="1"/>
        <v>8966.9552712060686</v>
      </c>
      <c r="H27" s="53">
        <f t="shared" si="2"/>
        <v>313.84343449221262</v>
      </c>
      <c r="I27" s="53">
        <f t="shared" si="0"/>
        <v>2851.4917762435311</v>
      </c>
      <c r="J27" s="53">
        <f t="shared" si="3"/>
        <v>0</v>
      </c>
      <c r="K27" s="53">
        <f t="shared" si="4"/>
        <v>0</v>
      </c>
      <c r="L27" s="53">
        <f t="shared" si="5"/>
        <v>0</v>
      </c>
      <c r="M27" s="53">
        <f t="shared" si="8"/>
        <v>315.19291918896187</v>
      </c>
      <c r="N27" s="52">
        <f t="shared" si="9"/>
        <v>2536.2988570545695</v>
      </c>
    </row>
    <row r="28" spans="1:18" x14ac:dyDescent="0.25">
      <c r="A28" s="9">
        <v>26</v>
      </c>
      <c r="B28" s="53">
        <f>IF(Übersicht!$C$13&gt;=A28,-Übersicht!$C$6,IF(A28=Übersicht!$C$13+1,Übersicht!$F$9,0))</f>
        <v>-10000</v>
      </c>
      <c r="C28" s="53">
        <f t="shared" si="6"/>
        <v>63101.512949568001</v>
      </c>
      <c r="D28" s="53">
        <f t="shared" si="7"/>
        <v>155564.71801506379</v>
      </c>
      <c r="E28" s="53">
        <f t="shared" si="10"/>
        <v>0</v>
      </c>
      <c r="F28" s="53">
        <f>IF(ISNUMBER(Übersicht!E23),(D28+E28)*(1+Übersicht!E23),(D28+E28)*(1+$Q$5))</f>
        <v>164898.60109596764</v>
      </c>
      <c r="G28" s="53">
        <f t="shared" si="1"/>
        <v>9333.8830809038482</v>
      </c>
      <c r="H28" s="53">
        <f t="shared" si="2"/>
        <v>326.68590783163398</v>
      </c>
      <c r="I28" s="53">
        <f t="shared" si="0"/>
        <v>2968.1748197274173</v>
      </c>
      <c r="J28" s="53">
        <f t="shared" si="3"/>
        <v>0</v>
      </c>
      <c r="K28" s="53">
        <f t="shared" si="4"/>
        <v>0</v>
      </c>
      <c r="L28" s="53">
        <f t="shared" si="5"/>
        <v>0</v>
      </c>
      <c r="M28" s="53">
        <f t="shared" si="8"/>
        <v>336.73552609217438</v>
      </c>
      <c r="N28" s="52">
        <f t="shared" si="9"/>
        <v>2631.4392936352428</v>
      </c>
    </row>
    <row r="29" spans="1:18" x14ac:dyDescent="0.25">
      <c r="A29" s="9">
        <v>27</v>
      </c>
      <c r="B29" s="53">
        <f>IF(Übersicht!$C$13&gt;=A29,-Übersicht!$C$6,IF(A29=Übersicht!$C$13+1,Übersicht!$F$9,0))</f>
        <v>-10000</v>
      </c>
      <c r="C29" s="53">
        <f t="shared" si="6"/>
        <v>63101.512949568001</v>
      </c>
      <c r="D29" s="53">
        <f t="shared" si="7"/>
        <v>161930.42627624021</v>
      </c>
      <c r="E29" s="53">
        <f t="shared" si="10"/>
        <v>0</v>
      </c>
      <c r="F29" s="53">
        <f>IF(ISNUMBER(Übersicht!E24),(D29+E29)*(1+Übersicht!E24),(D29+E29)*(1+$Q$5))</f>
        <v>171646.25185281463</v>
      </c>
      <c r="G29" s="53">
        <f t="shared" si="1"/>
        <v>9715.8255765744252</v>
      </c>
      <c r="H29" s="53">
        <f t="shared" si="2"/>
        <v>340.0538951801044</v>
      </c>
      <c r="I29" s="53">
        <f t="shared" si="0"/>
        <v>3089.6325333506629</v>
      </c>
      <c r="J29" s="53">
        <f t="shared" si="3"/>
        <v>0</v>
      </c>
      <c r="K29" s="53">
        <f t="shared" si="4"/>
        <v>0</v>
      </c>
      <c r="L29" s="53">
        <f t="shared" si="5"/>
        <v>0</v>
      </c>
      <c r="M29" s="53">
        <f t="shared" si="8"/>
        <v>359.15965646986604</v>
      </c>
      <c r="N29" s="52">
        <f t="shared" si="9"/>
        <v>2730.4728768807968</v>
      </c>
    </row>
    <row r="30" spans="1:18" x14ac:dyDescent="0.25">
      <c r="A30" s="9">
        <v>28</v>
      </c>
      <c r="B30" s="53">
        <f>IF(Übersicht!$C$13&gt;=A30,-Übersicht!$C$6,IF(A30=Übersicht!$C$13+1,Übersicht!$F$9,0))</f>
        <v>-10000</v>
      </c>
      <c r="C30" s="53">
        <f t="shared" si="6"/>
        <v>63101.512949568001</v>
      </c>
      <c r="D30" s="53">
        <f t="shared" si="7"/>
        <v>168556.61931946396</v>
      </c>
      <c r="E30" s="53">
        <f t="shared" si="10"/>
        <v>0</v>
      </c>
      <c r="F30" s="53">
        <f>IF(ISNUMBER(Übersicht!E25),(D30+E30)*(1+Übersicht!E25),(D30+E30)*(1+$Q$5))</f>
        <v>178670.01647863182</v>
      </c>
      <c r="G30" s="53">
        <f t="shared" si="1"/>
        <v>10113.397159167856</v>
      </c>
      <c r="H30" s="53">
        <f t="shared" si="2"/>
        <v>353.96890057087433</v>
      </c>
      <c r="I30" s="53">
        <f t="shared" si="0"/>
        <v>3216.0602966153724</v>
      </c>
      <c r="J30" s="53">
        <f t="shared" si="3"/>
        <v>0</v>
      </c>
      <c r="K30" s="53">
        <f t="shared" si="4"/>
        <v>0</v>
      </c>
      <c r="L30" s="53">
        <f t="shared" si="5"/>
        <v>0</v>
      </c>
      <c r="M30" s="53">
        <f t="shared" si="8"/>
        <v>382.50138226261311</v>
      </c>
      <c r="N30" s="52">
        <f t="shared" si="9"/>
        <v>2833.5589143527595</v>
      </c>
    </row>
    <row r="31" spans="1:18" x14ac:dyDescent="0.25">
      <c r="A31" s="9">
        <v>29</v>
      </c>
      <c r="B31" s="53">
        <f>IF(Übersicht!$C$13&gt;=A31,-Übersicht!$C$6,IF(A31=Übersicht!$C$13+1,Übersicht!$F$9,0))</f>
        <v>-10000</v>
      </c>
      <c r="C31" s="53">
        <f t="shared" si="6"/>
        <v>63101.512949568001</v>
      </c>
      <c r="D31" s="53">
        <f t="shared" si="7"/>
        <v>175453.95618201644</v>
      </c>
      <c r="E31" s="53">
        <f t="shared" si="10"/>
        <v>0</v>
      </c>
      <c r="F31" s="53">
        <f>IF(ISNUMBER(Übersicht!E26),(D31+E31)*(1+Übersicht!E26),(D31+E31)*(1+$Q$5))</f>
        <v>185981.19355293745</v>
      </c>
      <c r="G31" s="53">
        <f t="shared" si="1"/>
        <v>10527.237370921008</v>
      </c>
      <c r="H31" s="53">
        <f t="shared" si="2"/>
        <v>368.45330798223449</v>
      </c>
      <c r="I31" s="53">
        <f t="shared" si="0"/>
        <v>3347.6614839528738</v>
      </c>
      <c r="J31" s="53">
        <f t="shared" si="3"/>
        <v>0</v>
      </c>
      <c r="K31" s="53">
        <f t="shared" si="4"/>
        <v>0</v>
      </c>
      <c r="L31" s="53">
        <f t="shared" si="5"/>
        <v>0</v>
      </c>
      <c r="M31" s="53">
        <f t="shared" si="8"/>
        <v>406.79825147479926</v>
      </c>
      <c r="N31" s="52">
        <f t="shared" si="9"/>
        <v>2940.8632324780747</v>
      </c>
    </row>
    <row r="32" spans="1:18" x14ac:dyDescent="0.25">
      <c r="A32" s="9">
        <v>30</v>
      </c>
      <c r="B32" s="53">
        <f>IF(Übersicht!$C$13&gt;=A32,-Übersicht!$C$6,IF(A32=Übersicht!$C$13+1,Übersicht!$F$9,0))</f>
        <v>-10000</v>
      </c>
      <c r="C32" s="53">
        <f t="shared" si="6"/>
        <v>63101.512949568001</v>
      </c>
      <c r="D32" s="53">
        <f t="shared" si="7"/>
        <v>182633.53206898458</v>
      </c>
      <c r="E32" s="53">
        <f t="shared" si="10"/>
        <v>0</v>
      </c>
      <c r="F32" s="53">
        <f>IF(ISNUMBER(Übersicht!E27),(D32+E32)*(1+Übersicht!E27),(D32+E32)*(1+$Q$5))</f>
        <v>193591.54399312366</v>
      </c>
      <c r="G32" s="53">
        <f t="shared" si="1"/>
        <v>10958.011924139078</v>
      </c>
      <c r="H32" s="53">
        <f t="shared" si="2"/>
        <v>383.5304173448676</v>
      </c>
      <c r="I32" s="53">
        <f t="shared" si="0"/>
        <v>3484.6477918762257</v>
      </c>
      <c r="J32" s="53">
        <f t="shared" si="3"/>
        <v>0</v>
      </c>
      <c r="K32" s="53">
        <f t="shared" si="4"/>
        <v>0</v>
      </c>
      <c r="L32" s="53">
        <f t="shared" si="5"/>
        <v>0</v>
      </c>
      <c r="M32" s="53">
        <f t="shared" si="8"/>
        <v>432.08934857514811</v>
      </c>
      <c r="N32" s="52">
        <f t="shared" si="9"/>
        <v>3052.5584433010777</v>
      </c>
    </row>
    <row r="33" spans="1:14" x14ac:dyDescent="0.25">
      <c r="A33" s="9">
        <v>31</v>
      </c>
      <c r="B33" s="53">
        <f ca="1">IF(Übersicht!$C$13&gt;=A33,-Übersicht!$C$6,IF(A33=Übersicht!$C$13+1,Übersicht!$J$9,0))</f>
        <v>739450.56879277539</v>
      </c>
      <c r="C33" s="53">
        <f t="shared" si="6"/>
        <v>63101.512949568001</v>
      </c>
      <c r="D33" s="53">
        <f t="shared" si="7"/>
        <v>190106.89620124744</v>
      </c>
      <c r="E33" s="53">
        <f t="shared" si="10"/>
        <v>0</v>
      </c>
      <c r="F33" s="53">
        <f>IF(ISNUMBER(Übersicht!E28),(D33+E33)*(1+Übersicht!E28),(D33+E33)*(1+$Q$5))</f>
        <v>201513.30997332229</v>
      </c>
      <c r="G33" s="53">
        <f t="shared" si="1"/>
        <v>11406.413772074855</v>
      </c>
      <c r="H33" s="53">
        <f t="shared" si="2"/>
        <v>399.22448202261955</v>
      </c>
      <c r="I33" s="53">
        <f t="shared" si="0"/>
        <v>3627.2395795198008</v>
      </c>
      <c r="J33" s="53">
        <f t="shared" si="3"/>
        <v>0</v>
      </c>
      <c r="K33" s="53">
        <f t="shared" si="4"/>
        <v>0</v>
      </c>
      <c r="L33" s="53">
        <f t="shared" si="5"/>
        <v>0</v>
      </c>
      <c r="M33" s="53">
        <f t="shared" si="8"/>
        <v>458.41535736884322</v>
      </c>
      <c r="N33" s="52">
        <f t="shared" si="9"/>
        <v>3168.8242221509577</v>
      </c>
    </row>
    <row r="34" spans="1:14" x14ac:dyDescent="0.25">
      <c r="A34" s="9">
        <v>32</v>
      </c>
      <c r="B34" s="53">
        <f>IF(Übersicht!$C$13&gt;=A34,-Übersicht!$C$6,IF(A34=Übersicht!$C$13+1,Übersicht!$F$9,0))</f>
        <v>0</v>
      </c>
      <c r="C34" s="53">
        <f t="shared" si="6"/>
        <v>63101.512949568001</v>
      </c>
      <c r="D34" s="53">
        <f t="shared" si="7"/>
        <v>197886.07039380248</v>
      </c>
      <c r="E34" s="53">
        <f t="shared" si="10"/>
        <v>0</v>
      </c>
      <c r="F34" s="53">
        <f>IF(ISNUMBER(Übersicht!E29),(D34+E34)*(1+Übersicht!E29),(D34+E34)*(1+$Q$5))</f>
        <v>209759.23461743063</v>
      </c>
      <c r="G34" s="53">
        <f t="shared" si="1"/>
        <v>11873.164223628148</v>
      </c>
      <c r="H34" s="53">
        <f t="shared" si="2"/>
        <v>415.56074782698516</v>
      </c>
      <c r="I34" s="53">
        <f t="shared" si="0"/>
        <v>3775.6662231137511</v>
      </c>
      <c r="J34" s="53">
        <f t="shared" si="3"/>
        <v>0</v>
      </c>
      <c r="K34" s="53">
        <f t="shared" si="4"/>
        <v>0</v>
      </c>
      <c r="L34" s="53">
        <f t="shared" si="5"/>
        <v>0</v>
      </c>
      <c r="M34" s="53">
        <f t="shared" si="8"/>
        <v>485.81862644237623</v>
      </c>
      <c r="N34" s="52">
        <f t="shared" si="9"/>
        <v>3289.847596671375</v>
      </c>
    </row>
    <row r="35" spans="1:14" x14ac:dyDescent="0.25">
      <c r="A35" s="9">
        <v>33</v>
      </c>
      <c r="B35" s="53">
        <f>IF(Übersicht!$C$13&gt;=A35,-Übersicht!$C$6,IF(A35=Übersicht!$C$13+1,Übersicht!$F$9,0))</f>
        <v>0</v>
      </c>
      <c r="C35" s="53">
        <f t="shared" si="6"/>
        <v>63101.512949568001</v>
      </c>
      <c r="D35" s="53">
        <f t="shared" si="7"/>
        <v>205983.56839431688</v>
      </c>
      <c r="E35" s="53">
        <f t="shared" si="10"/>
        <v>0</v>
      </c>
      <c r="F35" s="53">
        <f>IF(ISNUMBER(Übersicht!E30),(D35+E35)*(1+Übersicht!E30),(D35+E35)*(1+$Q$5))</f>
        <v>218342.58249797591</v>
      </c>
      <c r="G35" s="53">
        <f t="shared" si="1"/>
        <v>12359.014103659021</v>
      </c>
      <c r="H35" s="53">
        <f t="shared" si="2"/>
        <v>432.56549362806544</v>
      </c>
      <c r="I35" s="53">
        <f t="shared" si="0"/>
        <v>3930.1664849635658</v>
      </c>
      <c r="J35" s="53">
        <f t="shared" si="3"/>
        <v>0</v>
      </c>
      <c r="K35" s="53">
        <f t="shared" si="4"/>
        <v>0</v>
      </c>
      <c r="L35" s="53">
        <f t="shared" si="5"/>
        <v>0</v>
      </c>
      <c r="M35" s="53">
        <f t="shared" si="8"/>
        <v>514.34323728639822</v>
      </c>
      <c r="N35" s="52">
        <f t="shared" si="9"/>
        <v>3415.8232476771677</v>
      </c>
    </row>
    <row r="36" spans="1:14" x14ac:dyDescent="0.25">
      <c r="A36" s="9">
        <v>34</v>
      </c>
      <c r="B36" s="53">
        <f>IF(Übersicht!$C$13&gt;=A36,-Übersicht!$C$6,IF(A36=Übersicht!$C$13+1,Übersicht!$F$9,0))</f>
        <v>0</v>
      </c>
      <c r="C36" s="53">
        <f t="shared" si="6"/>
        <v>63101.512949568001</v>
      </c>
      <c r="D36" s="53">
        <f t="shared" si="7"/>
        <v>214412.41601301235</v>
      </c>
      <c r="E36" s="53">
        <f t="shared" si="10"/>
        <v>0</v>
      </c>
      <c r="F36" s="53">
        <f>IF(ISNUMBER(Übersicht!E31),(D36+E36)*(1+Übersicht!E31),(D36+E36)*(1+$Q$5))</f>
        <v>227277.1609737931</v>
      </c>
      <c r="G36" s="53">
        <f t="shared" si="1"/>
        <v>12864.74496078075</v>
      </c>
      <c r="H36" s="53">
        <f t="shared" si="2"/>
        <v>450.26607362732585</v>
      </c>
      <c r="I36" s="53">
        <f t="shared" si="0"/>
        <v>4090.9888975282756</v>
      </c>
      <c r="J36" s="53">
        <f t="shared" si="3"/>
        <v>0</v>
      </c>
      <c r="K36" s="53">
        <f t="shared" si="4"/>
        <v>0</v>
      </c>
      <c r="L36" s="53">
        <f t="shared" si="5"/>
        <v>0</v>
      </c>
      <c r="M36" s="53">
        <f t="shared" si="8"/>
        <v>544.03507520615779</v>
      </c>
      <c r="N36" s="52">
        <f t="shared" si="9"/>
        <v>3546.953822322118</v>
      </c>
    </row>
    <row r="37" spans="1:14" x14ac:dyDescent="0.25">
      <c r="A37" s="9">
        <v>35</v>
      </c>
      <c r="B37" s="53">
        <f>IF(Übersicht!$C$13&gt;=A37,-Übersicht!$C$6,IF(A37=Übersicht!$C$13+1,Übersicht!$F$9,0))</f>
        <v>0</v>
      </c>
      <c r="C37" s="53">
        <f t="shared" si="6"/>
        <v>63101.512949568001</v>
      </c>
      <c r="D37" s="53">
        <f t="shared" si="7"/>
        <v>223186.17207626483</v>
      </c>
      <c r="E37" s="53">
        <f t="shared" si="10"/>
        <v>0</v>
      </c>
      <c r="F37" s="53">
        <f>IF(ISNUMBER(Übersicht!E32),(D37+E37)*(1+Übersicht!E32),(D37+E37)*(1+$Q$5))</f>
        <v>236577.34240084075</v>
      </c>
      <c r="G37" s="53">
        <f t="shared" si="1"/>
        <v>13391.170324575913</v>
      </c>
      <c r="H37" s="53">
        <f t="shared" si="2"/>
        <v>468.69096136015611</v>
      </c>
      <c r="I37" s="53">
        <f t="shared" si="0"/>
        <v>4258.3921632151332</v>
      </c>
      <c r="J37" s="53">
        <f t="shared" si="3"/>
        <v>0</v>
      </c>
      <c r="K37" s="53">
        <f t="shared" si="4"/>
        <v>0</v>
      </c>
      <c r="L37" s="53">
        <f t="shared" si="5"/>
        <v>0</v>
      </c>
      <c r="M37" s="53">
        <f t="shared" si="8"/>
        <v>574.94190313359388</v>
      </c>
      <c r="N37" s="52">
        <f t="shared" si="9"/>
        <v>3683.4502600815395</v>
      </c>
    </row>
    <row r="38" spans="1:14" x14ac:dyDescent="0.25">
      <c r="A38" s="9">
        <v>36</v>
      </c>
      <c r="B38" s="53">
        <f>IF(Übersicht!$C$13&gt;=A38,-Übersicht!$C$6,IF(A38=Übersicht!$C$13+1,Übersicht!$F$9,0))</f>
        <v>0</v>
      </c>
      <c r="C38" s="53">
        <f t="shared" si="6"/>
        <v>63101.512949568001</v>
      </c>
      <c r="D38" s="53">
        <f t="shared" si="7"/>
        <v>232318.9502376256</v>
      </c>
      <c r="E38" s="53">
        <f t="shared" si="10"/>
        <v>0</v>
      </c>
      <c r="F38" s="53">
        <f>IF(ISNUMBER(Übersicht!E33),(D38+E38)*(1+Übersicht!E33),(D38+E38)*(1+$Q$5))</f>
        <v>246258.08725188315</v>
      </c>
      <c r="G38" s="53">
        <f t="shared" si="1"/>
        <v>13939.137014257547</v>
      </c>
      <c r="H38" s="53">
        <f t="shared" si="2"/>
        <v>487.86979549901372</v>
      </c>
      <c r="I38" s="53">
        <f t="shared" si="0"/>
        <v>4432.6455705338967</v>
      </c>
      <c r="J38" s="53">
        <f t="shared" si="3"/>
        <v>0</v>
      </c>
      <c r="K38" s="53">
        <f t="shared" si="4"/>
        <v>0</v>
      </c>
      <c r="L38" s="53">
        <f t="shared" si="5"/>
        <v>0</v>
      </c>
      <c r="M38" s="53">
        <f t="shared" si="8"/>
        <v>607.1134384598206</v>
      </c>
      <c r="N38" s="52">
        <f t="shared" si="9"/>
        <v>3825.5321320740759</v>
      </c>
    </row>
    <row r="39" spans="1:14" x14ac:dyDescent="0.25">
      <c r="A39" s="9">
        <v>37</v>
      </c>
      <c r="B39" s="53">
        <f>IF(Übersicht!$C$13&gt;=A39,-Übersicht!$C$6,IF(A39=Übersicht!$C$13+1,Übersicht!$F$9,0))</f>
        <v>0</v>
      </c>
      <c r="C39" s="53">
        <f t="shared" si="6"/>
        <v>63101.512949568001</v>
      </c>
      <c r="D39" s="53">
        <f t="shared" si="7"/>
        <v>241825.44168134924</v>
      </c>
      <c r="E39" s="53">
        <f t="shared" si="10"/>
        <v>0</v>
      </c>
      <c r="F39" s="53">
        <f>IF(ISNUMBER(Übersicht!E34),(D39+E39)*(1+Übersicht!E34),(D39+E39)*(1+$Q$5))</f>
        <v>256334.96818223022</v>
      </c>
      <c r="G39" s="53">
        <f t="shared" si="1"/>
        <v>14509.52650088098</v>
      </c>
      <c r="H39" s="53">
        <f t="shared" si="2"/>
        <v>507.83342753083338</v>
      </c>
      <c r="I39" s="53">
        <f t="shared" si="0"/>
        <v>4614.0294272801439</v>
      </c>
      <c r="J39" s="53">
        <f t="shared" si="3"/>
        <v>0</v>
      </c>
      <c r="K39" s="53">
        <f t="shared" si="4"/>
        <v>0</v>
      </c>
      <c r="L39" s="53">
        <f t="shared" si="5"/>
        <v>0</v>
      </c>
      <c r="M39" s="53">
        <f t="shared" si="8"/>
        <v>640.60143301159644</v>
      </c>
      <c r="N39" s="52">
        <f t="shared" si="9"/>
        <v>3973.4279942685475</v>
      </c>
    </row>
    <row r="40" spans="1:14" x14ac:dyDescent="0.25">
      <c r="A40" s="9">
        <v>38</v>
      </c>
      <c r="B40" s="53">
        <f>IF(Übersicht!$C$13&gt;=A40,-Übersicht!$C$6,IF(A40=Übersicht!$C$13+1,Übersicht!$F$9,0))</f>
        <v>0</v>
      </c>
      <c r="C40" s="53">
        <f t="shared" si="6"/>
        <v>63101.512949568001</v>
      </c>
      <c r="D40" s="53">
        <f t="shared" si="7"/>
        <v>251720.93875495007</v>
      </c>
      <c r="E40" s="53">
        <f t="shared" si="10"/>
        <v>0</v>
      </c>
      <c r="F40" s="53">
        <f>IF(ISNUMBER(Übersicht!E35),(D40+E40)*(1+Übersicht!E35),(D40+E40)*(1+$Q$5))</f>
        <v>266824.19508024707</v>
      </c>
      <c r="G40" s="53">
        <f t="shared" si="1"/>
        <v>15103.256325296999</v>
      </c>
      <c r="H40" s="53">
        <f t="shared" si="2"/>
        <v>528.61397138539508</v>
      </c>
      <c r="I40" s="53">
        <f t="shared" si="0"/>
        <v>4802.8355114444466</v>
      </c>
      <c r="J40" s="53">
        <f t="shared" si="3"/>
        <v>0</v>
      </c>
      <c r="K40" s="53">
        <f t="shared" si="4"/>
        <v>0</v>
      </c>
      <c r="L40" s="53">
        <f t="shared" si="5"/>
        <v>0</v>
      </c>
      <c r="M40" s="53">
        <f t="shared" si="8"/>
        <v>675.45975630043085</v>
      </c>
      <c r="N40" s="52">
        <f t="shared" si="9"/>
        <v>4127.3757551440158</v>
      </c>
    </row>
    <row r="41" spans="1:14" x14ac:dyDescent="0.25">
      <c r="A41" s="9">
        <v>39</v>
      </c>
      <c r="B41" s="53">
        <f>IF(Übersicht!$C$13&gt;=A41,-Übersicht!$C$6,IF(A41=Übersicht!$C$13+1,Übersicht!$F$9,0))</f>
        <v>0</v>
      </c>
      <c r="C41" s="53">
        <f t="shared" si="6"/>
        <v>63101.512949568001</v>
      </c>
      <c r="D41" s="53">
        <f t="shared" si="7"/>
        <v>262021.35956880261</v>
      </c>
      <c r="E41" s="53">
        <f t="shared" si="10"/>
        <v>0</v>
      </c>
      <c r="F41" s="53">
        <f>IF(ISNUMBER(Übersicht!E36),(D41+E41)*(1+Übersicht!E36),(D41+E41)*(1+$Q$5))</f>
        <v>277742.64114293078</v>
      </c>
      <c r="G41" s="53">
        <f t="shared" si="1"/>
        <v>15721.281574128167</v>
      </c>
      <c r="H41" s="53">
        <f t="shared" si="2"/>
        <v>550.24485509448539</v>
      </c>
      <c r="I41" s="53">
        <f t="shared" si="0"/>
        <v>4999.3675405727536</v>
      </c>
      <c r="J41" s="53">
        <f t="shared" si="3"/>
        <v>0</v>
      </c>
      <c r="K41" s="53">
        <f t="shared" si="4"/>
        <v>0</v>
      </c>
      <c r="L41" s="53">
        <f t="shared" si="5"/>
        <v>0</v>
      </c>
      <c r="M41" s="53">
        <f t="shared" si="8"/>
        <v>711.74448217824454</v>
      </c>
      <c r="N41" s="52">
        <f t="shared" si="9"/>
        <v>4287.6230583945089</v>
      </c>
    </row>
    <row r="42" spans="1:14" x14ac:dyDescent="0.25">
      <c r="A42" s="9">
        <v>40</v>
      </c>
      <c r="B42" s="53">
        <f>IF(Übersicht!$C$13&gt;=A42,-Übersicht!$C$6,IF(A42=Übersicht!$C$13+1,Übersicht!$F$9,0))</f>
        <v>0</v>
      </c>
      <c r="C42" s="53">
        <f t="shared" si="6"/>
        <v>63101.512949568001</v>
      </c>
      <c r="D42" s="53">
        <f t="shared" si="7"/>
        <v>272743.27360235801</v>
      </c>
      <c r="E42" s="53">
        <f t="shared" si="10"/>
        <v>0</v>
      </c>
      <c r="F42" s="53">
        <f>IF(ISNUMBER(Übersicht!E37),(D42+E42)*(1+Übersicht!E37),(D42+E42)*(1+$Q$5))</f>
        <v>289107.8700184995</v>
      </c>
      <c r="G42" s="53">
        <f t="shared" si="1"/>
        <v>16364.596416141489</v>
      </c>
      <c r="H42" s="53">
        <f t="shared" si="2"/>
        <v>572.76087456495179</v>
      </c>
      <c r="I42" s="53">
        <f t="shared" si="0"/>
        <v>5203.941660332991</v>
      </c>
      <c r="J42" s="53">
        <f t="shared" si="3"/>
        <v>0</v>
      </c>
      <c r="K42" s="53">
        <f t="shared" si="4"/>
        <v>0</v>
      </c>
      <c r="L42" s="53">
        <f t="shared" si="5"/>
        <v>0</v>
      </c>
      <c r="M42" s="53">
        <f t="shared" si="8"/>
        <v>749.51397903897828</v>
      </c>
      <c r="N42" s="52">
        <f t="shared" si="9"/>
        <v>4454.4276812940125</v>
      </c>
    </row>
    <row r="43" spans="1:14" x14ac:dyDescent="0.25">
      <c r="A43" s="9">
        <v>41</v>
      </c>
      <c r="B43" s="53">
        <f>IF(Übersicht!$C$13&gt;=A43,-Übersicht!$C$6,IF(A43=Übersicht!$C$13+1,Übersicht!$F$9,0))</f>
        <v>0</v>
      </c>
      <c r="C43" s="53">
        <f t="shared" si="6"/>
        <v>63101.512949568001</v>
      </c>
      <c r="D43" s="53">
        <f t="shared" si="7"/>
        <v>283903.92835816648</v>
      </c>
      <c r="E43" s="53">
        <f t="shared" si="10"/>
        <v>0</v>
      </c>
      <c r="F43" s="53">
        <f>IF(ISNUMBER(Übersicht!G18),(D43+E43)*(1+Übersicht!G18),(D43+E43)*(1+$Q$5))</f>
        <v>300938.1640596565</v>
      </c>
      <c r="G43" s="53">
        <f t="shared" si="1"/>
        <v>17034.235701490019</v>
      </c>
      <c r="H43" s="53">
        <f t="shared" si="2"/>
        <v>596.19824955214949</v>
      </c>
      <c r="I43" s="53">
        <f t="shared" si="0"/>
        <v>5416.8869530738166</v>
      </c>
      <c r="J43" s="53">
        <f t="shared" si="3"/>
        <v>0</v>
      </c>
      <c r="K43" s="53">
        <f t="shared" si="4"/>
        <v>0</v>
      </c>
      <c r="L43" s="53">
        <f t="shared" si="5"/>
        <v>0</v>
      </c>
      <c r="M43" s="53">
        <f t="shared" si="8"/>
        <v>788.82900371125322</v>
      </c>
      <c r="N43" s="52">
        <f t="shared" si="9"/>
        <v>4628.0579493625637</v>
      </c>
    </row>
    <row r="44" spans="1:14" x14ac:dyDescent="0.25">
      <c r="A44" s="9">
        <v>42</v>
      </c>
      <c r="B44" s="53">
        <f>IF(Übersicht!$C$13&gt;=A44,-Übersicht!$C$6,IF(A44=Übersicht!$C$13+1,Übersicht!$F$9,0))</f>
        <v>0</v>
      </c>
      <c r="C44" s="53">
        <f t="shared" si="6"/>
        <v>63101.512949568001</v>
      </c>
      <c r="D44" s="53">
        <f t="shared" si="7"/>
        <v>295521.27710658265</v>
      </c>
      <c r="E44" s="53">
        <f t="shared" si="10"/>
        <v>0</v>
      </c>
      <c r="F44" s="53">
        <f>IF(ISNUMBER(Übersicht!G19),(D44+E44)*(1+Übersicht!G19),(D44+E44)*(1+$Q$5))</f>
        <v>313252.55373297766</v>
      </c>
      <c r="G44" s="53">
        <f t="shared" si="1"/>
        <v>17731.276626395003</v>
      </c>
      <c r="H44" s="53">
        <f t="shared" si="2"/>
        <v>620.5946819238236</v>
      </c>
      <c r="I44" s="53">
        <f t="shared" si="0"/>
        <v>5638.5459671935978</v>
      </c>
      <c r="J44" s="53">
        <f t="shared" si="3"/>
        <v>0</v>
      </c>
      <c r="K44" s="53">
        <f t="shared" si="4"/>
        <v>0</v>
      </c>
      <c r="L44" s="53">
        <f t="shared" si="5"/>
        <v>0</v>
      </c>
      <c r="M44" s="53">
        <f t="shared" si="8"/>
        <v>829.75279919311788</v>
      </c>
      <c r="N44" s="52">
        <f t="shared" si="9"/>
        <v>4808.7931680004804</v>
      </c>
    </row>
    <row r="45" spans="1:14" x14ac:dyDescent="0.25">
      <c r="A45" s="9">
        <v>43</v>
      </c>
      <c r="B45" s="53">
        <f>IF(Übersicht!$C$13&gt;=A45,-Übersicht!$C$6,IF(A45=Übersicht!$C$13+1,Übersicht!$F$9,0))</f>
        <v>0</v>
      </c>
      <c r="C45" s="53">
        <f t="shared" si="6"/>
        <v>63101.512949568001</v>
      </c>
      <c r="D45" s="53">
        <f t="shared" si="7"/>
        <v>307614.00776578404</v>
      </c>
      <c r="E45" s="53">
        <f t="shared" si="10"/>
        <v>0</v>
      </c>
      <c r="F45" s="53">
        <f>IF(ISNUMBER(Übersicht!G20),(D45+E45)*(1+Übersicht!G20),(D45+E45)*(1+$Q$5))</f>
        <v>326070.8482317311</v>
      </c>
      <c r="G45" s="53">
        <f t="shared" si="1"/>
        <v>18456.840465947054</v>
      </c>
      <c r="H45" s="53">
        <f t="shared" si="2"/>
        <v>645.98941630814647</v>
      </c>
      <c r="I45" s="53">
        <f t="shared" si="0"/>
        <v>5869.275268171159</v>
      </c>
      <c r="J45" s="53">
        <f t="shared" si="3"/>
        <v>0</v>
      </c>
      <c r="K45" s="53">
        <f t="shared" si="4"/>
        <v>0</v>
      </c>
      <c r="L45" s="53">
        <f t="shared" si="5"/>
        <v>0</v>
      </c>
      <c r="M45" s="53">
        <f t="shared" si="8"/>
        <v>872.35119638610024</v>
      </c>
      <c r="N45" s="52">
        <f t="shared" si="9"/>
        <v>4996.9240717850589</v>
      </c>
    </row>
    <row r="46" spans="1:14" x14ac:dyDescent="0.25">
      <c r="A46" s="9">
        <v>44</v>
      </c>
      <c r="B46" s="53">
        <f>IF(Übersicht!$C$13&gt;=A46,-Übersicht!$C$6,IF(A46=Übersicht!$C$13+1,Übersicht!$F$9,0))</f>
        <v>0</v>
      </c>
      <c r="C46" s="53">
        <f t="shared" si="6"/>
        <v>63101.512949568001</v>
      </c>
      <c r="D46" s="53">
        <f t="shared" si="7"/>
        <v>320201.57296355994</v>
      </c>
      <c r="E46" s="53">
        <f t="shared" si="10"/>
        <v>0</v>
      </c>
      <c r="F46" s="53">
        <f>IF(ISNUMBER(Übersicht!G21),(D46+E46)*(1+Übersicht!G21),(D46+E46)*(1+$Q$5))</f>
        <v>339413.66734137357</v>
      </c>
      <c r="G46" s="53">
        <f t="shared" si="1"/>
        <v>19212.094377813628</v>
      </c>
      <c r="H46" s="53">
        <f t="shared" si="2"/>
        <v>672.42330322347584</v>
      </c>
      <c r="I46" s="53">
        <f t="shared" si="0"/>
        <v>6109.4460121447237</v>
      </c>
      <c r="J46" s="53">
        <f t="shared" si="3"/>
        <v>0</v>
      </c>
      <c r="K46" s="53">
        <f t="shared" si="4"/>
        <v>0</v>
      </c>
      <c r="L46" s="53">
        <f t="shared" si="5"/>
        <v>0</v>
      </c>
      <c r="M46" s="53">
        <f t="shared" si="8"/>
        <v>916.69271999221962</v>
      </c>
      <c r="N46" s="52">
        <f t="shared" si="9"/>
        <v>5192.7532921525044</v>
      </c>
    </row>
    <row r="47" spans="1:14" x14ac:dyDescent="0.25">
      <c r="A47" s="9">
        <v>45</v>
      </c>
      <c r="B47" s="53">
        <f>IF(Übersicht!$C$13&gt;=A47,-Übersicht!$C$6,IF(A47=Übersicht!$C$13+1,Übersicht!$F$9,0))</f>
        <v>0</v>
      </c>
      <c r="C47" s="53">
        <f t="shared" si="6"/>
        <v>63101.512949568001</v>
      </c>
      <c r="D47" s="53">
        <f t="shared" si="7"/>
        <v>333304.22132922884</v>
      </c>
      <c r="E47" s="53">
        <f t="shared" si="10"/>
        <v>0</v>
      </c>
      <c r="F47" s="53">
        <f>IF(ISNUMBER(Übersicht!G22),(D47+E47)*(1+Übersicht!G22),(D47+E47)*(1+$Q$5))</f>
        <v>353302.47460898256</v>
      </c>
      <c r="G47" s="53">
        <f t="shared" si="1"/>
        <v>19998.253279753728</v>
      </c>
      <c r="H47" s="53">
        <f t="shared" si="2"/>
        <v>699.93886479138052</v>
      </c>
      <c r="I47" s="53">
        <f t="shared" si="0"/>
        <v>6359.4445429616853</v>
      </c>
      <c r="J47" s="53">
        <f t="shared" si="3"/>
        <v>0</v>
      </c>
      <c r="K47" s="53">
        <f t="shared" si="4"/>
        <v>0</v>
      </c>
      <c r="L47" s="53">
        <f t="shared" si="5"/>
        <v>0</v>
      </c>
      <c r="M47" s="53">
        <f t="shared" si="8"/>
        <v>962.84869874430103</v>
      </c>
      <c r="N47" s="52">
        <f t="shared" si="9"/>
        <v>5396.5958442173842</v>
      </c>
    </row>
    <row r="48" spans="1:14" x14ac:dyDescent="0.25">
      <c r="A48" s="9">
        <v>46</v>
      </c>
      <c r="B48" s="53">
        <f>IF(Übersicht!$C$13&gt;=A48,-Übersicht!$C$6,IF(A48=Übersicht!$C$13+1,Übersicht!$F$9,0))</f>
        <v>0</v>
      </c>
      <c r="C48" s="53">
        <f t="shared" si="6"/>
        <v>63101.512949568001</v>
      </c>
      <c r="D48" s="53">
        <f t="shared" si="7"/>
        <v>346943.0300660209</v>
      </c>
      <c r="E48" s="53">
        <f t="shared" si="10"/>
        <v>0</v>
      </c>
      <c r="F48" s="53">
        <f>IF(ISNUMBER(Übersicht!G23),(D48+E48)*(1+Übersicht!G23),(D48+E48)*(1+$Q$5))</f>
        <v>367759.61186998215</v>
      </c>
      <c r="G48" s="53">
        <f t="shared" si="1"/>
        <v>20816.58180396125</v>
      </c>
      <c r="H48" s="53">
        <f t="shared" si="2"/>
        <v>728.58036313864386</v>
      </c>
      <c r="I48" s="53">
        <f t="shared" si="0"/>
        <v>6619.673013659678</v>
      </c>
      <c r="J48" s="53">
        <f t="shared" si="3"/>
        <v>0</v>
      </c>
      <c r="K48" s="53">
        <f t="shared" si="4"/>
        <v>0</v>
      </c>
      <c r="L48" s="53">
        <f t="shared" si="5"/>
        <v>0</v>
      </c>
      <c r="M48" s="53">
        <f t="shared" si="8"/>
        <v>1010.8933801469179</v>
      </c>
      <c r="N48" s="52">
        <f t="shared" si="9"/>
        <v>5608.7796335127605</v>
      </c>
    </row>
    <row r="49" spans="1:14" x14ac:dyDescent="0.25">
      <c r="A49" s="9">
        <v>47</v>
      </c>
      <c r="B49" s="53">
        <f>IF(Übersicht!$C$13&gt;=A49,-Übersicht!$C$6,IF(A49=Übersicht!$C$13+1,Übersicht!$F$9,0))</f>
        <v>0</v>
      </c>
      <c r="C49" s="53">
        <f t="shared" si="6"/>
        <v>63101.512949568001</v>
      </c>
      <c r="D49" s="53">
        <f t="shared" si="7"/>
        <v>361139.93885632249</v>
      </c>
      <c r="E49" s="53">
        <f t="shared" si="10"/>
        <v>0</v>
      </c>
      <c r="F49" s="53">
        <f>IF(ISNUMBER(Übersicht!G24),(D49+E49)*(1+Übersicht!G24),(D49+E49)*(1+$Q$5))</f>
        <v>382808.33518770186</v>
      </c>
      <c r="G49" s="53">
        <f t="shared" si="1"/>
        <v>21668.396331379365</v>
      </c>
      <c r="H49" s="53">
        <f t="shared" si="2"/>
        <v>758.3938715982772</v>
      </c>
      <c r="I49" s="53">
        <f t="shared" si="0"/>
        <v>6890.5500333786331</v>
      </c>
      <c r="J49" s="53">
        <f t="shared" si="3"/>
        <v>0</v>
      </c>
      <c r="K49" s="53">
        <f t="shared" si="4"/>
        <v>0</v>
      </c>
      <c r="L49" s="53">
        <f t="shared" si="5"/>
        <v>0</v>
      </c>
      <c r="M49" s="53">
        <f t="shared" si="8"/>
        <v>1060.9040499125299</v>
      </c>
      <c r="N49" s="52">
        <f t="shared" si="9"/>
        <v>5829.6459834661036</v>
      </c>
    </row>
    <row r="50" spans="1:14" x14ac:dyDescent="0.25">
      <c r="A50" s="9">
        <v>48</v>
      </c>
      <c r="B50" s="53">
        <f>IF(Übersicht!$C$13&gt;=A50,-Übersicht!$C$6,IF(A50=Übersicht!$C$13+1,Übersicht!$F$9,0))</f>
        <v>0</v>
      </c>
      <c r="C50" s="53">
        <f t="shared" si="6"/>
        <v>63101.512949568001</v>
      </c>
      <c r="D50" s="53">
        <f t="shared" si="7"/>
        <v>375917.78515432321</v>
      </c>
      <c r="E50" s="53">
        <f t="shared" si="10"/>
        <v>0</v>
      </c>
      <c r="F50" s="53">
        <f>IF(ISNUMBER(Übersicht!G25),(D50+E50)*(1+Übersicht!G25),(D50+E50)*(1+$Q$5))</f>
        <v>398472.85226358264</v>
      </c>
      <c r="G50" s="53">
        <f t="shared" si="1"/>
        <v>22555.067109259428</v>
      </c>
      <c r="H50" s="53">
        <f t="shared" si="2"/>
        <v>789.42734882407876</v>
      </c>
      <c r="I50" s="53">
        <f t="shared" si="0"/>
        <v>7172.5113407444869</v>
      </c>
      <c r="J50" s="53">
        <f t="shared" si="3"/>
        <v>0</v>
      </c>
      <c r="K50" s="53">
        <f t="shared" si="4"/>
        <v>0</v>
      </c>
      <c r="L50" s="53">
        <f t="shared" si="5"/>
        <v>0</v>
      </c>
      <c r="M50" s="53">
        <f t="shared" si="8"/>
        <v>1112.9611562849507</v>
      </c>
      <c r="N50" s="52">
        <f t="shared" si="9"/>
        <v>6059.5501844595365</v>
      </c>
    </row>
    <row r="51" spans="1:14" x14ac:dyDescent="0.25">
      <c r="A51" s="9">
        <v>49</v>
      </c>
      <c r="B51" s="53">
        <f>IF(Übersicht!$C$13&gt;=A51,-Übersicht!$C$6,IF(A51=Übersicht!$C$13+1,Übersicht!$F$9,0))</f>
        <v>0</v>
      </c>
      <c r="C51" s="53">
        <f t="shared" si="6"/>
        <v>63101.512949568001</v>
      </c>
      <c r="D51" s="53">
        <f t="shared" si="7"/>
        <v>391300.34092283814</v>
      </c>
      <c r="E51" s="53">
        <f t="shared" si="10"/>
        <v>0</v>
      </c>
      <c r="F51" s="53">
        <f>IF(ISNUMBER(Übersicht!G26),(D51+E51)*(1+Übersicht!G26),(D51+E51)*(1+$Q$5))</f>
        <v>414778.36137820844</v>
      </c>
      <c r="G51" s="53">
        <f t="shared" si="1"/>
        <v>23478.020455370308</v>
      </c>
      <c r="H51" s="53">
        <f t="shared" si="2"/>
        <v>821.73071593795999</v>
      </c>
      <c r="I51" s="53">
        <f t="shared" si="0"/>
        <v>7466.0105048077512</v>
      </c>
      <c r="J51" s="53">
        <f t="shared" si="3"/>
        <v>0</v>
      </c>
      <c r="K51" s="53">
        <f t="shared" si="4"/>
        <v>0</v>
      </c>
      <c r="L51" s="53">
        <f t="shared" si="5"/>
        <v>0</v>
      </c>
      <c r="M51" s="53">
        <f t="shared" si="8"/>
        <v>1167.148439450131</v>
      </c>
      <c r="N51" s="52">
        <f t="shared" si="9"/>
        <v>6298.8620653576199</v>
      </c>
    </row>
    <row r="52" spans="1:14" x14ac:dyDescent="0.25">
      <c r="A52" s="9">
        <v>50</v>
      </c>
      <c r="B52" s="53">
        <f>IF(Übersicht!$C$13&gt;=A52,-Übersicht!$C$6,IF(A52=Übersicht!$C$13+1,Übersicht!$F$9,0))</f>
        <v>0</v>
      </c>
      <c r="C52" s="53">
        <f t="shared" si="6"/>
        <v>63101.512949568001</v>
      </c>
      <c r="D52" s="53">
        <f t="shared" si="7"/>
        <v>407312.35087340069</v>
      </c>
      <c r="E52" s="53">
        <f t="shared" si="10"/>
        <v>0</v>
      </c>
      <c r="F52" s="53">
        <f>IF(ISNUMBER(Übersicht!G27),(D52+E52)*(1+Übersicht!G27),(D52+E52)*(1+$Q$5))</f>
        <v>431751.09192580474</v>
      </c>
      <c r="G52" s="53">
        <f t="shared" si="1"/>
        <v>24438.741052404046</v>
      </c>
      <c r="H52" s="53">
        <f t="shared" si="2"/>
        <v>855.35593683414152</v>
      </c>
      <c r="I52" s="53">
        <f t="shared" si="0"/>
        <v>7771.5196546644847</v>
      </c>
      <c r="J52" s="53">
        <f t="shared" si="3"/>
        <v>0</v>
      </c>
      <c r="K52" s="53">
        <f t="shared" si="4"/>
        <v>0</v>
      </c>
      <c r="L52" s="53">
        <f t="shared" si="5"/>
        <v>0</v>
      </c>
      <c r="M52" s="53">
        <f t="shared" si="8"/>
        <v>1223.5530662424303</v>
      </c>
      <c r="N52" s="52">
        <f t="shared" si="9"/>
        <v>6547.966588422054</v>
      </c>
    </row>
    <row r="53" spans="1:14" x14ac:dyDescent="0.25">
      <c r="A53" s="9">
        <v>51</v>
      </c>
      <c r="B53" s="53">
        <f>IF(Übersicht!$C$13&gt;=A53,-Übersicht!$C$6,IF(A53=Übersicht!$C$13+1,Übersicht!$F$9,0))</f>
        <v>0</v>
      </c>
      <c r="C53" s="53">
        <f t="shared" si="6"/>
        <v>63101.512949568001</v>
      </c>
      <c r="D53" s="53">
        <f t="shared" si="7"/>
        <v>423979.57227114023</v>
      </c>
      <c r="E53" s="53">
        <f t="shared" si="10"/>
        <v>0</v>
      </c>
      <c r="F53" s="53">
        <f>IF(ISNUMBER(Übersicht!G28),(D53+E53)*(1+Übersicht!G28),(D53+E53)*(1+$Q$5))</f>
        <v>449418.34660740866</v>
      </c>
      <c r="G53" s="53">
        <f t="shared" si="1"/>
        <v>25438.774336268427</v>
      </c>
      <c r="H53" s="53">
        <f t="shared" si="2"/>
        <v>890.35710176939449</v>
      </c>
      <c r="I53" s="53">
        <f t="shared" si="0"/>
        <v>8089.5302389333556</v>
      </c>
      <c r="J53" s="53">
        <f t="shared" si="3"/>
        <v>0</v>
      </c>
      <c r="K53" s="53">
        <f t="shared" si="4"/>
        <v>0</v>
      </c>
      <c r="L53" s="53">
        <f t="shared" si="5"/>
        <v>0</v>
      </c>
      <c r="M53" s="53">
        <f t="shared" si="8"/>
        <v>1282.2657703630705</v>
      </c>
      <c r="N53" s="52">
        <f t="shared" si="9"/>
        <v>6807.2644685702853</v>
      </c>
    </row>
    <row r="54" spans="1:14" x14ac:dyDescent="0.25">
      <c r="A54" s="9">
        <v>52</v>
      </c>
      <c r="B54" s="53">
        <f>IF(Übersicht!$C$13&gt;=A54,-Übersicht!$C$6,IF(A54=Übersicht!$C$13+1,Übersicht!$F$9,0))</f>
        <v>0</v>
      </c>
      <c r="C54" s="53">
        <f t="shared" si="6"/>
        <v>63101.512949568001</v>
      </c>
      <c r="D54" s="53">
        <f t="shared" si="7"/>
        <v>441328.81636847532</v>
      </c>
      <c r="E54" s="53">
        <f t="shared" si="10"/>
        <v>0</v>
      </c>
      <c r="F54" s="53">
        <f>IF(ISNUMBER(Übersicht!G29),(D54+E54)*(1+Übersicht!G29),(D54+E54)*(1+$Q$5))</f>
        <v>467808.54535058385</v>
      </c>
      <c r="G54" s="53">
        <f t="shared" si="1"/>
        <v>26479.728982108529</v>
      </c>
      <c r="H54" s="53">
        <f t="shared" si="2"/>
        <v>926.79051437379803</v>
      </c>
      <c r="I54" s="53">
        <f t="shared" si="0"/>
        <v>8420.5538163105084</v>
      </c>
      <c r="J54" s="53">
        <f t="shared" si="3"/>
        <v>0</v>
      </c>
      <c r="K54" s="53">
        <f t="shared" si="4"/>
        <v>0</v>
      </c>
      <c r="L54" s="53">
        <f t="shared" si="5"/>
        <v>0</v>
      </c>
      <c r="M54" s="53">
        <f t="shared" si="8"/>
        <v>1343.3809983363276</v>
      </c>
      <c r="N54" s="52">
        <f t="shared" si="9"/>
        <v>7077.1728179741804</v>
      </c>
    </row>
    <row r="55" spans="1:14" x14ac:dyDescent="0.25">
      <c r="A55" s="9">
        <v>53</v>
      </c>
      <c r="B55" s="53">
        <f>IF(Übersicht!$C$13&gt;=A55,-Übersicht!$C$6,IF(A55=Übersicht!$C$13+1,Übersicht!$F$9,0))</f>
        <v>0</v>
      </c>
      <c r="C55" s="53">
        <f t="shared" si="6"/>
        <v>63101.512949568001</v>
      </c>
      <c r="D55" s="53">
        <f t="shared" si="7"/>
        <v>459387.99153427337</v>
      </c>
      <c r="E55" s="53">
        <f t="shared" si="10"/>
        <v>0</v>
      </c>
      <c r="F55" s="53">
        <f>IF(ISNUMBER(Übersicht!G30),(D55+E55)*(1+Übersicht!G30),(D55+E55)*(1+$Q$5))</f>
        <v>486951.27102632978</v>
      </c>
      <c r="G55" s="53">
        <f t="shared" si="1"/>
        <v>27563.279492056405</v>
      </c>
      <c r="H55" s="53">
        <f t="shared" si="2"/>
        <v>964.71478222197402</v>
      </c>
      <c r="I55" s="53">
        <f t="shared" si="0"/>
        <v>8765.122878473936</v>
      </c>
      <c r="J55" s="53">
        <f t="shared" si="3"/>
        <v>0</v>
      </c>
      <c r="K55" s="53">
        <f t="shared" si="4"/>
        <v>0</v>
      </c>
      <c r="L55" s="53">
        <f t="shared" si="5"/>
        <v>0</v>
      </c>
      <c r="M55" s="53">
        <f t="shared" si="8"/>
        <v>1406.9970614382503</v>
      </c>
      <c r="N55" s="52">
        <f t="shared" si="9"/>
        <v>7358.1258170356859</v>
      </c>
    </row>
    <row r="56" spans="1:14" x14ac:dyDescent="0.25">
      <c r="A56" s="9">
        <v>54</v>
      </c>
      <c r="B56" s="53">
        <f>IF(Übersicht!$C$13&gt;=A56,-Übersicht!$C$6,IF(A56=Übersicht!$C$13+1,Übersicht!$F$9,0))</f>
        <v>0</v>
      </c>
      <c r="C56" s="53">
        <f t="shared" si="6"/>
        <v>63101.512949568001</v>
      </c>
      <c r="D56" s="53">
        <f t="shared" si="7"/>
        <v>478186.14814785583</v>
      </c>
      <c r="E56" s="53">
        <f t="shared" si="10"/>
        <v>0</v>
      </c>
      <c r="F56" s="53">
        <f>IF(ISNUMBER(Übersicht!G31),(D56+E56)*(1+Übersicht!G31),(D56+E56)*(1+$Q$5))</f>
        <v>506877.31703672721</v>
      </c>
      <c r="G56" s="53">
        <f t="shared" si="1"/>
        <v>28691.168888871383</v>
      </c>
      <c r="H56" s="53">
        <f t="shared" si="2"/>
        <v>1004.1909111104973</v>
      </c>
      <c r="I56" s="53">
        <f t="shared" si="0"/>
        <v>9123.7917066610898</v>
      </c>
      <c r="J56" s="53">
        <f t="shared" si="3"/>
        <v>0</v>
      </c>
      <c r="K56" s="53">
        <f t="shared" si="4"/>
        <v>0</v>
      </c>
      <c r="L56" s="53">
        <f t="shared" si="5"/>
        <v>0</v>
      </c>
      <c r="M56" s="53">
        <f t="shared" si="8"/>
        <v>1473.2162938423035</v>
      </c>
      <c r="N56" s="52">
        <f t="shared" si="9"/>
        <v>7650.5754128187864</v>
      </c>
    </row>
    <row r="57" spans="1:14" x14ac:dyDescent="0.25">
      <c r="A57" s="9">
        <v>55</v>
      </c>
      <c r="B57" s="53">
        <f>IF(Übersicht!$C$13&gt;=A57,-Übersicht!$C$6,IF(A57=Übersicht!$C$13+1,Übersicht!$F$9,0))</f>
        <v>0</v>
      </c>
      <c r="C57" s="53">
        <f t="shared" si="6"/>
        <v>63101.512949568001</v>
      </c>
      <c r="D57" s="53">
        <f t="shared" si="7"/>
        <v>497753.5253300661</v>
      </c>
      <c r="E57" s="53">
        <f t="shared" si="10"/>
        <v>0</v>
      </c>
      <c r="F57" s="53">
        <f>IF(ISNUMBER(Übersicht!G32),(D57+E57)*(1+Übersicht!G32),(D57+E57)*(1+$Q$5))</f>
        <v>527618.73684987007</v>
      </c>
      <c r="G57" s="53">
        <f t="shared" si="1"/>
        <v>29865.211519803968</v>
      </c>
      <c r="H57" s="53">
        <f t="shared" si="2"/>
        <v>1045.2824031931386</v>
      </c>
      <c r="I57" s="53">
        <f t="shared" si="0"/>
        <v>9497.13726329766</v>
      </c>
      <c r="J57" s="53">
        <f t="shared" si="3"/>
        <v>0</v>
      </c>
      <c r="K57" s="53">
        <f t="shared" si="4"/>
        <v>0</v>
      </c>
      <c r="L57" s="53">
        <f t="shared" si="5"/>
        <v>0</v>
      </c>
      <c r="M57" s="53">
        <f t="shared" si="8"/>
        <v>1542.1452172363304</v>
      </c>
      <c r="N57" s="52">
        <f t="shared" si="9"/>
        <v>7954.9920460613293</v>
      </c>
    </row>
    <row r="58" spans="1:14" x14ac:dyDescent="0.25">
      <c r="A58" s="9">
        <v>56</v>
      </c>
      <c r="B58" s="53">
        <f>IF(Übersicht!$C$13&gt;=A58,-Übersicht!$C$6,IF(A58=Übersicht!$C$13+1,Übersicht!$F$9,0))</f>
        <v>0</v>
      </c>
      <c r="C58" s="53">
        <f t="shared" si="6"/>
        <v>63101.512949568001</v>
      </c>
      <c r="D58" s="53">
        <f t="shared" si="7"/>
        <v>518121.59958657238</v>
      </c>
      <c r="E58" s="53">
        <f t="shared" si="10"/>
        <v>0</v>
      </c>
      <c r="F58" s="53">
        <f>IF(ISNUMBER(Übersicht!G33),(D58+E58)*(1+Übersicht!G33),(D58+E58)*(1+$Q$5))</f>
        <v>549208.89556176669</v>
      </c>
      <c r="G58" s="53">
        <f t="shared" si="1"/>
        <v>31087.295975194313</v>
      </c>
      <c r="H58" s="53">
        <f t="shared" si="2"/>
        <v>1088.0553591318019</v>
      </c>
      <c r="I58" s="53">
        <f t="shared" si="0"/>
        <v>9885.7601201117996</v>
      </c>
      <c r="J58" s="53">
        <f t="shared" si="3"/>
        <v>0</v>
      </c>
      <c r="K58" s="53">
        <f t="shared" si="4"/>
        <v>0</v>
      </c>
      <c r="L58" s="53">
        <f t="shared" si="5"/>
        <v>0</v>
      </c>
      <c r="M58" s="53">
        <f t="shared" si="8"/>
        <v>1613.894712175641</v>
      </c>
      <c r="N58" s="52">
        <f t="shared" si="9"/>
        <v>8271.8654079361586</v>
      </c>
    </row>
    <row r="59" spans="1:14" x14ac:dyDescent="0.25">
      <c r="A59" s="9">
        <v>57</v>
      </c>
      <c r="B59" s="53">
        <f>IF(Übersicht!$C$13&gt;=A59,-Übersicht!$C$6,IF(A59=Übersicht!$C$13+1,Übersicht!$F$9,0))</f>
        <v>0</v>
      </c>
      <c r="C59" s="53">
        <f t="shared" si="6"/>
        <v>63101.512949568001</v>
      </c>
      <c r="D59" s="53">
        <f t="shared" si="7"/>
        <v>539323.13544165494</v>
      </c>
      <c r="E59" s="53">
        <f t="shared" si="10"/>
        <v>0</v>
      </c>
      <c r="F59" s="53">
        <f>IF(ISNUMBER(Übersicht!G34),(D59+E59)*(1+Übersicht!G34),(D59+E59)*(1+$Q$5))</f>
        <v>571682.52356815431</v>
      </c>
      <c r="G59" s="53">
        <f t="shared" si="1"/>
        <v>32359.388126499369</v>
      </c>
      <c r="H59" s="53">
        <f t="shared" si="2"/>
        <v>1132.5785844274753</v>
      </c>
      <c r="I59" s="53">
        <f t="shared" si="0"/>
        <v>10290.285424226777</v>
      </c>
      <c r="J59" s="53">
        <f t="shared" si="3"/>
        <v>0</v>
      </c>
      <c r="K59" s="53">
        <f t="shared" si="4"/>
        <v>0</v>
      </c>
      <c r="L59" s="53">
        <f t="shared" si="5"/>
        <v>0</v>
      </c>
      <c r="M59" s="53">
        <f t="shared" si="8"/>
        <v>1688.5801964478683</v>
      </c>
      <c r="N59" s="52">
        <f t="shared" si="9"/>
        <v>8601.705227778908</v>
      </c>
    </row>
    <row r="60" spans="1:14" x14ac:dyDescent="0.25">
      <c r="A60" s="9">
        <v>58</v>
      </c>
      <c r="B60" s="53">
        <f>IF(Übersicht!$C$13&gt;=A60,-Übersicht!$C$6,IF(A60=Übersicht!$C$13+1,Übersicht!$F$9,0))</f>
        <v>0</v>
      </c>
      <c r="C60" s="53">
        <f t="shared" si="6"/>
        <v>63101.512949568001</v>
      </c>
      <c r="D60" s="53">
        <f t="shared" si="7"/>
        <v>561392.23814392753</v>
      </c>
      <c r="E60" s="53">
        <f t="shared" si="10"/>
        <v>0</v>
      </c>
      <c r="F60" s="53">
        <f>IF(ISNUMBER(Übersicht!G35),(D60+E60)*(1+Übersicht!G35),(D60+E60)*(1+$Q$5))</f>
        <v>595075.77243256324</v>
      </c>
      <c r="G60" s="53">
        <f t="shared" si="1"/>
        <v>33683.53428863571</v>
      </c>
      <c r="H60" s="53">
        <f t="shared" si="2"/>
        <v>1178.9237001022477</v>
      </c>
      <c r="I60" s="53">
        <f t="shared" si="0"/>
        <v>10711.363903786138</v>
      </c>
      <c r="J60" s="53">
        <f t="shared" si="3"/>
        <v>0</v>
      </c>
      <c r="K60" s="53">
        <f t="shared" si="4"/>
        <v>0</v>
      </c>
      <c r="L60" s="53">
        <f t="shared" si="5"/>
        <v>0</v>
      </c>
      <c r="M60" s="53">
        <f t="shared" si="8"/>
        <v>1766.3218107365155</v>
      </c>
      <c r="N60" s="52">
        <f t="shared" si="9"/>
        <v>8945.0420930496221</v>
      </c>
    </row>
    <row r="61" spans="1:14" x14ac:dyDescent="0.25">
      <c r="A61" s="9">
        <v>59</v>
      </c>
      <c r="B61" s="53">
        <f>IF(Übersicht!$C$13&gt;=A61,-Übersicht!$C$6,IF(A61=Übersicht!$C$13+1,Übersicht!$F$9,0))</f>
        <v>0</v>
      </c>
      <c r="C61" s="53">
        <f t="shared" si="6"/>
        <v>63101.512949568001</v>
      </c>
      <c r="D61" s="53">
        <f t="shared" si="7"/>
        <v>584364.40852877707</v>
      </c>
      <c r="E61" s="53">
        <f t="shared" si="10"/>
        <v>0</v>
      </c>
      <c r="F61" s="53">
        <f>IF(ISNUMBER(Übersicht!G36),(D61+E61)*(1+Übersicht!G36),(D61+E61)*(1+$Q$5))</f>
        <v>619426.27304050373</v>
      </c>
      <c r="G61" s="53">
        <f t="shared" si="1"/>
        <v>35061.864511726657</v>
      </c>
      <c r="H61" s="53">
        <f t="shared" si="2"/>
        <v>1227.1652579104318</v>
      </c>
      <c r="I61" s="53">
        <f t="shared" si="0"/>
        <v>11149.672914729066</v>
      </c>
      <c r="J61" s="53">
        <f t="shared" si="3"/>
        <v>0</v>
      </c>
      <c r="K61" s="53">
        <f t="shared" si="4"/>
        <v>0</v>
      </c>
      <c r="L61" s="53">
        <f t="shared" si="5"/>
        <v>0</v>
      </c>
      <c r="M61" s="53">
        <f t="shared" si="8"/>
        <v>1847.2446118818536</v>
      </c>
      <c r="N61" s="52">
        <f t="shared" si="9"/>
        <v>9302.4283028472128</v>
      </c>
    </row>
    <row r="62" spans="1:14" x14ac:dyDescent="0.25">
      <c r="A62" s="9">
        <v>60</v>
      </c>
      <c r="B62" s="53">
        <f>IF(Übersicht!$C$13&gt;=A62,-Übersicht!$C$6,IF(A62=Übersicht!$C$13+1,Übersicht!$F$9,0))</f>
        <v>0</v>
      </c>
      <c r="C62" s="53">
        <f t="shared" si="6"/>
        <v>63101.512949568001</v>
      </c>
      <c r="D62" s="53">
        <f t="shared" si="7"/>
        <v>608276.60012577462</v>
      </c>
      <c r="E62" s="53">
        <f t="shared" si="10"/>
        <v>0</v>
      </c>
      <c r="F62" s="53">
        <f>IF(ISNUMBER(Übersicht!G37),(D62+E62)*(1+Übersicht!G37),(D62+E62)*(1+$Q$5))</f>
        <v>644773.19613332115</v>
      </c>
      <c r="G62" s="53">
        <f t="shared" si="1"/>
        <v>36496.596007546526</v>
      </c>
      <c r="H62" s="53">
        <f t="shared" si="2"/>
        <v>1277.3808602641266</v>
      </c>
      <c r="I62" s="53">
        <f t="shared" si="0"/>
        <v>11605.91753039978</v>
      </c>
      <c r="J62" s="53">
        <f t="shared" si="3"/>
        <v>0</v>
      </c>
      <c r="K62" s="53">
        <f t="shared" si="4"/>
        <v>0</v>
      </c>
      <c r="L62" s="53">
        <f t="shared" si="5"/>
        <v>0</v>
      </c>
      <c r="M62" s="53">
        <f t="shared" si="8"/>
        <v>1931.4787740500592</v>
      </c>
      <c r="N62" s="52">
        <f t="shared" si="9"/>
        <v>9674.4387563497203</v>
      </c>
    </row>
    <row r="63" spans="1:14" x14ac:dyDescent="0.25">
      <c r="A63" s="9">
        <v>61</v>
      </c>
      <c r="B63" s="53">
        <f>IF(Übersicht!$C$13&gt;=A63,-Übersicht!$C$6,IF(A63=Übersicht!$C$13+1,Übersicht!$F$9,0))</f>
        <v>0</v>
      </c>
      <c r="C63" s="53">
        <f t="shared" si="6"/>
        <v>63101.512949568001</v>
      </c>
      <c r="D63" s="53">
        <f t="shared" si="7"/>
        <v>633167.2786029214</v>
      </c>
      <c r="E63" s="53">
        <f t="shared" si="10"/>
        <v>0</v>
      </c>
      <c r="F63" s="53">
        <f>IF(ISNUMBER(Übersicht!I18),(D63+E63)*(1+Übersicht!I18),(D63+E63)*(1+$Q$5))</f>
        <v>671157.31531909667</v>
      </c>
      <c r="G63" s="53">
        <f t="shared" si="1"/>
        <v>37990.036716175266</v>
      </c>
      <c r="H63" s="53">
        <f t="shared" si="2"/>
        <v>1329.651285066135</v>
      </c>
      <c r="I63" s="53">
        <f t="shared" si="0"/>
        <v>12080.831675743739</v>
      </c>
      <c r="J63" s="53">
        <f t="shared" si="3"/>
        <v>0</v>
      </c>
      <c r="K63" s="53">
        <f t="shared" si="4"/>
        <v>0</v>
      </c>
      <c r="L63" s="53">
        <f t="shared" si="5"/>
        <v>0</v>
      </c>
      <c r="M63" s="53">
        <f t="shared" si="8"/>
        <v>2019.1597981341877</v>
      </c>
      <c r="N63" s="52">
        <f t="shared" si="9"/>
        <v>10061.671877609551</v>
      </c>
    </row>
    <row r="64" spans="1:14" x14ac:dyDescent="0.25">
      <c r="A64" s="9">
        <v>62</v>
      </c>
      <c r="B64" s="53">
        <f>IF(Übersicht!$C$13&gt;=A64,-Übersicht!$C$6,IF(A64=Übersicht!$C$13+1,Übersicht!$F$9,0))</f>
        <v>0</v>
      </c>
      <c r="C64" s="53">
        <f t="shared" si="6"/>
        <v>63101.512949568001</v>
      </c>
      <c r="D64" s="53">
        <f t="shared" si="7"/>
        <v>659076.48364335299</v>
      </c>
      <c r="E64" s="53">
        <f t="shared" si="10"/>
        <v>0</v>
      </c>
      <c r="F64" s="53">
        <f>IF(ISNUMBER(Übersicht!I19),(D64+E64)*(1+Übersicht!I19),(D64+E64)*(1+$Q$5))</f>
        <v>698621.07266195421</v>
      </c>
      <c r="G64" s="53">
        <f t="shared" si="1"/>
        <v>39544.589018601226</v>
      </c>
      <c r="H64" s="53">
        <f t="shared" si="2"/>
        <v>1384.0606156510412</v>
      </c>
      <c r="I64" s="53">
        <f t="shared" si="0"/>
        <v>12575.179307915176</v>
      </c>
      <c r="J64" s="53">
        <f t="shared" si="3"/>
        <v>0</v>
      </c>
      <c r="K64" s="53">
        <f t="shared" si="4"/>
        <v>0</v>
      </c>
      <c r="L64" s="53">
        <f t="shared" si="5"/>
        <v>0</v>
      </c>
      <c r="M64" s="53">
        <f t="shared" si="8"/>
        <v>2110.4287297238388</v>
      </c>
      <c r="N64" s="52">
        <f t="shared" si="9"/>
        <v>10464.750578191337</v>
      </c>
    </row>
    <row r="65" spans="1:14" x14ac:dyDescent="0.25">
      <c r="A65" s="9">
        <v>63</v>
      </c>
      <c r="B65" s="53">
        <f>IF(Übersicht!$C$13&gt;=A65,-Übersicht!$C$6,IF(A65=Übersicht!$C$13+1,Übersicht!$F$9,0))</f>
        <v>0</v>
      </c>
      <c r="C65" s="53">
        <f t="shared" si="6"/>
        <v>63101.512949568001</v>
      </c>
      <c r="D65" s="53">
        <f t="shared" si="7"/>
        <v>686045.89335403906</v>
      </c>
      <c r="E65" s="53">
        <f t="shared" si="10"/>
        <v>0</v>
      </c>
      <c r="F65" s="53">
        <f>IF(ISNUMBER(Übersicht!I20),(D65+E65)*(1+Übersicht!I20),(D65+E65)*(1+$Q$5))</f>
        <v>727208.64695528138</v>
      </c>
      <c r="G65" s="53">
        <f t="shared" si="1"/>
        <v>41162.753601242322</v>
      </c>
      <c r="H65" s="53">
        <f t="shared" si="2"/>
        <v>1440.6963760434821</v>
      </c>
      <c r="I65" s="53">
        <f t="shared" si="0"/>
        <v>13089.755645195064</v>
      </c>
      <c r="J65" s="53">
        <f t="shared" si="3"/>
        <v>0</v>
      </c>
      <c r="K65" s="53">
        <f t="shared" si="4"/>
        <v>0</v>
      </c>
      <c r="L65" s="53">
        <f t="shared" si="5"/>
        <v>0</v>
      </c>
      <c r="M65" s="53">
        <f t="shared" si="8"/>
        <v>2205.4323859941383</v>
      </c>
      <c r="N65" s="52">
        <f t="shared" si="9"/>
        <v>10884.323259200926</v>
      </c>
    </row>
    <row r="66" spans="1:14" x14ac:dyDescent="0.25">
      <c r="A66" s="9">
        <v>64</v>
      </c>
      <c r="B66" s="53">
        <f>IF(Übersicht!$C$13&gt;=A66,-Übersicht!$C$6,IF(A66=Übersicht!$C$13+1,Übersicht!$F$9,0))</f>
        <v>0</v>
      </c>
      <c r="C66" s="53">
        <f t="shared" si="6"/>
        <v>63101.512949568001</v>
      </c>
      <c r="D66" s="53">
        <f t="shared" si="7"/>
        <v>714118.89131008636</v>
      </c>
      <c r="E66" s="53">
        <f t="shared" si="10"/>
        <v>0</v>
      </c>
      <c r="F66" s="53">
        <f>IF(ISNUMBER(Übersicht!I21),(D66+E66)*(1+Übersicht!I21),(D66+E66)*(1+$Q$5))</f>
        <v>756966.02478869155</v>
      </c>
      <c r="G66" s="53">
        <f t="shared" si="1"/>
        <v>42847.133478605188</v>
      </c>
      <c r="H66" s="53">
        <f t="shared" si="2"/>
        <v>1499.6496717511814</v>
      </c>
      <c r="I66" s="53">
        <f t="shared" si="0"/>
        <v>13625.388446196446</v>
      </c>
      <c r="J66" s="53">
        <f t="shared" si="3"/>
        <v>0</v>
      </c>
      <c r="K66" s="53">
        <f t="shared" si="4"/>
        <v>0</v>
      </c>
      <c r="L66" s="53">
        <f t="shared" si="5"/>
        <v>0</v>
      </c>
      <c r="M66" s="53">
        <f t="shared" si="8"/>
        <v>2304.3235918790187</v>
      </c>
      <c r="N66" s="52">
        <f t="shared" si="9"/>
        <v>11321.064854317428</v>
      </c>
    </row>
    <row r="67" spans="1:14" x14ac:dyDescent="0.25">
      <c r="A67" s="9">
        <v>65</v>
      </c>
      <c r="B67" s="53">
        <f>IF(Übersicht!$C$13&gt;=A67,-Übersicht!$C$6,IF(A67=Übersicht!$C$13+1,Übersicht!$F$9,0))</f>
        <v>0</v>
      </c>
      <c r="C67" s="53">
        <f t="shared" si="6"/>
        <v>63101.512949568001</v>
      </c>
      <c r="D67" s="53">
        <f t="shared" si="7"/>
        <v>743340.6363424951</v>
      </c>
      <c r="E67" s="53">
        <f t="shared" si="10"/>
        <v>0</v>
      </c>
      <c r="F67" s="53">
        <f>IF(ISNUMBER(Übersicht!I22),(D67+E67)*(1+Übersicht!I22),(D67+E67)*(1+$Q$5))</f>
        <v>787941.07452304487</v>
      </c>
      <c r="G67" s="53">
        <f t="shared" si="1"/>
        <v>44600.438180549769</v>
      </c>
      <c r="H67" s="53">
        <f t="shared" si="2"/>
        <v>1561.0153363192396</v>
      </c>
      <c r="I67" s="53">
        <f t="shared" ref="I67:I130" si="11">F67*$Q$6</f>
        <v>14182.939341414807</v>
      </c>
      <c r="J67" s="53">
        <f t="shared" si="3"/>
        <v>0</v>
      </c>
      <c r="K67" s="53">
        <f t="shared" si="4"/>
        <v>0</v>
      </c>
      <c r="L67" s="53">
        <f t="shared" si="5"/>
        <v>0</v>
      </c>
      <c r="M67" s="53">
        <f t="shared" si="8"/>
        <v>2407.2614259087086</v>
      </c>
      <c r="N67" s="52">
        <f t="shared" si="9"/>
        <v>11775.677915506098</v>
      </c>
    </row>
    <row r="68" spans="1:14" x14ac:dyDescent="0.25">
      <c r="A68" s="9">
        <v>66</v>
      </c>
      <c r="B68" s="53">
        <f>IF(Übersicht!$C$13&gt;=A68,-Übersicht!$C$6,IF(A68=Übersicht!$C$13+1,Übersicht!$F$9,0))</f>
        <v>0</v>
      </c>
      <c r="C68" s="53">
        <f t="shared" si="6"/>
        <v>63101.512949568001</v>
      </c>
      <c r="D68" s="53">
        <f t="shared" si="7"/>
        <v>773758.13518163003</v>
      </c>
      <c r="E68" s="53">
        <f t="shared" si="10"/>
        <v>0</v>
      </c>
      <c r="F68" s="53">
        <f>IF(ISNUMBER(Übersicht!I23),(D68+E68)*(1+Übersicht!I23),(D68+E68)*(1+$Q$5))</f>
        <v>820183.62329252786</v>
      </c>
      <c r="G68" s="53">
        <f t="shared" ref="G68:G131" si="12">F68-(E68+D68)</f>
        <v>46425.48811089783</v>
      </c>
      <c r="H68" s="53">
        <f t="shared" ref="H68:H102" si="13">IF(G68&gt;0,MIN((D68+E68)*$Q$8*0.7,G68),0)</f>
        <v>1624.8920838814231</v>
      </c>
      <c r="I68" s="53">
        <f t="shared" si="11"/>
        <v>14763.3052192655</v>
      </c>
      <c r="J68" s="53">
        <f t="shared" ref="J68:J102" si="14">IF(G68&gt;0,MAX(H68-I68,0),0)</f>
        <v>0</v>
      </c>
      <c r="K68" s="53">
        <f t="shared" ref="K68:K102" si="15">K67+J68</f>
        <v>0</v>
      </c>
      <c r="L68" s="53">
        <f t="shared" ref="L68:L102" si="16">IF(J68*$Q$9&gt;$Q$10,(J68*$Q$9-$Q$10)*$Q$7,0)</f>
        <v>0</v>
      </c>
      <c r="M68" s="53">
        <f t="shared" si="8"/>
        <v>2514.4114761068927</v>
      </c>
      <c r="N68" s="52">
        <f t="shared" si="9"/>
        <v>12248.893743158607</v>
      </c>
    </row>
    <row r="69" spans="1:14" x14ac:dyDescent="0.25">
      <c r="A69" s="9">
        <v>67</v>
      </c>
      <c r="B69" s="53">
        <f>IF(Übersicht!$C$13&gt;=A69,-Übersicht!$C$6,IF(A69=Übersicht!$C$13+1,Übersicht!$F$9,0))</f>
        <v>0</v>
      </c>
      <c r="C69" s="53">
        <f t="shared" ref="C69:C102" si="17">C68+E69</f>
        <v>63101.512949568001</v>
      </c>
      <c r="D69" s="53">
        <f t="shared" ref="D69:D132" si="18">F68-I68</f>
        <v>805420.31807326234</v>
      </c>
      <c r="E69" s="53">
        <f t="shared" si="10"/>
        <v>0</v>
      </c>
      <c r="F69" s="53">
        <f>IF(ISNUMBER(Übersicht!I24),(D69+E69)*(1+Übersicht!I24),(D69+E69)*(1+$Q$5))</f>
        <v>853745.53715765814</v>
      </c>
      <c r="G69" s="53">
        <f t="shared" si="12"/>
        <v>48325.219084395794</v>
      </c>
      <c r="H69" s="53">
        <f t="shared" si="13"/>
        <v>1691.3826679538508</v>
      </c>
      <c r="I69" s="53">
        <f t="shared" si="11"/>
        <v>15367.419668837845</v>
      </c>
      <c r="J69" s="53">
        <f t="shared" si="14"/>
        <v>0</v>
      </c>
      <c r="K69" s="53">
        <f t="shared" si="15"/>
        <v>0</v>
      </c>
      <c r="L69" s="53">
        <f t="shared" si="16"/>
        <v>0</v>
      </c>
      <c r="M69" s="53">
        <f t="shared" ref="M69:M102" si="19">IF(J68*$Q$9&gt;$Q$10,(I69)*$Q$9*$Q$7,IF((J68+I69)*$Q$9&gt;$Q$10,((J68+I69)*$Q$9-$Q$10)*$Q$7,0))</f>
        <v>2625.9461063591871</v>
      </c>
      <c r="N69" s="52">
        <f t="shared" ref="N69:N102" si="20">I69-M69-L69</f>
        <v>12741.473562478659</v>
      </c>
    </row>
    <row r="70" spans="1:14" x14ac:dyDescent="0.25">
      <c r="A70" s="9">
        <v>68</v>
      </c>
      <c r="B70" s="53">
        <f>IF(Übersicht!$C$13&gt;=A70,-Übersicht!$C$6,IF(A70=Übersicht!$C$13+1,Übersicht!$F$9,0))</f>
        <v>0</v>
      </c>
      <c r="C70" s="53">
        <f t="shared" si="17"/>
        <v>63101.512949568001</v>
      </c>
      <c r="D70" s="53">
        <f t="shared" si="18"/>
        <v>838378.11748882034</v>
      </c>
      <c r="E70" s="53">
        <f t="shared" ref="E70:E102" si="21">IF(M69&gt;0,0,$Q$4+N69)</f>
        <v>0</v>
      </c>
      <c r="F70" s="53">
        <f>IF(ISNUMBER(Übersicht!I25),(D70+E70)*(1+Übersicht!I25),(D70+E70)*(1+$Q$5))</f>
        <v>888680.80453814962</v>
      </c>
      <c r="G70" s="53">
        <f t="shared" si="12"/>
        <v>50302.687049329281</v>
      </c>
      <c r="H70" s="53">
        <f t="shared" si="13"/>
        <v>1760.5940467265227</v>
      </c>
      <c r="I70" s="53">
        <f t="shared" si="11"/>
        <v>15996.254481686692</v>
      </c>
      <c r="J70" s="53">
        <f t="shared" si="14"/>
        <v>0</v>
      </c>
      <c r="K70" s="53">
        <f t="shared" si="15"/>
        <v>0</v>
      </c>
      <c r="L70" s="53">
        <f t="shared" si="16"/>
        <v>0</v>
      </c>
      <c r="M70" s="53">
        <f t="shared" si="19"/>
        <v>2742.044733681405</v>
      </c>
      <c r="N70" s="52">
        <f t="shared" si="20"/>
        <v>13254.209748005287</v>
      </c>
    </row>
    <row r="71" spans="1:14" x14ac:dyDescent="0.25">
      <c r="A71" s="9">
        <v>69</v>
      </c>
      <c r="B71" s="53">
        <f>IF(Übersicht!$C$13&gt;=A71,-Übersicht!$C$6,IF(A71=Übersicht!$C$13+1,Übersicht!$F$9,0))</f>
        <v>0</v>
      </c>
      <c r="C71" s="53">
        <f t="shared" si="17"/>
        <v>63101.512949568001</v>
      </c>
      <c r="D71" s="53">
        <f t="shared" si="18"/>
        <v>872684.55005646287</v>
      </c>
      <c r="E71" s="53">
        <f t="shared" si="21"/>
        <v>0</v>
      </c>
      <c r="F71" s="53">
        <f>IF(ISNUMBER(Übersicht!I26),(D71+E71)*(1+Übersicht!I26),(D71+E71)*(1+$Q$5))</f>
        <v>925045.62305985065</v>
      </c>
      <c r="G71" s="53">
        <f t="shared" si="12"/>
        <v>52361.073003387777</v>
      </c>
      <c r="H71" s="53">
        <f t="shared" si="13"/>
        <v>1832.637555118572</v>
      </c>
      <c r="I71" s="53">
        <f t="shared" si="11"/>
        <v>16650.821215077311</v>
      </c>
      <c r="J71" s="53">
        <f t="shared" si="14"/>
        <v>0</v>
      </c>
      <c r="K71" s="53">
        <f t="shared" si="15"/>
        <v>0</v>
      </c>
      <c r="L71" s="53">
        <f t="shared" si="16"/>
        <v>0</v>
      </c>
      <c r="M71" s="53">
        <f t="shared" si="19"/>
        <v>2862.8941168336478</v>
      </c>
      <c r="N71" s="52">
        <f t="shared" si="20"/>
        <v>13787.927098243663</v>
      </c>
    </row>
    <row r="72" spans="1:14" x14ac:dyDescent="0.25">
      <c r="A72" s="9">
        <v>70</v>
      </c>
      <c r="B72" s="53">
        <f>IF(Übersicht!$C$13&gt;=A72,-Übersicht!$C$6,IF(A72=Übersicht!$C$13+1,Übersicht!$F$9,0))</f>
        <v>0</v>
      </c>
      <c r="C72" s="53">
        <f t="shared" si="17"/>
        <v>63101.512949568001</v>
      </c>
      <c r="D72" s="53">
        <f t="shared" si="18"/>
        <v>908394.80184477335</v>
      </c>
      <c r="E72" s="53">
        <f t="shared" si="21"/>
        <v>0</v>
      </c>
      <c r="F72" s="53">
        <f>IF(ISNUMBER(Übersicht!I27),(D72+E72)*(1+Übersicht!I27),(D72+E72)*(1+$Q$5))</f>
        <v>962898.48995545984</v>
      </c>
      <c r="G72" s="53">
        <f t="shared" si="12"/>
        <v>54503.688110686489</v>
      </c>
      <c r="H72" s="53">
        <f t="shared" si="13"/>
        <v>1907.6290838740238</v>
      </c>
      <c r="I72" s="53">
        <f t="shared" si="11"/>
        <v>17332.172819198277</v>
      </c>
      <c r="J72" s="53">
        <f t="shared" si="14"/>
        <v>0</v>
      </c>
      <c r="K72" s="53">
        <f t="shared" si="15"/>
        <v>0</v>
      </c>
      <c r="L72" s="53">
        <f t="shared" si="16"/>
        <v>0</v>
      </c>
      <c r="M72" s="53">
        <f t="shared" si="19"/>
        <v>2988.6886567444817</v>
      </c>
      <c r="N72" s="52">
        <f t="shared" si="20"/>
        <v>14343.484162453795</v>
      </c>
    </row>
    <row r="73" spans="1:14" x14ac:dyDescent="0.25">
      <c r="A73" s="9">
        <v>71</v>
      </c>
      <c r="B73" s="53">
        <f>IF(Übersicht!$C$13&gt;=A73,-Übersicht!$C$6,IF(A73=Übersicht!$C$13+1,Übersicht!$F$9,0))</f>
        <v>0</v>
      </c>
      <c r="C73" s="53">
        <f t="shared" si="17"/>
        <v>63101.512949568001</v>
      </c>
      <c r="D73" s="53">
        <f t="shared" si="18"/>
        <v>945566.31713626161</v>
      </c>
      <c r="E73" s="53">
        <f t="shared" si="21"/>
        <v>0</v>
      </c>
      <c r="F73" s="53">
        <f>IF(ISNUMBER(Übersicht!I28),(D73+E73)*(1+Übersicht!I28),(D73+E73)*(1+$Q$5))</f>
        <v>1002300.2961644373</v>
      </c>
      <c r="G73" s="53">
        <f t="shared" si="12"/>
        <v>56733.979028175701</v>
      </c>
      <c r="H73" s="53">
        <f t="shared" si="13"/>
        <v>1985.6892659861494</v>
      </c>
      <c r="I73" s="53">
        <f t="shared" si="11"/>
        <v>18041.405330959871</v>
      </c>
      <c r="J73" s="53">
        <f t="shared" si="14"/>
        <v>0</v>
      </c>
      <c r="K73" s="53">
        <f t="shared" si="15"/>
        <v>0</v>
      </c>
      <c r="L73" s="53">
        <f t="shared" si="16"/>
        <v>0</v>
      </c>
      <c r="M73" s="53">
        <f t="shared" si="19"/>
        <v>3119.630709228466</v>
      </c>
      <c r="N73" s="52">
        <f t="shared" si="20"/>
        <v>14921.774621731405</v>
      </c>
    </row>
    <row r="74" spans="1:14" x14ac:dyDescent="0.25">
      <c r="A74" s="9">
        <v>72</v>
      </c>
      <c r="B74" s="53">
        <f>IF(Übersicht!$C$13&gt;=A74,-Übersicht!$C$6,IF(A74=Übersicht!$C$13+1,Übersicht!$F$9,0))</f>
        <v>0</v>
      </c>
      <c r="C74" s="53">
        <f t="shared" si="17"/>
        <v>63101.512949568001</v>
      </c>
      <c r="D74" s="53">
        <f t="shared" si="18"/>
        <v>984258.89083347749</v>
      </c>
      <c r="E74" s="53">
        <f t="shared" si="21"/>
        <v>0</v>
      </c>
      <c r="F74" s="53">
        <f>IF(ISNUMBER(Übersicht!I29),(D74+E74)*(1+Übersicht!I29),(D74+E74)*(1+$Q$5))</f>
        <v>1043314.4242834862</v>
      </c>
      <c r="G74" s="53">
        <f t="shared" si="12"/>
        <v>59055.533450008719</v>
      </c>
      <c r="H74" s="53">
        <f t="shared" si="13"/>
        <v>2066.9436707503028</v>
      </c>
      <c r="I74" s="53">
        <f t="shared" si="11"/>
        <v>18779.659637102752</v>
      </c>
      <c r="J74" s="53">
        <f t="shared" si="14"/>
        <v>0</v>
      </c>
      <c r="K74" s="53">
        <f t="shared" si="15"/>
        <v>0</v>
      </c>
      <c r="L74" s="53">
        <f t="shared" si="16"/>
        <v>0</v>
      </c>
      <c r="M74" s="53">
        <f t="shared" si="19"/>
        <v>3255.9309105000953</v>
      </c>
      <c r="N74" s="52">
        <f t="shared" si="20"/>
        <v>15523.728726602656</v>
      </c>
    </row>
    <row r="75" spans="1:14" x14ac:dyDescent="0.25">
      <c r="A75" s="9">
        <v>73</v>
      </c>
      <c r="B75" s="53">
        <f>IF(Übersicht!$C$13&gt;=A75,-Übersicht!$C$6,IF(A75=Übersicht!$C$13+1,Übersicht!$F$9,0))</f>
        <v>0</v>
      </c>
      <c r="C75" s="53">
        <f t="shared" si="17"/>
        <v>63101.512949568001</v>
      </c>
      <c r="D75" s="53">
        <f t="shared" si="18"/>
        <v>1024534.7646463835</v>
      </c>
      <c r="E75" s="53">
        <f t="shared" si="21"/>
        <v>0</v>
      </c>
      <c r="F75" s="53">
        <f>IF(ISNUMBER(Übersicht!I30),(D75+E75)*(1+Übersicht!I30),(D75+E75)*(1+$Q$5))</f>
        <v>1086006.8505251666</v>
      </c>
      <c r="G75" s="53">
        <f t="shared" si="12"/>
        <v>61472.085878783138</v>
      </c>
      <c r="H75" s="53">
        <f t="shared" si="13"/>
        <v>2151.5230057574054</v>
      </c>
      <c r="I75" s="53">
        <f t="shared" si="11"/>
        <v>19548.123309452996</v>
      </c>
      <c r="J75" s="53">
        <f t="shared" si="14"/>
        <v>0</v>
      </c>
      <c r="K75" s="53">
        <f t="shared" si="15"/>
        <v>0</v>
      </c>
      <c r="L75" s="53">
        <f t="shared" si="16"/>
        <v>0</v>
      </c>
      <c r="M75" s="53">
        <f t="shared" si="19"/>
        <v>3397.808516007759</v>
      </c>
      <c r="N75" s="52">
        <f t="shared" si="20"/>
        <v>16150.314793445237</v>
      </c>
    </row>
    <row r="76" spans="1:14" x14ac:dyDescent="0.25">
      <c r="A76" s="9">
        <v>74</v>
      </c>
      <c r="B76" s="53">
        <f>IF(Übersicht!$C$13&gt;=A76,-Übersicht!$C$6,IF(A76=Übersicht!$C$13+1,Übersicht!$F$9,0))</f>
        <v>0</v>
      </c>
      <c r="C76" s="53">
        <f t="shared" si="17"/>
        <v>63101.512949568001</v>
      </c>
      <c r="D76" s="53">
        <f t="shared" si="18"/>
        <v>1066458.7272157136</v>
      </c>
      <c r="E76" s="53">
        <f t="shared" si="21"/>
        <v>0</v>
      </c>
      <c r="F76" s="53">
        <f>IF(ISNUMBER(Übersicht!I31),(D76+E76)*(1+Übersicht!I31),(D76+E76)*(1+$Q$5))</f>
        <v>1130446.2508486565</v>
      </c>
      <c r="G76" s="53">
        <f t="shared" si="12"/>
        <v>63987.523632942932</v>
      </c>
      <c r="H76" s="53">
        <f t="shared" si="13"/>
        <v>2239.5633271529987</v>
      </c>
      <c r="I76" s="53">
        <f t="shared" si="11"/>
        <v>20348.032515275816</v>
      </c>
      <c r="J76" s="53">
        <f t="shared" si="14"/>
        <v>0</v>
      </c>
      <c r="K76" s="53">
        <f t="shared" si="15"/>
        <v>0</v>
      </c>
      <c r="L76" s="53">
        <f t="shared" si="16"/>
        <v>0</v>
      </c>
      <c r="M76" s="53">
        <f t="shared" si="19"/>
        <v>3545.4917531327969</v>
      </c>
      <c r="N76" s="52">
        <f t="shared" si="20"/>
        <v>16802.54076214302</v>
      </c>
    </row>
    <row r="77" spans="1:14" x14ac:dyDescent="0.25">
      <c r="A77" s="9">
        <v>75</v>
      </c>
      <c r="B77" s="53">
        <f>IF(Übersicht!$C$13&gt;=A77,-Übersicht!$C$6,IF(A77=Übersicht!$C$13+1,Übersicht!$F$9,0))</f>
        <v>0</v>
      </c>
      <c r="C77" s="53">
        <f t="shared" si="17"/>
        <v>63101.512949568001</v>
      </c>
      <c r="D77" s="53">
        <f t="shared" si="18"/>
        <v>1110098.2183333808</v>
      </c>
      <c r="E77" s="53">
        <f t="shared" si="21"/>
        <v>0</v>
      </c>
      <c r="F77" s="53">
        <f>IF(ISNUMBER(Übersicht!I32),(D77+E77)*(1+Übersicht!I32),(D77+E77)*(1+$Q$5))</f>
        <v>1176704.1114333838</v>
      </c>
      <c r="G77" s="53">
        <f t="shared" si="12"/>
        <v>66605.893100003013</v>
      </c>
      <c r="H77" s="53">
        <f t="shared" si="13"/>
        <v>2331.2062585000995</v>
      </c>
      <c r="I77" s="53">
        <f t="shared" si="11"/>
        <v>21180.674005800905</v>
      </c>
      <c r="J77" s="53">
        <f t="shared" si="14"/>
        <v>0</v>
      </c>
      <c r="K77" s="53">
        <f t="shared" si="15"/>
        <v>0</v>
      </c>
      <c r="L77" s="53">
        <f t="shared" si="16"/>
        <v>0</v>
      </c>
      <c r="M77" s="53">
        <f t="shared" si="19"/>
        <v>3699.2181883209919</v>
      </c>
      <c r="N77" s="52">
        <f t="shared" si="20"/>
        <v>17481.455817479913</v>
      </c>
    </row>
    <row r="78" spans="1:14" x14ac:dyDescent="0.25">
      <c r="A78" s="9">
        <v>76</v>
      </c>
      <c r="B78" s="53">
        <f>IF(Übersicht!$C$13&gt;=A78,-Übersicht!$C$6,IF(A78=Übersicht!$C$13+1,Übersicht!$F$9,0))</f>
        <v>0</v>
      </c>
      <c r="C78" s="53">
        <f t="shared" si="17"/>
        <v>63101.512949568001</v>
      </c>
      <c r="D78" s="53">
        <f t="shared" si="18"/>
        <v>1155523.4374275829</v>
      </c>
      <c r="E78" s="53">
        <f t="shared" si="21"/>
        <v>0</v>
      </c>
      <c r="F78" s="53">
        <f>IF(ISNUMBER(Übersicht!I33),(D78+E78)*(1+Übersicht!I33),(D78+E78)*(1+$Q$5))</f>
        <v>1224854.8436732381</v>
      </c>
      <c r="G78" s="53">
        <f t="shared" si="12"/>
        <v>69331.406245655147</v>
      </c>
      <c r="H78" s="53">
        <f t="shared" si="13"/>
        <v>2426.5992185979239</v>
      </c>
      <c r="I78" s="53">
        <f t="shared" si="11"/>
        <v>22047.387186118285</v>
      </c>
      <c r="J78" s="53">
        <f t="shared" si="14"/>
        <v>0</v>
      </c>
      <c r="K78" s="53">
        <f t="shared" si="15"/>
        <v>0</v>
      </c>
      <c r="L78" s="53">
        <f t="shared" si="16"/>
        <v>0</v>
      </c>
      <c r="M78" s="53">
        <f t="shared" si="19"/>
        <v>3859.2351092370877</v>
      </c>
      <c r="N78" s="52">
        <f t="shared" si="20"/>
        <v>18188.152076881197</v>
      </c>
    </row>
    <row r="79" spans="1:14" x14ac:dyDescent="0.25">
      <c r="A79" s="9">
        <v>77</v>
      </c>
      <c r="B79" s="53">
        <f>IF(Übersicht!$C$13&gt;=A79,-Übersicht!$C$6,IF(A79=Übersicht!$C$13+1,Übersicht!$F$9,0))</f>
        <v>0</v>
      </c>
      <c r="C79" s="53">
        <f t="shared" si="17"/>
        <v>63101.512949568001</v>
      </c>
      <c r="D79" s="53">
        <f t="shared" si="18"/>
        <v>1202807.4564871197</v>
      </c>
      <c r="E79" s="53">
        <f t="shared" si="21"/>
        <v>0</v>
      </c>
      <c r="F79" s="53">
        <f>IF(ISNUMBER(Übersicht!I34),(D79+E79)*(1+Übersicht!I34),(D79+E79)*(1+$Q$5))</f>
        <v>1274975.903876347</v>
      </c>
      <c r="G79" s="53">
        <f t="shared" si="12"/>
        <v>72168.447389227338</v>
      </c>
      <c r="H79" s="53">
        <f t="shared" si="13"/>
        <v>2525.8956586229515</v>
      </c>
      <c r="I79" s="53">
        <f t="shared" si="11"/>
        <v>22949.566269774245</v>
      </c>
      <c r="J79" s="53">
        <f t="shared" si="14"/>
        <v>0</v>
      </c>
      <c r="K79" s="53">
        <f t="shared" si="15"/>
        <v>0</v>
      </c>
      <c r="L79" s="53">
        <f t="shared" si="16"/>
        <v>0</v>
      </c>
      <c r="M79" s="53">
        <f t="shared" si="19"/>
        <v>4025.7999225570693</v>
      </c>
      <c r="N79" s="52">
        <f t="shared" si="20"/>
        <v>18923.766347217177</v>
      </c>
    </row>
    <row r="80" spans="1:14" x14ac:dyDescent="0.25">
      <c r="A80" s="9">
        <v>78</v>
      </c>
      <c r="B80" s="53">
        <f>IF(Übersicht!$C$13&gt;=A80,-Übersicht!$C$6,IF(A80=Übersicht!$C$13+1,Übersicht!$F$9,0))</f>
        <v>0</v>
      </c>
      <c r="C80" s="53">
        <f t="shared" si="17"/>
        <v>63101.512949568001</v>
      </c>
      <c r="D80" s="53">
        <f t="shared" si="18"/>
        <v>1252026.3376065728</v>
      </c>
      <c r="E80" s="53">
        <f t="shared" si="21"/>
        <v>0</v>
      </c>
      <c r="F80" s="53">
        <f>IF(ISNUMBER(Übersicht!I35),(D80+E80)*(1+Übersicht!I35),(D80+E80)*(1+$Q$5))</f>
        <v>1327147.9178629671</v>
      </c>
      <c r="G80" s="53">
        <f t="shared" si="12"/>
        <v>75121.580256394343</v>
      </c>
      <c r="H80" s="53">
        <f t="shared" si="13"/>
        <v>2629.255308973803</v>
      </c>
      <c r="I80" s="53">
        <f t="shared" si="11"/>
        <v>23888.662521533406</v>
      </c>
      <c r="J80" s="53">
        <f t="shared" si="14"/>
        <v>0</v>
      </c>
      <c r="K80" s="53">
        <f t="shared" si="15"/>
        <v>0</v>
      </c>
      <c r="L80" s="53">
        <f t="shared" si="16"/>
        <v>0</v>
      </c>
      <c r="M80" s="53">
        <f t="shared" si="19"/>
        <v>4199.1805680381049</v>
      </c>
      <c r="N80" s="52">
        <f t="shared" si="20"/>
        <v>19689.481953495302</v>
      </c>
    </row>
    <row r="81" spans="1:14" x14ac:dyDescent="0.25">
      <c r="A81" s="9">
        <v>79</v>
      </c>
      <c r="B81" s="53">
        <f>IF(Übersicht!$C$13&gt;=A81,-Übersicht!$C$6,IF(A81=Übersicht!$C$13+1,Übersicht!$F$9,0))</f>
        <v>0</v>
      </c>
      <c r="C81" s="53">
        <f t="shared" si="17"/>
        <v>63101.512949568001</v>
      </c>
      <c r="D81" s="53">
        <f t="shared" si="18"/>
        <v>1303259.2553414337</v>
      </c>
      <c r="E81" s="53">
        <f t="shared" si="21"/>
        <v>0</v>
      </c>
      <c r="F81" s="53">
        <f>IF(ISNUMBER(Übersicht!I36),(D81+E81)*(1+Übersicht!I36),(D81+E81)*(1+$Q$5))</f>
        <v>1381454.8106619199</v>
      </c>
      <c r="G81" s="53">
        <f t="shared" si="12"/>
        <v>78195.555320486194</v>
      </c>
      <c r="H81" s="53">
        <f t="shared" si="13"/>
        <v>2736.8444362170103</v>
      </c>
      <c r="I81" s="53">
        <f t="shared" si="11"/>
        <v>24866.186591914557</v>
      </c>
      <c r="J81" s="53">
        <f t="shared" si="14"/>
        <v>0</v>
      </c>
      <c r="K81" s="53">
        <f t="shared" si="15"/>
        <v>0</v>
      </c>
      <c r="L81" s="53">
        <f t="shared" si="16"/>
        <v>0</v>
      </c>
      <c r="M81" s="53">
        <f t="shared" si="19"/>
        <v>4379.6559495322244</v>
      </c>
      <c r="N81" s="52">
        <f t="shared" si="20"/>
        <v>20486.530642382331</v>
      </c>
    </row>
    <row r="82" spans="1:14" x14ac:dyDescent="0.25">
      <c r="A82" s="9">
        <v>80</v>
      </c>
      <c r="B82" s="53">
        <f>IF(Übersicht!$C$13&gt;=A82,-Übersicht!$C$6,IF(A82=Übersicht!$C$13+1,Übersicht!$F$9,0))</f>
        <v>0</v>
      </c>
      <c r="C82" s="53">
        <f t="shared" si="17"/>
        <v>63101.512949568001</v>
      </c>
      <c r="D82" s="53">
        <f t="shared" si="18"/>
        <v>1356588.6240700053</v>
      </c>
      <c r="E82" s="53">
        <f t="shared" si="21"/>
        <v>0</v>
      </c>
      <c r="F82" s="53">
        <f>IF(ISNUMBER(Übersicht!I37),(D82+E82)*(1+Übersicht!I37),(D82+E82)*(1+$Q$5))</f>
        <v>1437983.9415142057</v>
      </c>
      <c r="G82" s="53">
        <f t="shared" si="12"/>
        <v>81395.317444200395</v>
      </c>
      <c r="H82" s="53">
        <f t="shared" si="13"/>
        <v>2848.8361105470108</v>
      </c>
      <c r="I82" s="53">
        <f t="shared" si="11"/>
        <v>25883.710947255699</v>
      </c>
      <c r="J82" s="53">
        <f t="shared" si="14"/>
        <v>0</v>
      </c>
      <c r="K82" s="53">
        <f t="shared" si="15"/>
        <v>0</v>
      </c>
      <c r="L82" s="53">
        <f t="shared" si="16"/>
        <v>0</v>
      </c>
      <c r="M82" s="53">
        <f t="shared" si="19"/>
        <v>4567.516383637083</v>
      </c>
      <c r="N82" s="52">
        <f t="shared" si="20"/>
        <v>21316.194563618614</v>
      </c>
    </row>
    <row r="83" spans="1:14" x14ac:dyDescent="0.25">
      <c r="A83" s="9">
        <v>81</v>
      </c>
      <c r="B83" s="53">
        <f>IF(Übersicht!$C$13&gt;=A83,-Übersicht!$C$6,IF(A83=Übersicht!$C$13+1,Übersicht!$F$9,0))</f>
        <v>0</v>
      </c>
      <c r="C83" s="53">
        <f t="shared" si="17"/>
        <v>63101.512949568001</v>
      </c>
      <c r="D83" s="53">
        <f t="shared" si="18"/>
        <v>1412100.23056695</v>
      </c>
      <c r="E83" s="53">
        <f t="shared" si="21"/>
        <v>0</v>
      </c>
      <c r="F83" s="53">
        <f>IF(ISNUMBER(Übersicht!K18),(D83+E83)*(1+Übersicht!K18),(D83+E83)*(1+$Q$5))</f>
        <v>1496826.2444009671</v>
      </c>
      <c r="G83" s="53">
        <f t="shared" si="12"/>
        <v>84726.013834017096</v>
      </c>
      <c r="H83" s="53">
        <f t="shared" si="13"/>
        <v>2965.4104841905951</v>
      </c>
      <c r="I83" s="53">
        <f t="shared" si="11"/>
        <v>26942.872399217405</v>
      </c>
      <c r="J83" s="53">
        <f t="shared" si="14"/>
        <v>0</v>
      </c>
      <c r="K83" s="53">
        <f t="shared" si="15"/>
        <v>0</v>
      </c>
      <c r="L83" s="53">
        <f t="shared" si="16"/>
        <v>0</v>
      </c>
      <c r="M83" s="53">
        <f t="shared" si="19"/>
        <v>4763.0640667055122</v>
      </c>
      <c r="N83" s="52">
        <f t="shared" si="20"/>
        <v>22179.808332511893</v>
      </c>
    </row>
    <row r="84" spans="1:14" x14ac:dyDescent="0.25">
      <c r="A84" s="9">
        <v>82</v>
      </c>
      <c r="B84" s="53">
        <f>IF(Übersicht!$C$13&gt;=A84,-Übersicht!$C$6,IF(A84=Übersicht!$C$13+1,Übersicht!$F$9,0))</f>
        <v>0</v>
      </c>
      <c r="C84" s="53">
        <f t="shared" si="17"/>
        <v>63101.512949568001</v>
      </c>
      <c r="D84" s="53">
        <f t="shared" si="18"/>
        <v>1469883.3720017497</v>
      </c>
      <c r="E84" s="53">
        <f t="shared" si="21"/>
        <v>0</v>
      </c>
      <c r="F84" s="53">
        <f>IF(ISNUMBER(Übersicht!K19),(D84+E84)*(1+Übersicht!K19),(D84+E84)*(1+$Q$5))</f>
        <v>1558076.3743218547</v>
      </c>
      <c r="G84" s="53">
        <f t="shared" si="12"/>
        <v>88193.002320104977</v>
      </c>
      <c r="H84" s="53">
        <f t="shared" si="13"/>
        <v>3086.7550812036743</v>
      </c>
      <c r="I84" s="53">
        <f t="shared" si="11"/>
        <v>28045.374737793383</v>
      </c>
      <c r="J84" s="53">
        <f t="shared" si="14"/>
        <v>0</v>
      </c>
      <c r="K84" s="53">
        <f t="shared" si="15"/>
        <v>0</v>
      </c>
      <c r="L84" s="53">
        <f t="shared" si="16"/>
        <v>0</v>
      </c>
      <c r="M84" s="53">
        <f t="shared" si="19"/>
        <v>4966.6135609651028</v>
      </c>
      <c r="N84" s="52">
        <f t="shared" si="20"/>
        <v>23078.76117682828</v>
      </c>
    </row>
    <row r="85" spans="1:14" x14ac:dyDescent="0.25">
      <c r="A85" s="9">
        <v>83</v>
      </c>
      <c r="B85" s="53">
        <f>IF(Übersicht!$C$13&gt;=A85,-Übersicht!$C$6,IF(A85=Übersicht!$C$13+1,Übersicht!$F$9,0))</f>
        <v>0</v>
      </c>
      <c r="C85" s="53">
        <f t="shared" si="17"/>
        <v>63101.512949568001</v>
      </c>
      <c r="D85" s="53">
        <f t="shared" si="18"/>
        <v>1530030.9995840613</v>
      </c>
      <c r="E85" s="53">
        <f t="shared" si="21"/>
        <v>0</v>
      </c>
      <c r="F85" s="53">
        <f>IF(ISNUMBER(Übersicht!K20),(D85+E85)*(1+Übersicht!K20),(D85+E85)*(1+$Q$5))</f>
        <v>1621832.859559105</v>
      </c>
      <c r="G85" s="53">
        <f t="shared" si="12"/>
        <v>91801.859975043684</v>
      </c>
      <c r="H85" s="53">
        <f t="shared" si="13"/>
        <v>3213.0650991265288</v>
      </c>
      <c r="I85" s="53">
        <f t="shared" si="11"/>
        <v>29192.991472063888</v>
      </c>
      <c r="J85" s="53">
        <f t="shared" si="14"/>
        <v>0</v>
      </c>
      <c r="K85" s="53">
        <f t="shared" si="15"/>
        <v>0</v>
      </c>
      <c r="L85" s="53">
        <f t="shared" si="16"/>
        <v>0</v>
      </c>
      <c r="M85" s="53">
        <f t="shared" si="19"/>
        <v>5178.4923005297951</v>
      </c>
      <c r="N85" s="52">
        <f t="shared" si="20"/>
        <v>24014.499171534095</v>
      </c>
    </row>
    <row r="86" spans="1:14" x14ac:dyDescent="0.25">
      <c r="A86" s="9">
        <v>84</v>
      </c>
      <c r="B86" s="53">
        <f>IF(Übersicht!$C$13&gt;=A86,-Übersicht!$C$6,IF(A86=Übersicht!$C$13+1,Übersicht!$F$9,0))</f>
        <v>0</v>
      </c>
      <c r="C86" s="53">
        <f t="shared" si="17"/>
        <v>63101.512949568001</v>
      </c>
      <c r="D86" s="53">
        <f t="shared" si="18"/>
        <v>1592639.8680870412</v>
      </c>
      <c r="E86" s="53">
        <f t="shared" si="21"/>
        <v>0</v>
      </c>
      <c r="F86" s="53">
        <f>IF(ISNUMBER(Übersicht!K21),(D86+E86)*(1+Übersicht!K21),(D86+E86)*(1+$Q$5))</f>
        <v>1688198.2601722637</v>
      </c>
      <c r="G86" s="53">
        <f t="shared" si="12"/>
        <v>95558.392085222527</v>
      </c>
      <c r="H86" s="53">
        <f t="shared" si="13"/>
        <v>3344.5437229827867</v>
      </c>
      <c r="I86" s="53">
        <f t="shared" si="11"/>
        <v>30387.568683100744</v>
      </c>
      <c r="J86" s="53">
        <f t="shared" si="14"/>
        <v>0</v>
      </c>
      <c r="K86" s="53">
        <f t="shared" si="15"/>
        <v>0</v>
      </c>
      <c r="L86" s="53">
        <f t="shared" si="16"/>
        <v>0</v>
      </c>
      <c r="M86" s="53">
        <f t="shared" si="19"/>
        <v>5399.0411181174741</v>
      </c>
      <c r="N86" s="52">
        <f t="shared" si="20"/>
        <v>24988.527564983269</v>
      </c>
    </row>
    <row r="87" spans="1:14" x14ac:dyDescent="0.25">
      <c r="A87" s="9">
        <v>85</v>
      </c>
      <c r="B87" s="53">
        <f>IF(Übersicht!$C$13&gt;=A87,-Übersicht!$C$6,IF(A87=Übersicht!$C$13+1,Übersicht!$F$9,0))</f>
        <v>0</v>
      </c>
      <c r="C87" s="53">
        <f t="shared" si="17"/>
        <v>63101.512949568001</v>
      </c>
      <c r="D87" s="53">
        <f t="shared" si="18"/>
        <v>1657810.6914891631</v>
      </c>
      <c r="E87" s="53">
        <f t="shared" si="21"/>
        <v>0</v>
      </c>
      <c r="F87" s="53">
        <f>IF(ISNUMBER(Übersicht!K22),(D87+E87)*(1+Übersicht!K22),(D87+E87)*(1+$Q$5))</f>
        <v>1757279.3329785129</v>
      </c>
      <c r="G87" s="53">
        <f t="shared" si="12"/>
        <v>99468.641489349771</v>
      </c>
      <c r="H87" s="53">
        <f t="shared" si="13"/>
        <v>3481.4024521272427</v>
      </c>
      <c r="I87" s="53">
        <f t="shared" si="11"/>
        <v>31631.027993613228</v>
      </c>
      <c r="J87" s="53">
        <f t="shared" si="14"/>
        <v>0</v>
      </c>
      <c r="K87" s="53">
        <f t="shared" si="15"/>
        <v>0</v>
      </c>
      <c r="L87" s="53">
        <f t="shared" si="16"/>
        <v>0</v>
      </c>
      <c r="M87" s="53">
        <f t="shared" si="19"/>
        <v>5628.6147933208422</v>
      </c>
      <c r="N87" s="52">
        <f t="shared" si="20"/>
        <v>26002.413200292387</v>
      </c>
    </row>
    <row r="88" spans="1:14" x14ac:dyDescent="0.25">
      <c r="A88" s="9">
        <v>86</v>
      </c>
      <c r="B88" s="53">
        <f>IF(Übersicht!$C$13&gt;=A88,-Übersicht!$C$6,IF(A88=Übersicht!$C$13+1,Übersicht!$F$9,0))</f>
        <v>0</v>
      </c>
      <c r="C88" s="53">
        <f t="shared" si="17"/>
        <v>63101.512949568001</v>
      </c>
      <c r="D88" s="53">
        <f t="shared" si="18"/>
        <v>1725648.3049848997</v>
      </c>
      <c r="E88" s="53">
        <f t="shared" si="21"/>
        <v>0</v>
      </c>
      <c r="F88" s="53">
        <f>IF(ISNUMBER(Übersicht!K23),(D88+E88)*(1+Übersicht!K23),(D88+E88)*(1+$Q$5))</f>
        <v>1829187.2032839938</v>
      </c>
      <c r="G88" s="53">
        <f t="shared" si="12"/>
        <v>103538.89829909406</v>
      </c>
      <c r="H88" s="53">
        <f t="shared" si="13"/>
        <v>3623.8614404682889</v>
      </c>
      <c r="I88" s="53">
        <f t="shared" si="11"/>
        <v>32925.369659111886</v>
      </c>
      <c r="J88" s="53">
        <f t="shared" si="14"/>
        <v>0</v>
      </c>
      <c r="K88" s="53">
        <f t="shared" si="15"/>
        <v>0</v>
      </c>
      <c r="L88" s="53">
        <f t="shared" si="16"/>
        <v>0</v>
      </c>
      <c r="M88" s="53">
        <f t="shared" si="19"/>
        <v>5867.5826233135313</v>
      </c>
      <c r="N88" s="52">
        <f t="shared" si="20"/>
        <v>27057.787035798356</v>
      </c>
    </row>
    <row r="89" spans="1:14" x14ac:dyDescent="0.25">
      <c r="A89" s="9">
        <v>87</v>
      </c>
      <c r="B89" s="53">
        <f>IF(Übersicht!$C$13&gt;=A89,-Übersicht!$C$6,IF(A89=Übersicht!$C$13+1,Übersicht!$F$9,0))</f>
        <v>0</v>
      </c>
      <c r="C89" s="53">
        <f t="shared" si="17"/>
        <v>63101.512949568001</v>
      </c>
      <c r="D89" s="53">
        <f t="shared" si="18"/>
        <v>1796261.8336248819</v>
      </c>
      <c r="E89" s="53">
        <f t="shared" si="21"/>
        <v>0</v>
      </c>
      <c r="F89" s="53">
        <f>IF(ISNUMBER(Übersicht!K24),(D89+E89)*(1+Übersicht!K24),(D89+E89)*(1+$Q$5))</f>
        <v>1904037.5436423749</v>
      </c>
      <c r="G89" s="53">
        <f t="shared" si="12"/>
        <v>107775.71001749299</v>
      </c>
      <c r="H89" s="53">
        <f t="shared" si="13"/>
        <v>3772.1498506122516</v>
      </c>
      <c r="I89" s="53">
        <f t="shared" si="11"/>
        <v>34272.675785562744</v>
      </c>
      <c r="J89" s="53">
        <f t="shared" si="14"/>
        <v>0</v>
      </c>
      <c r="K89" s="53">
        <f t="shared" si="15"/>
        <v>0</v>
      </c>
      <c r="L89" s="53">
        <f t="shared" si="16"/>
        <v>0</v>
      </c>
      <c r="M89" s="53">
        <f t="shared" si="19"/>
        <v>6116.3290169095208</v>
      </c>
      <c r="N89" s="52">
        <f t="shared" si="20"/>
        <v>28156.346768653224</v>
      </c>
    </row>
    <row r="90" spans="1:14" x14ac:dyDescent="0.25">
      <c r="A90" s="9">
        <v>88</v>
      </c>
      <c r="B90" s="53">
        <f>IF(Übersicht!$C$13&gt;=A90,-Übersicht!$C$6,IF(A90=Übersicht!$C$13+1,Übersicht!$F$9,0))</f>
        <v>0</v>
      </c>
      <c r="C90" s="53">
        <f t="shared" si="17"/>
        <v>63101.512949568001</v>
      </c>
      <c r="D90" s="53">
        <f t="shared" si="18"/>
        <v>1869764.8678568122</v>
      </c>
      <c r="E90" s="53">
        <f t="shared" si="21"/>
        <v>0</v>
      </c>
      <c r="F90" s="53">
        <f>IF(ISNUMBER(Übersicht!K25),(D90+E90)*(1+Übersicht!K25),(D90+E90)*(1+$Q$5))</f>
        <v>1981950.7599282211</v>
      </c>
      <c r="G90" s="53">
        <f t="shared" si="12"/>
        <v>112185.89207140892</v>
      </c>
      <c r="H90" s="53">
        <f t="shared" si="13"/>
        <v>3926.5062224993053</v>
      </c>
      <c r="I90" s="53">
        <f t="shared" si="11"/>
        <v>35675.113678707974</v>
      </c>
      <c r="J90" s="53">
        <f t="shared" si="14"/>
        <v>0</v>
      </c>
      <c r="K90" s="53">
        <f t="shared" si="15"/>
        <v>0</v>
      </c>
      <c r="L90" s="53">
        <f t="shared" si="16"/>
        <v>0</v>
      </c>
      <c r="M90" s="53">
        <f t="shared" si="19"/>
        <v>6375.2541129314586</v>
      </c>
      <c r="N90" s="52">
        <f t="shared" si="20"/>
        <v>29299.859565776515</v>
      </c>
    </row>
    <row r="91" spans="1:14" x14ac:dyDescent="0.25">
      <c r="A91" s="9">
        <v>89</v>
      </c>
      <c r="B91" s="53">
        <f>IF(Übersicht!$C$13&gt;=A91,-Übersicht!$C$6,IF(A91=Übersicht!$C$13+1,Übersicht!$F$9,0))</f>
        <v>0</v>
      </c>
      <c r="C91" s="53">
        <f t="shared" si="17"/>
        <v>63101.512949568001</v>
      </c>
      <c r="D91" s="53">
        <f t="shared" si="18"/>
        <v>1946275.6462495131</v>
      </c>
      <c r="E91" s="53">
        <f t="shared" si="21"/>
        <v>0</v>
      </c>
      <c r="F91" s="53">
        <f>IF(ISNUMBER(Übersicht!K26),(D91+E91)*(1+Übersicht!K26),(D91+E91)*(1+$Q$5))</f>
        <v>2063052.1850244841</v>
      </c>
      <c r="G91" s="53">
        <f t="shared" si="12"/>
        <v>116776.53877497092</v>
      </c>
      <c r="H91" s="53">
        <f t="shared" si="13"/>
        <v>4087.1788571239777</v>
      </c>
      <c r="I91" s="53">
        <f t="shared" si="11"/>
        <v>37134.939330440713</v>
      </c>
      <c r="J91" s="53">
        <f t="shared" si="14"/>
        <v>0</v>
      </c>
      <c r="K91" s="53">
        <f t="shared" si="15"/>
        <v>0</v>
      </c>
      <c r="L91" s="53">
        <f t="shared" si="16"/>
        <v>0</v>
      </c>
      <c r="M91" s="53">
        <f t="shared" si="19"/>
        <v>6644.7744238826153</v>
      </c>
      <c r="N91" s="52">
        <f t="shared" si="20"/>
        <v>30490.164906558097</v>
      </c>
    </row>
    <row r="92" spans="1:14" x14ac:dyDescent="0.25">
      <c r="A92" s="9">
        <v>90</v>
      </c>
      <c r="B92" s="53">
        <f>IF(Übersicht!$C$13&gt;=A92,-Übersicht!$C$6,IF(A92=Übersicht!$C$13+1,Übersicht!$F$9,0))</f>
        <v>0</v>
      </c>
      <c r="C92" s="53">
        <f t="shared" si="17"/>
        <v>63101.512949568001</v>
      </c>
      <c r="D92" s="53">
        <f t="shared" si="18"/>
        <v>2025917.2456940433</v>
      </c>
      <c r="E92" s="53">
        <f t="shared" si="21"/>
        <v>0</v>
      </c>
      <c r="F92" s="53">
        <f>IF(ISNUMBER(Übersicht!K27),(D92+E92)*(1+Übersicht!K27),(D92+E92)*(1+$Q$5))</f>
        <v>2147472.280435686</v>
      </c>
      <c r="G92" s="53">
        <f t="shared" si="12"/>
        <v>121555.03474164265</v>
      </c>
      <c r="H92" s="53">
        <f t="shared" si="13"/>
        <v>4254.426215957491</v>
      </c>
      <c r="I92" s="53">
        <f t="shared" si="11"/>
        <v>38654.501047842343</v>
      </c>
      <c r="J92" s="53">
        <f t="shared" si="14"/>
        <v>0</v>
      </c>
      <c r="K92" s="53">
        <f t="shared" si="15"/>
        <v>0</v>
      </c>
      <c r="L92" s="53">
        <f t="shared" si="16"/>
        <v>0</v>
      </c>
      <c r="M92" s="53">
        <f t="shared" si="19"/>
        <v>6925.3235059578919</v>
      </c>
      <c r="N92" s="52">
        <f t="shared" si="20"/>
        <v>31729.177541884452</v>
      </c>
    </row>
    <row r="93" spans="1:14" x14ac:dyDescent="0.25">
      <c r="A93" s="9">
        <v>91</v>
      </c>
      <c r="B93" s="53">
        <f>IF(Übersicht!$C$13&gt;=A93,-Übersicht!$C$6,IF(A93=Übersicht!$C$13+1,Übersicht!$F$9,0))</f>
        <v>0</v>
      </c>
      <c r="C93" s="53">
        <f t="shared" si="17"/>
        <v>63101.512949568001</v>
      </c>
      <c r="D93" s="53">
        <f t="shared" si="18"/>
        <v>2108817.7793878438</v>
      </c>
      <c r="E93" s="53">
        <f t="shared" si="21"/>
        <v>0</v>
      </c>
      <c r="F93" s="53">
        <f>IF(ISNUMBER(Übersicht!K28),(D93+E93)*(1+Übersicht!K28),(D93+E93)*(1+$Q$5))</f>
        <v>2235346.8461511144</v>
      </c>
      <c r="G93" s="53">
        <f t="shared" si="12"/>
        <v>126529.06676327065</v>
      </c>
      <c r="H93" s="53">
        <f t="shared" si="13"/>
        <v>4428.5173367144716</v>
      </c>
      <c r="I93" s="53">
        <f t="shared" si="11"/>
        <v>40236.243230720058</v>
      </c>
      <c r="J93" s="53">
        <f t="shared" si="14"/>
        <v>0</v>
      </c>
      <c r="K93" s="53">
        <f t="shared" si="15"/>
        <v>0</v>
      </c>
      <c r="L93" s="53">
        <f t="shared" si="16"/>
        <v>0</v>
      </c>
      <c r="M93" s="53">
        <f t="shared" si="19"/>
        <v>7217.3526564716894</v>
      </c>
      <c r="N93" s="52">
        <f t="shared" si="20"/>
        <v>33018.890574248369</v>
      </c>
    </row>
    <row r="94" spans="1:14" x14ac:dyDescent="0.25">
      <c r="A94" s="9">
        <v>92</v>
      </c>
      <c r="B94" s="53">
        <f>IF(Übersicht!$C$13&gt;=A94,-Übersicht!$C$6,IF(A94=Übersicht!$C$13+1,Übersicht!$F$9,0))</f>
        <v>0</v>
      </c>
      <c r="C94" s="53">
        <f t="shared" si="17"/>
        <v>63101.512949568001</v>
      </c>
      <c r="D94" s="53">
        <f t="shared" si="18"/>
        <v>2195110.6029203944</v>
      </c>
      <c r="E94" s="53">
        <f t="shared" si="21"/>
        <v>0</v>
      </c>
      <c r="F94" s="53">
        <f>IF(ISNUMBER(Übersicht!K29),(D94+E94)*(1+Übersicht!K29),(D94+E94)*(1+$Q$5))</f>
        <v>2326817.239095618</v>
      </c>
      <c r="G94" s="53">
        <f t="shared" si="12"/>
        <v>131706.63617522363</v>
      </c>
      <c r="H94" s="53">
        <f t="shared" si="13"/>
        <v>4609.732266132828</v>
      </c>
      <c r="I94" s="53">
        <f t="shared" si="11"/>
        <v>41882.71030372112</v>
      </c>
      <c r="J94" s="53">
        <f t="shared" si="14"/>
        <v>0</v>
      </c>
      <c r="K94" s="53">
        <f t="shared" si="15"/>
        <v>0</v>
      </c>
      <c r="L94" s="53">
        <f t="shared" si="16"/>
        <v>0</v>
      </c>
      <c r="M94" s="53">
        <f t="shared" si="19"/>
        <v>7521.3316398245106</v>
      </c>
      <c r="N94" s="52">
        <f t="shared" si="20"/>
        <v>34361.378663896612</v>
      </c>
    </row>
    <row r="95" spans="1:14" x14ac:dyDescent="0.25">
      <c r="A95" s="9">
        <v>93</v>
      </c>
      <c r="B95" s="53">
        <f>IF(Übersicht!$C$13&gt;=A95,-Übersicht!$C$6,IF(A95=Übersicht!$C$13+1,Übersicht!$F$9,0))</f>
        <v>0</v>
      </c>
      <c r="C95" s="53">
        <f t="shared" si="17"/>
        <v>63101.512949568001</v>
      </c>
      <c r="D95" s="53">
        <f t="shared" si="18"/>
        <v>2284934.528791897</v>
      </c>
      <c r="E95" s="53">
        <f t="shared" si="21"/>
        <v>0</v>
      </c>
      <c r="F95" s="53">
        <f>IF(ISNUMBER(Übersicht!K30),(D95+E95)*(1+Übersicht!K30),(D95+E95)*(1+$Q$5))</f>
        <v>2422030.6005194108</v>
      </c>
      <c r="G95" s="53">
        <f t="shared" si="12"/>
        <v>137096.0717275138</v>
      </c>
      <c r="H95" s="53">
        <f t="shared" si="13"/>
        <v>4798.3625104629837</v>
      </c>
      <c r="I95" s="53">
        <f t="shared" si="11"/>
        <v>43596.550809349392</v>
      </c>
      <c r="J95" s="53">
        <f t="shared" si="14"/>
        <v>0</v>
      </c>
      <c r="K95" s="53">
        <f t="shared" si="15"/>
        <v>0</v>
      </c>
      <c r="L95" s="53">
        <f t="shared" si="16"/>
        <v>0</v>
      </c>
      <c r="M95" s="53">
        <f t="shared" si="19"/>
        <v>7837.7494431761297</v>
      </c>
      <c r="N95" s="52">
        <f t="shared" si="20"/>
        <v>35758.801366173262</v>
      </c>
    </row>
    <row r="96" spans="1:14" x14ac:dyDescent="0.25">
      <c r="A96" s="9">
        <v>94</v>
      </c>
      <c r="B96" s="53">
        <f>IF(Übersicht!$C$13&gt;=A96,-Übersicht!$C$6,IF(A96=Übersicht!$C$13+1,Übersicht!$F$9,0))</f>
        <v>0</v>
      </c>
      <c r="C96" s="53">
        <f t="shared" si="17"/>
        <v>63101.512949568001</v>
      </c>
      <c r="D96" s="53">
        <f t="shared" si="18"/>
        <v>2378434.0497100614</v>
      </c>
      <c r="E96" s="53">
        <f t="shared" si="21"/>
        <v>0</v>
      </c>
      <c r="F96" s="53">
        <f>IF(ISNUMBER(Übersicht!K31),(D96+E96)*(1+Übersicht!K31),(D96+E96)*(1+$Q$5))</f>
        <v>2521140.0926926653</v>
      </c>
      <c r="G96" s="53">
        <f t="shared" si="12"/>
        <v>142706.04298260389</v>
      </c>
      <c r="H96" s="53">
        <f t="shared" si="13"/>
        <v>4994.711504391129</v>
      </c>
      <c r="I96" s="53">
        <f t="shared" si="11"/>
        <v>45380.521668467969</v>
      </c>
      <c r="J96" s="53">
        <f t="shared" si="14"/>
        <v>0</v>
      </c>
      <c r="K96" s="53">
        <f t="shared" si="15"/>
        <v>0</v>
      </c>
      <c r="L96" s="53">
        <f t="shared" si="16"/>
        <v>0</v>
      </c>
      <c r="M96" s="53">
        <f t="shared" si="19"/>
        <v>8167.1150630408974</v>
      </c>
      <c r="N96" s="52">
        <f t="shared" si="20"/>
        <v>37213.406605427073</v>
      </c>
    </row>
    <row r="97" spans="1:14" x14ac:dyDescent="0.25">
      <c r="A97" s="9">
        <v>95</v>
      </c>
      <c r="B97" s="53">
        <f>IF(Übersicht!$C$13&gt;=A97,-Übersicht!$C$6,IF(A97=Übersicht!$C$13+1,Übersicht!$F$9,0))</f>
        <v>0</v>
      </c>
      <c r="C97" s="53">
        <f t="shared" si="17"/>
        <v>63101.512949568001</v>
      </c>
      <c r="D97" s="53">
        <f t="shared" si="18"/>
        <v>2475759.5710241972</v>
      </c>
      <c r="E97" s="53">
        <f t="shared" si="21"/>
        <v>0</v>
      </c>
      <c r="F97" s="53">
        <f>IF(ISNUMBER(Übersicht!K32),(D97+E97)*(1+Übersicht!K32),(D97+E97)*(1+$Q$5))</f>
        <v>2624305.1452856492</v>
      </c>
      <c r="G97" s="53">
        <f t="shared" si="12"/>
        <v>148545.57426145207</v>
      </c>
      <c r="H97" s="53">
        <f t="shared" si="13"/>
        <v>5199.0950991508143</v>
      </c>
      <c r="I97" s="53">
        <f t="shared" si="11"/>
        <v>47237.49261514168</v>
      </c>
      <c r="J97" s="53">
        <f t="shared" si="14"/>
        <v>0</v>
      </c>
      <c r="K97" s="53">
        <f t="shared" si="15"/>
        <v>0</v>
      </c>
      <c r="L97" s="53">
        <f t="shared" si="16"/>
        <v>0</v>
      </c>
      <c r="M97" s="53">
        <f t="shared" si="19"/>
        <v>8509.9583240705306</v>
      </c>
      <c r="N97" s="52">
        <f t="shared" si="20"/>
        <v>38727.534291071148</v>
      </c>
    </row>
    <row r="98" spans="1:14" x14ac:dyDescent="0.25">
      <c r="A98" s="9">
        <v>96</v>
      </c>
      <c r="B98" s="53">
        <f>IF(Übersicht!$C$13&gt;=A98,-Übersicht!$C$6,IF(A98=Übersicht!$C$13+1,Übersicht!$F$9,0))</f>
        <v>0</v>
      </c>
      <c r="C98" s="53">
        <f t="shared" si="17"/>
        <v>63101.512949568001</v>
      </c>
      <c r="D98" s="53">
        <f t="shared" si="18"/>
        <v>2577067.6526705073</v>
      </c>
      <c r="E98" s="53">
        <f t="shared" si="21"/>
        <v>0</v>
      </c>
      <c r="F98" s="53">
        <f>IF(ISNUMBER(Übersicht!K33),(D98+E98)*(1+Übersicht!K33),(D98+E98)*(1+$Q$5))</f>
        <v>2731691.711830738</v>
      </c>
      <c r="G98" s="53">
        <f t="shared" si="12"/>
        <v>154624.05916023068</v>
      </c>
      <c r="H98" s="53">
        <f t="shared" si="13"/>
        <v>5411.8420706080651</v>
      </c>
      <c r="I98" s="53">
        <f t="shared" si="11"/>
        <v>49170.450812953277</v>
      </c>
      <c r="J98" s="53">
        <f t="shared" si="14"/>
        <v>0</v>
      </c>
      <c r="K98" s="53">
        <f t="shared" si="15"/>
        <v>0</v>
      </c>
      <c r="L98" s="53">
        <f t="shared" si="16"/>
        <v>0</v>
      </c>
      <c r="M98" s="53">
        <f t="shared" si="19"/>
        <v>8866.8307313414989</v>
      </c>
      <c r="N98" s="52">
        <f t="shared" si="20"/>
        <v>40303.620081611778</v>
      </c>
    </row>
    <row r="99" spans="1:14" x14ac:dyDescent="0.25">
      <c r="A99" s="9">
        <v>97</v>
      </c>
      <c r="B99" s="53">
        <f>IF(Übersicht!$C$13&gt;=A99,-Übersicht!$C$6,IF(A99=Übersicht!$C$13+1,Übersicht!$F$9,0))</f>
        <v>0</v>
      </c>
      <c r="C99" s="53">
        <f t="shared" si="17"/>
        <v>63101.512949568001</v>
      </c>
      <c r="D99" s="53">
        <f t="shared" si="18"/>
        <v>2682521.2610177849</v>
      </c>
      <c r="E99" s="53">
        <f t="shared" si="21"/>
        <v>0</v>
      </c>
      <c r="F99" s="53">
        <f>IF(ISNUMBER(Übersicht!K34),(D99+E99)*(1+Übersicht!K34),(D99+E99)*(1+$Q$5))</f>
        <v>2843472.536678852</v>
      </c>
      <c r="G99" s="53">
        <f t="shared" si="12"/>
        <v>160951.27566106711</v>
      </c>
      <c r="H99" s="53">
        <f t="shared" si="13"/>
        <v>5633.2946481373483</v>
      </c>
      <c r="I99" s="53">
        <f t="shared" si="11"/>
        <v>51182.505660219336</v>
      </c>
      <c r="J99" s="53">
        <f t="shared" si="14"/>
        <v>0</v>
      </c>
      <c r="K99" s="53">
        <f t="shared" si="15"/>
        <v>0</v>
      </c>
      <c r="L99" s="53">
        <f t="shared" si="16"/>
        <v>0</v>
      </c>
      <c r="M99" s="53">
        <f t="shared" si="19"/>
        <v>9238.3063575179931</v>
      </c>
      <c r="N99" s="52">
        <f t="shared" si="20"/>
        <v>41944.199302701345</v>
      </c>
    </row>
    <row r="100" spans="1:14" x14ac:dyDescent="0.25">
      <c r="A100" s="9">
        <v>98</v>
      </c>
      <c r="B100" s="53">
        <f>IF(Übersicht!$C$13&gt;=A100,-Übersicht!$C$6,IF(A100=Übersicht!$C$13+1,Übersicht!$F$9,0))</f>
        <v>0</v>
      </c>
      <c r="C100" s="53">
        <f t="shared" si="17"/>
        <v>63101.512949568001</v>
      </c>
      <c r="D100" s="53">
        <f t="shared" si="18"/>
        <v>2792290.0310186329</v>
      </c>
      <c r="E100" s="53">
        <f t="shared" si="21"/>
        <v>0</v>
      </c>
      <c r="F100" s="53">
        <f>IF(ISNUMBER(Übersicht!K35),(D100+E100)*(1+Übersicht!K35),(D100+E100)*(1+$Q$5))</f>
        <v>2959827.4328797511</v>
      </c>
      <c r="G100" s="53">
        <f t="shared" si="12"/>
        <v>167537.40186111815</v>
      </c>
      <c r="H100" s="53">
        <f t="shared" si="13"/>
        <v>5863.8090651391285</v>
      </c>
      <c r="I100" s="53">
        <f t="shared" si="11"/>
        <v>53276.893791835515</v>
      </c>
      <c r="J100" s="53">
        <f t="shared" si="14"/>
        <v>0</v>
      </c>
      <c r="K100" s="53">
        <f t="shared" si="15"/>
        <v>0</v>
      </c>
      <c r="L100" s="53">
        <f t="shared" si="16"/>
        <v>0</v>
      </c>
      <c r="M100" s="53">
        <f t="shared" si="19"/>
        <v>9624.9827663176311</v>
      </c>
      <c r="N100" s="52">
        <f t="shared" si="20"/>
        <v>43651.911025517882</v>
      </c>
    </row>
    <row r="101" spans="1:14" x14ac:dyDescent="0.25">
      <c r="A101" s="9">
        <v>99</v>
      </c>
      <c r="B101" s="53">
        <f>IF(Übersicht!$C$13&gt;=A101,-Übersicht!$C$6,IF(A101=Übersicht!$C$13+1,Übersicht!$F$9,0))</f>
        <v>0</v>
      </c>
      <c r="C101" s="53">
        <f t="shared" si="17"/>
        <v>63101.512949568001</v>
      </c>
      <c r="D101" s="53">
        <f t="shared" si="18"/>
        <v>2906550.5390879158</v>
      </c>
      <c r="E101" s="53">
        <f t="shared" si="21"/>
        <v>0</v>
      </c>
      <c r="F101" s="53">
        <f>IF(ISNUMBER(Übersicht!K36),(D101+E101)*(1+Übersicht!K36),(D101+E101)*(1+$Q$5))</f>
        <v>3080943.5714331907</v>
      </c>
      <c r="G101" s="53">
        <f t="shared" si="12"/>
        <v>174393.03234527493</v>
      </c>
      <c r="H101" s="53">
        <f t="shared" si="13"/>
        <v>6103.7561320846225</v>
      </c>
      <c r="I101" s="53">
        <f t="shared" si="11"/>
        <v>55456.984285797429</v>
      </c>
      <c r="J101" s="53">
        <f t="shared" si="14"/>
        <v>0</v>
      </c>
      <c r="K101" s="53">
        <f t="shared" si="15"/>
        <v>0</v>
      </c>
      <c r="L101" s="53">
        <f t="shared" si="16"/>
        <v>0</v>
      </c>
      <c r="M101" s="53">
        <f t="shared" si="19"/>
        <v>10027.481973765349</v>
      </c>
      <c r="N101" s="52">
        <f t="shared" si="20"/>
        <v>45429.502312032084</v>
      </c>
    </row>
    <row r="102" spans="1:14" ht="15.75" thickBot="1" x14ac:dyDescent="0.3">
      <c r="A102" s="10">
        <v>100</v>
      </c>
      <c r="B102" s="54">
        <f>IF(Übersicht!$C$13&gt;=A102,-Übersicht!$C$6,IF(A102=Übersicht!$C$13+1,Übersicht!$F$9,0))</f>
        <v>0</v>
      </c>
      <c r="C102" s="54">
        <f t="shared" si="17"/>
        <v>63101.512949568001</v>
      </c>
      <c r="D102" s="54">
        <f t="shared" si="18"/>
        <v>3025486.5871473933</v>
      </c>
      <c r="E102" s="53">
        <f t="shared" si="21"/>
        <v>0</v>
      </c>
      <c r="F102" s="54">
        <f>IF(ISNUMBER(Übersicht!K37),(D102+E102)*(1+Übersicht!K37),(D102+E102)*(1+$Q$5))</f>
        <v>3207015.7823762372</v>
      </c>
      <c r="G102" s="54">
        <f t="shared" si="12"/>
        <v>181529.19522884395</v>
      </c>
      <c r="H102" s="54">
        <f t="shared" si="13"/>
        <v>6353.5218330095258</v>
      </c>
      <c r="I102" s="54">
        <f t="shared" si="11"/>
        <v>57726.284082772268</v>
      </c>
      <c r="J102" s="54">
        <f t="shared" si="14"/>
        <v>0</v>
      </c>
      <c r="K102" s="54">
        <f t="shared" si="15"/>
        <v>0</v>
      </c>
      <c r="L102" s="54">
        <f t="shared" si="16"/>
        <v>0</v>
      </c>
      <c r="M102" s="55">
        <f t="shared" si="19"/>
        <v>10446.451448781829</v>
      </c>
      <c r="N102" s="55">
        <f t="shared" si="20"/>
        <v>47279.832633990438</v>
      </c>
    </row>
    <row r="103" spans="1:14" x14ac:dyDescent="0.25">
      <c r="A103" s="103">
        <v>101</v>
      </c>
    </row>
    <row r="104" spans="1:14" x14ac:dyDescent="0.25">
      <c r="C104" s="44"/>
    </row>
  </sheetData>
  <sheetProtection sheet="1" objects="1" scenarios="1"/>
  <conditionalFormatting sqref="E3:E102">
    <cfRule type="cellIs" dxfId="0" priority="2" operator="lessThan">
      <formula>0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zoomScale="80" zoomScaleNormal="80" workbookViewId="0">
      <selection activeCell="P12" sqref="P12"/>
    </sheetView>
  </sheetViews>
  <sheetFormatPr baseColWidth="10" defaultRowHeight="15" x14ac:dyDescent="0.25"/>
  <cols>
    <col min="1" max="1" width="7.28515625" customWidth="1"/>
    <col min="2" max="2" width="16.28515625" hidden="1" customWidth="1"/>
    <col min="3" max="3" width="12.42578125" bestFit="1" customWidth="1"/>
    <col min="4" max="4" width="18.7109375" customWidth="1"/>
    <col min="5" max="5" width="14.42578125" customWidth="1"/>
    <col min="6" max="6" width="20.85546875" bestFit="1" customWidth="1"/>
    <col min="7" max="7" width="16.42578125" bestFit="1" customWidth="1"/>
    <col min="8" max="8" width="11.140625" bestFit="1" customWidth="1"/>
    <col min="9" max="9" width="17.28515625" customWidth="1"/>
    <col min="10" max="10" width="10.140625" bestFit="1" customWidth="1"/>
    <col min="11" max="11" width="16.140625" bestFit="1" customWidth="1"/>
    <col min="13" max="13" width="24.42578125" bestFit="1" customWidth="1"/>
    <col min="15" max="15" width="28" bestFit="1" customWidth="1"/>
  </cols>
  <sheetData>
    <row r="1" spans="1:16" ht="15.75" thickBot="1" x14ac:dyDescent="0.3"/>
    <row r="2" spans="1:16" ht="75.75" thickBot="1" x14ac:dyDescent="0.3">
      <c r="A2" s="6" t="s">
        <v>0</v>
      </c>
      <c r="B2" s="6"/>
      <c r="C2" s="5" t="s">
        <v>6</v>
      </c>
      <c r="D2" s="5" t="s">
        <v>10</v>
      </c>
      <c r="E2" s="5" t="s">
        <v>1</v>
      </c>
      <c r="F2" s="5" t="s">
        <v>2</v>
      </c>
      <c r="G2" s="5" t="s">
        <v>19</v>
      </c>
      <c r="H2" s="5" t="s">
        <v>9</v>
      </c>
      <c r="I2" s="5" t="s">
        <v>15</v>
      </c>
      <c r="J2" s="6" t="s">
        <v>5</v>
      </c>
      <c r="K2" s="6" t="s">
        <v>8</v>
      </c>
    </row>
    <row r="3" spans="1:16" x14ac:dyDescent="0.25">
      <c r="A3" s="41">
        <v>1</v>
      </c>
      <c r="B3" s="100">
        <f>IF(Übersicht!$C$13&gt;=A3,-Übersicht!$C$5-Übersicht!$C$6,IF(A3=Übersicht!$C$13+1,Übersicht!$G$9,0))</f>
        <v>-10000</v>
      </c>
      <c r="C3" s="51">
        <v>0</v>
      </c>
      <c r="D3" s="51">
        <v>0</v>
      </c>
      <c r="E3" s="51">
        <v>0</v>
      </c>
      <c r="F3" s="51">
        <f>IF(ISNUMBER(Übersicht!C18),(D3+E3)*(1+Übersicht!C18),(D3+E3)*(1+$P$5))</f>
        <v>0</v>
      </c>
      <c r="G3" s="51">
        <f>F3-(E3+D3)</f>
        <v>0</v>
      </c>
      <c r="H3" s="51">
        <f>IF(G3&gt;0,(D3+E3)*$P$8*0.7,0)</f>
        <v>0</v>
      </c>
      <c r="I3" s="51">
        <f>IF(G3&gt;0,MIN(G3,H3),0)</f>
        <v>0</v>
      </c>
      <c r="J3" s="51">
        <f>IF(I3*$P$9&gt;$P$10,(I3*$P$9-$P$10)*$P$7,0)</f>
        <v>0</v>
      </c>
      <c r="K3" s="58">
        <f>I3</f>
        <v>0</v>
      </c>
      <c r="O3" s="2" t="s">
        <v>22</v>
      </c>
      <c r="P3" s="60">
        <f>Übersicht!C5</f>
        <v>0</v>
      </c>
    </row>
    <row r="4" spans="1:16" x14ac:dyDescent="0.25">
      <c r="A4" s="42">
        <v>2</v>
      </c>
      <c r="B4" s="101">
        <f>IF(Übersicht!$C$13&gt;=A4,-Übersicht!$C$6,IF(A4=Übersicht!$C$13+1,Übersicht!$G$9,0))</f>
        <v>-10000</v>
      </c>
      <c r="C4" s="53">
        <f>C3+E4</f>
        <v>0</v>
      </c>
      <c r="D4" s="53">
        <f>F3</f>
        <v>0</v>
      </c>
      <c r="E4" s="53">
        <f>IF(Mix_Aus!M3&gt;0,$P$4-J3+Mix_Aus!N3,0)</f>
        <v>0</v>
      </c>
      <c r="F4" s="53">
        <f>IF(ISNUMBER(Übersicht!C19),(D4+E4)*(1+Übersicht!C19),(D4+E4)*(1+$P$5))</f>
        <v>0</v>
      </c>
      <c r="G4" s="53">
        <f t="shared" ref="G4:G67" si="0">F4-(E4+D4)</f>
        <v>0</v>
      </c>
      <c r="H4" s="53">
        <f t="shared" ref="H4:H67" si="1">IF(G4&gt;0,(D4+E4)*$P$8*0.7,0)</f>
        <v>0</v>
      </c>
      <c r="I4" s="53">
        <f t="shared" ref="I4:I67" si="2">IF(G4&gt;0,MIN(G4,H4),0)</f>
        <v>0</v>
      </c>
      <c r="J4" s="53">
        <f>IF(I4*$P$9&gt;$P$10,(I4*$P$9-$P$10)*$P$7,0)</f>
        <v>0</v>
      </c>
      <c r="K4" s="59">
        <f>K3+I4</f>
        <v>0</v>
      </c>
      <c r="O4" s="4" t="s">
        <v>23</v>
      </c>
      <c r="P4" s="61">
        <f>Übersicht!C6</f>
        <v>10000</v>
      </c>
    </row>
    <row r="5" spans="1:16" x14ac:dyDescent="0.25">
      <c r="A5" s="42">
        <v>3</v>
      </c>
      <c r="B5" s="101">
        <f>IF(Übersicht!$C$13&gt;=A5,-Übersicht!$C$6,IF(A5=Übersicht!$C$13+1,Übersicht!$G$9,0))</f>
        <v>-10000</v>
      </c>
      <c r="C5" s="53">
        <f t="shared" ref="C5:C68" si="3">C4+E5</f>
        <v>0</v>
      </c>
      <c r="D5" s="53">
        <f t="shared" ref="D5:D68" si="4">F4</f>
        <v>0</v>
      </c>
      <c r="E5" s="53">
        <f>IF(Mix_Aus!M4&gt;0,$P$4-J4+Mix_Aus!N4,0)</f>
        <v>0</v>
      </c>
      <c r="F5" s="53">
        <f>IF(ISNUMBER(Übersicht!C20),(D5+E5)*(1+Übersicht!C20),(D5+E5)*(1+$P$5))</f>
        <v>0</v>
      </c>
      <c r="G5" s="53">
        <f t="shared" si="0"/>
        <v>0</v>
      </c>
      <c r="H5" s="53">
        <f t="shared" si="1"/>
        <v>0</v>
      </c>
      <c r="I5" s="53">
        <f t="shared" si="2"/>
        <v>0</v>
      </c>
      <c r="J5" s="53">
        <f t="shared" ref="J5:J68" si="5">IF(I5*$P$9&gt;$P$10,(I5*$P$9-$P$10)*$P$7,0)</f>
        <v>0</v>
      </c>
      <c r="K5" s="59">
        <f t="shared" ref="K5:K68" si="6">K4+I5</f>
        <v>0</v>
      </c>
      <c r="O5" s="4" t="s">
        <v>24</v>
      </c>
      <c r="P5" s="50">
        <f>Übersicht!C7</f>
        <v>0.06</v>
      </c>
    </row>
    <row r="6" spans="1:16" x14ac:dyDescent="0.25">
      <c r="A6" s="42">
        <v>4</v>
      </c>
      <c r="B6" s="101">
        <f>IF(Übersicht!$C$13&gt;=A6,-Übersicht!$C$6,IF(A6=Übersicht!$C$13+1,Übersicht!$G$9,0))</f>
        <v>-10000</v>
      </c>
      <c r="C6" s="53">
        <f t="shared" si="3"/>
        <v>0</v>
      </c>
      <c r="D6" s="53">
        <f t="shared" si="4"/>
        <v>0</v>
      </c>
      <c r="E6" s="53">
        <f>IF(Mix_Aus!M5&gt;0,$P$4-J5+Mix_Aus!N5,0)</f>
        <v>0</v>
      </c>
      <c r="F6" s="53">
        <f>IF(ISNUMBER(Übersicht!C21),(D6+E6)*(1+Übersicht!C21),(D6+E6)*(1+$P$5))</f>
        <v>0</v>
      </c>
      <c r="G6" s="53">
        <f t="shared" si="0"/>
        <v>0</v>
      </c>
      <c r="H6" s="53">
        <f t="shared" si="1"/>
        <v>0</v>
      </c>
      <c r="I6" s="53">
        <f t="shared" si="2"/>
        <v>0</v>
      </c>
      <c r="J6" s="53">
        <f t="shared" si="5"/>
        <v>0</v>
      </c>
      <c r="K6" s="59">
        <f t="shared" si="6"/>
        <v>0</v>
      </c>
      <c r="O6" s="4" t="s">
        <v>25</v>
      </c>
      <c r="P6" s="50">
        <f>Übersicht!C8</f>
        <v>1.7999999999999999E-2</v>
      </c>
    </row>
    <row r="7" spans="1:16" x14ac:dyDescent="0.25">
      <c r="A7" s="42">
        <v>5</v>
      </c>
      <c r="B7" s="101">
        <f>IF(Übersicht!$C$13&gt;=A7,-Übersicht!$C$6,IF(A7=Übersicht!$C$13+1,Übersicht!$G$9,0))</f>
        <v>-10000</v>
      </c>
      <c r="C7" s="53">
        <f t="shared" si="3"/>
        <v>0</v>
      </c>
      <c r="D7" s="53">
        <f t="shared" si="4"/>
        <v>0</v>
      </c>
      <c r="E7" s="53">
        <f>IF(Mix_Aus!M6&gt;0,$P$4-J6+Mix_Aus!N6,0)</f>
        <v>0</v>
      </c>
      <c r="F7" s="53">
        <f>IF(ISNUMBER(Übersicht!C22),(D7+E7)*(1+Übersicht!C22),(D7+E7)*(1+$P$5))</f>
        <v>0</v>
      </c>
      <c r="G7" s="53">
        <f t="shared" si="0"/>
        <v>0</v>
      </c>
      <c r="H7" s="53">
        <f t="shared" si="1"/>
        <v>0</v>
      </c>
      <c r="I7" s="53">
        <f t="shared" si="2"/>
        <v>0</v>
      </c>
      <c r="J7" s="53">
        <f t="shared" si="5"/>
        <v>0</v>
      </c>
      <c r="K7" s="59">
        <f t="shared" si="6"/>
        <v>0</v>
      </c>
      <c r="O7" s="4" t="s">
        <v>26</v>
      </c>
      <c r="P7" s="7">
        <f>Übersicht!C9</f>
        <v>0.26374999999999998</v>
      </c>
    </row>
    <row r="8" spans="1:16" x14ac:dyDescent="0.25">
      <c r="A8" s="42">
        <v>6</v>
      </c>
      <c r="B8" s="101">
        <f>IF(Übersicht!$C$13&gt;=A8,-Übersicht!$C$6,IF(A8=Übersicht!$C$13+1,Übersicht!$G$9,0))</f>
        <v>-10000</v>
      </c>
      <c r="C8" s="53">
        <f t="shared" si="3"/>
        <v>0</v>
      </c>
      <c r="D8" s="53">
        <f t="shared" si="4"/>
        <v>0</v>
      </c>
      <c r="E8" s="53">
        <f>IF(Mix_Aus!M7&gt;0,$P$4-J7+Mix_Aus!N7,0)</f>
        <v>0</v>
      </c>
      <c r="F8" s="53">
        <f>IF(ISNUMBER(Übersicht!C23),(D8+E8)*(1+Übersicht!C23),(D8+E8)*(1+$P$5))</f>
        <v>0</v>
      </c>
      <c r="G8" s="53">
        <f t="shared" si="0"/>
        <v>0</v>
      </c>
      <c r="H8" s="53">
        <f t="shared" si="1"/>
        <v>0</v>
      </c>
      <c r="I8" s="53">
        <f t="shared" si="2"/>
        <v>0</v>
      </c>
      <c r="J8" s="53">
        <f t="shared" si="5"/>
        <v>0</v>
      </c>
      <c r="K8" s="59">
        <f t="shared" si="6"/>
        <v>0</v>
      </c>
      <c r="O8" s="4" t="s">
        <v>27</v>
      </c>
      <c r="P8" s="7">
        <f>Übersicht!C10</f>
        <v>3.0000000000000001E-3</v>
      </c>
    </row>
    <row r="9" spans="1:16" x14ac:dyDescent="0.25">
      <c r="A9" s="42">
        <v>7</v>
      </c>
      <c r="B9" s="101">
        <f>IF(Übersicht!$C$13&gt;=A9,-Übersicht!$C$6,IF(A9=Übersicht!$C$13+1,Übersicht!$G$9,0))</f>
        <v>-10000</v>
      </c>
      <c r="C9" s="53">
        <f t="shared" si="3"/>
        <v>11296.438817275241</v>
      </c>
      <c r="D9" s="53">
        <f t="shared" si="4"/>
        <v>0</v>
      </c>
      <c r="E9" s="53">
        <f>IF(Mix_Aus!M8&gt;0,$P$4-J8+Mix_Aus!N8,0)</f>
        <v>11296.438817275241</v>
      </c>
      <c r="F9" s="53">
        <f>IF(ISNUMBER(Übersicht!C24),(D9+E9)*(1+Übersicht!C24),(D9+E9)*(1+$P$5))</f>
        <v>11974.225146311755</v>
      </c>
      <c r="G9" s="53">
        <f t="shared" si="0"/>
        <v>677.78632903651487</v>
      </c>
      <c r="H9" s="53">
        <f t="shared" si="1"/>
        <v>23.722521516278004</v>
      </c>
      <c r="I9" s="53">
        <f t="shared" si="2"/>
        <v>23.722521516278004</v>
      </c>
      <c r="J9" s="53">
        <f t="shared" si="5"/>
        <v>0</v>
      </c>
      <c r="K9" s="59">
        <f t="shared" si="6"/>
        <v>23.722521516278004</v>
      </c>
      <c r="O9" s="3" t="s">
        <v>28</v>
      </c>
      <c r="P9" s="11">
        <f>Übersicht!C11</f>
        <v>0.7</v>
      </c>
    </row>
    <row r="10" spans="1:16" x14ac:dyDescent="0.25">
      <c r="A10" s="42">
        <v>8</v>
      </c>
      <c r="B10" s="101">
        <f>IF(Übersicht!$C$13&gt;=A10,-Übersicht!$C$6,IF(A10=Übersicht!$C$13+1,Übersicht!$G$9,0))</f>
        <v>-10000</v>
      </c>
      <c r="C10" s="53">
        <f t="shared" si="3"/>
        <v>22637.282998303384</v>
      </c>
      <c r="D10" s="53">
        <f t="shared" si="4"/>
        <v>11974.225146311755</v>
      </c>
      <c r="E10" s="53">
        <f>IF(Mix_Aus!M9&gt;0,$P$4-J9+Mix_Aus!N9,0)</f>
        <v>11340.844181028144</v>
      </c>
      <c r="F10" s="53">
        <f>IF(ISNUMBER(Übersicht!C25),(D10+E10)*(1+Übersicht!C25),(D10+E10)*(1+$P$5))</f>
        <v>24713.973486980296</v>
      </c>
      <c r="G10" s="53">
        <f t="shared" si="0"/>
        <v>1398.9041596403949</v>
      </c>
      <c r="H10" s="53">
        <f t="shared" si="1"/>
        <v>48.961645587413791</v>
      </c>
      <c r="I10" s="53">
        <f t="shared" si="2"/>
        <v>48.961645587413791</v>
      </c>
      <c r="J10" s="53">
        <f t="shared" si="5"/>
        <v>0</v>
      </c>
      <c r="K10" s="59">
        <f t="shared" si="6"/>
        <v>72.684167103691792</v>
      </c>
      <c r="O10" s="46" t="s">
        <v>29</v>
      </c>
      <c r="P10" s="57">
        <f>Übersicht!C12</f>
        <v>801</v>
      </c>
    </row>
    <row r="11" spans="1:16" x14ac:dyDescent="0.25">
      <c r="A11" s="42">
        <v>9</v>
      </c>
      <c r="B11" s="101">
        <f>IF(Übersicht!$C$13&gt;=A11,-Übersicht!$C$6,IF(A11=Übersicht!$C$13+1,Übersicht!$G$9,0))</f>
        <v>-10000</v>
      </c>
      <c r="C11" s="53">
        <f t="shared" si="3"/>
        <v>34024.349610569203</v>
      </c>
      <c r="D11" s="53">
        <f t="shared" si="4"/>
        <v>24713.973486980296</v>
      </c>
      <c r="E11" s="53">
        <f>IF(Mix_Aus!M10&gt;0,$P$4-J10+Mix_Aus!N10,0)</f>
        <v>11387.066612265815</v>
      </c>
      <c r="F11" s="53">
        <f>IF(ISNUMBER(Übersicht!C26),(D11+E11)*(1+Übersicht!C26),(D11+E11)*(1+$P$5))</f>
        <v>38267.102505200877</v>
      </c>
      <c r="G11" s="53">
        <f t="shared" si="0"/>
        <v>2166.0624059547699</v>
      </c>
      <c r="H11" s="53">
        <f t="shared" si="1"/>
        <v>75.812184208416824</v>
      </c>
      <c r="I11" s="53">
        <f t="shared" si="2"/>
        <v>75.812184208416824</v>
      </c>
      <c r="J11" s="53">
        <f t="shared" si="5"/>
        <v>0</v>
      </c>
      <c r="K11" s="59">
        <f t="shared" si="6"/>
        <v>148.49635131210863</v>
      </c>
      <c r="O11" s="14" t="s">
        <v>30</v>
      </c>
      <c r="P11" s="47">
        <f>Übersicht!C13</f>
        <v>30</v>
      </c>
    </row>
    <row r="12" spans="1:16" ht="15.75" thickBot="1" x14ac:dyDescent="0.3">
      <c r="A12" s="42">
        <v>10</v>
      </c>
      <c r="B12" s="101">
        <f>IF(Übersicht!$C$13&gt;=A12,-Übersicht!$C$6,IF(A12=Übersicht!$C$13+1,Übersicht!$G$9,0))</f>
        <v>-10000</v>
      </c>
      <c r="C12" s="53">
        <f t="shared" si="3"/>
        <v>45459.530075958937</v>
      </c>
      <c r="D12" s="53">
        <f t="shared" si="4"/>
        <v>38267.102505200877</v>
      </c>
      <c r="E12" s="53">
        <f>IF(Mix_Aus!M11&gt;0,$P$4-J11+Mix_Aus!N11,0)</f>
        <v>11435.180465389732</v>
      </c>
      <c r="F12" s="53">
        <f>IF(ISNUMBER(Übersicht!C27),(D12+E12)*(1+Übersicht!C27),(D12+E12)*(1+$P$5))</f>
        <v>52684.419948826049</v>
      </c>
      <c r="G12" s="53">
        <f t="shared" si="0"/>
        <v>2982.1369782354377</v>
      </c>
      <c r="H12" s="53">
        <f t="shared" si="1"/>
        <v>104.37479423824028</v>
      </c>
      <c r="I12" s="53">
        <f t="shared" si="2"/>
        <v>104.37479423824028</v>
      </c>
      <c r="J12" s="53">
        <f t="shared" si="5"/>
        <v>0</v>
      </c>
      <c r="K12" s="59">
        <f t="shared" si="6"/>
        <v>252.8711455503489</v>
      </c>
      <c r="O12" s="12" t="s">
        <v>34</v>
      </c>
      <c r="P12" s="45">
        <f ca="1">IRR(B3:INDIRECT("B"&amp;P11+3),Übersicht!C7*(1-Übersicht!C9))</f>
        <v>5.3201552361929583E-2</v>
      </c>
    </row>
    <row r="13" spans="1:16" x14ac:dyDescent="0.25">
      <c r="A13" s="42">
        <v>11</v>
      </c>
      <c r="B13" s="101">
        <f>IF(Übersicht!$C$13&gt;=A13,-Übersicht!$C$6,IF(A13=Übersicht!$C$13+1,Übersicht!$J$9,0))</f>
        <v>-10000</v>
      </c>
      <c r="C13" s="53">
        <f t="shared" si="3"/>
        <v>56944.793213342418</v>
      </c>
      <c r="D13" s="53">
        <f t="shared" si="4"/>
        <v>52684.419948826049</v>
      </c>
      <c r="E13" s="53">
        <f>IF(Mix_Aus!M12&gt;0,$P$4-J12+Mix_Aus!N12,0)</f>
        <v>11485.263137383481</v>
      </c>
      <c r="F13" s="53">
        <f>IF(ISNUMBER(Übersicht!C28),(D13+E13)*(1+Übersicht!C28),(D13+E13)*(1+$P$5))</f>
        <v>68019.864071382108</v>
      </c>
      <c r="G13" s="53">
        <f t="shared" si="0"/>
        <v>3850.1809851725775</v>
      </c>
      <c r="H13" s="53">
        <f t="shared" si="1"/>
        <v>134.75633448104003</v>
      </c>
      <c r="I13" s="53">
        <f t="shared" si="2"/>
        <v>134.75633448104003</v>
      </c>
      <c r="J13" s="53">
        <f t="shared" si="5"/>
        <v>0</v>
      </c>
      <c r="K13" s="59">
        <f t="shared" si="6"/>
        <v>387.62748003138893</v>
      </c>
    </row>
    <row r="14" spans="1:16" x14ac:dyDescent="0.25">
      <c r="A14" s="42">
        <v>12</v>
      </c>
      <c r="B14" s="101">
        <f>IF(Übersicht!$C$13&gt;=A14,-Übersicht!$C$6,IF(A14=Übersicht!$C$13+1,Übersicht!$G$9,0))</f>
        <v>-10000</v>
      </c>
      <c r="C14" s="53">
        <f t="shared" si="3"/>
        <v>68482.188405657624</v>
      </c>
      <c r="D14" s="53">
        <f t="shared" si="4"/>
        <v>68019.864071382108</v>
      </c>
      <c r="E14" s="53">
        <f>IF(Mix_Aus!M13&gt;0,$P$4-J13+Mix_Aus!N13,0)</f>
        <v>11537.395192315213</v>
      </c>
      <c r="F14" s="53">
        <f>IF(ISNUMBER(Übersicht!C29),(D14+E14)*(1+Übersicht!C29),(D14+E14)*(1+$P$5))</f>
        <v>84330.694819519151</v>
      </c>
      <c r="G14" s="53">
        <f t="shared" si="0"/>
        <v>4773.4355558218376</v>
      </c>
      <c r="H14" s="53">
        <f t="shared" si="1"/>
        <v>167.07024445376436</v>
      </c>
      <c r="I14" s="53">
        <f t="shared" si="2"/>
        <v>167.07024445376436</v>
      </c>
      <c r="J14" s="53">
        <f t="shared" si="5"/>
        <v>0</v>
      </c>
      <c r="K14" s="59">
        <f t="shared" si="6"/>
        <v>554.69772448515323</v>
      </c>
    </row>
    <row r="15" spans="1:16" x14ac:dyDescent="0.25">
      <c r="A15" s="42">
        <v>13</v>
      </c>
      <c r="B15" s="101">
        <f>IF(Übersicht!$C$13&gt;=A15,-Übersicht!$C$6,IF(A15=Übersicht!$C$13+1,Übersicht!$G$9,0))</f>
        <v>-10000</v>
      </c>
      <c r="C15" s="53">
        <f t="shared" si="3"/>
        <v>80073.848896592375</v>
      </c>
      <c r="D15" s="53">
        <f t="shared" si="4"/>
        <v>84330.694819519151</v>
      </c>
      <c r="E15" s="53">
        <f>IF(Mix_Aus!M14&gt;0,$P$4-J14+Mix_Aus!N14,0)</f>
        <v>11591.660490934752</v>
      </c>
      <c r="F15" s="53">
        <f>IF(ISNUMBER(Übersicht!C30),(D15+E15)*(1+Übersicht!C30),(D15+E15)*(1+$P$5))</f>
        <v>101677.69662908114</v>
      </c>
      <c r="G15" s="53">
        <f t="shared" si="0"/>
        <v>5755.3413186272373</v>
      </c>
      <c r="H15" s="53">
        <f t="shared" si="1"/>
        <v>201.43694615195318</v>
      </c>
      <c r="I15" s="53">
        <f t="shared" si="2"/>
        <v>201.43694615195318</v>
      </c>
      <c r="J15" s="53">
        <f t="shared" si="5"/>
        <v>0</v>
      </c>
      <c r="K15" s="59">
        <f t="shared" si="6"/>
        <v>756.13467063710641</v>
      </c>
    </row>
    <row r="16" spans="1:16" x14ac:dyDescent="0.25">
      <c r="A16" s="42">
        <v>14</v>
      </c>
      <c r="B16" s="101">
        <f>IF(Übersicht!$C$13&gt;=A16,-Übersicht!$C$6,IF(A16=Übersicht!$C$13+1,Übersicht!$G$9,0))</f>
        <v>-10000</v>
      </c>
      <c r="C16" s="53">
        <f t="shared" si="3"/>
        <v>91721.995222166181</v>
      </c>
      <c r="D16" s="53">
        <f t="shared" si="4"/>
        <v>101677.69662908114</v>
      </c>
      <c r="E16" s="53">
        <f>IF(Mix_Aus!M15&gt;0,$P$4-J15+Mix_Aus!N15,0)</f>
        <v>11648.146325573802</v>
      </c>
      <c r="F16" s="53">
        <f>IF(ISNUMBER(Übersicht!C31),(D16+E16)*(1+Übersicht!C31),(D16+E16)*(1+$P$5))</f>
        <v>120125.39353193424</v>
      </c>
      <c r="G16" s="53">
        <f t="shared" si="0"/>
        <v>6799.5505772792967</v>
      </c>
      <c r="H16" s="53">
        <f t="shared" si="1"/>
        <v>237.98427020477536</v>
      </c>
      <c r="I16" s="53">
        <f t="shared" si="2"/>
        <v>237.98427020477536</v>
      </c>
      <c r="J16" s="53">
        <f t="shared" si="5"/>
        <v>0</v>
      </c>
      <c r="K16" s="59">
        <f t="shared" si="6"/>
        <v>994.11894084188179</v>
      </c>
    </row>
    <row r="17" spans="1:11" x14ac:dyDescent="0.25">
      <c r="A17" s="42">
        <v>15</v>
      </c>
      <c r="B17" s="101">
        <f>IF(Übersicht!$C$13&gt;=A17,-Übersicht!$C$6,IF(A17=Übersicht!$C$13+1,Übersicht!$G$9,0))</f>
        <v>-10000</v>
      </c>
      <c r="C17" s="53">
        <f t="shared" si="3"/>
        <v>103428.93878273247</v>
      </c>
      <c r="D17" s="53">
        <f t="shared" si="4"/>
        <v>120125.39353193424</v>
      </c>
      <c r="E17" s="53">
        <f>IF(Mix_Aus!M16&gt;0,$P$4-J16+Mix_Aus!N16,0)</f>
        <v>11706.943560566282</v>
      </c>
      <c r="F17" s="53">
        <f>IF(ISNUMBER(Übersicht!C32),(D17+E17)*(1+Übersicht!C32),(D17+E17)*(1+$P$5))</f>
        <v>139742.27731805056</v>
      </c>
      <c r="G17" s="53">
        <f t="shared" si="0"/>
        <v>7909.9402255500318</v>
      </c>
      <c r="H17" s="53">
        <f t="shared" si="1"/>
        <v>276.84790789425108</v>
      </c>
      <c r="I17" s="53">
        <f t="shared" si="2"/>
        <v>276.84790789425108</v>
      </c>
      <c r="J17" s="53">
        <f t="shared" si="5"/>
        <v>0</v>
      </c>
      <c r="K17" s="59">
        <f t="shared" si="6"/>
        <v>1270.9668487361328</v>
      </c>
    </row>
    <row r="18" spans="1:11" x14ac:dyDescent="0.25">
      <c r="A18" s="42">
        <v>16</v>
      </c>
      <c r="B18" s="101">
        <f>IF(Übersicht!$C$13&gt;=A18,-Übersicht!$C$6,IF(A18=Übersicht!$C$13+1,Übersicht!$G$9,0))</f>
        <v>-10000</v>
      </c>
      <c r="C18" s="53">
        <f t="shared" si="3"/>
        <v>115197.08556114712</v>
      </c>
      <c r="D18" s="53">
        <f t="shared" si="4"/>
        <v>139742.27731805056</v>
      </c>
      <c r="E18" s="53">
        <f>IF(Mix_Aus!M17&gt;0,$P$4-J17+Mix_Aus!N17,0)</f>
        <v>11768.146778414653</v>
      </c>
      <c r="F18" s="53">
        <f>IF(ISNUMBER(Übersicht!C33),(D18+E18)*(1+Übersicht!C33),(D18+E18)*(1+$P$5))</f>
        <v>160601.04954225314</v>
      </c>
      <c r="G18" s="53">
        <f t="shared" si="0"/>
        <v>9090.6254457879113</v>
      </c>
      <c r="H18" s="53">
        <f t="shared" si="1"/>
        <v>318.17189060257698</v>
      </c>
      <c r="I18" s="53">
        <f t="shared" si="2"/>
        <v>318.17189060257698</v>
      </c>
      <c r="J18" s="53">
        <f t="shared" si="5"/>
        <v>0</v>
      </c>
      <c r="K18" s="59">
        <f t="shared" si="6"/>
        <v>1589.1387393387097</v>
      </c>
    </row>
    <row r="19" spans="1:11" x14ac:dyDescent="0.25">
      <c r="A19" s="42">
        <v>17</v>
      </c>
      <c r="B19" s="101">
        <f>IF(Übersicht!$C$13&gt;=A19,-Übersicht!$C$6,IF(A19=Übersicht!$C$13+1,Übersicht!$G$9,0))</f>
        <v>-10000</v>
      </c>
      <c r="C19" s="53">
        <f t="shared" si="3"/>
        <v>127028.9399930845</v>
      </c>
      <c r="D19" s="53">
        <f t="shared" si="4"/>
        <v>160601.04954225314</v>
      </c>
      <c r="E19" s="53">
        <f>IF(Mix_Aus!M18&gt;0,$P$4-J18+Mix_Aus!N18,0)</f>
        <v>11831.854431937381</v>
      </c>
      <c r="F19" s="53">
        <f>IF(ISNUMBER(Übersicht!C34),(D19+E19)*(1+Übersicht!C34),(D19+E19)*(1+$P$5))</f>
        <v>182778.87821264198</v>
      </c>
      <c r="G19" s="53">
        <f t="shared" si="0"/>
        <v>10345.974238451454</v>
      </c>
      <c r="H19" s="53">
        <f t="shared" si="1"/>
        <v>362.10909834580008</v>
      </c>
      <c r="I19" s="53">
        <f t="shared" si="2"/>
        <v>362.10909834580008</v>
      </c>
      <c r="J19" s="53">
        <f t="shared" si="5"/>
        <v>0</v>
      </c>
      <c r="K19" s="59">
        <f t="shared" si="6"/>
        <v>1951.2478376845097</v>
      </c>
    </row>
    <row r="20" spans="1:11" x14ac:dyDescent="0.25">
      <c r="A20" s="42">
        <v>18</v>
      </c>
      <c r="B20" s="101">
        <f>IF(Übersicht!$C$13&gt;=A20,-Übersicht!$C$6,IF(A20=Übersicht!$C$13+1,Übersicht!$G$9,0))</f>
        <v>-10000</v>
      </c>
      <c r="C20" s="53">
        <f t="shared" si="3"/>
        <v>138927.10899572674</v>
      </c>
      <c r="D20" s="53">
        <f t="shared" si="4"/>
        <v>182778.87821264198</v>
      </c>
      <c r="E20" s="53">
        <f>IF(Mix_Aus!M19&gt;0,$P$4-J19+Mix_Aus!N19,0)</f>
        <v>11898.169002642258</v>
      </c>
      <c r="F20" s="53">
        <f>IF(ISNUMBER(Übersicht!C35),(D20+E20)*(1+Übersicht!C35),(D20+E20)*(1+$P$5))</f>
        <v>206357.67004820131</v>
      </c>
      <c r="G20" s="53">
        <f t="shared" si="0"/>
        <v>11680.622832917055</v>
      </c>
      <c r="H20" s="53">
        <f t="shared" si="1"/>
        <v>408.82179915209696</v>
      </c>
      <c r="I20" s="53">
        <f t="shared" si="2"/>
        <v>408.82179915209696</v>
      </c>
      <c r="J20" s="53">
        <f t="shared" si="5"/>
        <v>0</v>
      </c>
      <c r="K20" s="59">
        <f t="shared" si="6"/>
        <v>2360.0696368366066</v>
      </c>
    </row>
    <row r="21" spans="1:11" x14ac:dyDescent="0.25">
      <c r="A21" s="42">
        <v>19</v>
      </c>
      <c r="B21" s="101">
        <f>IF(Übersicht!$C$13&gt;=A21,-Übersicht!$C$6,IF(A21=Übersicht!$C$13+1,Übersicht!$G$9,0))</f>
        <v>-10000</v>
      </c>
      <c r="C21" s="53">
        <f t="shared" si="3"/>
        <v>150894.30616130712</v>
      </c>
      <c r="D21" s="53">
        <f t="shared" si="4"/>
        <v>206357.67004820131</v>
      </c>
      <c r="E21" s="53">
        <f>IF(Mix_Aus!M20&gt;0,$P$4-J20+Mix_Aus!N20,0)</f>
        <v>11967.197165580381</v>
      </c>
      <c r="F21" s="53">
        <f>IF(ISNUMBER(Übersicht!C36),(D21+E21)*(1+Übersicht!C36),(D21+E21)*(1+$P$5))</f>
        <v>231424.3592466086</v>
      </c>
      <c r="G21" s="53">
        <f t="shared" si="0"/>
        <v>13099.492032826907</v>
      </c>
      <c r="H21" s="53">
        <f t="shared" si="1"/>
        <v>458.48222114894151</v>
      </c>
      <c r="I21" s="53">
        <f t="shared" si="2"/>
        <v>458.48222114894151</v>
      </c>
      <c r="J21" s="53">
        <f t="shared" si="5"/>
        <v>0</v>
      </c>
      <c r="K21" s="59">
        <f t="shared" si="6"/>
        <v>2818.5518579855479</v>
      </c>
    </row>
    <row r="22" spans="1:11" x14ac:dyDescent="0.25">
      <c r="A22" s="42">
        <v>20</v>
      </c>
      <c r="B22" s="101">
        <f>IF(Übersicht!$C$13&gt;=A22,-Übersicht!$C$6,IF(A22=Übersicht!$C$13+1,Übersicht!$G$9,0))</f>
        <v>-10000</v>
      </c>
      <c r="C22" s="53">
        <f t="shared" si="3"/>
        <v>162933.35612225306</v>
      </c>
      <c r="D22" s="53">
        <f t="shared" si="4"/>
        <v>231424.3592466086</v>
      </c>
      <c r="E22" s="53">
        <f>IF(Mix_Aus!M21&gt;0,$P$4-J21+Mix_Aus!N21,0)</f>
        <v>12039.049960945929</v>
      </c>
      <c r="F22" s="53">
        <f>IF(ISNUMBER(Übersicht!C37),(D22+E22)*(1+Übersicht!C37),(D22+E22)*(1+$P$5))</f>
        <v>258071.21376000781</v>
      </c>
      <c r="G22" s="53">
        <f t="shared" si="0"/>
        <v>14607.804552453279</v>
      </c>
      <c r="H22" s="53">
        <f t="shared" si="1"/>
        <v>511.27315933586448</v>
      </c>
      <c r="I22" s="53">
        <f t="shared" si="2"/>
        <v>511.27315933586448</v>
      </c>
      <c r="J22" s="53">
        <f t="shared" si="5"/>
        <v>0</v>
      </c>
      <c r="K22" s="59">
        <f t="shared" si="6"/>
        <v>3329.8250173214124</v>
      </c>
    </row>
    <row r="23" spans="1:11" x14ac:dyDescent="0.25">
      <c r="A23" s="42">
        <v>21</v>
      </c>
      <c r="B23" s="101">
        <f>IF(Übersicht!$C$13&gt;=A23,-Übersicht!$C$6,IF(A23=Übersicht!$C$13+1,Übersicht!$G$9,0))</f>
        <v>-10000</v>
      </c>
      <c r="C23" s="53">
        <f t="shared" si="3"/>
        <v>175047.19909495089</v>
      </c>
      <c r="D23" s="53">
        <f t="shared" si="4"/>
        <v>258071.21376000781</v>
      </c>
      <c r="E23" s="53">
        <f>IF(Mix_Aus!M22&gt;0,$P$4-J22+Mix_Aus!N22,0)</f>
        <v>12113.842972697837</v>
      </c>
      <c r="F23" s="53">
        <f>IF(ISNUMBER(Übersicht!E18),(D23+E23)*(1+Übersicht!E18),(D23+E23)*(1+$P$5))</f>
        <v>286396.16013666801</v>
      </c>
      <c r="G23" s="53">
        <f t="shared" si="0"/>
        <v>16211.103403962334</v>
      </c>
      <c r="H23" s="53">
        <f t="shared" si="1"/>
        <v>567.38861913868186</v>
      </c>
      <c r="I23" s="53">
        <f t="shared" si="2"/>
        <v>567.38861913868186</v>
      </c>
      <c r="J23" s="53">
        <f t="shared" si="5"/>
        <v>0</v>
      </c>
      <c r="K23" s="59">
        <f t="shared" si="6"/>
        <v>3897.2136364600942</v>
      </c>
    </row>
    <row r="24" spans="1:11" x14ac:dyDescent="0.25">
      <c r="A24" s="42">
        <v>22</v>
      </c>
      <c r="B24" s="101">
        <f>IF(Übersicht!$C$13&gt;=A24,-Übersicht!$C$6,IF(A24=Übersicht!$C$13+1,Übersicht!$G$9,0))</f>
        <v>-10000</v>
      </c>
      <c r="C24" s="53">
        <f t="shared" si="3"/>
        <v>187238.89560944153</v>
      </c>
      <c r="D24" s="53">
        <f t="shared" si="4"/>
        <v>286396.16013666801</v>
      </c>
      <c r="E24" s="53">
        <f>IF(Mix_Aus!M23&gt;0,$P$4-J23+Mix_Aus!N23,0)</f>
        <v>12191.696514490633</v>
      </c>
      <c r="F24" s="53">
        <f>IF(ISNUMBER(Übersicht!E19),(D24+E24)*(1+Übersicht!E19),(D24+E24)*(1+$P$5))</f>
        <v>316503.12805022817</v>
      </c>
      <c r="G24" s="53">
        <f t="shared" si="0"/>
        <v>17915.271399069519</v>
      </c>
      <c r="H24" s="53">
        <f t="shared" si="1"/>
        <v>627.03449896743314</v>
      </c>
      <c r="I24" s="53">
        <f t="shared" si="2"/>
        <v>627.03449896743314</v>
      </c>
      <c r="J24" s="53">
        <f t="shared" si="5"/>
        <v>0</v>
      </c>
      <c r="K24" s="59">
        <f t="shared" si="6"/>
        <v>4524.2481354275278</v>
      </c>
    </row>
    <row r="25" spans="1:11" x14ac:dyDescent="0.25">
      <c r="A25" s="42">
        <v>23</v>
      </c>
      <c r="B25" s="101">
        <f>IF(Übersicht!$C$13&gt;=A25,-Übersicht!$C$6,IF(A25=Übersicht!$C$13+1,Übersicht!$G$9,0))</f>
        <v>-10000</v>
      </c>
      <c r="C25" s="53">
        <f t="shared" si="3"/>
        <v>199511.63143265512</v>
      </c>
      <c r="D25" s="53">
        <f t="shared" si="4"/>
        <v>316503.12805022817</v>
      </c>
      <c r="E25" s="53">
        <f>IF(Mix_Aus!M24&gt;0,$P$4-J24+Mix_Aus!N24,0)</f>
        <v>12272.73582321359</v>
      </c>
      <c r="F25" s="53">
        <f>IF(ISNUMBER(Übersicht!E20),(D25+E25)*(1+Übersicht!E20),(D25+E25)*(1+$P$5))</f>
        <v>348502.41570584831</v>
      </c>
      <c r="G25" s="53">
        <f t="shared" si="0"/>
        <v>19726.551832406549</v>
      </c>
      <c r="H25" s="53">
        <f t="shared" si="1"/>
        <v>690.42931413422764</v>
      </c>
      <c r="I25" s="53">
        <f t="shared" si="2"/>
        <v>690.42931413422764</v>
      </c>
      <c r="J25" s="53">
        <f t="shared" si="5"/>
        <v>0</v>
      </c>
      <c r="K25" s="59">
        <f t="shared" si="6"/>
        <v>5214.6774495617556</v>
      </c>
    </row>
    <row r="26" spans="1:11" x14ac:dyDescent="0.25">
      <c r="A26" s="42">
        <v>24</v>
      </c>
      <c r="B26" s="101">
        <f>IF(Übersicht!$C$13&gt;=A26,-Übersicht!$C$6,IF(A26=Übersicht!$C$13+1,Übersicht!$G$9,0))</f>
        <v>-10000</v>
      </c>
      <c r="C26" s="53">
        <f t="shared" si="3"/>
        <v>211868.72269310462</v>
      </c>
      <c r="D26" s="53">
        <f t="shared" si="4"/>
        <v>348502.41570584831</v>
      </c>
      <c r="E26" s="53">
        <f>IF(Mix_Aus!M25&gt;0,$P$4-J25+Mix_Aus!N25,0)</f>
        <v>12357.091260449492</v>
      </c>
      <c r="F26" s="53">
        <f>IF(ISNUMBER(Übersicht!E21),(D26+E26)*(1+Übersicht!E21),(D26+E26)*(1+$P$5))</f>
        <v>382511.07738427568</v>
      </c>
      <c r="G26" s="53">
        <f t="shared" si="0"/>
        <v>21651.57041797787</v>
      </c>
      <c r="H26" s="53">
        <f t="shared" si="1"/>
        <v>757.80496462922531</v>
      </c>
      <c r="I26" s="53">
        <f t="shared" si="2"/>
        <v>757.80496462922531</v>
      </c>
      <c r="J26" s="53">
        <f t="shared" si="5"/>
        <v>0</v>
      </c>
      <c r="K26" s="59">
        <f t="shared" si="6"/>
        <v>5972.4824141909812</v>
      </c>
    </row>
    <row r="27" spans="1:11" x14ac:dyDescent="0.25">
      <c r="A27" s="42">
        <v>25</v>
      </c>
      <c r="B27" s="101">
        <f>IF(Übersicht!$C$13&gt;=A27,-Übersicht!$C$6,IF(A27=Übersicht!$C$13+1,Übersicht!$G$9,0))</f>
        <v>-10000</v>
      </c>
      <c r="C27" s="53">
        <f t="shared" si="3"/>
        <v>224313.62121528169</v>
      </c>
      <c r="D27" s="53">
        <f t="shared" si="4"/>
        <v>382511.07738427568</v>
      </c>
      <c r="E27" s="53">
        <f>IF(Mix_Aus!M26&gt;0,$P$4-J26+Mix_Aus!N26,0)</f>
        <v>12444.898522177084</v>
      </c>
      <c r="F27" s="53">
        <f>IF(ISNUMBER(Übersicht!E22),(D27+E27)*(1+Übersicht!E22),(D27+E27)*(1+$P$5))</f>
        <v>418653.33446083992</v>
      </c>
      <c r="G27" s="53">
        <f t="shared" si="0"/>
        <v>23697.358554387174</v>
      </c>
      <c r="H27" s="53">
        <f t="shared" si="1"/>
        <v>829.40754940355077</v>
      </c>
      <c r="I27" s="53">
        <f t="shared" si="2"/>
        <v>829.40754940355077</v>
      </c>
      <c r="J27" s="53">
        <f t="shared" si="5"/>
        <v>0</v>
      </c>
      <c r="K27" s="59">
        <f t="shared" si="6"/>
        <v>6801.8899635945318</v>
      </c>
    </row>
    <row r="28" spans="1:11" x14ac:dyDescent="0.25">
      <c r="A28" s="42">
        <v>26</v>
      </c>
      <c r="B28" s="101">
        <f>IF(Übersicht!$C$13&gt;=A28,-Übersicht!$C$6,IF(A28=Übersicht!$C$13+1,Übersicht!$G$9,0))</f>
        <v>-10000</v>
      </c>
      <c r="C28" s="53">
        <f t="shared" si="3"/>
        <v>236849.92007233624</v>
      </c>
      <c r="D28" s="53">
        <f t="shared" si="4"/>
        <v>418653.33446083992</v>
      </c>
      <c r="E28" s="53">
        <f>IF(Mix_Aus!M27&gt;0,$P$4-J27+Mix_Aus!N27,0)</f>
        <v>12536.298857054569</v>
      </c>
      <c r="F28" s="53">
        <f>IF(ISNUMBER(Übersicht!E23),(D28+E28)*(1+Übersicht!E23),(D28+E28)*(1+$P$5))</f>
        <v>457061.01131696819</v>
      </c>
      <c r="G28" s="53">
        <f t="shared" si="0"/>
        <v>25871.377999073709</v>
      </c>
      <c r="H28" s="53">
        <f t="shared" si="1"/>
        <v>905.49822996757837</v>
      </c>
      <c r="I28" s="53">
        <f t="shared" si="2"/>
        <v>905.49822996757837</v>
      </c>
      <c r="J28" s="53">
        <f t="shared" si="5"/>
        <v>0</v>
      </c>
      <c r="K28" s="59">
        <f t="shared" si="6"/>
        <v>7707.3881935621102</v>
      </c>
    </row>
    <row r="29" spans="1:11" x14ac:dyDescent="0.25">
      <c r="A29" s="42">
        <v>27</v>
      </c>
      <c r="B29" s="101">
        <f>IF(Übersicht!$C$13&gt;=A29,-Übersicht!$C$6,IF(A29=Übersicht!$C$13+1,Übersicht!$G$9,0))</f>
        <v>-10000</v>
      </c>
      <c r="C29" s="53">
        <f t="shared" si="3"/>
        <v>249481.3593659715</v>
      </c>
      <c r="D29" s="53">
        <f t="shared" si="4"/>
        <v>457061.01131696819</v>
      </c>
      <c r="E29" s="53">
        <f>IF(Mix_Aus!M28&gt;0,$P$4-J28+Mix_Aus!N28,0)</f>
        <v>12631.439293635243</v>
      </c>
      <c r="F29" s="53">
        <f>IF(ISNUMBER(Übersicht!E24),(D29+E29)*(1+Übersicht!E24),(D29+E29)*(1+$P$5))</f>
        <v>497873.99764723965</v>
      </c>
      <c r="G29" s="53">
        <f t="shared" si="0"/>
        <v>28181.547036636213</v>
      </c>
      <c r="H29" s="53">
        <f t="shared" si="1"/>
        <v>986.35414628226715</v>
      </c>
      <c r="I29" s="53">
        <f t="shared" si="2"/>
        <v>986.35414628226715</v>
      </c>
      <c r="J29" s="53">
        <f t="shared" si="5"/>
        <v>0</v>
      </c>
      <c r="K29" s="59">
        <f t="shared" si="6"/>
        <v>8693.7423398443771</v>
      </c>
    </row>
    <row r="30" spans="1:11" x14ac:dyDescent="0.25">
      <c r="A30" s="42">
        <v>28</v>
      </c>
      <c r="B30" s="101">
        <f>IF(Übersicht!$C$13&gt;=A30,-Übersicht!$C$6,IF(A30=Übersicht!$C$13+1,Übersicht!$G$9,0))</f>
        <v>-10000</v>
      </c>
      <c r="C30" s="53">
        <f t="shared" si="3"/>
        <v>262211.83224285231</v>
      </c>
      <c r="D30" s="53">
        <f t="shared" si="4"/>
        <v>497873.99764723965</v>
      </c>
      <c r="E30" s="53">
        <f>IF(Mix_Aus!M29&gt;0,$P$4-J29+Mix_Aus!N29,0)</f>
        <v>12730.472876880796</v>
      </c>
      <c r="F30" s="53">
        <f>IF(ISNUMBER(Übersicht!E25),(D30+E30)*(1+Übersicht!E25),(D30+E30)*(1+$P$5))</f>
        <v>541240.7387555677</v>
      </c>
      <c r="G30" s="53">
        <f t="shared" si="0"/>
        <v>30636.268231447262</v>
      </c>
      <c r="H30" s="53">
        <f t="shared" si="1"/>
        <v>1072.2693881006528</v>
      </c>
      <c r="I30" s="53">
        <f t="shared" si="2"/>
        <v>1072.2693881006528</v>
      </c>
      <c r="J30" s="53">
        <f t="shared" si="5"/>
        <v>0</v>
      </c>
      <c r="K30" s="59">
        <f t="shared" si="6"/>
        <v>9766.0117279450296</v>
      </c>
    </row>
    <row r="31" spans="1:11" x14ac:dyDescent="0.25">
      <c r="A31" s="42">
        <v>29</v>
      </c>
      <c r="B31" s="101">
        <f>IF(Übersicht!$C$13&gt;=A31,-Übersicht!$C$6,IF(A31=Übersicht!$C$13+1,Übersicht!$G$9,0))</f>
        <v>-10000</v>
      </c>
      <c r="C31" s="53">
        <f t="shared" si="3"/>
        <v>275045.39115720504</v>
      </c>
      <c r="D31" s="53">
        <f t="shared" si="4"/>
        <v>541240.7387555677</v>
      </c>
      <c r="E31" s="53">
        <f>IF(Mix_Aus!M30&gt;0,$P$4-J30+Mix_Aus!N30,0)</f>
        <v>12833.55891435276</v>
      </c>
      <c r="F31" s="53">
        <f>IF(ISNUMBER(Übersicht!E26),(D31+E31)*(1+Übersicht!E26),(D31+E31)*(1+$P$5))</f>
        <v>587318.7555301158</v>
      </c>
      <c r="G31" s="53">
        <f t="shared" si="0"/>
        <v>33244.457860195311</v>
      </c>
      <c r="H31" s="53">
        <f t="shared" si="1"/>
        <v>1163.556025106833</v>
      </c>
      <c r="I31" s="53">
        <f t="shared" si="2"/>
        <v>1163.556025106833</v>
      </c>
      <c r="J31" s="53">
        <f t="shared" si="5"/>
        <v>3.5577811353490381</v>
      </c>
      <c r="K31" s="59">
        <f t="shared" si="6"/>
        <v>10929.567753051862</v>
      </c>
    </row>
    <row r="32" spans="1:11" x14ac:dyDescent="0.25">
      <c r="A32" s="42">
        <v>30</v>
      </c>
      <c r="B32" s="101">
        <f>IF(Übersicht!$C$13&gt;=A32,-Übersicht!$C$6,IF(A32=Übersicht!$C$13+1,Übersicht!$G$9,0))</f>
        <v>-10000</v>
      </c>
      <c r="C32" s="53">
        <f t="shared" si="3"/>
        <v>287982.69660854776</v>
      </c>
      <c r="D32" s="53">
        <f t="shared" si="4"/>
        <v>587318.7555301158</v>
      </c>
      <c r="E32" s="53">
        <f>IF(Mix_Aus!M31&gt;0,$P$4-J31+Mix_Aus!N31,0)</f>
        <v>12937.305451342727</v>
      </c>
      <c r="F32" s="53">
        <f>IF(ISNUMBER(Übersicht!E27),(D32+E32)*(1+Übersicht!E27),(D32+E32)*(1+$P$5))</f>
        <v>636271.42464034609</v>
      </c>
      <c r="G32" s="53">
        <f t="shared" si="0"/>
        <v>36015.363658887567</v>
      </c>
      <c r="H32" s="53">
        <f t="shared" si="1"/>
        <v>1260.5377280610628</v>
      </c>
      <c r="I32" s="53">
        <f t="shared" si="2"/>
        <v>1260.5377280610628</v>
      </c>
      <c r="J32" s="53">
        <f t="shared" si="5"/>
        <v>21.46302804327372</v>
      </c>
      <c r="K32" s="59">
        <f t="shared" si="6"/>
        <v>12190.105481112925</v>
      </c>
    </row>
    <row r="33" spans="1:11" x14ac:dyDescent="0.25">
      <c r="A33" s="42">
        <v>31</v>
      </c>
      <c r="B33" s="101">
        <f ca="1">IF(Übersicht!$C$13&gt;=A33,-Übersicht!$C$6,IF(A33=Übersicht!$C$13+1,Übersicht!$J$9,0))</f>
        <v>739450.56879277539</v>
      </c>
      <c r="C33" s="53">
        <f t="shared" si="3"/>
        <v>301013.79202380555</v>
      </c>
      <c r="D33" s="53">
        <f t="shared" si="4"/>
        <v>636271.42464034609</v>
      </c>
      <c r="E33" s="53">
        <f>IF(Mix_Aus!M32&gt;0,$P$4-J32+Mix_Aus!N32,0)</f>
        <v>13031.095415257803</v>
      </c>
      <c r="F33" s="53">
        <f>IF(ISNUMBER(Übersicht!E28),(D33+E33)*(1+Übersicht!E28),(D33+E33)*(1+$P$5))</f>
        <v>688260.67125894025</v>
      </c>
      <c r="G33" s="53">
        <f t="shared" si="0"/>
        <v>38958.151203336311</v>
      </c>
      <c r="H33" s="53">
        <f t="shared" si="1"/>
        <v>1363.5352921167682</v>
      </c>
      <c r="I33" s="53">
        <f t="shared" si="2"/>
        <v>1363.5352921167682</v>
      </c>
      <c r="J33" s="53">
        <f t="shared" si="5"/>
        <v>40.478953307058319</v>
      </c>
      <c r="K33" s="59">
        <f t="shared" si="6"/>
        <v>13553.640773229694</v>
      </c>
    </row>
    <row r="34" spans="1:11" x14ac:dyDescent="0.25">
      <c r="A34" s="42">
        <v>32</v>
      </c>
      <c r="B34" s="101">
        <f>IF(Übersicht!$C$13&gt;=A34,-Übersicht!$C$6,IF(A34=Übersicht!$C$13+1,Übersicht!$G$9,0))</f>
        <v>0</v>
      </c>
      <c r="C34" s="53">
        <f t="shared" si="3"/>
        <v>314142.13729264948</v>
      </c>
      <c r="D34" s="53">
        <f t="shared" si="4"/>
        <v>688260.67125894025</v>
      </c>
      <c r="E34" s="53">
        <f>IF(Mix_Aus!M33&gt;0,$P$4-J33+Mix_Aus!N33,0)</f>
        <v>13128.345268843899</v>
      </c>
      <c r="F34" s="53">
        <f>IF(ISNUMBER(Übersicht!E29),(D34+E34)*(1+Übersicht!E29),(D34+E34)*(1+$P$5))</f>
        <v>743472.3575194513</v>
      </c>
      <c r="G34" s="53">
        <f t="shared" si="0"/>
        <v>42083.340991667123</v>
      </c>
      <c r="H34" s="53">
        <f t="shared" si="1"/>
        <v>1472.9169347083468</v>
      </c>
      <c r="I34" s="53">
        <f t="shared" si="2"/>
        <v>1472.9169347083468</v>
      </c>
      <c r="J34" s="53">
        <f t="shared" si="5"/>
        <v>60.673539070528527</v>
      </c>
      <c r="K34" s="59">
        <f t="shared" si="6"/>
        <v>15026.55770793804</v>
      </c>
    </row>
    <row r="35" spans="1:11" x14ac:dyDescent="0.25">
      <c r="A35" s="42">
        <v>33</v>
      </c>
      <c r="B35" s="101">
        <f>IF(Übersicht!$C$13&gt;=A35,-Übersicht!$C$6,IF(A35=Übersicht!$C$13+1,Übersicht!$G$9,0))</f>
        <v>0</v>
      </c>
      <c r="C35" s="53">
        <f t="shared" si="3"/>
        <v>327371.31135025033</v>
      </c>
      <c r="D35" s="53">
        <f t="shared" si="4"/>
        <v>743472.3575194513</v>
      </c>
      <c r="E35" s="53">
        <f>IF(Mix_Aus!M34&gt;0,$P$4-J34+Mix_Aus!N34,0)</f>
        <v>13229.174057600845</v>
      </c>
      <c r="F35" s="53">
        <f>IF(ISNUMBER(Übersicht!E30),(D35+E35)*(1+Übersicht!E30),(D35+E35)*(1+$P$5))</f>
        <v>802103.62347167521</v>
      </c>
      <c r="G35" s="53">
        <f t="shared" si="0"/>
        <v>45402.091894623125</v>
      </c>
      <c r="H35" s="53">
        <f t="shared" si="1"/>
        <v>1589.0732163118093</v>
      </c>
      <c r="I35" s="53">
        <f t="shared" si="2"/>
        <v>1589.0732163118093</v>
      </c>
      <c r="J35" s="53">
        <f t="shared" si="5"/>
        <v>82.118892561567762</v>
      </c>
      <c r="K35" s="59">
        <f t="shared" si="6"/>
        <v>16615.63092424985</v>
      </c>
    </row>
    <row r="36" spans="1:11" x14ac:dyDescent="0.25">
      <c r="A36" s="42">
        <v>34</v>
      </c>
      <c r="B36" s="101">
        <f>IF(Übersicht!$C$13&gt;=A36,-Übersicht!$C$6,IF(A36=Übersicht!$C$13+1,Übersicht!$G$9,0))</f>
        <v>0</v>
      </c>
      <c r="C36" s="53">
        <f t="shared" si="3"/>
        <v>340705.01570536592</v>
      </c>
      <c r="D36" s="53">
        <f t="shared" si="4"/>
        <v>802103.62347167521</v>
      </c>
      <c r="E36" s="53">
        <f>IF(Mix_Aus!M35&gt;0,$P$4-J35+Mix_Aus!N35,0)</f>
        <v>13333.7043551156</v>
      </c>
      <c r="F36" s="53">
        <f>IF(ISNUMBER(Übersicht!E31),(D36+E36)*(1+Übersicht!E31),(D36+E36)*(1+$P$5))</f>
        <v>864363.56749639835</v>
      </c>
      <c r="G36" s="53">
        <f t="shared" si="0"/>
        <v>48926.239669607487</v>
      </c>
      <c r="H36" s="53">
        <f t="shared" si="1"/>
        <v>1712.4183884362606</v>
      </c>
      <c r="I36" s="53">
        <f t="shared" si="2"/>
        <v>1712.4183884362606</v>
      </c>
      <c r="J36" s="53">
        <f t="shared" si="5"/>
        <v>104.8914949650446</v>
      </c>
      <c r="K36" s="59">
        <f t="shared" si="6"/>
        <v>18328.049312686111</v>
      </c>
    </row>
    <row r="37" spans="1:11" x14ac:dyDescent="0.25">
      <c r="A37" s="42">
        <v>35</v>
      </c>
      <c r="B37" s="101">
        <f>IF(Übersicht!$C$13&gt;=A37,-Übersicht!$C$6,IF(A37=Übersicht!$C$13+1,Übersicht!$G$9,0))</f>
        <v>0</v>
      </c>
      <c r="C37" s="53">
        <f t="shared" si="3"/>
        <v>354147.07803272299</v>
      </c>
      <c r="D37" s="53">
        <f t="shared" si="4"/>
        <v>864363.56749639835</v>
      </c>
      <c r="E37" s="53">
        <f>IF(Mix_Aus!M36&gt;0,$P$4-J36+Mix_Aus!N36,0)</f>
        <v>13442.062327357075</v>
      </c>
      <c r="F37" s="53">
        <f>IF(ISNUMBER(Übersicht!E32),(D37+E37)*(1+Übersicht!E32),(D37+E37)*(1+$P$5))</f>
        <v>930473.96761318087</v>
      </c>
      <c r="G37" s="53">
        <f t="shared" si="0"/>
        <v>52668.337789425394</v>
      </c>
      <c r="H37" s="53">
        <f t="shared" si="1"/>
        <v>1843.3918226298865</v>
      </c>
      <c r="I37" s="53">
        <f t="shared" si="2"/>
        <v>1843.3918226298865</v>
      </c>
      <c r="J37" s="53">
        <f t="shared" si="5"/>
        <v>129.07246525304279</v>
      </c>
      <c r="K37" s="59">
        <f t="shared" si="6"/>
        <v>20171.441135315996</v>
      </c>
    </row>
    <row r="38" spans="1:11" x14ac:dyDescent="0.25">
      <c r="A38" s="42">
        <v>36</v>
      </c>
      <c r="B38" s="101">
        <f>IF(Übersicht!$C$13&gt;=A38,-Übersicht!$C$6,IF(A38=Übersicht!$C$13+1,Übersicht!$G$9,0))</f>
        <v>0</v>
      </c>
      <c r="C38" s="53">
        <f t="shared" si="3"/>
        <v>367701.45582755149</v>
      </c>
      <c r="D38" s="53">
        <f t="shared" si="4"/>
        <v>930473.96761318087</v>
      </c>
      <c r="E38" s="53">
        <f>IF(Mix_Aus!M37&gt;0,$P$4-J37+Mix_Aus!N37,0)</f>
        <v>13554.377794828497</v>
      </c>
      <c r="F38" s="53">
        <f>IF(ISNUMBER(Übersicht!E33),(D38+E38)*(1+Übersicht!E33),(D38+E38)*(1+$P$5))</f>
        <v>1000670.0461324899</v>
      </c>
      <c r="G38" s="53">
        <f t="shared" si="0"/>
        <v>56641.700724480557</v>
      </c>
      <c r="H38" s="53">
        <f t="shared" si="1"/>
        <v>1982.4595253568195</v>
      </c>
      <c r="I38" s="53">
        <f t="shared" si="2"/>
        <v>1982.4595253568195</v>
      </c>
      <c r="J38" s="53">
        <f t="shared" si="5"/>
        <v>154.74783986900277</v>
      </c>
      <c r="K38" s="59">
        <f t="shared" si="6"/>
        <v>22153.900660672814</v>
      </c>
    </row>
    <row r="39" spans="1:11" x14ac:dyDescent="0.25">
      <c r="A39" s="42">
        <v>37</v>
      </c>
      <c r="B39" s="101">
        <f>IF(Übersicht!$C$13&gt;=A39,-Übersicht!$C$6,IF(A39=Übersicht!$C$13+1,Übersicht!$G$9,0))</f>
        <v>0</v>
      </c>
      <c r="C39" s="53">
        <f t="shared" si="3"/>
        <v>381372.24011975655</v>
      </c>
      <c r="D39" s="53">
        <f t="shared" si="4"/>
        <v>1000670.0461324899</v>
      </c>
      <c r="E39" s="53">
        <f>IF(Mix_Aus!M38&gt;0,$P$4-J38+Mix_Aus!N38,0)</f>
        <v>13670.784292205073</v>
      </c>
      <c r="F39" s="53">
        <f>IF(ISNUMBER(Übersicht!E34),(D39+E39)*(1+Übersicht!E34),(D39+E39)*(1+$P$5))</f>
        <v>1075201.2802501768</v>
      </c>
      <c r="G39" s="53">
        <f t="shared" si="0"/>
        <v>60860.449825481744</v>
      </c>
      <c r="H39" s="53">
        <f t="shared" si="1"/>
        <v>2130.1157438918594</v>
      </c>
      <c r="I39" s="53">
        <f t="shared" si="2"/>
        <v>2130.1157438918594</v>
      </c>
      <c r="J39" s="53">
        <f t="shared" si="5"/>
        <v>182.0088692160345</v>
      </c>
      <c r="K39" s="59">
        <f t="shared" si="6"/>
        <v>24284.016404564674</v>
      </c>
    </row>
    <row r="40" spans="1:11" x14ac:dyDescent="0.25">
      <c r="A40" s="42">
        <v>38</v>
      </c>
      <c r="B40" s="101">
        <f>IF(Übersicht!$C$13&gt;=A40,-Übersicht!$C$6,IF(A40=Übersicht!$C$13+1,Übersicht!$G$9,0))</f>
        <v>0</v>
      </c>
      <c r="C40" s="53">
        <f t="shared" si="3"/>
        <v>395163.65924480907</v>
      </c>
      <c r="D40" s="53">
        <f t="shared" si="4"/>
        <v>1075201.2802501768</v>
      </c>
      <c r="E40" s="53">
        <f>IF(Mix_Aus!M39&gt;0,$P$4-J39+Mix_Aus!N39,0)</f>
        <v>13791.419125052513</v>
      </c>
      <c r="F40" s="53">
        <f>IF(ISNUMBER(Übersicht!E35),(D40+E40)*(1+Übersicht!E35),(D40+E40)*(1+$P$5))</f>
        <v>1154332.2613377429</v>
      </c>
      <c r="G40" s="53">
        <f t="shared" si="0"/>
        <v>65339.561962513719</v>
      </c>
      <c r="H40" s="53">
        <f t="shared" si="1"/>
        <v>2286.884668687981</v>
      </c>
      <c r="I40" s="53">
        <f t="shared" si="2"/>
        <v>2286.884668687981</v>
      </c>
      <c r="J40" s="53">
        <f t="shared" si="5"/>
        <v>210.95233195651846</v>
      </c>
      <c r="K40" s="59">
        <f t="shared" si="6"/>
        <v>26570.901073252655</v>
      </c>
    </row>
    <row r="41" spans="1:11" x14ac:dyDescent="0.25">
      <c r="A41" s="42">
        <v>39</v>
      </c>
      <c r="B41" s="101">
        <f>IF(Übersicht!$C$13&gt;=A41,-Übersicht!$C$6,IF(A41=Übersicht!$C$13+1,Übersicht!$G$9,0))</f>
        <v>0</v>
      </c>
      <c r="C41" s="53">
        <f t="shared" si="3"/>
        <v>409080.08266799658</v>
      </c>
      <c r="D41" s="53">
        <f t="shared" si="4"/>
        <v>1154332.2613377429</v>
      </c>
      <c r="E41" s="53">
        <f>IF(Mix_Aus!M40&gt;0,$P$4-J40+Mix_Aus!N40,0)</f>
        <v>13916.423423187498</v>
      </c>
      <c r="F41" s="53">
        <f>IF(ISNUMBER(Übersicht!E36),(D41+E41)*(1+Übersicht!E36),(D41+E41)*(1+$P$5))</f>
        <v>1238343.6058465864</v>
      </c>
      <c r="G41" s="53">
        <f t="shared" si="0"/>
        <v>70094.921085655922</v>
      </c>
      <c r="H41" s="53">
        <f t="shared" si="1"/>
        <v>2453.3222379979538</v>
      </c>
      <c r="I41" s="53">
        <f t="shared" si="2"/>
        <v>2453.3222379979538</v>
      </c>
      <c r="J41" s="53">
        <f t="shared" si="5"/>
        <v>241.68086819037217</v>
      </c>
      <c r="K41" s="59">
        <f t="shared" si="6"/>
        <v>29024.223311250607</v>
      </c>
    </row>
    <row r="42" spans="1:11" x14ac:dyDescent="0.25">
      <c r="A42" s="42">
        <v>40</v>
      </c>
      <c r="B42" s="101">
        <f>IF(Übersicht!$C$13&gt;=A42,-Übersicht!$C$6,IF(A42=Übersicht!$C$13+1,Übersicht!$G$9,0))</f>
        <v>0</v>
      </c>
      <c r="C42" s="53">
        <f t="shared" si="3"/>
        <v>423126.02485820075</v>
      </c>
      <c r="D42" s="53">
        <f t="shared" si="4"/>
        <v>1238343.6058465864</v>
      </c>
      <c r="E42" s="53">
        <f>IF(Mix_Aus!M41&gt;0,$P$4-J41+Mix_Aus!N41,0)</f>
        <v>14045.942190204138</v>
      </c>
      <c r="F42" s="53">
        <f>IF(ISNUMBER(Übersicht!E37),(D42+E42)*(1+Übersicht!E37),(D42+E42)*(1+$P$5))</f>
        <v>1327532.9209189978</v>
      </c>
      <c r="G42" s="53">
        <f t="shared" si="0"/>
        <v>75143.37288220739</v>
      </c>
      <c r="H42" s="53">
        <f t="shared" si="1"/>
        <v>2630.0180508772601</v>
      </c>
      <c r="I42" s="53">
        <f t="shared" si="2"/>
        <v>2630.0180508772601</v>
      </c>
      <c r="J42" s="53">
        <f t="shared" si="5"/>
        <v>274.30333264321411</v>
      </c>
      <c r="K42" s="59">
        <f t="shared" si="6"/>
        <v>31654.241362127868</v>
      </c>
    </row>
    <row r="43" spans="1:11" x14ac:dyDescent="0.25">
      <c r="A43" s="42">
        <v>41</v>
      </c>
      <c r="B43" s="101">
        <f>IF(Übersicht!$C$13&gt;=A43,-Übersicht!$C$6,IF(A43=Übersicht!$C$13+1,Übersicht!$G$9,0))</f>
        <v>0</v>
      </c>
      <c r="C43" s="53">
        <f t="shared" si="3"/>
        <v>437306.14920685155</v>
      </c>
      <c r="D43" s="53">
        <f t="shared" si="4"/>
        <v>1327532.9209189978</v>
      </c>
      <c r="E43" s="53">
        <f>IF(Mix_Aus!M42&gt;0,$P$4-J42+Mix_Aus!N42,0)</f>
        <v>14180.124348650799</v>
      </c>
      <c r="F43" s="53">
        <f>IF(ISNUMBER(Übersicht!G18),(D43+E43)*(1+Übersicht!G18),(D43+E43)*(1+$P$5))</f>
        <v>1422215.8279837074</v>
      </c>
      <c r="G43" s="53">
        <f t="shared" si="0"/>
        <v>80502.782716058893</v>
      </c>
      <c r="H43" s="53">
        <f t="shared" si="1"/>
        <v>2817.5973950620619</v>
      </c>
      <c r="I43" s="53">
        <f t="shared" si="2"/>
        <v>2817.5973950620619</v>
      </c>
      <c r="J43" s="53">
        <f t="shared" si="5"/>
        <v>308.93516906333309</v>
      </c>
      <c r="K43" s="59">
        <f t="shared" si="6"/>
        <v>34471.838757189929</v>
      </c>
    </row>
    <row r="44" spans="1:11" x14ac:dyDescent="0.25">
      <c r="A44" s="42">
        <v>42</v>
      </c>
      <c r="B44" s="101">
        <f>IF(Übersicht!$C$13&gt;=A44,-Übersicht!$C$6,IF(A44=Übersicht!$C$13+1,Übersicht!$G$9,0))</f>
        <v>0</v>
      </c>
      <c r="C44" s="53">
        <f t="shared" si="3"/>
        <v>451625.27198715077</v>
      </c>
      <c r="D44" s="53">
        <f t="shared" si="4"/>
        <v>1422215.8279837074</v>
      </c>
      <c r="E44" s="53">
        <f>IF(Mix_Aus!M43&gt;0,$P$4-J43+Mix_Aus!N43,0)</f>
        <v>14319.122780299229</v>
      </c>
      <c r="F44" s="53">
        <f>IF(ISNUMBER(Übersicht!G19),(D44+E44)*(1+Übersicht!G19),(D44+E44)*(1+$P$5))</f>
        <v>1522727.0478098472</v>
      </c>
      <c r="G44" s="53">
        <f t="shared" si="0"/>
        <v>86192.097045840463</v>
      </c>
      <c r="H44" s="53">
        <f t="shared" si="1"/>
        <v>3016.7233966044137</v>
      </c>
      <c r="I44" s="53">
        <f t="shared" si="2"/>
        <v>3016.7233966044137</v>
      </c>
      <c r="J44" s="53">
        <f t="shared" si="5"/>
        <v>345.69880709808979</v>
      </c>
      <c r="K44" s="59">
        <f t="shared" si="6"/>
        <v>37488.562153794344</v>
      </c>
    </row>
    <row r="45" spans="1:11" x14ac:dyDescent="0.25">
      <c r="A45" s="42">
        <v>43</v>
      </c>
      <c r="B45" s="101">
        <f>IF(Übersicht!$C$13&gt;=A45,-Übersicht!$C$6,IF(A45=Übersicht!$C$13+1,Übersicht!$G$9,0))</f>
        <v>0</v>
      </c>
      <c r="C45" s="53">
        <f t="shared" si="3"/>
        <v>466088.36634805315</v>
      </c>
      <c r="D45" s="53">
        <f t="shared" si="4"/>
        <v>1522727.0478098472</v>
      </c>
      <c r="E45" s="53">
        <f>IF(Mix_Aus!M44&gt;0,$P$4-J44+Mix_Aus!N44,0)</f>
        <v>14463.094360902391</v>
      </c>
      <c r="F45" s="53">
        <f>IF(ISNUMBER(Übersicht!G20),(D45+E45)*(1+Übersicht!G20),(D45+E45)*(1+$P$5))</f>
        <v>1629421.5507009947</v>
      </c>
      <c r="G45" s="53">
        <f t="shared" si="0"/>
        <v>92231.408530245069</v>
      </c>
      <c r="H45" s="53">
        <f t="shared" si="1"/>
        <v>3228.099298558574</v>
      </c>
      <c r="I45" s="53">
        <f t="shared" si="2"/>
        <v>3228.099298558574</v>
      </c>
      <c r="J45" s="53">
        <f t="shared" si="5"/>
        <v>384.72408299637669</v>
      </c>
      <c r="K45" s="59">
        <f t="shared" si="6"/>
        <v>40716.661452352921</v>
      </c>
    </row>
    <row r="46" spans="1:11" x14ac:dyDescent="0.25">
      <c r="A46" s="42">
        <v>44</v>
      </c>
      <c r="B46" s="101">
        <f>IF(Übersicht!$C$13&gt;=A46,-Übersicht!$C$6,IF(A46=Übersicht!$C$13+1,Übersicht!$G$9,0))</f>
        <v>0</v>
      </c>
      <c r="C46" s="53">
        <f t="shared" si="3"/>
        <v>480700.56633684185</v>
      </c>
      <c r="D46" s="53">
        <f t="shared" si="4"/>
        <v>1629421.5507009947</v>
      </c>
      <c r="E46" s="53">
        <f>IF(Mix_Aus!M45&gt;0,$P$4-J45+Mix_Aus!N45,0)</f>
        <v>14612.199988788681</v>
      </c>
      <c r="F46" s="53">
        <f>IF(ISNUMBER(Übersicht!G21),(D46+E46)*(1+Übersicht!G21),(D46+E46)*(1+$P$5))</f>
        <v>1742675.7757311705</v>
      </c>
      <c r="G46" s="53">
        <f t="shared" si="0"/>
        <v>98642.025041387184</v>
      </c>
      <c r="H46" s="53">
        <f t="shared" si="1"/>
        <v>3452.4708764485449</v>
      </c>
      <c r="I46" s="53">
        <f t="shared" si="2"/>
        <v>3452.4708764485449</v>
      </c>
      <c r="J46" s="53">
        <f t="shared" si="5"/>
        <v>426.14868556431253</v>
      </c>
      <c r="K46" s="59">
        <f t="shared" si="6"/>
        <v>44169.132328801468</v>
      </c>
    </row>
    <row r="47" spans="1:11" x14ac:dyDescent="0.25">
      <c r="A47" s="42">
        <v>45</v>
      </c>
      <c r="B47" s="101">
        <f>IF(Übersicht!$C$13&gt;=A47,-Übersicht!$C$6,IF(A47=Übersicht!$C$13+1,Übersicht!$G$9,0))</f>
        <v>0</v>
      </c>
      <c r="C47" s="53">
        <f t="shared" si="3"/>
        <v>495467.17094343004</v>
      </c>
      <c r="D47" s="53">
        <f t="shared" si="4"/>
        <v>1742675.7757311705</v>
      </c>
      <c r="E47" s="53">
        <f>IF(Mix_Aus!M46&gt;0,$P$4-J46+Mix_Aus!N46,0)</f>
        <v>14766.604606588193</v>
      </c>
      <c r="F47" s="53">
        <f>IF(ISNUMBER(Übersicht!G22),(D47+E47)*(1+Übersicht!G22),(D47+E47)*(1+$P$5))</f>
        <v>1862888.9231580242</v>
      </c>
      <c r="G47" s="53">
        <f t="shared" si="0"/>
        <v>105446.54282026552</v>
      </c>
      <c r="H47" s="53">
        <f t="shared" si="1"/>
        <v>3690.6289987092932</v>
      </c>
      <c r="I47" s="53">
        <f t="shared" si="2"/>
        <v>3690.6289987092932</v>
      </c>
      <c r="J47" s="53">
        <f t="shared" si="5"/>
        <v>470.11862888670316</v>
      </c>
      <c r="K47" s="59">
        <f t="shared" si="6"/>
        <v>47859.761327510758</v>
      </c>
    </row>
    <row r="48" spans="1:11" x14ac:dyDescent="0.25">
      <c r="A48" s="42">
        <v>46</v>
      </c>
      <c r="B48" s="101">
        <f>IF(Übersicht!$C$13&gt;=A48,-Übersicht!$C$6,IF(A48=Übersicht!$C$13+1,Übersicht!$G$9,0))</f>
        <v>0</v>
      </c>
      <c r="C48" s="53">
        <f t="shared" si="3"/>
        <v>510393.64815876074</v>
      </c>
      <c r="D48" s="53">
        <f t="shared" si="4"/>
        <v>1862888.9231580242</v>
      </c>
      <c r="E48" s="53">
        <f>IF(Mix_Aus!M47&gt;0,$P$4-J47+Mix_Aus!N47,0)</f>
        <v>14926.47721533068</v>
      </c>
      <c r="F48" s="53">
        <f>IF(ISNUMBER(Übersicht!G23),(D48+E48)*(1+Übersicht!G23),(D48+E48)*(1+$P$5))</f>
        <v>1990484.3243957562</v>
      </c>
      <c r="G48" s="53">
        <f t="shared" si="0"/>
        <v>112668.92402240145</v>
      </c>
      <c r="H48" s="53">
        <f t="shared" si="1"/>
        <v>3943.4123407840452</v>
      </c>
      <c r="I48" s="53">
        <f t="shared" si="2"/>
        <v>3943.4123407840452</v>
      </c>
      <c r="J48" s="53">
        <f t="shared" si="5"/>
        <v>516.78875341725427</v>
      </c>
      <c r="K48" s="59">
        <f t="shared" si="6"/>
        <v>51803.173668294803</v>
      </c>
    </row>
    <row r="49" spans="1:11" x14ac:dyDescent="0.25">
      <c r="A49" s="42">
        <v>47</v>
      </c>
      <c r="B49" s="101">
        <f>IF(Übersicht!$C$13&gt;=A49,-Übersicht!$C$6,IF(A49=Übersicht!$C$13+1,Übersicht!$G$9,0))</f>
        <v>0</v>
      </c>
      <c r="C49" s="53">
        <f t="shared" si="3"/>
        <v>525485.63903885626</v>
      </c>
      <c r="D49" s="53">
        <f t="shared" si="4"/>
        <v>1990484.3243957562</v>
      </c>
      <c r="E49" s="53">
        <f>IF(Mix_Aus!M48&gt;0,$P$4-J48+Mix_Aus!N48,0)</f>
        <v>15091.990880095505</v>
      </c>
      <c r="F49" s="53">
        <f>IF(ISNUMBER(Übersicht!G24),(D49+E49)*(1+Übersicht!G24),(D49+E49)*(1+$P$5))</f>
        <v>2125910.8941924027</v>
      </c>
      <c r="G49" s="53">
        <f t="shared" si="0"/>
        <v>120334.57891655108</v>
      </c>
      <c r="H49" s="53">
        <f t="shared" si="1"/>
        <v>4211.7102620792884</v>
      </c>
      <c r="I49" s="53">
        <f t="shared" si="2"/>
        <v>4211.7102620792884</v>
      </c>
      <c r="J49" s="53">
        <f t="shared" si="5"/>
        <v>566.32325713638852</v>
      </c>
      <c r="K49" s="59">
        <f t="shared" si="6"/>
        <v>56014.88393037409</v>
      </c>
    </row>
    <row r="50" spans="1:11" x14ac:dyDescent="0.25">
      <c r="A50" s="42">
        <v>48</v>
      </c>
      <c r="B50" s="101">
        <f>IF(Übersicht!$C$13&gt;=A50,-Übersicht!$C$6,IF(A50=Übersicht!$C$13+1,Übersicht!$G$9,0))</f>
        <v>0</v>
      </c>
      <c r="C50" s="53">
        <f t="shared" si="3"/>
        <v>540748.96176518593</v>
      </c>
      <c r="D50" s="53">
        <f t="shared" si="4"/>
        <v>2125910.8941924027</v>
      </c>
      <c r="E50" s="53">
        <f>IF(Mix_Aus!M49&gt;0,$P$4-J49+Mix_Aus!N49,0)</f>
        <v>15263.322726329716</v>
      </c>
      <c r="F50" s="53">
        <f>IF(ISNUMBER(Übersicht!G25),(D50+E50)*(1+Übersicht!G25),(D50+E50)*(1+$P$5))</f>
        <v>2269644.6699338565</v>
      </c>
      <c r="G50" s="53">
        <f t="shared" si="0"/>
        <v>128470.45301512396</v>
      </c>
      <c r="H50" s="53">
        <f t="shared" si="1"/>
        <v>4496.4658555293381</v>
      </c>
      <c r="I50" s="53">
        <f t="shared" si="2"/>
        <v>4496.4658555293381</v>
      </c>
      <c r="J50" s="53">
        <f t="shared" si="5"/>
        <v>618.89625857710394</v>
      </c>
      <c r="K50" s="59">
        <f t="shared" si="6"/>
        <v>60511.349785903425</v>
      </c>
    </row>
    <row r="51" spans="1:11" x14ac:dyDescent="0.25">
      <c r="A51" s="42">
        <v>49</v>
      </c>
      <c r="B51" s="101">
        <f>IF(Übersicht!$C$13&gt;=A51,-Übersicht!$C$6,IF(A51=Übersicht!$C$13+1,Übersicht!$G$9,0))</f>
        <v>0</v>
      </c>
      <c r="C51" s="53">
        <f t="shared" si="3"/>
        <v>556189.61569106835</v>
      </c>
      <c r="D51" s="53">
        <f t="shared" si="4"/>
        <v>2269644.6699338565</v>
      </c>
      <c r="E51" s="53">
        <f>IF(Mix_Aus!M50&gt;0,$P$4-J50+Mix_Aus!N50,0)</f>
        <v>15440.653925882432</v>
      </c>
      <c r="F51" s="53">
        <f>IF(ISNUMBER(Übersicht!G26),(D51+E51)*(1+Übersicht!G26),(D51+E51)*(1+$P$5))</f>
        <v>2422190.4432913237</v>
      </c>
      <c r="G51" s="53">
        <f t="shared" si="0"/>
        <v>137105.11943158461</v>
      </c>
      <c r="H51" s="53">
        <f t="shared" si="1"/>
        <v>4798.6791801054524</v>
      </c>
      <c r="I51" s="53">
        <f t="shared" si="2"/>
        <v>4798.6791801054524</v>
      </c>
      <c r="J51" s="53">
        <f t="shared" si="5"/>
        <v>674.69239362696896</v>
      </c>
      <c r="K51" s="59">
        <f t="shared" si="6"/>
        <v>65310.028966008875</v>
      </c>
    </row>
    <row r="52" spans="1:11" x14ac:dyDescent="0.25">
      <c r="A52" s="42">
        <v>50</v>
      </c>
      <c r="B52" s="101">
        <f>IF(Übersicht!$C$13&gt;=A52,-Übersicht!$C$6,IF(A52=Übersicht!$C$13+1,Übersicht!$G$9,0))</f>
        <v>0</v>
      </c>
      <c r="C52" s="53">
        <f t="shared" si="3"/>
        <v>571813.78536279895</v>
      </c>
      <c r="D52" s="53">
        <f t="shared" si="4"/>
        <v>2422190.4432913237</v>
      </c>
      <c r="E52" s="53">
        <f>IF(Mix_Aus!M51&gt;0,$P$4-J51+Mix_Aus!N51,0)</f>
        <v>15624.169671730651</v>
      </c>
      <c r="F52" s="53">
        <f>IF(ISNUMBER(Übersicht!G27),(D52+E52)*(1+Übersicht!G27),(D52+E52)*(1+$P$5))</f>
        <v>2584083.4897408378</v>
      </c>
      <c r="G52" s="53">
        <f t="shared" si="0"/>
        <v>146268.8767777835</v>
      </c>
      <c r="H52" s="53">
        <f t="shared" si="1"/>
        <v>5119.4106872224138</v>
      </c>
      <c r="I52" s="53">
        <f t="shared" si="2"/>
        <v>5119.4106872224138</v>
      </c>
      <c r="J52" s="53">
        <f t="shared" si="5"/>
        <v>733.90744812843798</v>
      </c>
      <c r="K52" s="59">
        <f t="shared" si="6"/>
        <v>70429.439653231282</v>
      </c>
    </row>
    <row r="53" spans="1:11" x14ac:dyDescent="0.25">
      <c r="A53" s="42">
        <v>51</v>
      </c>
      <c r="B53" s="101">
        <f>IF(Übersicht!$C$13&gt;=A53,-Übersicht!$C$6,IF(A53=Übersicht!$C$13+1,Übersicht!$G$9,0))</f>
        <v>0</v>
      </c>
      <c r="C53" s="53">
        <f t="shared" si="3"/>
        <v>587627.84450309258</v>
      </c>
      <c r="D53" s="53">
        <f t="shared" si="4"/>
        <v>2584083.4897408378</v>
      </c>
      <c r="E53" s="53">
        <f>IF(Mix_Aus!M52&gt;0,$P$4-J52+Mix_Aus!N52,0)</f>
        <v>15814.059140293615</v>
      </c>
      <c r="F53" s="53">
        <f>IF(ISNUMBER(Übersicht!G28),(D53+E53)*(1+Übersicht!G28),(D53+E53)*(1+$P$5))</f>
        <v>2755891.4018139993</v>
      </c>
      <c r="G53" s="53">
        <f t="shared" si="0"/>
        <v>155993.85293286806</v>
      </c>
      <c r="H53" s="53">
        <f t="shared" si="1"/>
        <v>5459.7848526503758</v>
      </c>
      <c r="I53" s="53">
        <f t="shared" si="2"/>
        <v>5459.7848526503758</v>
      </c>
      <c r="J53" s="53">
        <f t="shared" si="5"/>
        <v>796.74902842057554</v>
      </c>
      <c r="K53" s="59">
        <f t="shared" si="6"/>
        <v>75889.224505881662</v>
      </c>
    </row>
    <row r="54" spans="1:11" x14ac:dyDescent="0.25">
      <c r="A54" s="42">
        <v>52</v>
      </c>
      <c r="B54" s="101">
        <f>IF(Übersicht!$C$13&gt;=A54,-Übersicht!$C$6,IF(A54=Übersicht!$C$13+1,Übersicht!$G$9,0))</f>
        <v>0</v>
      </c>
      <c r="C54" s="53">
        <f t="shared" si="3"/>
        <v>603638.35994324228</v>
      </c>
      <c r="D54" s="53">
        <f t="shared" si="4"/>
        <v>2755891.4018139993</v>
      </c>
      <c r="E54" s="53">
        <f>IF(Mix_Aus!M53&gt;0,$P$4-J53+Mix_Aus!N53,0)</f>
        <v>16010.515440149709</v>
      </c>
      <c r="F54" s="53">
        <f>IF(ISNUMBER(Übersicht!G29),(D54+E54)*(1+Übersicht!G29),(D54+E54)*(1+$P$5))</f>
        <v>2938216.0322893979</v>
      </c>
      <c r="G54" s="53">
        <f t="shared" si="0"/>
        <v>166314.11503524892</v>
      </c>
      <c r="H54" s="53">
        <f t="shared" si="1"/>
        <v>5820.9940262337122</v>
      </c>
      <c r="I54" s="53">
        <f t="shared" si="2"/>
        <v>5820.9940262337122</v>
      </c>
      <c r="J54" s="53">
        <f t="shared" si="5"/>
        <v>863.43727209339897</v>
      </c>
      <c r="K54" s="59">
        <f t="shared" si="6"/>
        <v>81710.218532115381</v>
      </c>
    </row>
    <row r="55" spans="1:11" x14ac:dyDescent="0.25">
      <c r="A55" s="42">
        <v>53</v>
      </c>
      <c r="B55" s="101">
        <f>IF(Übersicht!$C$13&gt;=A55,-Übersicht!$C$6,IF(A55=Übersicht!$C$13+1,Übersicht!$G$9,0))</f>
        <v>0</v>
      </c>
      <c r="C55" s="53">
        <f t="shared" si="3"/>
        <v>619852.09548912302</v>
      </c>
      <c r="D55" s="53">
        <f t="shared" si="4"/>
        <v>2938216.0322893979</v>
      </c>
      <c r="E55" s="53">
        <f>IF(Mix_Aus!M54&gt;0,$P$4-J54+Mix_Aus!N54,0)</f>
        <v>16213.735545880782</v>
      </c>
      <c r="F55" s="53">
        <f>IF(ISNUMBER(Übersicht!G30),(D55+E55)*(1+Übersicht!G30),(D55+E55)*(1+$P$5))</f>
        <v>3131695.5539053953</v>
      </c>
      <c r="G55" s="53">
        <f t="shared" si="0"/>
        <v>177265.7860701168</v>
      </c>
      <c r="H55" s="53">
        <f t="shared" si="1"/>
        <v>6204.3025124540845</v>
      </c>
      <c r="I55" s="53">
        <f t="shared" si="2"/>
        <v>6204.3025124540845</v>
      </c>
      <c r="J55" s="53">
        <f t="shared" si="5"/>
        <v>934.20560136183531</v>
      </c>
      <c r="K55" s="59">
        <f t="shared" si="6"/>
        <v>87914.521044569468</v>
      </c>
    </row>
    <row r="56" spans="1:11" x14ac:dyDescent="0.25">
      <c r="A56" s="42">
        <v>54</v>
      </c>
      <c r="B56" s="101">
        <f>IF(Übersicht!$C$13&gt;=A56,-Übersicht!$C$6,IF(A56=Übersicht!$C$13+1,Übersicht!$G$9,0))</f>
        <v>0</v>
      </c>
      <c r="C56" s="53">
        <f t="shared" si="3"/>
        <v>636276.01570479688</v>
      </c>
      <c r="D56" s="53">
        <f t="shared" si="4"/>
        <v>3131695.5539053953</v>
      </c>
      <c r="E56" s="53">
        <f>IF(Mix_Aus!M55&gt;0,$P$4-J55+Mix_Aus!N55,0)</f>
        <v>16423.92021567385</v>
      </c>
      <c r="F56" s="53">
        <f>IF(ISNUMBER(Übersicht!G31),(D56+E56)*(1+Übersicht!G31),(D56+E56)*(1+$P$5))</f>
        <v>3337006.6425683335</v>
      </c>
      <c r="G56" s="53">
        <f t="shared" si="0"/>
        <v>188887.16844726447</v>
      </c>
      <c r="H56" s="53">
        <f t="shared" si="1"/>
        <v>6611.0508956542453</v>
      </c>
      <c r="I56" s="53">
        <f t="shared" si="2"/>
        <v>6611.0508956542453</v>
      </c>
      <c r="J56" s="53">
        <f t="shared" si="5"/>
        <v>1009.3015216101649</v>
      </c>
      <c r="K56" s="59">
        <f t="shared" si="6"/>
        <v>94525.571940223716</v>
      </c>
    </row>
    <row r="57" spans="1:11" x14ac:dyDescent="0.25">
      <c r="A57" s="42">
        <v>55</v>
      </c>
      <c r="B57" s="101">
        <f>IF(Übersicht!$C$13&gt;=A57,-Übersicht!$C$6,IF(A57=Übersicht!$C$13+1,Übersicht!$G$9,0))</f>
        <v>0</v>
      </c>
      <c r="C57" s="53">
        <f t="shared" si="3"/>
        <v>652917.28959600546</v>
      </c>
      <c r="D57" s="53">
        <f t="shared" si="4"/>
        <v>3337006.6425683335</v>
      </c>
      <c r="E57" s="53">
        <f>IF(Mix_Aus!M56&gt;0,$P$4-J56+Mix_Aus!N56,0)</f>
        <v>16641.273891208621</v>
      </c>
      <c r="F57" s="53">
        <f>IF(ISNUMBER(Übersicht!G32),(D57+E57)*(1+Übersicht!G32),(D57+E57)*(1+$P$5))</f>
        <v>3554866.7914471151</v>
      </c>
      <c r="G57" s="53">
        <f t="shared" si="0"/>
        <v>201218.8749875729</v>
      </c>
      <c r="H57" s="53">
        <f t="shared" si="1"/>
        <v>7042.6606245650382</v>
      </c>
      <c r="I57" s="53">
        <f t="shared" si="2"/>
        <v>7042.6606245650382</v>
      </c>
      <c r="J57" s="53">
        <f t="shared" si="5"/>
        <v>1088.9874678103201</v>
      </c>
      <c r="K57" s="59">
        <f t="shared" si="6"/>
        <v>101568.23256478875</v>
      </c>
    </row>
    <row r="58" spans="1:11" x14ac:dyDescent="0.25">
      <c r="A58" s="42">
        <v>56</v>
      </c>
      <c r="B58" s="101">
        <f>IF(Übersicht!$C$13&gt;=A58,-Übersicht!$C$6,IF(A58=Übersicht!$C$13+1,Übersicht!$G$9,0))</f>
        <v>0</v>
      </c>
      <c r="C58" s="53">
        <f t="shared" si="3"/>
        <v>669783.2941742565</v>
      </c>
      <c r="D58" s="53">
        <f t="shared" si="4"/>
        <v>3554866.7914471151</v>
      </c>
      <c r="E58" s="53">
        <f>IF(Mix_Aus!M57&gt;0,$P$4-J57+Mix_Aus!N57,0)</f>
        <v>16866.00457825101</v>
      </c>
      <c r="F58" s="53">
        <f>IF(ISNUMBER(Übersicht!G33),(D58+E58)*(1+Übersicht!G33),(D58+E58)*(1+$P$5))</f>
        <v>3786036.7637868882</v>
      </c>
      <c r="G58" s="53">
        <f t="shared" si="0"/>
        <v>214303.96776152216</v>
      </c>
      <c r="H58" s="53">
        <f t="shared" si="1"/>
        <v>7500.6388716532683</v>
      </c>
      <c r="I58" s="53">
        <f t="shared" si="2"/>
        <v>7500.6388716532683</v>
      </c>
      <c r="J58" s="53">
        <f t="shared" si="5"/>
        <v>1173.5417016789845</v>
      </c>
      <c r="K58" s="59">
        <f t="shared" si="6"/>
        <v>109068.87143644202</v>
      </c>
    </row>
    <row r="59" spans="1:11" x14ac:dyDescent="0.25">
      <c r="A59" s="42">
        <v>57</v>
      </c>
      <c r="B59" s="101">
        <f>IF(Übersicht!$C$13&gt;=A59,-Übersicht!$C$6,IF(A59=Übersicht!$C$13+1,Übersicht!$G$9,0))</f>
        <v>0</v>
      </c>
      <c r="C59" s="53">
        <f t="shared" si="3"/>
        <v>686881.61788051366</v>
      </c>
      <c r="D59" s="53">
        <f t="shared" si="4"/>
        <v>3786036.7637868882</v>
      </c>
      <c r="E59" s="53">
        <f>IF(Mix_Aus!M58&gt;0,$P$4-J58+Mix_Aus!N58,0)</f>
        <v>17098.323706257172</v>
      </c>
      <c r="F59" s="53">
        <f>IF(ISNUMBER(Übersicht!G34),(D59+E59)*(1+Übersicht!G34),(D59+E59)*(1+$P$5))</f>
        <v>4031323.1927427342</v>
      </c>
      <c r="G59" s="53">
        <f t="shared" si="0"/>
        <v>228188.10524958884</v>
      </c>
      <c r="H59" s="53">
        <f t="shared" si="1"/>
        <v>7986.5836837356055</v>
      </c>
      <c r="I59" s="53">
        <f t="shared" si="2"/>
        <v>7986.5836837356055</v>
      </c>
      <c r="J59" s="53">
        <f t="shared" si="5"/>
        <v>1263.2592626096859</v>
      </c>
      <c r="K59" s="59">
        <f t="shared" si="6"/>
        <v>117055.45512017762</v>
      </c>
    </row>
    <row r="60" spans="1:11" x14ac:dyDescent="0.25">
      <c r="A60" s="42">
        <v>58</v>
      </c>
      <c r="B60" s="101">
        <f>IF(Übersicht!$C$13&gt;=A60,-Übersicht!$C$6,IF(A60=Übersicht!$C$13+1,Übersicht!$G$9,0))</f>
        <v>0</v>
      </c>
      <c r="C60" s="53">
        <f t="shared" si="3"/>
        <v>704220.06384568289</v>
      </c>
      <c r="D60" s="53">
        <f t="shared" si="4"/>
        <v>4031323.1927427342</v>
      </c>
      <c r="E60" s="53">
        <f>IF(Mix_Aus!M59&gt;0,$P$4-J59+Mix_Aus!N59,0)</f>
        <v>17338.445965169223</v>
      </c>
      <c r="F60" s="53">
        <f>IF(ISNUMBER(Übersicht!G35),(D60+E60)*(1+Übersicht!G35),(D60+E60)*(1+$P$5))</f>
        <v>4291581.3370303772</v>
      </c>
      <c r="G60" s="53">
        <f t="shared" si="0"/>
        <v>242919.69832247403</v>
      </c>
      <c r="H60" s="53">
        <f t="shared" si="1"/>
        <v>8502.1894412865968</v>
      </c>
      <c r="I60" s="53">
        <f t="shared" si="2"/>
        <v>8502.1894412865968</v>
      </c>
      <c r="J60" s="53">
        <f t="shared" si="5"/>
        <v>1358.4529755975377</v>
      </c>
      <c r="K60" s="59">
        <f t="shared" si="6"/>
        <v>125557.64456146421</v>
      </c>
    </row>
    <row r="61" spans="1:11" x14ac:dyDescent="0.25">
      <c r="A61" s="42">
        <v>59</v>
      </c>
      <c r="B61" s="101">
        <f>IF(Übersicht!$C$13&gt;=A61,-Übersicht!$C$6,IF(A61=Übersicht!$C$13+1,Übersicht!$G$9,0))</f>
        <v>0</v>
      </c>
      <c r="C61" s="53">
        <f t="shared" si="3"/>
        <v>721806.65296313493</v>
      </c>
      <c r="D61" s="53">
        <f t="shared" si="4"/>
        <v>4291581.3370303772</v>
      </c>
      <c r="E61" s="53">
        <f>IF(Mix_Aus!M60&gt;0,$P$4-J60+Mix_Aus!N60,0)</f>
        <v>17586.589117452084</v>
      </c>
      <c r="F61" s="53">
        <f>IF(ISNUMBER(Übersicht!G36),(D61+E61)*(1+Übersicht!G36),(D61+E61)*(1+$P$5))</f>
        <v>4567718.0017166995</v>
      </c>
      <c r="G61" s="53">
        <f t="shared" si="0"/>
        <v>258550.07556886971</v>
      </c>
      <c r="H61" s="53">
        <f t="shared" si="1"/>
        <v>9049.2526449104425</v>
      </c>
      <c r="I61" s="53">
        <f t="shared" si="2"/>
        <v>9049.2526449104425</v>
      </c>
      <c r="J61" s="53">
        <f t="shared" si="5"/>
        <v>1459.4545195665901</v>
      </c>
      <c r="K61" s="59">
        <f t="shared" si="6"/>
        <v>134606.89720637465</v>
      </c>
    </row>
    <row r="62" spans="1:11" x14ac:dyDescent="0.25">
      <c r="A62" s="42">
        <v>60</v>
      </c>
      <c r="B62" s="101">
        <f>IF(Übersicht!$C$13&gt;=A62,-Übersicht!$C$6,IF(A62=Übersicht!$C$13+1,Übersicht!$G$9,0))</f>
        <v>0</v>
      </c>
      <c r="C62" s="53">
        <f t="shared" si="3"/>
        <v>739649.62674641551</v>
      </c>
      <c r="D62" s="53">
        <f t="shared" si="4"/>
        <v>4567718.0017166995</v>
      </c>
      <c r="E62" s="53">
        <f>IF(Mix_Aus!M61&gt;0,$P$4-J61+Mix_Aus!N61,0)</f>
        <v>17842.97378328062</v>
      </c>
      <c r="F62" s="53">
        <f>IF(ISNUMBER(Übersicht!G37),(D62+E62)*(1+Übersicht!G37),(D62+E62)*(1+$P$5))</f>
        <v>4860694.6340299789</v>
      </c>
      <c r="G62" s="53">
        <f t="shared" si="0"/>
        <v>275133.65852999873</v>
      </c>
      <c r="H62" s="53">
        <f t="shared" si="1"/>
        <v>9629.6780485499585</v>
      </c>
      <c r="I62" s="53">
        <f t="shared" si="2"/>
        <v>9629.6780485499585</v>
      </c>
      <c r="J62" s="53">
        <f t="shared" si="5"/>
        <v>1566.615559713536</v>
      </c>
      <c r="K62" s="59">
        <f t="shared" si="6"/>
        <v>144236.5752549246</v>
      </c>
    </row>
    <row r="63" spans="1:11" x14ac:dyDescent="0.25">
      <c r="A63" s="42">
        <v>61</v>
      </c>
      <c r="B63" s="101">
        <f>IF(Übersicht!$C$13&gt;=A63,-Übersicht!$C$6,IF(A63=Übersicht!$C$13+1,Übersicht!$G$9,0))</f>
        <v>0</v>
      </c>
      <c r="C63" s="53">
        <f t="shared" si="3"/>
        <v>757757.44994305167</v>
      </c>
      <c r="D63" s="53">
        <f t="shared" si="4"/>
        <v>4860694.6340299789</v>
      </c>
      <c r="E63" s="53">
        <f>IF(Mix_Aus!M62&gt;0,$P$4-J62+Mix_Aus!N62,0)</f>
        <v>18107.823196636185</v>
      </c>
      <c r="F63" s="53">
        <f>IF(ISNUMBER(Übersicht!I18),(D63+E63)*(1+Übersicht!I18),(D63+E63)*(1+$P$5))</f>
        <v>5171530.604660213</v>
      </c>
      <c r="G63" s="53">
        <f t="shared" si="0"/>
        <v>292728.14743359759</v>
      </c>
      <c r="H63" s="53">
        <f t="shared" si="1"/>
        <v>10245.485160175893</v>
      </c>
      <c r="I63" s="53">
        <f t="shared" si="2"/>
        <v>10245.485160175893</v>
      </c>
      <c r="J63" s="53">
        <f t="shared" si="5"/>
        <v>1680.308947697474</v>
      </c>
      <c r="K63" s="59">
        <f t="shared" si="6"/>
        <v>154482.06041510048</v>
      </c>
    </row>
    <row r="64" spans="1:11" x14ac:dyDescent="0.25">
      <c r="A64" s="42">
        <v>62</v>
      </c>
      <c r="B64" s="101">
        <f>IF(Übersicht!$C$13&gt;=A64,-Übersicht!$C$6,IF(A64=Übersicht!$C$13+1,Übersicht!$G$9,0))</f>
        <v>0</v>
      </c>
      <c r="C64" s="53">
        <f t="shared" si="3"/>
        <v>776138.81287296372</v>
      </c>
      <c r="D64" s="53">
        <f t="shared" si="4"/>
        <v>5171530.604660213</v>
      </c>
      <c r="E64" s="53">
        <f>IF(Mix_Aus!M63&gt;0,$P$4-J63+Mix_Aus!N63,0)</f>
        <v>18381.362929912077</v>
      </c>
      <c r="F64" s="53">
        <f>IF(ISNUMBER(Übersicht!I19),(D64+E64)*(1+Übersicht!I19),(D64+E64)*(1+$P$5))</f>
        <v>5501306.6856455328</v>
      </c>
      <c r="G64" s="53">
        <f t="shared" si="0"/>
        <v>311394.71805540752</v>
      </c>
      <c r="H64" s="53">
        <f t="shared" si="1"/>
        <v>10898.815131939264</v>
      </c>
      <c r="I64" s="53">
        <f t="shared" si="2"/>
        <v>10898.815131939264</v>
      </c>
      <c r="J64" s="53">
        <f t="shared" si="5"/>
        <v>1800.9299937342862</v>
      </c>
      <c r="K64" s="59">
        <f t="shared" si="6"/>
        <v>165380.87554703973</v>
      </c>
    </row>
    <row r="65" spans="1:11" x14ac:dyDescent="0.25">
      <c r="A65" s="42">
        <v>63</v>
      </c>
      <c r="B65" s="101">
        <f>IF(Übersicht!$C$13&gt;=A65,-Übersicht!$C$6,IF(A65=Übersicht!$C$13+1,Übersicht!$G$9,0))</f>
        <v>0</v>
      </c>
      <c r="C65" s="53">
        <f t="shared" si="3"/>
        <v>794802.63345742074</v>
      </c>
      <c r="D65" s="53">
        <f t="shared" si="4"/>
        <v>5501306.6856455328</v>
      </c>
      <c r="E65" s="53">
        <f>IF(Mix_Aus!M64&gt;0,$P$4-J64+Mix_Aus!N64,0)</f>
        <v>18663.820584457051</v>
      </c>
      <c r="F65" s="53">
        <f>IF(ISNUMBER(Übersicht!I20),(D65+E65)*(1+Übersicht!I20),(D65+E65)*(1+$P$5))</f>
        <v>5851168.73660379</v>
      </c>
      <c r="G65" s="53">
        <f t="shared" si="0"/>
        <v>331198.2303737998</v>
      </c>
      <c r="H65" s="53">
        <f t="shared" si="1"/>
        <v>11591.93806308298</v>
      </c>
      <c r="I65" s="53">
        <f t="shared" si="2"/>
        <v>11591.93806308298</v>
      </c>
      <c r="J65" s="53">
        <f t="shared" si="5"/>
        <v>1928.8978148966949</v>
      </c>
      <c r="K65" s="59">
        <f t="shared" si="6"/>
        <v>176972.81361012271</v>
      </c>
    </row>
    <row r="66" spans="1:11" x14ac:dyDescent="0.25">
      <c r="A66" s="42">
        <v>64</v>
      </c>
      <c r="B66" s="101">
        <f>IF(Übersicht!$C$13&gt;=A66,-Übersicht!$C$6,IF(A66=Übersicht!$C$13+1,Übersicht!$G$9,0))</f>
        <v>0</v>
      </c>
      <c r="C66" s="53">
        <f t="shared" si="3"/>
        <v>813758.05890172499</v>
      </c>
      <c r="D66" s="53">
        <f t="shared" si="4"/>
        <v>5851168.73660379</v>
      </c>
      <c r="E66" s="53">
        <f>IF(Mix_Aus!M65&gt;0,$P$4-J65+Mix_Aus!N65,0)</f>
        <v>18955.42544430423</v>
      </c>
      <c r="F66" s="53">
        <f>IF(ISNUMBER(Übersicht!I21),(D66+E66)*(1+Übersicht!I21),(D66+E66)*(1+$P$5))</f>
        <v>6222331.6117709801</v>
      </c>
      <c r="G66" s="53">
        <f t="shared" si="0"/>
        <v>352207.44972288609</v>
      </c>
      <c r="H66" s="53">
        <f t="shared" si="1"/>
        <v>12327.260740300997</v>
      </c>
      <c r="I66" s="53">
        <f t="shared" si="2"/>
        <v>12327.260740300997</v>
      </c>
      <c r="J66" s="53">
        <f t="shared" si="5"/>
        <v>2064.6567641780712</v>
      </c>
      <c r="K66" s="59">
        <f t="shared" si="6"/>
        <v>189300.0743504237</v>
      </c>
    </row>
    <row r="67" spans="1:11" x14ac:dyDescent="0.25">
      <c r="A67" s="42">
        <v>65</v>
      </c>
      <c r="B67" s="101">
        <f>IF(Übersicht!$C$13&gt;=A67,-Übersicht!$C$6,IF(A67=Übersicht!$C$13+1,Übersicht!$G$9,0))</f>
        <v>0</v>
      </c>
      <c r="C67" s="53">
        <f t="shared" si="3"/>
        <v>833014.46699186438</v>
      </c>
      <c r="D67" s="53">
        <f t="shared" si="4"/>
        <v>6222331.6117709801</v>
      </c>
      <c r="E67" s="53">
        <f>IF(Mix_Aus!M66&gt;0,$P$4-J66+Mix_Aus!N66,0)</f>
        <v>19256.408090139357</v>
      </c>
      <c r="F67" s="53">
        <f>IF(ISNUMBER(Übersicht!I22),(D67+E67)*(1+Übersicht!I22),(D67+E67)*(1+$P$5))</f>
        <v>6616083.3010527873</v>
      </c>
      <c r="G67" s="53">
        <f t="shared" si="0"/>
        <v>374495.28119166754</v>
      </c>
      <c r="H67" s="53">
        <f t="shared" si="1"/>
        <v>13107.334841708351</v>
      </c>
      <c r="I67" s="53">
        <f t="shared" si="2"/>
        <v>13107.334841708351</v>
      </c>
      <c r="J67" s="53">
        <f t="shared" si="5"/>
        <v>2208.677945150404</v>
      </c>
      <c r="K67" s="59">
        <f t="shared" si="6"/>
        <v>202407.40919213207</v>
      </c>
    </row>
    <row r="68" spans="1:11" x14ac:dyDescent="0.25">
      <c r="A68" s="42">
        <v>66</v>
      </c>
      <c r="B68" s="101">
        <f>IF(Übersicht!$C$13&gt;=A68,-Übersicht!$C$6,IF(A68=Übersicht!$C$13+1,Übersicht!$G$9,0))</f>
        <v>0</v>
      </c>
      <c r="C68" s="53">
        <f t="shared" si="3"/>
        <v>852581.46696222003</v>
      </c>
      <c r="D68" s="53">
        <f t="shared" si="4"/>
        <v>6616083.3010527873</v>
      </c>
      <c r="E68" s="53">
        <f>IF(Mix_Aus!M67&gt;0,$P$4-J67+Mix_Aus!N67,0)</f>
        <v>19566.999970355693</v>
      </c>
      <c r="F68" s="53">
        <f>IF(ISNUMBER(Übersicht!I23),(D68+E68)*(1+Übersicht!I23),(D68+E68)*(1+$P$5))</f>
        <v>7033789.3190845326</v>
      </c>
      <c r="G68" s="53">
        <f t="shared" ref="G68:G102" si="7">F68-(E68+D68)</f>
        <v>398139.01806138922</v>
      </c>
      <c r="H68" s="53">
        <f t="shared" ref="H68:H102" si="8">IF(G68&gt;0,(D68+E68)*$P$8*0.7,0)</f>
        <v>13934.865632148601</v>
      </c>
      <c r="I68" s="53">
        <f t="shared" ref="I68:I102" si="9">IF(G68&gt;0,MIN(G68,H68),0)</f>
        <v>13934.865632148601</v>
      </c>
      <c r="J68" s="53">
        <f t="shared" si="5"/>
        <v>2361.460817335435</v>
      </c>
      <c r="K68" s="59">
        <f t="shared" si="6"/>
        <v>216342.27482428067</v>
      </c>
    </row>
    <row r="69" spans="1:11" x14ac:dyDescent="0.25">
      <c r="A69" s="42">
        <v>67</v>
      </c>
      <c r="B69" s="101">
        <f>IF(Übersicht!$C$13&gt;=A69,-Übersicht!$C$6,IF(A69=Übersicht!$C$13+1,Übersicht!$G$9,0))</f>
        <v>0</v>
      </c>
      <c r="C69" s="53">
        <f t="shared" ref="C69:C102" si="10">C68+E69</f>
        <v>872468.89988804318</v>
      </c>
      <c r="D69" s="53">
        <f t="shared" ref="D69:D102" si="11">F68</f>
        <v>7033789.3190845326</v>
      </c>
      <c r="E69" s="53">
        <f>IF(Mix_Aus!M68&gt;0,$P$4-J68+Mix_Aus!N68,0)</f>
        <v>19887.432925823174</v>
      </c>
      <c r="F69" s="53">
        <f>IF(ISNUMBER(Übersicht!I24),(D69+E69)*(1+Übersicht!I24),(D69+E69)*(1+$P$5))</f>
        <v>7476897.3571309773</v>
      </c>
      <c r="G69" s="53">
        <f t="shared" si="7"/>
        <v>423220.60512062162</v>
      </c>
      <c r="H69" s="53">
        <f t="shared" si="8"/>
        <v>14812.721179221746</v>
      </c>
      <c r="I69" s="53">
        <f t="shared" si="9"/>
        <v>14812.721179221746</v>
      </c>
      <c r="J69" s="53">
        <f t="shared" ref="J69:J102" si="12">IF(I69*$P$9&gt;$P$10,(I69*$P$9-$P$10)*$P$7,0)</f>
        <v>2523.5348977138146</v>
      </c>
      <c r="K69" s="59">
        <f t="shared" ref="K69:K102" si="13">K68+I69</f>
        <v>231154.99600350243</v>
      </c>
    </row>
    <row r="70" spans="1:11" x14ac:dyDescent="0.25">
      <c r="A70" s="42">
        <v>68</v>
      </c>
      <c r="B70" s="101">
        <f>IF(Übersicht!$C$13&gt;=A70,-Übersicht!$C$6,IF(A70=Übersicht!$C$13+1,Übersicht!$G$9,0))</f>
        <v>0</v>
      </c>
      <c r="C70" s="53">
        <f t="shared" si="10"/>
        <v>892686.83855280804</v>
      </c>
      <c r="D70" s="53">
        <f t="shared" si="11"/>
        <v>7476897.3571309773</v>
      </c>
      <c r="E70" s="53">
        <f>IF(Mix_Aus!M69&gt;0,$P$4-J69+Mix_Aus!N69,0)</f>
        <v>20217.938664764843</v>
      </c>
      <c r="F70" s="53">
        <f>IF(ISNUMBER(Übersicht!I25),(D70+E70)*(1+Übersicht!I25),(D70+E70)*(1+$P$5))</f>
        <v>7946942.2135434877</v>
      </c>
      <c r="G70" s="53">
        <f t="shared" si="7"/>
        <v>449826.91774774529</v>
      </c>
      <c r="H70" s="53">
        <f t="shared" si="8"/>
        <v>15743.942121171058</v>
      </c>
      <c r="I70" s="53">
        <f t="shared" si="9"/>
        <v>15743.942121171058</v>
      </c>
      <c r="J70" s="53">
        <f t="shared" si="12"/>
        <v>2695.4615641212063</v>
      </c>
      <c r="K70" s="59">
        <f t="shared" si="13"/>
        <v>246898.9381246735</v>
      </c>
    </row>
    <row r="71" spans="1:11" x14ac:dyDescent="0.25">
      <c r="A71" s="42">
        <v>69</v>
      </c>
      <c r="B71" s="101">
        <f>IF(Übersicht!$C$13&gt;=A71,-Übersicht!$C$6,IF(A71=Übersicht!$C$13+1,Übersicht!$G$9,0))</f>
        <v>0</v>
      </c>
      <c r="C71" s="53">
        <f t="shared" si="10"/>
        <v>913245.58673669212</v>
      </c>
      <c r="D71" s="53">
        <f t="shared" si="11"/>
        <v>7946942.2135434877</v>
      </c>
      <c r="E71" s="53">
        <f>IF(Mix_Aus!M70&gt;0,$P$4-J70+Mix_Aus!N70,0)</f>
        <v>20558.748183884083</v>
      </c>
      <c r="F71" s="53">
        <f>IF(ISNUMBER(Übersicht!I26),(D71+E71)*(1+Übersicht!I26),(D71+E71)*(1+$P$5))</f>
        <v>8445551.0194310136</v>
      </c>
      <c r="G71" s="53">
        <f t="shared" si="7"/>
        <v>478050.05770364217</v>
      </c>
      <c r="H71" s="53">
        <f t="shared" si="8"/>
        <v>16731.752019627478</v>
      </c>
      <c r="I71" s="53">
        <f t="shared" si="9"/>
        <v>16731.752019627478</v>
      </c>
      <c r="J71" s="53">
        <f t="shared" si="12"/>
        <v>2877.8359666237229</v>
      </c>
      <c r="K71" s="59">
        <f t="shared" si="13"/>
        <v>263630.69014430098</v>
      </c>
    </row>
    <row r="72" spans="1:11" x14ac:dyDescent="0.25">
      <c r="A72" s="42">
        <v>70</v>
      </c>
      <c r="B72" s="101">
        <f>IF(Übersicht!$C$13&gt;=A72,-Übersicht!$C$6,IF(A72=Übersicht!$C$13+1,Übersicht!$G$9,0))</f>
        <v>0</v>
      </c>
      <c r="C72" s="53">
        <f t="shared" si="10"/>
        <v>934155.67786831211</v>
      </c>
      <c r="D72" s="53">
        <f t="shared" si="11"/>
        <v>8445551.0194310136</v>
      </c>
      <c r="E72" s="53">
        <f>IF(Mix_Aus!M71&gt;0,$P$4-J71+Mix_Aus!N71,0)</f>
        <v>20910.091131619942</v>
      </c>
      <c r="F72" s="53">
        <f>IF(ISNUMBER(Übersicht!I27),(D72+E72)*(1+Übersicht!I27),(D72+E72)*(1+$P$5))</f>
        <v>8974448.7771963924</v>
      </c>
      <c r="G72" s="53">
        <f t="shared" si="7"/>
        <v>507987.66663375869</v>
      </c>
      <c r="H72" s="53">
        <f t="shared" si="8"/>
        <v>17779.56833218153</v>
      </c>
      <c r="I72" s="53">
        <f t="shared" si="9"/>
        <v>17779.56833218153</v>
      </c>
      <c r="J72" s="53">
        <f t="shared" si="12"/>
        <v>3071.2890533290147</v>
      </c>
      <c r="K72" s="59">
        <f t="shared" si="13"/>
        <v>281410.25847648253</v>
      </c>
    </row>
    <row r="73" spans="1:11" x14ac:dyDescent="0.25">
      <c r="A73" s="42">
        <v>71</v>
      </c>
      <c r="B73" s="101">
        <f>IF(Übersicht!$C$13&gt;=A73,-Übersicht!$C$6,IF(A73=Übersicht!$C$13+1,Übersicht!$G$9,0))</f>
        <v>0</v>
      </c>
      <c r="C73" s="53">
        <f t="shared" si="10"/>
        <v>955427.87297743687</v>
      </c>
      <c r="D73" s="53">
        <f t="shared" si="11"/>
        <v>8974448.7771963924</v>
      </c>
      <c r="E73" s="53">
        <f>IF(Mix_Aus!M72&gt;0,$P$4-J72+Mix_Aus!N72,0)</f>
        <v>21272.195109124779</v>
      </c>
      <c r="F73" s="53">
        <f>IF(ISNUMBER(Übersicht!I28),(D73+E73)*(1+Übersicht!I28),(D73+E73)*(1+$P$5))</f>
        <v>9535464.2306438498</v>
      </c>
      <c r="G73" s="53">
        <f t="shared" si="7"/>
        <v>539743.25833833218</v>
      </c>
      <c r="H73" s="53">
        <f t="shared" si="8"/>
        <v>18891.014041841587</v>
      </c>
      <c r="I73" s="53">
        <f t="shared" si="9"/>
        <v>18891.014041841587</v>
      </c>
      <c r="J73" s="53">
        <f t="shared" si="12"/>
        <v>3276.4897174750026</v>
      </c>
      <c r="K73" s="59">
        <f t="shared" si="13"/>
        <v>300301.27251832414</v>
      </c>
    </row>
    <row r="74" spans="1:11" x14ac:dyDescent="0.25">
      <c r="A74" s="42">
        <v>72</v>
      </c>
      <c r="B74" s="101">
        <f>IF(Übersicht!$C$13&gt;=A74,-Übersicht!$C$6,IF(A74=Übersicht!$C$13+1,Übersicht!$G$9,0))</f>
        <v>0</v>
      </c>
      <c r="C74" s="53">
        <f t="shared" si="10"/>
        <v>977073.15788169322</v>
      </c>
      <c r="D74" s="53">
        <f t="shared" si="11"/>
        <v>9535464.2306438498</v>
      </c>
      <c r="E74" s="53">
        <f>IF(Mix_Aus!M73&gt;0,$P$4-J73+Mix_Aus!N73,0)</f>
        <v>21645.284904256405</v>
      </c>
      <c r="F74" s="53">
        <f>IF(ISNUMBER(Übersicht!I29),(D74+E74)*(1+Übersicht!I29),(D74+E74)*(1+$P$5))</f>
        <v>10130536.086480994</v>
      </c>
      <c r="G74" s="53">
        <f t="shared" si="7"/>
        <v>573426.57093288749</v>
      </c>
      <c r="H74" s="53">
        <f t="shared" si="8"/>
        <v>20069.929982651021</v>
      </c>
      <c r="I74" s="53">
        <f t="shared" si="9"/>
        <v>20069.929982651021</v>
      </c>
      <c r="J74" s="53">
        <f t="shared" si="12"/>
        <v>3494.1470730469446</v>
      </c>
      <c r="K74" s="59">
        <f t="shared" si="13"/>
        <v>320371.20250097517</v>
      </c>
    </row>
    <row r="75" spans="1:11" x14ac:dyDescent="0.25">
      <c r="A75" s="42">
        <v>73</v>
      </c>
      <c r="B75" s="101">
        <f>IF(Übersicht!$C$13&gt;=A75,-Übersicht!$C$6,IF(A75=Übersicht!$C$13+1,Übersicht!$G$9,0))</f>
        <v>0</v>
      </c>
      <c r="C75" s="53">
        <f t="shared" si="10"/>
        <v>999102.73953524895</v>
      </c>
      <c r="D75" s="53">
        <f t="shared" si="11"/>
        <v>10130536.086480994</v>
      </c>
      <c r="E75" s="53">
        <f>IF(Mix_Aus!M74&gt;0,$P$4-J74+Mix_Aus!N74,0)</f>
        <v>22029.58165355571</v>
      </c>
      <c r="F75" s="53">
        <f>IF(ISNUMBER(Übersicht!I30),(D75+E75)*(1+Übersicht!I30),(D75+E75)*(1+$P$5))</f>
        <v>10761719.608222622</v>
      </c>
      <c r="G75" s="53">
        <f t="shared" si="7"/>
        <v>609153.94008807279</v>
      </c>
      <c r="H75" s="53">
        <f t="shared" si="8"/>
        <v>21320.387903082552</v>
      </c>
      <c r="I75" s="53">
        <f t="shared" si="9"/>
        <v>21320.387903082552</v>
      </c>
      <c r="J75" s="53">
        <f t="shared" si="12"/>
        <v>3725.0128666066157</v>
      </c>
      <c r="K75" s="59">
        <f t="shared" si="13"/>
        <v>341691.5904040577</v>
      </c>
    </row>
    <row r="76" spans="1:11" x14ac:dyDescent="0.25">
      <c r="A76" s="42">
        <v>74</v>
      </c>
      <c r="B76" s="101">
        <f>IF(Übersicht!$C$13&gt;=A76,-Übersicht!$C$6,IF(A76=Übersicht!$C$13+1,Übersicht!$G$9,0))</f>
        <v>0</v>
      </c>
      <c r="C76" s="53">
        <f t="shared" si="10"/>
        <v>1021528.0414620875</v>
      </c>
      <c r="D76" s="53">
        <f t="shared" si="11"/>
        <v>10761719.608222622</v>
      </c>
      <c r="E76" s="53">
        <f>IF(Mix_Aus!M75&gt;0,$P$4-J75+Mix_Aus!N75,0)</f>
        <v>22425.30192683862</v>
      </c>
      <c r="F76" s="53">
        <f>IF(ISNUMBER(Übersicht!I31),(D76+E76)*(1+Übersicht!I31),(D76+E76)*(1+$P$5))</f>
        <v>11431193.604758428</v>
      </c>
      <c r="G76" s="53">
        <f t="shared" si="7"/>
        <v>647048.69460896775</v>
      </c>
      <c r="H76" s="53">
        <f t="shared" si="8"/>
        <v>22646.704311313864</v>
      </c>
      <c r="I76" s="53">
        <f t="shared" si="9"/>
        <v>22646.704311313864</v>
      </c>
      <c r="J76" s="53">
        <f t="shared" si="12"/>
        <v>3969.8840334763217</v>
      </c>
      <c r="K76" s="59">
        <f t="shared" si="13"/>
        <v>364338.29471537156</v>
      </c>
    </row>
    <row r="77" spans="1:11" x14ac:dyDescent="0.25">
      <c r="A77" s="42">
        <v>75</v>
      </c>
      <c r="B77" s="101">
        <f>IF(Übersicht!$C$13&gt;=A77,-Übersicht!$C$6,IF(A77=Übersicht!$C$13+1,Übersicht!$G$9,0))</f>
        <v>0</v>
      </c>
      <c r="C77" s="53">
        <f t="shared" si="10"/>
        <v>1044360.6981907543</v>
      </c>
      <c r="D77" s="53">
        <f t="shared" si="11"/>
        <v>11431193.604758428</v>
      </c>
      <c r="E77" s="53">
        <f>IF(Mix_Aus!M76&gt;0,$P$4-J76+Mix_Aus!N76,0)</f>
        <v>22832.656728666698</v>
      </c>
      <c r="F77" s="53">
        <f>IF(ISNUMBER(Übersicht!I32),(D77+E77)*(1+Übersicht!I32),(D77+E77)*(1+$P$5))</f>
        <v>12141267.837176321</v>
      </c>
      <c r="G77" s="53">
        <f t="shared" si="7"/>
        <v>687241.57568922639</v>
      </c>
      <c r="H77" s="53">
        <f t="shared" si="8"/>
        <v>24053.455149122899</v>
      </c>
      <c r="I77" s="53">
        <f t="shared" si="9"/>
        <v>24053.455149122899</v>
      </c>
      <c r="J77" s="53">
        <f t="shared" si="12"/>
        <v>4229.605406906815</v>
      </c>
      <c r="K77" s="59">
        <f t="shared" si="13"/>
        <v>388391.74986449449</v>
      </c>
    </row>
    <row r="78" spans="1:11" x14ac:dyDescent="0.25">
      <c r="A78" s="42">
        <v>76</v>
      </c>
      <c r="B78" s="101">
        <f>IF(Übersicht!$C$13&gt;=A78,-Übersicht!$C$6,IF(A78=Übersicht!$C$13+1,Übersicht!$G$9,0))</f>
        <v>0</v>
      </c>
      <c r="C78" s="53">
        <f t="shared" si="10"/>
        <v>1067612.5486013275</v>
      </c>
      <c r="D78" s="53">
        <f t="shared" si="11"/>
        <v>12141267.837176321</v>
      </c>
      <c r="E78" s="53">
        <f>IF(Mix_Aus!M77&gt;0,$P$4-J77+Mix_Aus!N77,0)</f>
        <v>23251.850410573097</v>
      </c>
      <c r="F78" s="53">
        <f>IF(ISNUMBER(Übersicht!I33),(D78+E78)*(1+Übersicht!I33),(D78+E78)*(1+$P$5))</f>
        <v>12894390.868842108</v>
      </c>
      <c r="G78" s="53">
        <f t="shared" si="7"/>
        <v>729871.18125521392</v>
      </c>
      <c r="H78" s="53">
        <f t="shared" si="8"/>
        <v>25545.491343932481</v>
      </c>
      <c r="I78" s="53">
        <f t="shared" si="9"/>
        <v>25545.491343932481</v>
      </c>
      <c r="J78" s="53">
        <f t="shared" si="12"/>
        <v>4505.0725893735344</v>
      </c>
      <c r="K78" s="59">
        <f t="shared" si="13"/>
        <v>413937.24120842695</v>
      </c>
    </row>
    <row r="79" spans="1:11" x14ac:dyDescent="0.25">
      <c r="A79" s="42">
        <v>77</v>
      </c>
      <c r="B79" s="101">
        <f>IF(Übersicht!$C$13&gt;=A79,-Übersicht!$C$6,IF(A79=Übersicht!$C$13+1,Übersicht!$G$9,0))</f>
        <v>0</v>
      </c>
      <c r="C79" s="53">
        <f t="shared" si="10"/>
        <v>1091295.6280888352</v>
      </c>
      <c r="D79" s="53">
        <f t="shared" si="11"/>
        <v>12894390.868842108</v>
      </c>
      <c r="E79" s="53">
        <f>IF(Mix_Aus!M78&gt;0,$P$4-J78+Mix_Aus!N78,0)</f>
        <v>23683.079487507661</v>
      </c>
      <c r="F79" s="53">
        <f>IF(ISNUMBER(Übersicht!I34),(D79+E79)*(1+Übersicht!I34),(D79+E79)*(1+$P$5))</f>
        <v>13693158.385229394</v>
      </c>
      <c r="G79" s="53">
        <f t="shared" si="7"/>
        <v>775084.4368997775</v>
      </c>
      <c r="H79" s="53">
        <f t="shared" si="8"/>
        <v>27127.955291492195</v>
      </c>
      <c r="I79" s="53">
        <f t="shared" si="9"/>
        <v>27127.955291492195</v>
      </c>
      <c r="J79" s="53">
        <f t="shared" si="12"/>
        <v>4797.2349956917451</v>
      </c>
      <c r="K79" s="59">
        <f t="shared" si="13"/>
        <v>441065.19649991917</v>
      </c>
    </row>
    <row r="80" spans="1:11" x14ac:dyDescent="0.25">
      <c r="A80" s="42">
        <v>78</v>
      </c>
      <c r="B80" s="101">
        <f>IF(Übersicht!$C$13&gt;=A80,-Übersicht!$C$6,IF(A80=Übersicht!$C$13+1,Übersicht!$G$9,0))</f>
        <v>0</v>
      </c>
      <c r="C80" s="53">
        <f t="shared" si="10"/>
        <v>1115422.1594403605</v>
      </c>
      <c r="D80" s="53">
        <f t="shared" si="11"/>
        <v>13693158.385229394</v>
      </c>
      <c r="E80" s="53">
        <f>IF(Mix_Aus!M79&gt;0,$P$4-J79+Mix_Aus!N79,0)</f>
        <v>24126.531351525431</v>
      </c>
      <c r="F80" s="53">
        <f>IF(ISNUMBER(Übersicht!I35),(D80+E80)*(1+Übersicht!I35),(D80+E80)*(1+$P$5))</f>
        <v>14540322.011575775</v>
      </c>
      <c r="G80" s="53">
        <f t="shared" si="7"/>
        <v>823037.09499485604</v>
      </c>
      <c r="H80" s="53">
        <f t="shared" si="8"/>
        <v>28806.298324819927</v>
      </c>
      <c r="I80" s="53">
        <f t="shared" si="9"/>
        <v>28806.298324819927</v>
      </c>
      <c r="J80" s="53">
        <f t="shared" si="12"/>
        <v>5107.0990782198778</v>
      </c>
      <c r="K80" s="59">
        <f t="shared" si="13"/>
        <v>469871.49482473911</v>
      </c>
    </row>
    <row r="81" spans="1:11" x14ac:dyDescent="0.25">
      <c r="A81" s="42">
        <v>79</v>
      </c>
      <c r="B81" s="101">
        <f>IF(Übersicht!$C$13&gt;=A81,-Übersicht!$C$6,IF(A81=Übersicht!$C$13+1,Übersicht!$G$9,0))</f>
        <v>0</v>
      </c>
      <c r="C81" s="53">
        <f t="shared" si="10"/>
        <v>1140004.5423156358</v>
      </c>
      <c r="D81" s="53">
        <f t="shared" si="11"/>
        <v>14540322.011575775</v>
      </c>
      <c r="E81" s="53">
        <f>IF(Mix_Aus!M80&gt;0,$P$4-J80+Mix_Aus!N80,0)</f>
        <v>24582.382875275423</v>
      </c>
      <c r="F81" s="53">
        <f>IF(ISNUMBER(Übersicht!I36),(D81+E81)*(1+Übersicht!I36),(D81+E81)*(1+$P$5))</f>
        <v>15438798.658118114</v>
      </c>
      <c r="G81" s="53">
        <f t="shared" si="7"/>
        <v>873894.26366706379</v>
      </c>
      <c r="H81" s="53">
        <f t="shared" si="8"/>
        <v>30586.299228347205</v>
      </c>
      <c r="I81" s="53">
        <f t="shared" si="9"/>
        <v>30586.299228347205</v>
      </c>
      <c r="J81" s="53">
        <f t="shared" si="12"/>
        <v>5435.7317450336022</v>
      </c>
      <c r="K81" s="59">
        <f t="shared" si="13"/>
        <v>500457.79405308631</v>
      </c>
    </row>
    <row r="82" spans="1:11" x14ac:dyDescent="0.25">
      <c r="A82" s="42">
        <v>80</v>
      </c>
      <c r="B82" s="101">
        <f>IF(Übersicht!$C$13&gt;=A82,-Übersicht!$C$6,IF(A82=Übersicht!$C$13+1,Übersicht!$G$9,0))</f>
        <v>0</v>
      </c>
      <c r="C82" s="53">
        <f t="shared" si="10"/>
        <v>1165055.3412129846</v>
      </c>
      <c r="D82" s="53">
        <f t="shared" si="11"/>
        <v>15438798.658118114</v>
      </c>
      <c r="E82" s="53">
        <f>IF(Mix_Aus!M81&gt;0,$P$4-J81+Mix_Aus!N81,0)</f>
        <v>25050.79889734873</v>
      </c>
      <c r="F82" s="53">
        <f>IF(ISNUMBER(Übersicht!I37),(D82+E82)*(1+Übersicht!I37),(D82+E82)*(1+$P$5))</f>
        <v>16391680.42443639</v>
      </c>
      <c r="G82" s="53">
        <f t="shared" si="7"/>
        <v>927830.96742092818</v>
      </c>
      <c r="H82" s="53">
        <f t="shared" si="8"/>
        <v>32474.083859732469</v>
      </c>
      <c r="I82" s="53">
        <f t="shared" si="9"/>
        <v>32474.083859732469</v>
      </c>
      <c r="J82" s="53">
        <f t="shared" si="12"/>
        <v>5784.2639826031063</v>
      </c>
      <c r="K82" s="59">
        <f t="shared" si="13"/>
        <v>532931.8779128188</v>
      </c>
    </row>
    <row r="83" spans="1:11" x14ac:dyDescent="0.25">
      <c r="A83" s="42">
        <v>81</v>
      </c>
      <c r="B83" s="101">
        <f>IF(Übersicht!$C$13&gt;=A83,-Übersicht!$C$6,IF(A83=Übersicht!$C$13+1,Übersicht!$G$9,0))</f>
        <v>0</v>
      </c>
      <c r="C83" s="53">
        <f t="shared" si="10"/>
        <v>1190587.2717940002</v>
      </c>
      <c r="D83" s="53">
        <f t="shared" si="11"/>
        <v>16391680.42443639</v>
      </c>
      <c r="E83" s="53">
        <f>IF(Mix_Aus!M82&gt;0,$P$4-J82+Mix_Aus!N82,0)</f>
        <v>25531.930581015506</v>
      </c>
      <c r="F83" s="53">
        <f>IF(ISNUMBER(Übersicht!K18),(D83+E83)*(1+Übersicht!K18),(D83+E83)*(1+$P$5))</f>
        <v>17402245.09631845</v>
      </c>
      <c r="G83" s="53">
        <f t="shared" si="7"/>
        <v>985032.74130104482</v>
      </c>
      <c r="H83" s="53">
        <f t="shared" si="8"/>
        <v>34476.145945536548</v>
      </c>
      <c r="I83" s="53">
        <f t="shared" si="9"/>
        <v>34476.145945536548</v>
      </c>
      <c r="J83" s="53">
        <f t="shared" si="12"/>
        <v>6153.8946951946846</v>
      </c>
      <c r="K83" s="59">
        <f t="shared" si="13"/>
        <v>567408.02385835536</v>
      </c>
    </row>
    <row r="84" spans="1:11" x14ac:dyDescent="0.25">
      <c r="A84" s="42">
        <v>82</v>
      </c>
      <c r="B84" s="101">
        <f>IF(Übersicht!$C$13&gt;=A84,-Übersicht!$C$6,IF(A84=Übersicht!$C$13+1,Übersicht!$G$9,0))</f>
        <v>0</v>
      </c>
      <c r="C84" s="53">
        <f t="shared" si="10"/>
        <v>1216613.1854313174</v>
      </c>
      <c r="D84" s="53">
        <f t="shared" si="11"/>
        <v>17402245.09631845</v>
      </c>
      <c r="E84" s="53">
        <f>IF(Mix_Aus!M83&gt;0,$P$4-J83+Mix_Aus!N83,0)</f>
        <v>26025.913637317208</v>
      </c>
      <c r="F84" s="53">
        <f>IF(ISNUMBER(Übersicht!K19),(D84+E84)*(1+Übersicht!K19),(D84+E84)*(1+$P$5))</f>
        <v>18473967.270553116</v>
      </c>
      <c r="G84" s="53">
        <f t="shared" si="7"/>
        <v>1045696.2605973482</v>
      </c>
      <c r="H84" s="53">
        <f t="shared" si="8"/>
        <v>36599.369120907111</v>
      </c>
      <c r="I84" s="53">
        <f t="shared" si="9"/>
        <v>36599.369120907111</v>
      </c>
      <c r="J84" s="53">
        <f t="shared" si="12"/>
        <v>6545.8947739474743</v>
      </c>
      <c r="K84" s="59">
        <f t="shared" si="13"/>
        <v>604007.39297926251</v>
      </c>
    </row>
    <row r="85" spans="1:11" x14ac:dyDescent="0.25">
      <c r="A85" s="42">
        <v>83</v>
      </c>
      <c r="B85" s="101">
        <f>IF(Übersicht!$C$13&gt;=A85,-Übersicht!$C$6,IF(A85=Übersicht!$C$13+1,Übersicht!$G$9,0))</f>
        <v>0</v>
      </c>
      <c r="C85" s="53">
        <f t="shared" si="10"/>
        <v>1243146.0518341982</v>
      </c>
      <c r="D85" s="53">
        <f t="shared" si="11"/>
        <v>18473967.270553116</v>
      </c>
      <c r="E85" s="53">
        <f>IF(Mix_Aus!M84&gt;0,$P$4-J84+Mix_Aus!N84,0)</f>
        <v>26532.866402880805</v>
      </c>
      <c r="F85" s="53">
        <f>IF(ISNUMBER(Übersicht!K20),(D85+E85)*(1+Übersicht!K20),(D85+E85)*(1+$P$5))</f>
        <v>19610530.145173356</v>
      </c>
      <c r="G85" s="53">
        <f t="shared" si="7"/>
        <v>1110030.0082173608</v>
      </c>
      <c r="H85" s="53">
        <f t="shared" si="8"/>
        <v>38851.050287607584</v>
      </c>
      <c r="I85" s="53">
        <f t="shared" si="9"/>
        <v>38851.050287607584</v>
      </c>
      <c r="J85" s="53">
        <f t="shared" si="12"/>
        <v>6961.6114093495498</v>
      </c>
      <c r="K85" s="59">
        <f t="shared" si="13"/>
        <v>642858.4432668701</v>
      </c>
    </row>
    <row r="86" spans="1:11" x14ac:dyDescent="0.25">
      <c r="A86" s="42">
        <v>84</v>
      </c>
      <c r="B86" s="101">
        <f>IF(Übersicht!$C$13&gt;=A86,-Übersicht!$C$6,IF(A86=Übersicht!$C$13+1,Übersicht!$G$9,0))</f>
        <v>0</v>
      </c>
      <c r="C86" s="53">
        <f t="shared" si="10"/>
        <v>1270198.9395963827</v>
      </c>
      <c r="D86" s="53">
        <f t="shared" si="11"/>
        <v>19610530.145173356</v>
      </c>
      <c r="E86" s="53">
        <f>IF(Mix_Aus!M85&gt;0,$P$4-J85+Mix_Aus!N85,0)</f>
        <v>27052.887762184546</v>
      </c>
      <c r="F86" s="53">
        <f>IF(ISNUMBER(Übersicht!K21),(D86+E86)*(1+Übersicht!K21),(D86+E86)*(1+$P$5))</f>
        <v>20815838.014911674</v>
      </c>
      <c r="G86" s="53">
        <f t="shared" si="7"/>
        <v>1178254.9819761328</v>
      </c>
      <c r="H86" s="53">
        <f t="shared" si="8"/>
        <v>41238.924369164633</v>
      </c>
      <c r="I86" s="53">
        <f t="shared" si="9"/>
        <v>41238.924369164633</v>
      </c>
      <c r="J86" s="53">
        <f t="shared" si="12"/>
        <v>7402.4726616570188</v>
      </c>
      <c r="K86" s="59">
        <f t="shared" si="13"/>
        <v>684097.36763603473</v>
      </c>
    </row>
    <row r="87" spans="1:11" x14ac:dyDescent="0.25">
      <c r="A87" s="42">
        <v>85</v>
      </c>
      <c r="B87" s="101">
        <f>IF(Übersicht!$C$13&gt;=A87,-Übersicht!$C$6,IF(A87=Übersicht!$C$13+1,Übersicht!$G$9,0))</f>
        <v>0</v>
      </c>
      <c r="C87" s="53">
        <f t="shared" si="10"/>
        <v>1297784.994499709</v>
      </c>
      <c r="D87" s="53">
        <f t="shared" si="11"/>
        <v>20815838.014911674</v>
      </c>
      <c r="E87" s="53">
        <f>IF(Mix_Aus!M86&gt;0,$P$4-J86+Mix_Aus!N86,0)</f>
        <v>27586.05490332625</v>
      </c>
      <c r="F87" s="53">
        <f>IF(ISNUMBER(Übersicht!K22),(D87+E87)*(1+Übersicht!K22),(D87+E87)*(1+$P$5))</f>
        <v>22094029.514003899</v>
      </c>
      <c r="G87" s="53">
        <f t="shared" si="7"/>
        <v>1250605.4441889003</v>
      </c>
      <c r="H87" s="53">
        <f t="shared" si="8"/>
        <v>43771.190546611499</v>
      </c>
      <c r="I87" s="53">
        <f t="shared" si="9"/>
        <v>43771.190546611499</v>
      </c>
      <c r="J87" s="53">
        <f t="shared" si="12"/>
        <v>7869.992304668147</v>
      </c>
      <c r="K87" s="59">
        <f t="shared" si="13"/>
        <v>727868.55818264629</v>
      </c>
    </row>
    <row r="88" spans="1:11" x14ac:dyDescent="0.25">
      <c r="A88" s="42">
        <v>86</v>
      </c>
      <c r="B88" s="101">
        <f>IF(Übersicht!$C$13&gt;=A88,-Übersicht!$C$6,IF(A88=Übersicht!$C$13+1,Übersicht!$G$9,0))</f>
        <v>0</v>
      </c>
      <c r="C88" s="53">
        <f t="shared" si="10"/>
        <v>1325917.4153953332</v>
      </c>
      <c r="D88" s="53">
        <f t="shared" si="11"/>
        <v>22094029.514003899</v>
      </c>
      <c r="E88" s="53">
        <f>IF(Mix_Aus!M87&gt;0,$P$4-J87+Mix_Aus!N87,0)</f>
        <v>28132.42089562424</v>
      </c>
      <c r="F88" s="53">
        <f>IF(ISNUMBER(Übersicht!K23),(D88+E88)*(1+Übersicht!K23),(D88+E88)*(1+$P$5))</f>
        <v>23449491.650993496</v>
      </c>
      <c r="G88" s="53">
        <f t="shared" si="7"/>
        <v>1327329.7160939723</v>
      </c>
      <c r="H88" s="53">
        <f t="shared" si="8"/>
        <v>46456.540063289001</v>
      </c>
      <c r="I88" s="53">
        <f t="shared" si="9"/>
        <v>46456.540063289001</v>
      </c>
      <c r="J88" s="53">
        <f t="shared" si="12"/>
        <v>8365.7749591847314</v>
      </c>
      <c r="K88" s="59">
        <f t="shared" si="13"/>
        <v>774325.09824593528</v>
      </c>
    </row>
    <row r="89" spans="1:11" x14ac:dyDescent="0.25">
      <c r="A89" s="42">
        <v>87</v>
      </c>
      <c r="B89" s="101">
        <f>IF(Übersicht!$C$13&gt;=A89,-Übersicht!$C$6,IF(A89=Übersicht!$C$13+1,Übersicht!$G$9,0))</f>
        <v>0</v>
      </c>
      <c r="C89" s="53">
        <f t="shared" si="10"/>
        <v>1354609.4274719469</v>
      </c>
      <c r="D89" s="53">
        <f t="shared" si="11"/>
        <v>23449491.650993496</v>
      </c>
      <c r="E89" s="53">
        <f>IF(Mix_Aus!M88&gt;0,$P$4-J88+Mix_Aus!N88,0)</f>
        <v>28692.012076613624</v>
      </c>
      <c r="F89" s="53">
        <f>IF(ISNUMBER(Übersicht!K24),(D89+E89)*(1+Übersicht!K24),(D89+E89)*(1+$P$5))</f>
        <v>24886874.682854317</v>
      </c>
      <c r="G89" s="53">
        <f t="shared" si="7"/>
        <v>1408691.0197842084</v>
      </c>
      <c r="H89" s="53">
        <f t="shared" si="8"/>
        <v>49304.18569244723</v>
      </c>
      <c r="I89" s="53">
        <f t="shared" si="9"/>
        <v>49304.18569244723</v>
      </c>
      <c r="J89" s="53">
        <f t="shared" si="12"/>
        <v>8891.5215334680688</v>
      </c>
      <c r="K89" s="59">
        <f t="shared" si="13"/>
        <v>823629.28393838252</v>
      </c>
    </row>
    <row r="90" spans="1:11" x14ac:dyDescent="0.25">
      <c r="A90" s="42">
        <v>88</v>
      </c>
      <c r="B90" s="101">
        <f>IF(Übersicht!$C$13&gt;=A90,-Übersicht!$C$6,IF(A90=Übersicht!$C$13+1,Übersicht!$G$9,0))</f>
        <v>0</v>
      </c>
      <c r="C90" s="53">
        <f t="shared" si="10"/>
        <v>1383874.2527071321</v>
      </c>
      <c r="D90" s="53">
        <f t="shared" si="11"/>
        <v>24886874.682854317</v>
      </c>
      <c r="E90" s="53">
        <f>IF(Mix_Aus!M89&gt;0,$P$4-J89+Mix_Aus!N89,0)</f>
        <v>29264.825235185155</v>
      </c>
      <c r="F90" s="53">
        <f>IF(ISNUMBER(Übersicht!K25),(D90+E90)*(1+Übersicht!K25),(D90+E90)*(1+$P$5))</f>
        <v>26411107.878574874</v>
      </c>
      <c r="G90" s="53">
        <f t="shared" si="7"/>
        <v>1494968.3704853728</v>
      </c>
      <c r="H90" s="53">
        <f t="shared" si="8"/>
        <v>52323.892966987951</v>
      </c>
      <c r="I90" s="53">
        <f t="shared" si="9"/>
        <v>52323.892966987951</v>
      </c>
      <c r="J90" s="53">
        <f t="shared" si="12"/>
        <v>9449.0349890301495</v>
      </c>
      <c r="K90" s="59">
        <f t="shared" si="13"/>
        <v>875953.17690537043</v>
      </c>
    </row>
    <row r="91" spans="1:11" x14ac:dyDescent="0.25">
      <c r="A91" s="42">
        <v>89</v>
      </c>
      <c r="B91" s="101">
        <f>IF(Übersicht!$C$13&gt;=A91,-Übersicht!$C$6,IF(A91=Übersicht!$C$13+1,Übersicht!$G$9,0))</f>
        <v>0</v>
      </c>
      <c r="C91" s="53">
        <f t="shared" si="10"/>
        <v>1413725.0772838786</v>
      </c>
      <c r="D91" s="53">
        <f t="shared" si="11"/>
        <v>26411107.878574874</v>
      </c>
      <c r="E91" s="53">
        <f>IF(Mix_Aus!M90&gt;0,$P$4-J90+Mix_Aus!N90,0)</f>
        <v>29850.824576746367</v>
      </c>
      <c r="F91" s="53">
        <f>IF(ISNUMBER(Übersicht!K26),(D91+E91)*(1+Übersicht!K26),(D91+E91)*(1+$P$5))</f>
        <v>28027416.22534072</v>
      </c>
      <c r="G91" s="53">
        <f t="shared" si="7"/>
        <v>1586457.5221890993</v>
      </c>
      <c r="H91" s="53">
        <f t="shared" si="8"/>
        <v>55526.013276618403</v>
      </c>
      <c r="I91" s="53">
        <f t="shared" si="9"/>
        <v>55526.013276618403</v>
      </c>
      <c r="J91" s="53">
        <f t="shared" si="12"/>
        <v>10040.226451195671</v>
      </c>
      <c r="K91" s="59">
        <f t="shared" si="13"/>
        <v>931479.19018198887</v>
      </c>
    </row>
    <row r="92" spans="1:11" x14ac:dyDescent="0.25">
      <c r="A92" s="42">
        <v>90</v>
      </c>
      <c r="B92" s="101">
        <f>IF(Übersicht!$C$13&gt;=A92,-Übersicht!$C$6,IF(A92=Übersicht!$C$13+1,Übersicht!$G$9,0))</f>
        <v>0</v>
      </c>
      <c r="C92" s="53">
        <f t="shared" si="10"/>
        <v>1444175.0157392409</v>
      </c>
      <c r="D92" s="53">
        <f t="shared" si="11"/>
        <v>28027416.22534072</v>
      </c>
      <c r="E92" s="53">
        <f>IF(Mix_Aus!M91&gt;0,$P$4-J91+Mix_Aus!N91,0)</f>
        <v>30449.938455362426</v>
      </c>
      <c r="F92" s="53">
        <f>IF(ISNUMBER(Übersicht!K27),(D92+E92)*(1+Übersicht!K27),(D92+E92)*(1+$P$5))</f>
        <v>29741338.13362385</v>
      </c>
      <c r="G92" s="53">
        <f t="shared" si="7"/>
        <v>1683471.9698277675</v>
      </c>
      <c r="H92" s="53">
        <f t="shared" si="8"/>
        <v>58921.518943971765</v>
      </c>
      <c r="I92" s="53">
        <f t="shared" si="9"/>
        <v>58921.518943971765</v>
      </c>
      <c r="J92" s="53">
        <f t="shared" si="12"/>
        <v>10667.121685030786</v>
      </c>
      <c r="K92" s="59">
        <f t="shared" si="13"/>
        <v>990400.70912596059</v>
      </c>
    </row>
    <row r="93" spans="1:11" x14ac:dyDescent="0.25">
      <c r="A93" s="42">
        <v>91</v>
      </c>
      <c r="B93" s="101">
        <f>IF(Übersicht!$C$13&gt;=A93,-Übersicht!$C$6,IF(A93=Übersicht!$C$13+1,Übersicht!$G$9,0))</f>
        <v>0</v>
      </c>
      <c r="C93" s="53">
        <f t="shared" si="10"/>
        <v>1475237.0715960946</v>
      </c>
      <c r="D93" s="53">
        <f t="shared" si="11"/>
        <v>29741338.13362385</v>
      </c>
      <c r="E93" s="53">
        <f>IF(Mix_Aus!M92&gt;0,$P$4-J92+Mix_Aus!N92,0)</f>
        <v>31062.055856853665</v>
      </c>
      <c r="F93" s="53">
        <f>IF(ISNUMBER(Übersicht!K28),(D93+E93)*(1+Übersicht!K28),(D93+E93)*(1+$P$5))</f>
        <v>31558744.200849548</v>
      </c>
      <c r="G93" s="53">
        <f t="shared" si="7"/>
        <v>1786344.0113688447</v>
      </c>
      <c r="H93" s="53">
        <f t="shared" si="8"/>
        <v>62522.040397909477</v>
      </c>
      <c r="I93" s="53">
        <f t="shared" si="9"/>
        <v>62522.040397909477</v>
      </c>
      <c r="J93" s="53">
        <f t="shared" si="12"/>
        <v>11331.867958464036</v>
      </c>
      <c r="K93" s="59">
        <f t="shared" si="13"/>
        <v>1052922.7495238702</v>
      </c>
    </row>
    <row r="94" spans="1:11" x14ac:dyDescent="0.25">
      <c r="A94" s="42">
        <v>92</v>
      </c>
      <c r="B94" s="101">
        <f>IF(Übersicht!$C$13&gt;=A94,-Übersicht!$C$6,IF(A94=Übersicht!$C$13+1,Übersicht!$G$9,0))</f>
        <v>0</v>
      </c>
      <c r="C94" s="53">
        <f t="shared" si="10"/>
        <v>1506924.094211879</v>
      </c>
      <c r="D94" s="53">
        <f t="shared" si="11"/>
        <v>31558744.200849548</v>
      </c>
      <c r="E94" s="53">
        <f>IF(Mix_Aus!M93&gt;0,$P$4-J93+Mix_Aus!N93,0)</f>
        <v>31687.022615784335</v>
      </c>
      <c r="F94" s="53">
        <f>IF(ISNUMBER(Übersicht!K29),(D94+E94)*(1+Übersicht!K29),(D94+E94)*(1+$P$5))</f>
        <v>33485857.096873254</v>
      </c>
      <c r="G94" s="53">
        <f t="shared" si="7"/>
        <v>1895425.8734079227</v>
      </c>
      <c r="H94" s="53">
        <f t="shared" si="8"/>
        <v>66339.905569277194</v>
      </c>
      <c r="I94" s="53">
        <f t="shared" si="9"/>
        <v>66339.905569277194</v>
      </c>
      <c r="J94" s="53">
        <f t="shared" si="12"/>
        <v>12036.741315727801</v>
      </c>
      <c r="K94" s="59">
        <f t="shared" si="13"/>
        <v>1119262.6550931474</v>
      </c>
    </row>
    <row r="95" spans="1:11" x14ac:dyDescent="0.25">
      <c r="A95" s="42">
        <v>93</v>
      </c>
      <c r="B95" s="101">
        <f>IF(Übersicht!$C$13&gt;=A95,-Übersicht!$C$6,IF(A95=Übersicht!$C$13+1,Übersicht!$G$9,0))</f>
        <v>0</v>
      </c>
      <c r="C95" s="53">
        <f t="shared" si="10"/>
        <v>1539248.7315600477</v>
      </c>
      <c r="D95" s="53">
        <f t="shared" si="11"/>
        <v>33485857.096873254</v>
      </c>
      <c r="E95" s="53">
        <f>IF(Mix_Aus!M94&gt;0,$P$4-J94+Mix_Aus!N94,0)</f>
        <v>32324.637348168813</v>
      </c>
      <c r="F95" s="53">
        <f>IF(ISNUMBER(Übersicht!K30),(D95+E95)*(1+Übersicht!K30),(D95+E95)*(1+$P$5))</f>
        <v>35529272.638274707</v>
      </c>
      <c r="G95" s="53">
        <f t="shared" si="7"/>
        <v>2011090.9040532857</v>
      </c>
      <c r="H95" s="53">
        <f t="shared" si="8"/>
        <v>70388.181641864983</v>
      </c>
      <c r="I95" s="53">
        <f t="shared" si="9"/>
        <v>70388.181641864983</v>
      </c>
      <c r="J95" s="53">
        <f t="shared" si="12"/>
        <v>12784.154285629322</v>
      </c>
      <c r="K95" s="59">
        <f t="shared" si="13"/>
        <v>1189650.8367350125</v>
      </c>
    </row>
    <row r="96" spans="1:11" x14ac:dyDescent="0.25">
      <c r="A96" s="42">
        <v>94</v>
      </c>
      <c r="B96" s="101">
        <f>IF(Übersicht!$C$13&gt;=A96,-Übersicht!$C$6,IF(A96=Übersicht!$C$13+1,Übersicht!$G$9,0))</f>
        <v>0</v>
      </c>
      <c r="C96" s="53">
        <f t="shared" si="10"/>
        <v>1572223.3786405916</v>
      </c>
      <c r="D96" s="53">
        <f t="shared" si="11"/>
        <v>35529272.638274707</v>
      </c>
      <c r="E96" s="53">
        <f>IF(Mix_Aus!M95&gt;0,$P$4-J95+Mix_Aus!N95,0)</f>
        <v>32974.647080543939</v>
      </c>
      <c r="F96" s="53">
        <f>IF(ISNUMBER(Übersicht!K31),(D96+E96)*(1+Übersicht!K31),(D96+E96)*(1+$P$5))</f>
        <v>37695982.122476563</v>
      </c>
      <c r="G96" s="53">
        <f t="shared" si="7"/>
        <v>2133734.8371213153</v>
      </c>
      <c r="H96" s="53">
        <f t="shared" si="8"/>
        <v>74680.719299246019</v>
      </c>
      <c r="I96" s="53">
        <f t="shared" si="9"/>
        <v>74680.719299246019</v>
      </c>
      <c r="J96" s="53">
        <f t="shared" si="12"/>
        <v>13576.664050623294</v>
      </c>
      <c r="K96" s="59">
        <f t="shared" si="13"/>
        <v>1264331.5560342586</v>
      </c>
    </row>
    <row r="97" spans="1:11" x14ac:dyDescent="0.25">
      <c r="A97" s="42">
        <v>95</v>
      </c>
      <c r="B97" s="101">
        <f>IF(Übersicht!$C$13&gt;=A97,-Übersicht!$C$6,IF(A97=Übersicht!$C$13+1,Übersicht!$G$9,0))</f>
        <v>0</v>
      </c>
      <c r="C97" s="53">
        <f t="shared" si="10"/>
        <v>1605860.1211953955</v>
      </c>
      <c r="D97" s="53">
        <f t="shared" si="11"/>
        <v>37695982.122476563</v>
      </c>
      <c r="E97" s="53">
        <f>IF(Mix_Aus!M96&gt;0,$P$4-J96+Mix_Aus!N96,0)</f>
        <v>33636.742554803779</v>
      </c>
      <c r="F97" s="53">
        <f>IF(ISNUMBER(Übersicht!K32),(D97+E97)*(1+Übersicht!K32),(D97+E97)*(1+$P$5))</f>
        <v>39993395.996933252</v>
      </c>
      <c r="G97" s="53">
        <f t="shared" si="7"/>
        <v>2263777.1319018826</v>
      </c>
      <c r="H97" s="53">
        <f t="shared" si="8"/>
        <v>79232.199616565878</v>
      </c>
      <c r="I97" s="53">
        <f t="shared" si="9"/>
        <v>79232.199616565878</v>
      </c>
      <c r="J97" s="53">
        <f t="shared" si="12"/>
        <v>14416.981104208473</v>
      </c>
      <c r="K97" s="59">
        <f t="shared" si="13"/>
        <v>1343563.7556508244</v>
      </c>
    </row>
    <row r="98" spans="1:11" x14ac:dyDescent="0.25">
      <c r="A98" s="42">
        <v>96</v>
      </c>
      <c r="B98" s="101">
        <f>IF(Übersicht!$C$13&gt;=A98,-Übersicht!$C$6,IF(A98=Übersicht!$C$13+1,Übersicht!$G$9,0))</f>
        <v>0</v>
      </c>
      <c r="C98" s="53">
        <f t="shared" si="10"/>
        <v>1640170.6743822582</v>
      </c>
      <c r="D98" s="53">
        <f t="shared" si="11"/>
        <v>39993395.996933252</v>
      </c>
      <c r="E98" s="53">
        <f>IF(Mix_Aus!M97&gt;0,$P$4-J97+Mix_Aus!N97,0)</f>
        <v>34310.553186862671</v>
      </c>
      <c r="F98" s="53">
        <f>IF(ISNUMBER(Übersicht!K33),(D98+E98)*(1+Übersicht!K33),(D98+E98)*(1+$P$5))</f>
        <v>42429368.943127327</v>
      </c>
      <c r="G98" s="53">
        <f t="shared" si="7"/>
        <v>2401662.3930072114</v>
      </c>
      <c r="H98" s="53">
        <f t="shared" si="8"/>
        <v>84058.183755252234</v>
      </c>
      <c r="I98" s="53">
        <f t="shared" si="9"/>
        <v>84058.183755252234</v>
      </c>
      <c r="J98" s="53">
        <f t="shared" si="12"/>
        <v>15307.978425813442</v>
      </c>
      <c r="K98" s="59">
        <f t="shared" si="13"/>
        <v>1427621.9394060767</v>
      </c>
    </row>
    <row r="99" spans="1:11" x14ac:dyDescent="0.25">
      <c r="A99" s="42">
        <v>97</v>
      </c>
      <c r="B99" s="101">
        <f>IF(Übersicht!$C$13&gt;=A99,-Übersicht!$C$6,IF(A99=Übersicht!$C$13+1,Übersicht!$G$9,0))</f>
        <v>0</v>
      </c>
      <c r="C99" s="53">
        <f t="shared" si="10"/>
        <v>1675166.3160380565</v>
      </c>
      <c r="D99" s="53">
        <f t="shared" si="11"/>
        <v>42429368.943127327</v>
      </c>
      <c r="E99" s="53">
        <f>IF(Mix_Aus!M98&gt;0,$P$4-J98+Mix_Aus!N98,0)</f>
        <v>34995.641655798332</v>
      </c>
      <c r="F99" s="53">
        <f>IF(ISNUMBER(Übersicht!K34),(D99+E99)*(1+Übersicht!K34),(D99+E99)*(1+$P$5))</f>
        <v>45012226.459870115</v>
      </c>
      <c r="G99" s="53">
        <f t="shared" si="7"/>
        <v>2547861.875086993</v>
      </c>
      <c r="H99" s="53">
        <f t="shared" si="8"/>
        <v>89175.165628044546</v>
      </c>
      <c r="I99" s="53">
        <f t="shared" si="9"/>
        <v>89175.165628044546</v>
      </c>
      <c r="J99" s="53">
        <f t="shared" si="12"/>
        <v>16252.701204077723</v>
      </c>
      <c r="K99" s="59">
        <f t="shared" si="13"/>
        <v>1516797.1050341213</v>
      </c>
    </row>
    <row r="100" spans="1:11" x14ac:dyDescent="0.25">
      <c r="A100" s="42">
        <v>98</v>
      </c>
      <c r="B100" s="101">
        <f>IF(Übersicht!$C$13&gt;=A100,-Übersicht!$C$6,IF(A100=Übersicht!$C$13+1,Übersicht!$G$9,0))</f>
        <v>0</v>
      </c>
      <c r="C100" s="53">
        <f t="shared" si="10"/>
        <v>1710857.8141366802</v>
      </c>
      <c r="D100" s="53">
        <f t="shared" si="11"/>
        <v>45012226.459870115</v>
      </c>
      <c r="E100" s="53">
        <f>IF(Mix_Aus!M99&gt;0,$P$4-J99+Mix_Aus!N99,0)</f>
        <v>35691.498098623619</v>
      </c>
      <c r="F100" s="53">
        <f>IF(ISNUMBER(Übersicht!K35),(D100+E100)*(1+Übersicht!K35),(D100+E100)*(1+$P$5))</f>
        <v>47750793.035446867</v>
      </c>
      <c r="G100" s="53">
        <f t="shared" si="7"/>
        <v>2702875.0774781257</v>
      </c>
      <c r="H100" s="53">
        <f t="shared" si="8"/>
        <v>94600.627711734342</v>
      </c>
      <c r="I100" s="53">
        <f t="shared" si="9"/>
        <v>94600.627711734342</v>
      </c>
      <c r="J100" s="53">
        <f t="shared" si="12"/>
        <v>17254.37714127895</v>
      </c>
      <c r="K100" s="59">
        <f t="shared" si="13"/>
        <v>1611397.7327458556</v>
      </c>
    </row>
    <row r="101" spans="1:11" x14ac:dyDescent="0.25">
      <c r="A101" s="42">
        <v>99</v>
      </c>
      <c r="B101" s="101">
        <f>IF(Übersicht!$C$13&gt;=A101,-Übersicht!$C$6,IF(A101=Übersicht!$C$13+1,Übersicht!$G$9,0))</f>
        <v>0</v>
      </c>
      <c r="C101" s="53">
        <f t="shared" si="10"/>
        <v>1747255.3480209191</v>
      </c>
      <c r="D101" s="53">
        <f t="shared" si="11"/>
        <v>47750793.035446867</v>
      </c>
      <c r="E101" s="53">
        <f>IF(Mix_Aus!M100&gt;0,$P$4-J100+Mix_Aus!N100,0)</f>
        <v>36397.533884238932</v>
      </c>
      <c r="F101" s="53">
        <f>IF(ISNUMBER(Übersicht!K36),(D101+E101)*(1+Übersicht!K36),(D101+E101)*(1+$P$5))</f>
        <v>50654422.003490977</v>
      </c>
      <c r="G101" s="53">
        <f t="shared" si="7"/>
        <v>2867231.4341598675</v>
      </c>
      <c r="H101" s="53">
        <f t="shared" si="8"/>
        <v>100353.10019559533</v>
      </c>
      <c r="I101" s="53">
        <f t="shared" si="9"/>
        <v>100353.10019559533</v>
      </c>
      <c r="J101" s="53">
        <f t="shared" si="12"/>
        <v>18316.427373611787</v>
      </c>
      <c r="K101" s="59">
        <f t="shared" si="13"/>
        <v>1711750.8329414509</v>
      </c>
    </row>
    <row r="102" spans="1:11" ht="15.75" thickBot="1" x14ac:dyDescent="0.3">
      <c r="A102" s="43">
        <v>100</v>
      </c>
      <c r="B102" s="54">
        <f>IF(Übersicht!$C$13&gt;=A102,-Übersicht!$C$6,IF(A102=Übersicht!$C$13+1,Übersicht!$G$9,0))</f>
        <v>0</v>
      </c>
      <c r="C102" s="54">
        <f t="shared" si="10"/>
        <v>1784368.4229593393</v>
      </c>
      <c r="D102" s="54">
        <f t="shared" si="11"/>
        <v>50654422.003490977</v>
      </c>
      <c r="E102" s="53">
        <f>IF(Mix_Aus!M101&gt;0,$P$4-J101+Mix_Aus!N101,0)</f>
        <v>37113.074938420294</v>
      </c>
      <c r="F102" s="54">
        <f>IF(ISNUMBER(Übersicht!K37),(D102+E102)*(1+Übersicht!K37),(D102+E102)*(1+$P$5))</f>
        <v>53733027.183135167</v>
      </c>
      <c r="G102" s="54">
        <f t="shared" si="7"/>
        <v>3041492.1047057658</v>
      </c>
      <c r="H102" s="54">
        <f t="shared" si="8"/>
        <v>106452.22366470174</v>
      </c>
      <c r="I102" s="54">
        <f t="shared" si="9"/>
        <v>106452.22366470174</v>
      </c>
      <c r="J102" s="54">
        <f t="shared" si="12"/>
        <v>19442.478044095558</v>
      </c>
      <c r="K102" s="55">
        <f t="shared" si="13"/>
        <v>1818203.0566061526</v>
      </c>
    </row>
  </sheetData>
  <sheetProtection sheet="1" objects="1" scenarios="1"/>
  <conditionalFormatting sqref="E3:E102">
    <cfRule type="cellIs" dxfId="2" priority="1" operator="lessThan">
      <formula>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Übersicht</vt:lpstr>
      <vt:lpstr>Ausschütter</vt:lpstr>
      <vt:lpstr>Thesaurierer</vt:lpstr>
      <vt:lpstr>Mix_Aus</vt:lpstr>
      <vt:lpstr>Mix_Thes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Leipacher, Stefan (RZF, Ref 415)</cp:lastModifiedBy>
  <dcterms:created xsi:type="dcterms:W3CDTF">2019-01-17T09:49:03Z</dcterms:created>
  <dcterms:modified xsi:type="dcterms:W3CDTF">2021-07-21T13:37:26Z</dcterms:modified>
</cp:coreProperties>
</file>