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Vincent\ownCloud\Produktunterlagen\Altersvorsorge\Riester\"/>
    </mc:Choice>
  </mc:AlternateContent>
  <xr:revisionPtr revIDLastSave="0" documentId="13_ncr:1_{EE730323-F025-4BDE-8C98-28E680DCAC45}" xr6:coauthVersionLast="47" xr6:coauthVersionMax="47" xr10:uidLastSave="{00000000-0000-0000-0000-000000000000}"/>
  <bookViews>
    <workbookView xWindow="-120" yWindow="-120" windowWidth="29040" windowHeight="15840" xr2:uid="{89205E60-78F7-4043-9C26-60102FF58FD3}"/>
  </bookViews>
  <sheets>
    <sheet name="Rechner" sheetId="1" r:id="rId1"/>
    <sheet name="Support" sheetId="2" r:id="rId2"/>
    <sheet name="Steuern 2020" sheetId="3" r:id="rId3"/>
    <sheet name="Riester" sheetId="4" r:id="rId4"/>
    <sheet name="ETF" sheetId="5" r:id="rId5"/>
    <sheet name="Steuerrück ETF BASIS" sheetId="6" r:id="rId6"/>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15" i="5" l="1"/>
  <c r="I5" i="4"/>
  <c r="E15" i="4"/>
  <c r="B15" i="4"/>
  <c r="AK2" i="1"/>
  <c r="L8" i="1"/>
  <c r="L25" i="1" s="1"/>
  <c r="B35" i="5" s="1"/>
  <c r="U8" i="1"/>
  <c r="B39" i="1"/>
  <c r="E39" i="1" s="1"/>
  <c r="E15" i="6"/>
  <c r="I5" i="6" s="1"/>
  <c r="M1002" i="6"/>
  <c r="M1001" i="6"/>
  <c r="M1000" i="6"/>
  <c r="M999" i="6"/>
  <c r="M998" i="6"/>
  <c r="M997" i="6"/>
  <c r="M996" i="6"/>
  <c r="M995" i="6"/>
  <c r="M994" i="6"/>
  <c r="M993" i="6"/>
  <c r="M992" i="6"/>
  <c r="M991" i="6"/>
  <c r="M990" i="6"/>
  <c r="M989" i="6"/>
  <c r="M988" i="6"/>
  <c r="M987" i="6"/>
  <c r="M986" i="6"/>
  <c r="M985" i="6"/>
  <c r="M984" i="6"/>
  <c r="M983" i="6"/>
  <c r="M982" i="6"/>
  <c r="M981" i="6"/>
  <c r="M980" i="6"/>
  <c r="M979" i="6"/>
  <c r="M978" i="6"/>
  <c r="M977" i="6"/>
  <c r="M976" i="6"/>
  <c r="M975" i="6"/>
  <c r="M974" i="6"/>
  <c r="M973" i="6"/>
  <c r="M972" i="6"/>
  <c r="M971" i="6"/>
  <c r="M970" i="6"/>
  <c r="M969" i="6"/>
  <c r="M968" i="6"/>
  <c r="M967" i="6"/>
  <c r="M966" i="6"/>
  <c r="M965" i="6"/>
  <c r="M964" i="6"/>
  <c r="M963" i="6"/>
  <c r="M962" i="6"/>
  <c r="M961" i="6"/>
  <c r="M960" i="6"/>
  <c r="M959" i="6"/>
  <c r="M958" i="6"/>
  <c r="M957" i="6"/>
  <c r="M956" i="6"/>
  <c r="M955" i="6"/>
  <c r="M954" i="6"/>
  <c r="M953" i="6"/>
  <c r="M952" i="6"/>
  <c r="M951" i="6"/>
  <c r="M950" i="6"/>
  <c r="M949" i="6"/>
  <c r="M948" i="6"/>
  <c r="M947" i="6"/>
  <c r="M946" i="6"/>
  <c r="M945" i="6"/>
  <c r="M944" i="6"/>
  <c r="M943" i="6"/>
  <c r="M942" i="6"/>
  <c r="M941" i="6"/>
  <c r="M940" i="6"/>
  <c r="M939" i="6"/>
  <c r="M938" i="6"/>
  <c r="M937" i="6"/>
  <c r="M936" i="6"/>
  <c r="M935" i="6"/>
  <c r="M934" i="6"/>
  <c r="M933" i="6"/>
  <c r="M932" i="6"/>
  <c r="M931" i="6"/>
  <c r="M930" i="6"/>
  <c r="M929" i="6"/>
  <c r="M928" i="6"/>
  <c r="M927" i="6"/>
  <c r="M926" i="6"/>
  <c r="M925" i="6"/>
  <c r="M924" i="6"/>
  <c r="M923" i="6"/>
  <c r="M922" i="6"/>
  <c r="M921" i="6"/>
  <c r="M920" i="6"/>
  <c r="M919" i="6"/>
  <c r="M918" i="6"/>
  <c r="M917" i="6"/>
  <c r="M916" i="6"/>
  <c r="M915" i="6"/>
  <c r="M914" i="6"/>
  <c r="M913" i="6"/>
  <c r="M912" i="6"/>
  <c r="M911" i="6"/>
  <c r="M910" i="6"/>
  <c r="M909" i="6"/>
  <c r="M908" i="6"/>
  <c r="M907" i="6"/>
  <c r="M906" i="6"/>
  <c r="M905" i="6"/>
  <c r="M904" i="6"/>
  <c r="M903" i="6"/>
  <c r="M902" i="6"/>
  <c r="M901" i="6"/>
  <c r="M900" i="6"/>
  <c r="M899" i="6"/>
  <c r="M898" i="6"/>
  <c r="M897" i="6"/>
  <c r="M896" i="6"/>
  <c r="M895" i="6"/>
  <c r="M894" i="6"/>
  <c r="M893" i="6"/>
  <c r="M892" i="6"/>
  <c r="M891" i="6"/>
  <c r="M890" i="6"/>
  <c r="M889" i="6"/>
  <c r="M888" i="6"/>
  <c r="M887" i="6"/>
  <c r="M886" i="6"/>
  <c r="M885" i="6"/>
  <c r="M884" i="6"/>
  <c r="M883" i="6"/>
  <c r="M882" i="6"/>
  <c r="M881" i="6"/>
  <c r="M880" i="6"/>
  <c r="M879" i="6"/>
  <c r="M878" i="6"/>
  <c r="M877" i="6"/>
  <c r="M876" i="6"/>
  <c r="M875" i="6"/>
  <c r="M874" i="6"/>
  <c r="M873" i="6"/>
  <c r="M872" i="6"/>
  <c r="M871" i="6"/>
  <c r="M870" i="6"/>
  <c r="M869" i="6"/>
  <c r="M868" i="6"/>
  <c r="M867" i="6"/>
  <c r="M866" i="6"/>
  <c r="M865" i="6"/>
  <c r="M864" i="6"/>
  <c r="M863" i="6"/>
  <c r="M862" i="6"/>
  <c r="M861" i="6"/>
  <c r="M860" i="6"/>
  <c r="M859" i="6"/>
  <c r="M858" i="6"/>
  <c r="M857" i="6"/>
  <c r="M856" i="6"/>
  <c r="M855" i="6"/>
  <c r="M854" i="6"/>
  <c r="M853" i="6"/>
  <c r="M852" i="6"/>
  <c r="M851" i="6"/>
  <c r="M850" i="6"/>
  <c r="M849" i="6"/>
  <c r="M848" i="6"/>
  <c r="M847" i="6"/>
  <c r="M846" i="6"/>
  <c r="M845" i="6"/>
  <c r="M844" i="6"/>
  <c r="M843" i="6"/>
  <c r="M842" i="6"/>
  <c r="M841" i="6"/>
  <c r="M840" i="6"/>
  <c r="M839" i="6"/>
  <c r="M838" i="6"/>
  <c r="M837" i="6"/>
  <c r="M836" i="6"/>
  <c r="M835" i="6"/>
  <c r="M834" i="6"/>
  <c r="M833" i="6"/>
  <c r="M832" i="6"/>
  <c r="M831" i="6"/>
  <c r="M830" i="6"/>
  <c r="M829" i="6"/>
  <c r="M828" i="6"/>
  <c r="M827" i="6"/>
  <c r="M826" i="6"/>
  <c r="M825" i="6"/>
  <c r="M824" i="6"/>
  <c r="M823" i="6"/>
  <c r="M822" i="6"/>
  <c r="M821" i="6"/>
  <c r="M820" i="6"/>
  <c r="M819" i="6"/>
  <c r="M818" i="6"/>
  <c r="M817" i="6"/>
  <c r="M816" i="6"/>
  <c r="M815" i="6"/>
  <c r="M814" i="6"/>
  <c r="M813" i="6"/>
  <c r="M812" i="6"/>
  <c r="M811" i="6"/>
  <c r="M810" i="6"/>
  <c r="M809" i="6"/>
  <c r="M808" i="6"/>
  <c r="M807" i="6"/>
  <c r="M806" i="6"/>
  <c r="M805" i="6"/>
  <c r="M804" i="6"/>
  <c r="M803" i="6"/>
  <c r="M802" i="6"/>
  <c r="M801" i="6"/>
  <c r="M800" i="6"/>
  <c r="M799" i="6"/>
  <c r="M798" i="6"/>
  <c r="M797" i="6"/>
  <c r="M796" i="6"/>
  <c r="M795" i="6"/>
  <c r="M794" i="6"/>
  <c r="M793" i="6"/>
  <c r="M792" i="6"/>
  <c r="M791" i="6"/>
  <c r="M790" i="6"/>
  <c r="M789" i="6"/>
  <c r="M788" i="6"/>
  <c r="M787" i="6"/>
  <c r="M786" i="6"/>
  <c r="M785" i="6"/>
  <c r="M784" i="6"/>
  <c r="M783" i="6"/>
  <c r="M782" i="6"/>
  <c r="M781" i="6"/>
  <c r="M780" i="6"/>
  <c r="M779" i="6"/>
  <c r="M778" i="6"/>
  <c r="M777" i="6"/>
  <c r="M776" i="6"/>
  <c r="M775" i="6"/>
  <c r="M774" i="6"/>
  <c r="M773" i="6"/>
  <c r="M772" i="6"/>
  <c r="M771" i="6"/>
  <c r="M770" i="6"/>
  <c r="M769" i="6"/>
  <c r="M768" i="6"/>
  <c r="M767" i="6"/>
  <c r="M766" i="6"/>
  <c r="M765" i="6"/>
  <c r="M764" i="6"/>
  <c r="M763" i="6"/>
  <c r="M762" i="6"/>
  <c r="M761" i="6"/>
  <c r="M760" i="6"/>
  <c r="M759" i="6"/>
  <c r="M758" i="6"/>
  <c r="M757" i="6"/>
  <c r="M756" i="6"/>
  <c r="M755" i="6"/>
  <c r="M754" i="6"/>
  <c r="M753" i="6"/>
  <c r="M752" i="6"/>
  <c r="M751" i="6"/>
  <c r="M750" i="6"/>
  <c r="M749" i="6"/>
  <c r="M748" i="6"/>
  <c r="M747" i="6"/>
  <c r="M746" i="6"/>
  <c r="M745" i="6"/>
  <c r="M744" i="6"/>
  <c r="M743" i="6"/>
  <c r="M742" i="6"/>
  <c r="M741" i="6"/>
  <c r="M740" i="6"/>
  <c r="M739" i="6"/>
  <c r="M738" i="6"/>
  <c r="M737" i="6"/>
  <c r="M736" i="6"/>
  <c r="M735" i="6"/>
  <c r="M734" i="6"/>
  <c r="M733" i="6"/>
  <c r="M732" i="6"/>
  <c r="M731" i="6"/>
  <c r="M730" i="6"/>
  <c r="M729" i="6"/>
  <c r="M728" i="6"/>
  <c r="M727" i="6"/>
  <c r="M726" i="6"/>
  <c r="M725" i="6"/>
  <c r="M724" i="6"/>
  <c r="M723" i="6"/>
  <c r="M722" i="6"/>
  <c r="M721" i="6"/>
  <c r="M720" i="6"/>
  <c r="M719" i="6"/>
  <c r="M718" i="6"/>
  <c r="M717" i="6"/>
  <c r="M716" i="6"/>
  <c r="M715" i="6"/>
  <c r="M714" i="6"/>
  <c r="M713" i="6"/>
  <c r="M712" i="6"/>
  <c r="M711" i="6"/>
  <c r="M710" i="6"/>
  <c r="M709" i="6"/>
  <c r="M708" i="6"/>
  <c r="M707" i="6"/>
  <c r="M706" i="6"/>
  <c r="M705" i="6"/>
  <c r="M704" i="6"/>
  <c r="M703" i="6"/>
  <c r="M702" i="6"/>
  <c r="M701" i="6"/>
  <c r="M700" i="6"/>
  <c r="M699" i="6"/>
  <c r="M698" i="6"/>
  <c r="M697" i="6"/>
  <c r="M696" i="6"/>
  <c r="M695" i="6"/>
  <c r="M694" i="6"/>
  <c r="M693" i="6"/>
  <c r="M692" i="6"/>
  <c r="M691" i="6"/>
  <c r="M690" i="6"/>
  <c r="M689" i="6"/>
  <c r="M688" i="6"/>
  <c r="M687" i="6"/>
  <c r="M686" i="6"/>
  <c r="M685" i="6"/>
  <c r="M684" i="6"/>
  <c r="M683" i="6"/>
  <c r="M682" i="6"/>
  <c r="M681" i="6"/>
  <c r="M680" i="6"/>
  <c r="M679" i="6"/>
  <c r="M678" i="6"/>
  <c r="M677" i="6"/>
  <c r="M676" i="6"/>
  <c r="M675" i="6"/>
  <c r="M674" i="6"/>
  <c r="M673" i="6"/>
  <c r="M672" i="6"/>
  <c r="M671" i="6"/>
  <c r="M670" i="6"/>
  <c r="M669" i="6"/>
  <c r="M668" i="6"/>
  <c r="M667" i="6"/>
  <c r="M666" i="6"/>
  <c r="M665" i="6"/>
  <c r="M664" i="6"/>
  <c r="M663" i="6"/>
  <c r="M662" i="6"/>
  <c r="M661" i="6"/>
  <c r="M660" i="6"/>
  <c r="M659" i="6"/>
  <c r="M658" i="6"/>
  <c r="M657" i="6"/>
  <c r="M656" i="6"/>
  <c r="M655" i="6"/>
  <c r="M654" i="6"/>
  <c r="M653" i="6"/>
  <c r="M652" i="6"/>
  <c r="M651" i="6"/>
  <c r="M650" i="6"/>
  <c r="M649" i="6"/>
  <c r="M648" i="6"/>
  <c r="M647" i="6"/>
  <c r="M646" i="6"/>
  <c r="M645" i="6"/>
  <c r="M644" i="6"/>
  <c r="M643" i="6"/>
  <c r="M642" i="6"/>
  <c r="M641" i="6"/>
  <c r="M640" i="6"/>
  <c r="M639" i="6"/>
  <c r="M638" i="6"/>
  <c r="M637" i="6"/>
  <c r="M636" i="6"/>
  <c r="M635" i="6"/>
  <c r="M634" i="6"/>
  <c r="M633" i="6"/>
  <c r="M632" i="6"/>
  <c r="M631" i="6"/>
  <c r="M630" i="6"/>
  <c r="M629" i="6"/>
  <c r="M628" i="6"/>
  <c r="M627" i="6"/>
  <c r="M626" i="6"/>
  <c r="M625" i="6"/>
  <c r="M624" i="6"/>
  <c r="M623" i="6"/>
  <c r="M622" i="6"/>
  <c r="M621" i="6"/>
  <c r="M620" i="6"/>
  <c r="M619" i="6"/>
  <c r="M618" i="6"/>
  <c r="M617" i="6"/>
  <c r="M616" i="6"/>
  <c r="M615" i="6"/>
  <c r="M614" i="6"/>
  <c r="M613" i="6"/>
  <c r="M612" i="6"/>
  <c r="M611" i="6"/>
  <c r="M610" i="6"/>
  <c r="M609" i="6"/>
  <c r="M608" i="6"/>
  <c r="M607" i="6"/>
  <c r="M606" i="6"/>
  <c r="M605" i="6"/>
  <c r="M604" i="6"/>
  <c r="M603" i="6"/>
  <c r="M602" i="6"/>
  <c r="M601" i="6"/>
  <c r="M600" i="6"/>
  <c r="M599" i="6"/>
  <c r="M598" i="6"/>
  <c r="M597" i="6"/>
  <c r="M596" i="6"/>
  <c r="M595" i="6"/>
  <c r="M594" i="6"/>
  <c r="M593" i="6"/>
  <c r="M592" i="6"/>
  <c r="M591" i="6"/>
  <c r="M590" i="6"/>
  <c r="M589" i="6"/>
  <c r="M588" i="6"/>
  <c r="M587" i="6"/>
  <c r="M586" i="6"/>
  <c r="M585" i="6"/>
  <c r="M584" i="6"/>
  <c r="M583" i="6"/>
  <c r="M582" i="6"/>
  <c r="M581" i="6"/>
  <c r="M580" i="6"/>
  <c r="M579" i="6"/>
  <c r="M578" i="6"/>
  <c r="M577" i="6"/>
  <c r="M576" i="6"/>
  <c r="M575" i="6"/>
  <c r="M574" i="6"/>
  <c r="M573" i="6"/>
  <c r="M572" i="6"/>
  <c r="M571" i="6"/>
  <c r="M570" i="6"/>
  <c r="M569" i="6"/>
  <c r="M568" i="6"/>
  <c r="M567" i="6"/>
  <c r="M566" i="6"/>
  <c r="M565" i="6"/>
  <c r="M564" i="6"/>
  <c r="M563" i="6"/>
  <c r="M562" i="6"/>
  <c r="M561" i="6"/>
  <c r="M560" i="6"/>
  <c r="M559" i="6"/>
  <c r="M558" i="6"/>
  <c r="M557" i="6"/>
  <c r="M556" i="6"/>
  <c r="M555" i="6"/>
  <c r="M554" i="6"/>
  <c r="M553" i="6"/>
  <c r="M552" i="6"/>
  <c r="M551" i="6"/>
  <c r="M550" i="6"/>
  <c r="M549" i="6"/>
  <c r="M548" i="6"/>
  <c r="M547" i="6"/>
  <c r="M546" i="6"/>
  <c r="M545" i="6"/>
  <c r="M544" i="6"/>
  <c r="M543" i="6"/>
  <c r="M542" i="6"/>
  <c r="M541" i="6"/>
  <c r="M540" i="6"/>
  <c r="M539" i="6"/>
  <c r="M538" i="6"/>
  <c r="M537" i="6"/>
  <c r="M536" i="6"/>
  <c r="M535" i="6"/>
  <c r="M534" i="6"/>
  <c r="M533" i="6"/>
  <c r="M532" i="6"/>
  <c r="M531" i="6"/>
  <c r="M530" i="6"/>
  <c r="M529" i="6"/>
  <c r="M528" i="6"/>
  <c r="M527" i="6"/>
  <c r="M526" i="6"/>
  <c r="M525" i="6"/>
  <c r="M524" i="6"/>
  <c r="M523" i="6"/>
  <c r="M522" i="6"/>
  <c r="M521" i="6"/>
  <c r="M520" i="6"/>
  <c r="M519" i="6"/>
  <c r="M518" i="6"/>
  <c r="M517" i="6"/>
  <c r="M516" i="6"/>
  <c r="M515" i="6"/>
  <c r="M514" i="6"/>
  <c r="M513" i="6"/>
  <c r="M512" i="6"/>
  <c r="M511" i="6"/>
  <c r="M510" i="6"/>
  <c r="M509" i="6"/>
  <c r="M508" i="6"/>
  <c r="M507" i="6"/>
  <c r="M506" i="6"/>
  <c r="M505" i="6"/>
  <c r="M504" i="6"/>
  <c r="M503" i="6"/>
  <c r="M502" i="6"/>
  <c r="M501" i="6"/>
  <c r="M500" i="6"/>
  <c r="M499" i="6"/>
  <c r="M498" i="6"/>
  <c r="M497" i="6"/>
  <c r="M496" i="6"/>
  <c r="M495" i="6"/>
  <c r="M494" i="6"/>
  <c r="M493" i="6"/>
  <c r="M492" i="6"/>
  <c r="M491" i="6"/>
  <c r="M490" i="6"/>
  <c r="M489" i="6"/>
  <c r="M488" i="6"/>
  <c r="M487" i="6"/>
  <c r="M486" i="6"/>
  <c r="M485" i="6"/>
  <c r="M484" i="6"/>
  <c r="M483" i="6"/>
  <c r="M482" i="6"/>
  <c r="M481" i="6"/>
  <c r="M480" i="6"/>
  <c r="M479" i="6"/>
  <c r="M478" i="6"/>
  <c r="M477" i="6"/>
  <c r="M476" i="6"/>
  <c r="M475" i="6"/>
  <c r="M474" i="6"/>
  <c r="M473" i="6"/>
  <c r="M472" i="6"/>
  <c r="M471" i="6"/>
  <c r="M470" i="6"/>
  <c r="M469" i="6"/>
  <c r="M468" i="6"/>
  <c r="M467" i="6"/>
  <c r="M466" i="6"/>
  <c r="M465" i="6"/>
  <c r="M464" i="6"/>
  <c r="M463" i="6"/>
  <c r="M462" i="6"/>
  <c r="M461" i="6"/>
  <c r="M460" i="6"/>
  <c r="M459" i="6"/>
  <c r="M458" i="6"/>
  <c r="M457" i="6"/>
  <c r="M456" i="6"/>
  <c r="M455" i="6"/>
  <c r="M454" i="6"/>
  <c r="M453" i="6"/>
  <c r="M452" i="6"/>
  <c r="M451" i="6"/>
  <c r="M450" i="6"/>
  <c r="M449" i="6"/>
  <c r="M448" i="6"/>
  <c r="M447" i="6"/>
  <c r="M446" i="6"/>
  <c r="M445" i="6"/>
  <c r="M444" i="6"/>
  <c r="M443" i="6"/>
  <c r="M442" i="6"/>
  <c r="M441" i="6"/>
  <c r="M440" i="6"/>
  <c r="M439" i="6"/>
  <c r="M438" i="6"/>
  <c r="M437" i="6"/>
  <c r="M436" i="6"/>
  <c r="M435" i="6"/>
  <c r="M434" i="6"/>
  <c r="M433" i="6"/>
  <c r="M432" i="6"/>
  <c r="M431" i="6"/>
  <c r="M430" i="6"/>
  <c r="M429" i="6"/>
  <c r="M428" i="6"/>
  <c r="M427" i="6"/>
  <c r="M426" i="6"/>
  <c r="M425" i="6"/>
  <c r="M424" i="6"/>
  <c r="M423" i="6"/>
  <c r="M422" i="6"/>
  <c r="M421" i="6"/>
  <c r="M420" i="6"/>
  <c r="M419" i="6"/>
  <c r="M418" i="6"/>
  <c r="M417" i="6"/>
  <c r="M416" i="6"/>
  <c r="M415" i="6"/>
  <c r="M414" i="6"/>
  <c r="M413" i="6"/>
  <c r="M412" i="6"/>
  <c r="M411" i="6"/>
  <c r="M410" i="6"/>
  <c r="M409" i="6"/>
  <c r="M408" i="6"/>
  <c r="M407" i="6"/>
  <c r="M406" i="6"/>
  <c r="M405" i="6"/>
  <c r="M404" i="6"/>
  <c r="M403" i="6"/>
  <c r="M402" i="6"/>
  <c r="M401" i="6"/>
  <c r="M400" i="6"/>
  <c r="M399" i="6"/>
  <c r="M398" i="6"/>
  <c r="M397" i="6"/>
  <c r="M396" i="6"/>
  <c r="M395" i="6"/>
  <c r="M394" i="6"/>
  <c r="M393" i="6"/>
  <c r="M392" i="6"/>
  <c r="M391" i="6"/>
  <c r="M390" i="6"/>
  <c r="M389" i="6"/>
  <c r="M388" i="6"/>
  <c r="M387" i="6"/>
  <c r="M386" i="6"/>
  <c r="M385" i="6"/>
  <c r="M384" i="6"/>
  <c r="M383" i="6"/>
  <c r="M382" i="6"/>
  <c r="M381" i="6"/>
  <c r="M380" i="6"/>
  <c r="M379" i="6"/>
  <c r="M378" i="6"/>
  <c r="M377" i="6"/>
  <c r="M376" i="6"/>
  <c r="M375" i="6"/>
  <c r="M374" i="6"/>
  <c r="M373" i="6"/>
  <c r="M372" i="6"/>
  <c r="M371" i="6"/>
  <c r="M370" i="6"/>
  <c r="M369" i="6"/>
  <c r="M368" i="6"/>
  <c r="M367" i="6"/>
  <c r="M366" i="6"/>
  <c r="M365" i="6"/>
  <c r="M364" i="6"/>
  <c r="M363" i="6"/>
  <c r="M362" i="6"/>
  <c r="M361" i="6"/>
  <c r="M360" i="6"/>
  <c r="M359" i="6"/>
  <c r="M358" i="6"/>
  <c r="M357" i="6"/>
  <c r="M356" i="6"/>
  <c r="M355" i="6"/>
  <c r="M354" i="6"/>
  <c r="M353" i="6"/>
  <c r="M352" i="6"/>
  <c r="M351" i="6"/>
  <c r="M350" i="6"/>
  <c r="M349" i="6"/>
  <c r="M348" i="6"/>
  <c r="M347" i="6"/>
  <c r="M346" i="6"/>
  <c r="M345" i="6"/>
  <c r="M344" i="6"/>
  <c r="M343" i="6"/>
  <c r="M342" i="6"/>
  <c r="M341" i="6"/>
  <c r="M340" i="6"/>
  <c r="M339" i="6"/>
  <c r="M338" i="6"/>
  <c r="M337" i="6"/>
  <c r="M336" i="6"/>
  <c r="M335" i="6"/>
  <c r="M334" i="6"/>
  <c r="M333" i="6"/>
  <c r="M332" i="6"/>
  <c r="M331" i="6"/>
  <c r="M330" i="6"/>
  <c r="M329" i="6"/>
  <c r="M328" i="6"/>
  <c r="M327" i="6"/>
  <c r="M326" i="6"/>
  <c r="M325" i="6"/>
  <c r="M324" i="6"/>
  <c r="M323" i="6"/>
  <c r="M322" i="6"/>
  <c r="M321" i="6"/>
  <c r="M320" i="6"/>
  <c r="M319" i="6"/>
  <c r="M318" i="6"/>
  <c r="M317" i="6"/>
  <c r="M316" i="6"/>
  <c r="M315" i="6"/>
  <c r="M314" i="6"/>
  <c r="M313" i="6"/>
  <c r="M312" i="6"/>
  <c r="M311" i="6"/>
  <c r="M310" i="6"/>
  <c r="M309" i="6"/>
  <c r="M308" i="6"/>
  <c r="M307" i="6"/>
  <c r="M306" i="6"/>
  <c r="M305" i="6"/>
  <c r="M304" i="6"/>
  <c r="M303" i="6"/>
  <c r="M302" i="6"/>
  <c r="M301" i="6"/>
  <c r="M300" i="6"/>
  <c r="M299" i="6"/>
  <c r="M298" i="6"/>
  <c r="M297" i="6"/>
  <c r="M296" i="6"/>
  <c r="M295" i="6"/>
  <c r="M294" i="6"/>
  <c r="M293" i="6"/>
  <c r="M292" i="6"/>
  <c r="M291" i="6"/>
  <c r="M290" i="6"/>
  <c r="M289" i="6"/>
  <c r="M288" i="6"/>
  <c r="M287" i="6"/>
  <c r="M286" i="6"/>
  <c r="M285" i="6"/>
  <c r="M284" i="6"/>
  <c r="M283" i="6"/>
  <c r="M282" i="6"/>
  <c r="M281" i="6"/>
  <c r="M280" i="6"/>
  <c r="M279" i="6"/>
  <c r="M278" i="6"/>
  <c r="M277" i="6"/>
  <c r="M276" i="6"/>
  <c r="M275" i="6"/>
  <c r="M274" i="6"/>
  <c r="M273" i="6"/>
  <c r="M272" i="6"/>
  <c r="M271" i="6"/>
  <c r="M270" i="6"/>
  <c r="M269" i="6"/>
  <c r="M268" i="6"/>
  <c r="M267" i="6"/>
  <c r="M266" i="6"/>
  <c r="M265" i="6"/>
  <c r="M264" i="6"/>
  <c r="M263" i="6"/>
  <c r="M262" i="6"/>
  <c r="M261" i="6"/>
  <c r="M260" i="6"/>
  <c r="M259" i="6"/>
  <c r="M258" i="6"/>
  <c r="M257" i="6"/>
  <c r="M256" i="6"/>
  <c r="M255" i="6"/>
  <c r="M254" i="6"/>
  <c r="M253" i="6"/>
  <c r="M252" i="6"/>
  <c r="M251" i="6"/>
  <c r="M250" i="6"/>
  <c r="M249" i="6"/>
  <c r="M248" i="6"/>
  <c r="M247" i="6"/>
  <c r="M246" i="6"/>
  <c r="M245" i="6"/>
  <c r="M244" i="6"/>
  <c r="M243" i="6"/>
  <c r="M242" i="6"/>
  <c r="M241" i="6"/>
  <c r="M240" i="6"/>
  <c r="M239" i="6"/>
  <c r="M238" i="6"/>
  <c r="M237" i="6"/>
  <c r="M236" i="6"/>
  <c r="M235" i="6"/>
  <c r="M234" i="6"/>
  <c r="M233" i="6"/>
  <c r="M232" i="6"/>
  <c r="M231" i="6"/>
  <c r="M230" i="6"/>
  <c r="M229" i="6"/>
  <c r="M228" i="6"/>
  <c r="M227" i="6"/>
  <c r="M226" i="6"/>
  <c r="M225" i="6"/>
  <c r="M224" i="6"/>
  <c r="M223" i="6"/>
  <c r="M222" i="6"/>
  <c r="M221" i="6"/>
  <c r="M220" i="6"/>
  <c r="M219" i="6"/>
  <c r="M218" i="6"/>
  <c r="M217" i="6"/>
  <c r="M216" i="6"/>
  <c r="M215" i="6"/>
  <c r="M214" i="6"/>
  <c r="M213" i="6"/>
  <c r="M212" i="6"/>
  <c r="M211" i="6"/>
  <c r="M210" i="6"/>
  <c r="M209" i="6"/>
  <c r="M208" i="6"/>
  <c r="M207" i="6"/>
  <c r="M206" i="6"/>
  <c r="M205" i="6"/>
  <c r="M204" i="6"/>
  <c r="M203" i="6"/>
  <c r="M202" i="6"/>
  <c r="M201" i="6"/>
  <c r="M200" i="6"/>
  <c r="M199" i="6"/>
  <c r="M198" i="6"/>
  <c r="M197" i="6"/>
  <c r="M196" i="6"/>
  <c r="M195" i="6"/>
  <c r="M194" i="6"/>
  <c r="M193" i="6"/>
  <c r="M192" i="6"/>
  <c r="M191" i="6"/>
  <c r="M190" i="6"/>
  <c r="M189" i="6"/>
  <c r="M188" i="6"/>
  <c r="M187" i="6"/>
  <c r="M186" i="6"/>
  <c r="M185" i="6"/>
  <c r="M184" i="6"/>
  <c r="M183" i="6"/>
  <c r="M182" i="6"/>
  <c r="M181" i="6"/>
  <c r="M180" i="6"/>
  <c r="M179" i="6"/>
  <c r="M178" i="6"/>
  <c r="M177" i="6"/>
  <c r="M176" i="6"/>
  <c r="M175" i="6"/>
  <c r="M174" i="6"/>
  <c r="M173" i="6"/>
  <c r="M172" i="6"/>
  <c r="M171" i="6"/>
  <c r="M170" i="6"/>
  <c r="M169" i="6"/>
  <c r="M168" i="6"/>
  <c r="M167" i="6"/>
  <c r="M166" i="6"/>
  <c r="M165" i="6"/>
  <c r="M164" i="6"/>
  <c r="M163" i="6"/>
  <c r="M162" i="6"/>
  <c r="M161" i="6"/>
  <c r="M160" i="6"/>
  <c r="M159" i="6"/>
  <c r="M158" i="6"/>
  <c r="M157" i="6"/>
  <c r="M156" i="6"/>
  <c r="M155" i="6"/>
  <c r="M154" i="6"/>
  <c r="M153" i="6"/>
  <c r="M152" i="6"/>
  <c r="M151" i="6"/>
  <c r="M150" i="6"/>
  <c r="M149" i="6"/>
  <c r="M148" i="6"/>
  <c r="M147" i="6"/>
  <c r="M146" i="6"/>
  <c r="M145" i="6"/>
  <c r="M144" i="6"/>
  <c r="M143" i="6"/>
  <c r="M142" i="6"/>
  <c r="M141" i="6"/>
  <c r="M140" i="6"/>
  <c r="M139" i="6"/>
  <c r="M138" i="6"/>
  <c r="M137" i="6"/>
  <c r="M136" i="6"/>
  <c r="M135" i="6"/>
  <c r="M134" i="6"/>
  <c r="M133" i="6"/>
  <c r="M132" i="6"/>
  <c r="M131" i="6"/>
  <c r="M130" i="6"/>
  <c r="M129" i="6"/>
  <c r="M128" i="6"/>
  <c r="M127" i="6"/>
  <c r="M126" i="6"/>
  <c r="M125" i="6"/>
  <c r="M124" i="6"/>
  <c r="M123" i="6"/>
  <c r="M122" i="6"/>
  <c r="M121" i="6"/>
  <c r="M120" i="6"/>
  <c r="M119" i="6"/>
  <c r="M118" i="6"/>
  <c r="M117" i="6"/>
  <c r="M116" i="6"/>
  <c r="M115" i="6"/>
  <c r="M114" i="6"/>
  <c r="M113" i="6"/>
  <c r="M112" i="6"/>
  <c r="M111" i="6"/>
  <c r="M110" i="6"/>
  <c r="M109" i="6"/>
  <c r="M108" i="6"/>
  <c r="M107" i="6"/>
  <c r="M106" i="6"/>
  <c r="M105" i="6"/>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J6" i="6"/>
  <c r="M34" i="6"/>
  <c r="M33" i="6"/>
  <c r="M32" i="6"/>
  <c r="M31" i="6"/>
  <c r="M30" i="6"/>
  <c r="M29" i="6"/>
  <c r="M28" i="6"/>
  <c r="M27" i="6"/>
  <c r="M26" i="6"/>
  <c r="M25" i="6"/>
  <c r="M24" i="6"/>
  <c r="M23" i="6"/>
  <c r="M22" i="6"/>
  <c r="M21" i="6"/>
  <c r="M20" i="6"/>
  <c r="M19" i="6"/>
  <c r="M18" i="6"/>
  <c r="M17" i="6"/>
  <c r="M16" i="6"/>
  <c r="M15" i="6"/>
  <c r="B15" i="6"/>
  <c r="M14" i="6"/>
  <c r="M13" i="6"/>
  <c r="M12" i="6"/>
  <c r="M11" i="6"/>
  <c r="M10" i="6"/>
  <c r="M9" i="6"/>
  <c r="M8" i="6"/>
  <c r="M7" i="6"/>
  <c r="N5" i="6"/>
  <c r="M5" i="6"/>
  <c r="L5" i="6"/>
  <c r="B15" i="5"/>
  <c r="I5" i="5"/>
  <c r="M1002" i="5"/>
  <c r="M1001" i="5"/>
  <c r="M1000" i="5"/>
  <c r="M999" i="5"/>
  <c r="M998" i="5"/>
  <c r="M997" i="5"/>
  <c r="M996" i="5"/>
  <c r="M995" i="5"/>
  <c r="M994" i="5"/>
  <c r="M993" i="5"/>
  <c r="M992" i="5"/>
  <c r="M991" i="5"/>
  <c r="M990" i="5"/>
  <c r="M989" i="5"/>
  <c r="M988" i="5"/>
  <c r="M987" i="5"/>
  <c r="M986" i="5"/>
  <c r="M985" i="5"/>
  <c r="M984" i="5"/>
  <c r="M983" i="5"/>
  <c r="M982" i="5"/>
  <c r="M981" i="5"/>
  <c r="M980" i="5"/>
  <c r="M979" i="5"/>
  <c r="M978" i="5"/>
  <c r="M977" i="5"/>
  <c r="M976" i="5"/>
  <c r="M975" i="5"/>
  <c r="M974" i="5"/>
  <c r="M973" i="5"/>
  <c r="M972" i="5"/>
  <c r="M971" i="5"/>
  <c r="M970" i="5"/>
  <c r="M969" i="5"/>
  <c r="M968" i="5"/>
  <c r="M967" i="5"/>
  <c r="M966" i="5"/>
  <c r="M965" i="5"/>
  <c r="M964" i="5"/>
  <c r="M963" i="5"/>
  <c r="M962" i="5"/>
  <c r="M961" i="5"/>
  <c r="M960" i="5"/>
  <c r="M959" i="5"/>
  <c r="M958" i="5"/>
  <c r="M957" i="5"/>
  <c r="M956" i="5"/>
  <c r="M955" i="5"/>
  <c r="M954" i="5"/>
  <c r="M953" i="5"/>
  <c r="M952" i="5"/>
  <c r="M951" i="5"/>
  <c r="M950" i="5"/>
  <c r="M949" i="5"/>
  <c r="M948" i="5"/>
  <c r="M947" i="5"/>
  <c r="M946" i="5"/>
  <c r="M945" i="5"/>
  <c r="M944" i="5"/>
  <c r="M943" i="5"/>
  <c r="M942" i="5"/>
  <c r="M941" i="5"/>
  <c r="M940" i="5"/>
  <c r="M939" i="5"/>
  <c r="M938" i="5"/>
  <c r="M937" i="5"/>
  <c r="M936" i="5"/>
  <c r="M935" i="5"/>
  <c r="M934" i="5"/>
  <c r="M933" i="5"/>
  <c r="M932" i="5"/>
  <c r="M931" i="5"/>
  <c r="M930" i="5"/>
  <c r="M929" i="5"/>
  <c r="M928" i="5"/>
  <c r="M927" i="5"/>
  <c r="M926" i="5"/>
  <c r="M925" i="5"/>
  <c r="M924" i="5"/>
  <c r="M923" i="5"/>
  <c r="M922" i="5"/>
  <c r="M921" i="5"/>
  <c r="M920" i="5"/>
  <c r="M919" i="5"/>
  <c r="M918" i="5"/>
  <c r="M917" i="5"/>
  <c r="M916" i="5"/>
  <c r="M915" i="5"/>
  <c r="M914" i="5"/>
  <c r="M913" i="5"/>
  <c r="M912" i="5"/>
  <c r="M911" i="5"/>
  <c r="M910" i="5"/>
  <c r="M909" i="5"/>
  <c r="M908" i="5"/>
  <c r="M907" i="5"/>
  <c r="M906" i="5"/>
  <c r="M905" i="5"/>
  <c r="M904" i="5"/>
  <c r="M903" i="5"/>
  <c r="M902" i="5"/>
  <c r="M901" i="5"/>
  <c r="M900" i="5"/>
  <c r="M899" i="5"/>
  <c r="M898" i="5"/>
  <c r="M897" i="5"/>
  <c r="M896" i="5"/>
  <c r="M895" i="5"/>
  <c r="M894" i="5"/>
  <c r="M893" i="5"/>
  <c r="M892" i="5"/>
  <c r="M891" i="5"/>
  <c r="M890" i="5"/>
  <c r="M889" i="5"/>
  <c r="M888" i="5"/>
  <c r="M887" i="5"/>
  <c r="M886" i="5"/>
  <c r="M885" i="5"/>
  <c r="M884" i="5"/>
  <c r="M883" i="5"/>
  <c r="M882" i="5"/>
  <c r="M881" i="5"/>
  <c r="M880" i="5"/>
  <c r="M879" i="5"/>
  <c r="M878" i="5"/>
  <c r="M877" i="5"/>
  <c r="M876" i="5"/>
  <c r="M875" i="5"/>
  <c r="M874" i="5"/>
  <c r="M873" i="5"/>
  <c r="M872" i="5"/>
  <c r="M871" i="5"/>
  <c r="M870" i="5"/>
  <c r="M869" i="5"/>
  <c r="M868" i="5"/>
  <c r="M867" i="5"/>
  <c r="M866" i="5"/>
  <c r="M865" i="5"/>
  <c r="M864" i="5"/>
  <c r="M863" i="5"/>
  <c r="M862" i="5"/>
  <c r="M861" i="5"/>
  <c r="M860" i="5"/>
  <c r="M859" i="5"/>
  <c r="M858" i="5"/>
  <c r="M857" i="5"/>
  <c r="M856" i="5"/>
  <c r="M855" i="5"/>
  <c r="M854" i="5"/>
  <c r="M853" i="5"/>
  <c r="M852" i="5"/>
  <c r="M851" i="5"/>
  <c r="M850" i="5"/>
  <c r="M849" i="5"/>
  <c r="M848" i="5"/>
  <c r="M847" i="5"/>
  <c r="M846" i="5"/>
  <c r="M845" i="5"/>
  <c r="M844" i="5"/>
  <c r="M843" i="5"/>
  <c r="M842" i="5"/>
  <c r="M841" i="5"/>
  <c r="M840" i="5"/>
  <c r="M839" i="5"/>
  <c r="M838" i="5"/>
  <c r="M837" i="5"/>
  <c r="M836" i="5"/>
  <c r="M835" i="5"/>
  <c r="M834" i="5"/>
  <c r="M833" i="5"/>
  <c r="M832" i="5"/>
  <c r="M831" i="5"/>
  <c r="M830" i="5"/>
  <c r="M829" i="5"/>
  <c r="M828" i="5"/>
  <c r="M827" i="5"/>
  <c r="M826" i="5"/>
  <c r="M825" i="5"/>
  <c r="M824" i="5"/>
  <c r="M823" i="5"/>
  <c r="M822" i="5"/>
  <c r="M821" i="5"/>
  <c r="M820" i="5"/>
  <c r="M819" i="5"/>
  <c r="M818" i="5"/>
  <c r="M817" i="5"/>
  <c r="M816" i="5"/>
  <c r="M815" i="5"/>
  <c r="M814" i="5"/>
  <c r="M813" i="5"/>
  <c r="M812" i="5"/>
  <c r="M811" i="5"/>
  <c r="M810" i="5"/>
  <c r="M809" i="5"/>
  <c r="M808" i="5"/>
  <c r="M807" i="5"/>
  <c r="M806" i="5"/>
  <c r="M805" i="5"/>
  <c r="M804" i="5"/>
  <c r="M803" i="5"/>
  <c r="M802" i="5"/>
  <c r="M801" i="5"/>
  <c r="M800" i="5"/>
  <c r="M799" i="5"/>
  <c r="M798" i="5"/>
  <c r="M797" i="5"/>
  <c r="M796" i="5"/>
  <c r="M795" i="5"/>
  <c r="M794" i="5"/>
  <c r="M793" i="5"/>
  <c r="M792" i="5"/>
  <c r="M791" i="5"/>
  <c r="M790" i="5"/>
  <c r="M789" i="5"/>
  <c r="M788" i="5"/>
  <c r="M787" i="5"/>
  <c r="M786" i="5"/>
  <c r="M785" i="5"/>
  <c r="M784" i="5"/>
  <c r="M783" i="5"/>
  <c r="M782" i="5"/>
  <c r="M781" i="5"/>
  <c r="M780" i="5"/>
  <c r="M779" i="5"/>
  <c r="M778" i="5"/>
  <c r="M777" i="5"/>
  <c r="M776" i="5"/>
  <c r="M775" i="5"/>
  <c r="M774" i="5"/>
  <c r="M773" i="5"/>
  <c r="M772" i="5"/>
  <c r="M771" i="5"/>
  <c r="M770" i="5"/>
  <c r="M769" i="5"/>
  <c r="M768" i="5"/>
  <c r="M767" i="5"/>
  <c r="M766" i="5"/>
  <c r="M765" i="5"/>
  <c r="M764" i="5"/>
  <c r="M763" i="5"/>
  <c r="M762" i="5"/>
  <c r="M761" i="5"/>
  <c r="M760" i="5"/>
  <c r="M759" i="5"/>
  <c r="M758" i="5"/>
  <c r="M757" i="5"/>
  <c r="M756" i="5"/>
  <c r="M755" i="5"/>
  <c r="M754" i="5"/>
  <c r="M753" i="5"/>
  <c r="M752" i="5"/>
  <c r="M751" i="5"/>
  <c r="M750" i="5"/>
  <c r="M749" i="5"/>
  <c r="M748" i="5"/>
  <c r="M747" i="5"/>
  <c r="M746" i="5"/>
  <c r="M745" i="5"/>
  <c r="M744" i="5"/>
  <c r="M743" i="5"/>
  <c r="M742" i="5"/>
  <c r="M741" i="5"/>
  <c r="M740" i="5"/>
  <c r="M739" i="5"/>
  <c r="M738" i="5"/>
  <c r="M737" i="5"/>
  <c r="M736" i="5"/>
  <c r="M735" i="5"/>
  <c r="M734" i="5"/>
  <c r="M733" i="5"/>
  <c r="M732" i="5"/>
  <c r="M731" i="5"/>
  <c r="M730" i="5"/>
  <c r="M729" i="5"/>
  <c r="M728" i="5"/>
  <c r="M727" i="5"/>
  <c r="M726" i="5"/>
  <c r="M725" i="5"/>
  <c r="M724" i="5"/>
  <c r="M723" i="5"/>
  <c r="M722" i="5"/>
  <c r="M721" i="5"/>
  <c r="M720" i="5"/>
  <c r="M719" i="5"/>
  <c r="M718" i="5"/>
  <c r="M717" i="5"/>
  <c r="M716" i="5"/>
  <c r="M715" i="5"/>
  <c r="M714" i="5"/>
  <c r="M713" i="5"/>
  <c r="M712" i="5"/>
  <c r="M711" i="5"/>
  <c r="M710" i="5"/>
  <c r="M709" i="5"/>
  <c r="M708" i="5"/>
  <c r="M707" i="5"/>
  <c r="M706" i="5"/>
  <c r="M705" i="5"/>
  <c r="M704" i="5"/>
  <c r="M703" i="5"/>
  <c r="M702" i="5"/>
  <c r="M701" i="5"/>
  <c r="M700" i="5"/>
  <c r="M699" i="5"/>
  <c r="M698" i="5"/>
  <c r="M697" i="5"/>
  <c r="M696" i="5"/>
  <c r="M695" i="5"/>
  <c r="M694" i="5"/>
  <c r="M693" i="5"/>
  <c r="M692" i="5"/>
  <c r="M691" i="5"/>
  <c r="M690" i="5"/>
  <c r="M689" i="5"/>
  <c r="M688" i="5"/>
  <c r="M687" i="5"/>
  <c r="M686" i="5"/>
  <c r="M685" i="5"/>
  <c r="M684" i="5"/>
  <c r="M683" i="5"/>
  <c r="M682" i="5"/>
  <c r="M681" i="5"/>
  <c r="M680" i="5"/>
  <c r="M679" i="5"/>
  <c r="M678" i="5"/>
  <c r="M677" i="5"/>
  <c r="M676" i="5"/>
  <c r="M675" i="5"/>
  <c r="M674" i="5"/>
  <c r="M673" i="5"/>
  <c r="M672" i="5"/>
  <c r="M671" i="5"/>
  <c r="M670" i="5"/>
  <c r="M669" i="5"/>
  <c r="M668" i="5"/>
  <c r="M667" i="5"/>
  <c r="M666" i="5"/>
  <c r="M665" i="5"/>
  <c r="M664" i="5"/>
  <c r="M663" i="5"/>
  <c r="M662" i="5"/>
  <c r="M661" i="5"/>
  <c r="M660" i="5"/>
  <c r="M659" i="5"/>
  <c r="M658" i="5"/>
  <c r="M657" i="5"/>
  <c r="M656" i="5"/>
  <c r="M655" i="5"/>
  <c r="M654" i="5"/>
  <c r="M653" i="5"/>
  <c r="M652" i="5"/>
  <c r="M651" i="5"/>
  <c r="M650" i="5"/>
  <c r="M649" i="5"/>
  <c r="M648" i="5"/>
  <c r="M647" i="5"/>
  <c r="M646" i="5"/>
  <c r="M645" i="5"/>
  <c r="M644" i="5"/>
  <c r="M643" i="5"/>
  <c r="M642" i="5"/>
  <c r="M641" i="5"/>
  <c r="M640" i="5"/>
  <c r="M639" i="5"/>
  <c r="M638" i="5"/>
  <c r="M637" i="5"/>
  <c r="M636" i="5"/>
  <c r="M635" i="5"/>
  <c r="M634" i="5"/>
  <c r="M633" i="5"/>
  <c r="M632" i="5"/>
  <c r="M631" i="5"/>
  <c r="M630" i="5"/>
  <c r="M629" i="5"/>
  <c r="M628" i="5"/>
  <c r="M627" i="5"/>
  <c r="M626" i="5"/>
  <c r="M625" i="5"/>
  <c r="M624" i="5"/>
  <c r="M623" i="5"/>
  <c r="M622" i="5"/>
  <c r="M621" i="5"/>
  <c r="M620" i="5"/>
  <c r="M619" i="5"/>
  <c r="M618" i="5"/>
  <c r="M617" i="5"/>
  <c r="M616" i="5"/>
  <c r="M615" i="5"/>
  <c r="M614" i="5"/>
  <c r="M613" i="5"/>
  <c r="M612" i="5"/>
  <c r="M611" i="5"/>
  <c r="M610" i="5"/>
  <c r="M609" i="5"/>
  <c r="M608" i="5"/>
  <c r="M607" i="5"/>
  <c r="M606" i="5"/>
  <c r="M605" i="5"/>
  <c r="M604" i="5"/>
  <c r="M603" i="5"/>
  <c r="M602" i="5"/>
  <c r="M601" i="5"/>
  <c r="M600" i="5"/>
  <c r="M599" i="5"/>
  <c r="M598" i="5"/>
  <c r="M597" i="5"/>
  <c r="M596" i="5"/>
  <c r="M595" i="5"/>
  <c r="M594" i="5"/>
  <c r="M593" i="5"/>
  <c r="M592" i="5"/>
  <c r="M591" i="5"/>
  <c r="M590" i="5"/>
  <c r="M589" i="5"/>
  <c r="M588" i="5"/>
  <c r="M587" i="5"/>
  <c r="M586" i="5"/>
  <c r="M585" i="5"/>
  <c r="M584" i="5"/>
  <c r="M583" i="5"/>
  <c r="M582" i="5"/>
  <c r="M581" i="5"/>
  <c r="M580" i="5"/>
  <c r="M579" i="5"/>
  <c r="M578" i="5"/>
  <c r="M577" i="5"/>
  <c r="M576" i="5"/>
  <c r="M575" i="5"/>
  <c r="M574" i="5"/>
  <c r="M573" i="5"/>
  <c r="M572" i="5"/>
  <c r="M571" i="5"/>
  <c r="M570" i="5"/>
  <c r="M569" i="5"/>
  <c r="M568" i="5"/>
  <c r="M567" i="5"/>
  <c r="M566" i="5"/>
  <c r="M565" i="5"/>
  <c r="M564" i="5"/>
  <c r="M563" i="5"/>
  <c r="M562" i="5"/>
  <c r="M561" i="5"/>
  <c r="M560" i="5"/>
  <c r="M559" i="5"/>
  <c r="M558" i="5"/>
  <c r="M557" i="5"/>
  <c r="M556" i="5"/>
  <c r="M555" i="5"/>
  <c r="M554" i="5"/>
  <c r="M553" i="5"/>
  <c r="M552" i="5"/>
  <c r="M551" i="5"/>
  <c r="M550" i="5"/>
  <c r="M549" i="5"/>
  <c r="M548" i="5"/>
  <c r="M547" i="5"/>
  <c r="M546" i="5"/>
  <c r="M545" i="5"/>
  <c r="M544" i="5"/>
  <c r="M543" i="5"/>
  <c r="M542" i="5"/>
  <c r="M541" i="5"/>
  <c r="M540" i="5"/>
  <c r="M539" i="5"/>
  <c r="M538" i="5"/>
  <c r="M537" i="5"/>
  <c r="M536" i="5"/>
  <c r="M535" i="5"/>
  <c r="M534" i="5"/>
  <c r="M533" i="5"/>
  <c r="M532" i="5"/>
  <c r="M531" i="5"/>
  <c r="M530" i="5"/>
  <c r="M529" i="5"/>
  <c r="M528" i="5"/>
  <c r="M527" i="5"/>
  <c r="M526" i="5"/>
  <c r="M525" i="5"/>
  <c r="M524" i="5"/>
  <c r="M523" i="5"/>
  <c r="M522" i="5"/>
  <c r="M521" i="5"/>
  <c r="M520" i="5"/>
  <c r="M519" i="5"/>
  <c r="M518" i="5"/>
  <c r="M517" i="5"/>
  <c r="M516" i="5"/>
  <c r="M515" i="5"/>
  <c r="M514" i="5"/>
  <c r="M513" i="5"/>
  <c r="M512" i="5"/>
  <c r="M511" i="5"/>
  <c r="M510" i="5"/>
  <c r="M509" i="5"/>
  <c r="M508" i="5"/>
  <c r="M507" i="5"/>
  <c r="M506" i="5"/>
  <c r="M505" i="5"/>
  <c r="M504" i="5"/>
  <c r="M503" i="5"/>
  <c r="M502" i="5"/>
  <c r="M501" i="5"/>
  <c r="M500" i="5"/>
  <c r="M499" i="5"/>
  <c r="M498" i="5"/>
  <c r="M497" i="5"/>
  <c r="M496" i="5"/>
  <c r="M495" i="5"/>
  <c r="M494" i="5"/>
  <c r="M493" i="5"/>
  <c r="M492" i="5"/>
  <c r="M491" i="5"/>
  <c r="M490" i="5"/>
  <c r="M489" i="5"/>
  <c r="M488" i="5"/>
  <c r="M487" i="5"/>
  <c r="M486" i="5"/>
  <c r="M485" i="5"/>
  <c r="M484" i="5"/>
  <c r="M483" i="5"/>
  <c r="M482" i="5"/>
  <c r="M481" i="5"/>
  <c r="M480" i="5"/>
  <c r="M479" i="5"/>
  <c r="M478" i="5"/>
  <c r="M477" i="5"/>
  <c r="M476" i="5"/>
  <c r="M475" i="5"/>
  <c r="M474" i="5"/>
  <c r="M473" i="5"/>
  <c r="M472" i="5"/>
  <c r="M471" i="5"/>
  <c r="M470" i="5"/>
  <c r="M469" i="5"/>
  <c r="M468" i="5"/>
  <c r="M467" i="5"/>
  <c r="M466" i="5"/>
  <c r="M465" i="5"/>
  <c r="M464" i="5"/>
  <c r="M463" i="5"/>
  <c r="M462" i="5"/>
  <c r="M461" i="5"/>
  <c r="M460" i="5"/>
  <c r="M459" i="5"/>
  <c r="M458" i="5"/>
  <c r="M457" i="5"/>
  <c r="M456" i="5"/>
  <c r="M455" i="5"/>
  <c r="M454" i="5"/>
  <c r="M453" i="5"/>
  <c r="M452" i="5"/>
  <c r="M451" i="5"/>
  <c r="M450" i="5"/>
  <c r="M449" i="5"/>
  <c r="M448" i="5"/>
  <c r="M447" i="5"/>
  <c r="M446" i="5"/>
  <c r="M445" i="5"/>
  <c r="M444" i="5"/>
  <c r="M443" i="5"/>
  <c r="M442" i="5"/>
  <c r="M441" i="5"/>
  <c r="M440" i="5"/>
  <c r="M439" i="5"/>
  <c r="M438" i="5"/>
  <c r="M437" i="5"/>
  <c r="M436" i="5"/>
  <c r="M435" i="5"/>
  <c r="M434" i="5"/>
  <c r="M433" i="5"/>
  <c r="M432" i="5"/>
  <c r="M431" i="5"/>
  <c r="M430" i="5"/>
  <c r="M429" i="5"/>
  <c r="M428" i="5"/>
  <c r="M427" i="5"/>
  <c r="M426" i="5"/>
  <c r="M425" i="5"/>
  <c r="M424" i="5"/>
  <c r="M423" i="5"/>
  <c r="M422" i="5"/>
  <c r="M421" i="5"/>
  <c r="M420" i="5"/>
  <c r="M419" i="5"/>
  <c r="M418" i="5"/>
  <c r="M417" i="5"/>
  <c r="M416" i="5"/>
  <c r="M415" i="5"/>
  <c r="M414" i="5"/>
  <c r="M413" i="5"/>
  <c r="M412" i="5"/>
  <c r="M411" i="5"/>
  <c r="M410" i="5"/>
  <c r="M409" i="5"/>
  <c r="M408" i="5"/>
  <c r="M407" i="5"/>
  <c r="M406" i="5"/>
  <c r="M405" i="5"/>
  <c r="M404" i="5"/>
  <c r="M403" i="5"/>
  <c r="M402" i="5"/>
  <c r="M401" i="5"/>
  <c r="M400" i="5"/>
  <c r="M399" i="5"/>
  <c r="M398" i="5"/>
  <c r="M397" i="5"/>
  <c r="M396" i="5"/>
  <c r="M395" i="5"/>
  <c r="M394" i="5"/>
  <c r="M393" i="5"/>
  <c r="M392" i="5"/>
  <c r="M391" i="5"/>
  <c r="M390" i="5"/>
  <c r="M389" i="5"/>
  <c r="M388" i="5"/>
  <c r="M387" i="5"/>
  <c r="M386" i="5"/>
  <c r="M385" i="5"/>
  <c r="M384" i="5"/>
  <c r="M383" i="5"/>
  <c r="M382" i="5"/>
  <c r="M381" i="5"/>
  <c r="M380" i="5"/>
  <c r="M379" i="5"/>
  <c r="M378" i="5"/>
  <c r="M377" i="5"/>
  <c r="M376" i="5"/>
  <c r="M375" i="5"/>
  <c r="M374" i="5"/>
  <c r="M373" i="5"/>
  <c r="M372" i="5"/>
  <c r="M371" i="5"/>
  <c r="M370" i="5"/>
  <c r="M369" i="5"/>
  <c r="M368" i="5"/>
  <c r="M367" i="5"/>
  <c r="M366" i="5"/>
  <c r="M365" i="5"/>
  <c r="M364" i="5"/>
  <c r="M363" i="5"/>
  <c r="M362" i="5"/>
  <c r="M361" i="5"/>
  <c r="M360" i="5"/>
  <c r="M359" i="5"/>
  <c r="M358" i="5"/>
  <c r="M357" i="5"/>
  <c r="M356" i="5"/>
  <c r="M355" i="5"/>
  <c r="M354" i="5"/>
  <c r="M353" i="5"/>
  <c r="M352" i="5"/>
  <c r="M351" i="5"/>
  <c r="M350" i="5"/>
  <c r="M349" i="5"/>
  <c r="M348" i="5"/>
  <c r="M347" i="5"/>
  <c r="M346" i="5"/>
  <c r="M345" i="5"/>
  <c r="M344" i="5"/>
  <c r="M343" i="5"/>
  <c r="M342" i="5"/>
  <c r="M341" i="5"/>
  <c r="M340" i="5"/>
  <c r="M339" i="5"/>
  <c r="M338" i="5"/>
  <c r="M337" i="5"/>
  <c r="M336" i="5"/>
  <c r="M335" i="5"/>
  <c r="M334" i="5"/>
  <c r="M333" i="5"/>
  <c r="M332" i="5"/>
  <c r="M331" i="5"/>
  <c r="M330" i="5"/>
  <c r="M329" i="5"/>
  <c r="M328" i="5"/>
  <c r="M327" i="5"/>
  <c r="M326" i="5"/>
  <c r="M325" i="5"/>
  <c r="M324" i="5"/>
  <c r="M323" i="5"/>
  <c r="M322" i="5"/>
  <c r="M321" i="5"/>
  <c r="M320" i="5"/>
  <c r="M319" i="5"/>
  <c r="M318" i="5"/>
  <c r="M317" i="5"/>
  <c r="M316" i="5"/>
  <c r="M315" i="5"/>
  <c r="M314" i="5"/>
  <c r="M313" i="5"/>
  <c r="M312" i="5"/>
  <c r="M311" i="5"/>
  <c r="M310" i="5"/>
  <c r="M309" i="5"/>
  <c r="M308" i="5"/>
  <c r="M307" i="5"/>
  <c r="M306" i="5"/>
  <c r="M305" i="5"/>
  <c r="M304" i="5"/>
  <c r="M303" i="5"/>
  <c r="M302" i="5"/>
  <c r="M301" i="5"/>
  <c r="M300" i="5"/>
  <c r="M299" i="5"/>
  <c r="M298" i="5"/>
  <c r="M297" i="5"/>
  <c r="M296" i="5"/>
  <c r="M295" i="5"/>
  <c r="M294" i="5"/>
  <c r="M293" i="5"/>
  <c r="M292" i="5"/>
  <c r="M291" i="5"/>
  <c r="M290" i="5"/>
  <c r="M289" i="5"/>
  <c r="M288" i="5"/>
  <c r="M287" i="5"/>
  <c r="M286" i="5"/>
  <c r="M285" i="5"/>
  <c r="M284" i="5"/>
  <c r="M283" i="5"/>
  <c r="M282" i="5"/>
  <c r="M281" i="5"/>
  <c r="M280" i="5"/>
  <c r="M279" i="5"/>
  <c r="M278" i="5"/>
  <c r="M277" i="5"/>
  <c r="M276" i="5"/>
  <c r="M275" i="5"/>
  <c r="M274" i="5"/>
  <c r="M273" i="5"/>
  <c r="M272" i="5"/>
  <c r="M271" i="5"/>
  <c r="M270" i="5"/>
  <c r="M269" i="5"/>
  <c r="M268" i="5"/>
  <c r="M267" i="5"/>
  <c r="M266" i="5"/>
  <c r="M265" i="5"/>
  <c r="M264" i="5"/>
  <c r="M263" i="5"/>
  <c r="M262" i="5"/>
  <c r="M261" i="5"/>
  <c r="M260" i="5"/>
  <c r="M259" i="5"/>
  <c r="M258" i="5"/>
  <c r="M257" i="5"/>
  <c r="M256" i="5"/>
  <c r="M255" i="5"/>
  <c r="M254" i="5"/>
  <c r="M253" i="5"/>
  <c r="M252" i="5"/>
  <c r="M251" i="5"/>
  <c r="M250" i="5"/>
  <c r="M249" i="5"/>
  <c r="M248" i="5"/>
  <c r="M247" i="5"/>
  <c r="M246" i="5"/>
  <c r="M245" i="5"/>
  <c r="M244" i="5"/>
  <c r="M243" i="5"/>
  <c r="M242" i="5"/>
  <c r="M241" i="5"/>
  <c r="M240" i="5"/>
  <c r="M239" i="5"/>
  <c r="M238" i="5"/>
  <c r="M237" i="5"/>
  <c r="M236" i="5"/>
  <c r="M235" i="5"/>
  <c r="M234" i="5"/>
  <c r="M233" i="5"/>
  <c r="M232" i="5"/>
  <c r="M231" i="5"/>
  <c r="M230" i="5"/>
  <c r="M229" i="5"/>
  <c r="M228" i="5"/>
  <c r="M227" i="5"/>
  <c r="M226" i="5"/>
  <c r="M225" i="5"/>
  <c r="M224" i="5"/>
  <c r="M223" i="5"/>
  <c r="M222" i="5"/>
  <c r="M221" i="5"/>
  <c r="M220" i="5"/>
  <c r="M219" i="5"/>
  <c r="M218" i="5"/>
  <c r="M217" i="5"/>
  <c r="M216" i="5"/>
  <c r="M215" i="5"/>
  <c r="M214" i="5"/>
  <c r="M213" i="5"/>
  <c r="M212" i="5"/>
  <c r="M211" i="5"/>
  <c r="M210" i="5"/>
  <c r="M209" i="5"/>
  <c r="M208" i="5"/>
  <c r="M207" i="5"/>
  <c r="M206" i="5"/>
  <c r="M205" i="5"/>
  <c r="M204" i="5"/>
  <c r="M203" i="5"/>
  <c r="M202" i="5"/>
  <c r="M201" i="5"/>
  <c r="M200" i="5"/>
  <c r="M199" i="5"/>
  <c r="M198" i="5"/>
  <c r="M197" i="5"/>
  <c r="M196" i="5"/>
  <c r="M195" i="5"/>
  <c r="M194" i="5"/>
  <c r="M193" i="5"/>
  <c r="M192" i="5"/>
  <c r="M191" i="5"/>
  <c r="M190" i="5"/>
  <c r="M189" i="5"/>
  <c r="M188" i="5"/>
  <c r="M187" i="5"/>
  <c r="M186" i="5"/>
  <c r="M185" i="5"/>
  <c r="M184" i="5"/>
  <c r="M183" i="5"/>
  <c r="M182" i="5"/>
  <c r="M181" i="5"/>
  <c r="M180" i="5"/>
  <c r="M179" i="5"/>
  <c r="M178" i="5"/>
  <c r="M177" i="5"/>
  <c r="M176" i="5"/>
  <c r="M175" i="5"/>
  <c r="M174" i="5"/>
  <c r="M173" i="5"/>
  <c r="M172" i="5"/>
  <c r="M171" i="5"/>
  <c r="M170" i="5"/>
  <c r="M169" i="5"/>
  <c r="M168" i="5"/>
  <c r="M167" i="5"/>
  <c r="M166" i="5"/>
  <c r="M165" i="5"/>
  <c r="M164" i="5"/>
  <c r="M163" i="5"/>
  <c r="M162" i="5"/>
  <c r="M161" i="5"/>
  <c r="M160" i="5"/>
  <c r="M159" i="5"/>
  <c r="M158" i="5"/>
  <c r="M157" i="5"/>
  <c r="M156" i="5"/>
  <c r="M155" i="5"/>
  <c r="M154" i="5"/>
  <c r="M153" i="5"/>
  <c r="M152" i="5"/>
  <c r="M151" i="5"/>
  <c r="M150" i="5"/>
  <c r="M149" i="5"/>
  <c r="M148" i="5"/>
  <c r="M147" i="5"/>
  <c r="M146" i="5"/>
  <c r="M145" i="5"/>
  <c r="M144" i="5"/>
  <c r="M143" i="5"/>
  <c r="M142" i="5"/>
  <c r="M141" i="5"/>
  <c r="M140" i="5"/>
  <c r="M139" i="5"/>
  <c r="M138" i="5"/>
  <c r="M137" i="5"/>
  <c r="M136" i="5"/>
  <c r="M135" i="5"/>
  <c r="M134" i="5"/>
  <c r="M133" i="5"/>
  <c r="M132" i="5"/>
  <c r="M131" i="5"/>
  <c r="M130" i="5"/>
  <c r="M129" i="5"/>
  <c r="M128" i="5"/>
  <c r="M127" i="5"/>
  <c r="M126" i="5"/>
  <c r="M125" i="5"/>
  <c r="M124" i="5"/>
  <c r="M123" i="5"/>
  <c r="M122" i="5"/>
  <c r="M121" i="5"/>
  <c r="M120" i="5"/>
  <c r="M119" i="5"/>
  <c r="M118" i="5"/>
  <c r="M117" i="5"/>
  <c r="M116" i="5"/>
  <c r="M115" i="5"/>
  <c r="M114" i="5"/>
  <c r="M113" i="5"/>
  <c r="M112" i="5"/>
  <c r="M111" i="5"/>
  <c r="M110" i="5"/>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J6" i="5"/>
  <c r="M34" i="5"/>
  <c r="M33" i="5"/>
  <c r="M32" i="5"/>
  <c r="M31" i="5"/>
  <c r="M30" i="5"/>
  <c r="M29" i="5"/>
  <c r="M28" i="5"/>
  <c r="M27" i="5"/>
  <c r="M26" i="5"/>
  <c r="M25" i="5"/>
  <c r="M24" i="5"/>
  <c r="M23" i="5"/>
  <c r="M22" i="5"/>
  <c r="M21" i="5"/>
  <c r="M20" i="5"/>
  <c r="M19" i="5"/>
  <c r="M18" i="5"/>
  <c r="M17" i="5"/>
  <c r="M16" i="5"/>
  <c r="M15" i="5"/>
  <c r="M14" i="5"/>
  <c r="M13" i="5"/>
  <c r="M12" i="5"/>
  <c r="M11" i="5"/>
  <c r="M10" i="5"/>
  <c r="M9" i="5"/>
  <c r="M8" i="5"/>
  <c r="M7" i="5"/>
  <c r="N5" i="5"/>
  <c r="M5" i="5"/>
  <c r="L5" i="5"/>
  <c r="E35" i="4"/>
  <c r="L6" i="4" s="1"/>
  <c r="K5" i="4"/>
  <c r="P5" i="4"/>
  <c r="O5" i="4"/>
  <c r="F20" i="2"/>
  <c r="F18" i="2"/>
  <c r="F22" i="2"/>
  <c r="B35" i="4" l="1"/>
  <c r="V1002" i="6"/>
  <c r="I7" i="6"/>
  <c r="V1002" i="5"/>
  <c r="I7" i="5"/>
  <c r="K7" i="4"/>
  <c r="I7" i="4" s="1"/>
  <c r="J7" i="4" s="1"/>
  <c r="U1002" i="4"/>
  <c r="F24" i="2"/>
  <c r="B7" i="2"/>
  <c r="B9" i="2" s="1"/>
  <c r="C22" i="2"/>
  <c r="B22" i="2"/>
  <c r="C24" i="2"/>
  <c r="B24" i="2"/>
  <c r="C18" i="2"/>
  <c r="B18" i="2"/>
  <c r="E24" i="2"/>
  <c r="E22" i="2"/>
  <c r="E18" i="2"/>
  <c r="E20" i="2"/>
  <c r="C7" i="2"/>
  <c r="J108" i="3"/>
  <c r="J71" i="3"/>
  <c r="J70" i="3"/>
  <c r="J69" i="3"/>
  <c r="J72" i="3" s="1"/>
  <c r="J68" i="3"/>
  <c r="J67" i="3"/>
  <c r="J51" i="3"/>
  <c r="J50" i="3"/>
  <c r="J49" i="3"/>
  <c r="J48" i="3"/>
  <c r="J61" i="3" s="1"/>
  <c r="J38" i="3"/>
  <c r="J37" i="3"/>
  <c r="J36" i="3"/>
  <c r="J31" i="3"/>
  <c r="J18" i="3"/>
  <c r="J15" i="3"/>
  <c r="J266" i="3" s="1"/>
  <c r="J14" i="3"/>
  <c r="J7" i="3"/>
  <c r="J35" i="3" s="1"/>
  <c r="B14" i="3"/>
  <c r="B15" i="3"/>
  <c r="B20" i="2"/>
  <c r="B18" i="3"/>
  <c r="B87" i="3" s="1"/>
  <c r="B16" i="3"/>
  <c r="B47" i="3" s="1"/>
  <c r="B7" i="3"/>
  <c r="B35" i="3" s="1"/>
  <c r="B108" i="3"/>
  <c r="B72" i="3"/>
  <c r="B71" i="3"/>
  <c r="B70" i="3"/>
  <c r="B69" i="3"/>
  <c r="B68" i="3"/>
  <c r="B67" i="3"/>
  <c r="B51" i="3"/>
  <c r="B50" i="3"/>
  <c r="B49" i="3"/>
  <c r="B48" i="3"/>
  <c r="B61" i="3" s="1"/>
  <c r="B38" i="3"/>
  <c r="B37" i="3"/>
  <c r="B36" i="3"/>
  <c r="B31" i="3"/>
  <c r="C20" i="2"/>
  <c r="J75" i="2"/>
  <c r="J2" i="2"/>
  <c r="J3" i="2" s="1"/>
  <c r="J4" i="2" s="1"/>
  <c r="J5" i="2" s="1"/>
  <c r="J6" i="2" s="1"/>
  <c r="J7" i="2" s="1"/>
  <c r="J8" i="2" s="1"/>
  <c r="J9" i="2" s="1"/>
  <c r="J10" i="2" s="1"/>
  <c r="J11" i="2" s="1"/>
  <c r="J12" i="2" s="1"/>
  <c r="J13" i="2" s="1"/>
  <c r="J14" i="2" s="1"/>
  <c r="J15" i="2" s="1"/>
  <c r="J16" i="2" s="1"/>
  <c r="J17" i="2" s="1"/>
  <c r="J18" i="2" s="1"/>
  <c r="J19" i="2" s="1"/>
  <c r="J20" i="2" s="1"/>
  <c r="J21" i="2" s="1"/>
  <c r="J22" i="2" s="1"/>
  <c r="J23" i="2" s="1"/>
  <c r="J24" i="2" s="1"/>
  <c r="J25" i="2" s="1"/>
  <c r="J26" i="2" s="1"/>
  <c r="J27" i="2" s="1"/>
  <c r="J28" i="2" s="1"/>
  <c r="J29" i="2" s="1"/>
  <c r="J30" i="2" s="1"/>
  <c r="J31" i="2" s="1"/>
  <c r="J32" i="2" s="1"/>
  <c r="J33" i="2" s="1"/>
  <c r="J34" i="2" s="1"/>
  <c r="J35" i="2" s="1"/>
  <c r="J36" i="2" s="1"/>
  <c r="J37" i="2" s="1"/>
  <c r="J38" i="2" s="1"/>
  <c r="J39" i="2" s="1"/>
  <c r="J40" i="2" s="1"/>
  <c r="J41" i="2" s="1"/>
  <c r="J42" i="2" s="1"/>
  <c r="J43" i="2" s="1"/>
  <c r="J44" i="2" s="1"/>
  <c r="J45" i="2" s="1"/>
  <c r="J46" i="2" s="1"/>
  <c r="J47" i="2" s="1"/>
  <c r="J48" i="2" s="1"/>
  <c r="J49" i="2" s="1"/>
  <c r="J50" i="2" s="1"/>
  <c r="J51" i="2" s="1"/>
  <c r="J52" i="2" s="1"/>
  <c r="J53" i="2" s="1"/>
  <c r="J54" i="2" s="1"/>
  <c r="J55" i="2" s="1"/>
  <c r="J56" i="2" s="1"/>
  <c r="J57" i="2" s="1"/>
  <c r="J58" i="2" s="1"/>
  <c r="J59" i="2" s="1"/>
  <c r="J60" i="2" s="1"/>
  <c r="J61" i="2" s="1"/>
  <c r="J62" i="2" s="1"/>
  <c r="J63" i="2" s="1"/>
  <c r="J64" i="2" s="1"/>
  <c r="J65" i="2" s="1"/>
  <c r="J66" i="2" s="1"/>
  <c r="J67" i="2" s="1"/>
  <c r="J68" i="2" s="1"/>
  <c r="J69" i="2" s="1"/>
  <c r="J70" i="2" s="1"/>
  <c r="J71" i="2" s="1"/>
  <c r="J72" i="2" s="1"/>
  <c r="J73" i="2" s="1"/>
  <c r="K2" i="2"/>
  <c r="K3" i="2" s="1"/>
  <c r="K4" i="2" s="1"/>
  <c r="K5" i="2" s="1"/>
  <c r="K6" i="2" s="1"/>
  <c r="K7" i="2" s="1"/>
  <c r="K8" i="2" s="1"/>
  <c r="K9" i="2" s="1"/>
  <c r="K10" i="2" s="1"/>
  <c r="K11" i="2" s="1"/>
  <c r="K12" i="2" s="1"/>
  <c r="K13" i="2" s="1"/>
  <c r="K14" i="2" s="1"/>
  <c r="K15" i="2" s="1"/>
  <c r="K16" i="2" s="1"/>
  <c r="K17" i="2" s="1"/>
  <c r="K18" i="2" s="1"/>
  <c r="K19" i="2" s="1"/>
  <c r="K20" i="2" s="1"/>
  <c r="K21" i="2" s="1"/>
  <c r="K22" i="2" s="1"/>
  <c r="K23" i="2" s="1"/>
  <c r="K24" i="2" s="1"/>
  <c r="K25" i="2" s="1"/>
  <c r="K26" i="2" s="1"/>
  <c r="K27" i="2" s="1"/>
  <c r="K28" i="2" s="1"/>
  <c r="K29" i="2" s="1"/>
  <c r="K30" i="2" s="1"/>
  <c r="K31" i="2" s="1"/>
  <c r="K32" i="2" s="1"/>
  <c r="K33" i="2" s="1"/>
  <c r="K34" i="2" s="1"/>
  <c r="K35" i="2" s="1"/>
  <c r="K36" i="2" s="1"/>
  <c r="K37" i="2" s="1"/>
  <c r="K38" i="2" s="1"/>
  <c r="K39" i="2" s="1"/>
  <c r="K40" i="2" s="1"/>
  <c r="K41" i="2" s="1"/>
  <c r="K42" i="2" s="1"/>
  <c r="K43" i="2" s="1"/>
  <c r="K44" i="2" s="1"/>
  <c r="K45" i="2" s="1"/>
  <c r="K46" i="2" s="1"/>
  <c r="K47" i="2" s="1"/>
  <c r="K48" i="2" s="1"/>
  <c r="K49" i="2" s="1"/>
  <c r="K50" i="2" s="1"/>
  <c r="K51" i="2" s="1"/>
  <c r="K52" i="2" s="1"/>
  <c r="K53" i="2" s="1"/>
  <c r="K54" i="2" s="1"/>
  <c r="K55" i="2" s="1"/>
  <c r="K56" i="2" s="1"/>
  <c r="K57" i="2" s="1"/>
  <c r="K58" i="2" s="1"/>
  <c r="K59" i="2" s="1"/>
  <c r="K60" i="2" s="1"/>
  <c r="K61" i="2" s="1"/>
  <c r="K62" i="2" s="1"/>
  <c r="K63" i="2" s="1"/>
  <c r="K64" i="2" s="1"/>
  <c r="K65" i="2" s="1"/>
  <c r="K66" i="2" s="1"/>
  <c r="K67" i="2" s="1"/>
  <c r="K68" i="2" s="1"/>
  <c r="K69" i="2" s="1"/>
  <c r="K70" i="2" s="1"/>
  <c r="K71" i="2" s="1"/>
  <c r="K72" i="2" s="1"/>
  <c r="K73" i="2" s="1"/>
  <c r="C38" i="2" l="1"/>
  <c r="B40" i="5"/>
  <c r="J5" i="5"/>
  <c r="K5" i="5" s="1"/>
  <c r="B38" i="2"/>
  <c r="D7" i="2"/>
  <c r="D9" i="2" s="1"/>
  <c r="D38" i="2"/>
  <c r="I8" i="6"/>
  <c r="L7" i="5"/>
  <c r="I8" i="5"/>
  <c r="O7" i="4"/>
  <c r="K8" i="4"/>
  <c r="I8" i="4" s="1"/>
  <c r="J8" i="4" s="1"/>
  <c r="D30" i="2"/>
  <c r="F30" i="2"/>
  <c r="J16" i="3"/>
  <c r="J47" i="3" s="1"/>
  <c r="J78" i="3" s="1"/>
  <c r="J96" i="3" s="1"/>
  <c r="D22" i="2"/>
  <c r="D24" i="2"/>
  <c r="D18" i="2"/>
  <c r="J73" i="3"/>
  <c r="J39" i="3"/>
  <c r="E30" i="2"/>
  <c r="D20" i="2"/>
  <c r="J55" i="3"/>
  <c r="J59" i="3"/>
  <c r="J62" i="3" s="1"/>
  <c r="J87" i="3"/>
  <c r="J100" i="3"/>
  <c r="J54" i="3"/>
  <c r="J56" i="3"/>
  <c r="J60" i="3"/>
  <c r="J88" i="3"/>
  <c r="J58" i="3"/>
  <c r="J57" i="3"/>
  <c r="J85" i="3"/>
  <c r="J253" i="3" s="1"/>
  <c r="J89" i="3"/>
  <c r="B39" i="3"/>
  <c r="B85" i="3"/>
  <c r="B253" i="3" s="1"/>
  <c r="B100" i="3"/>
  <c r="B88" i="3"/>
  <c r="B89" i="3"/>
  <c r="B73" i="3"/>
  <c r="B78" i="3"/>
  <c r="B96" i="3" s="1"/>
  <c r="B55" i="3"/>
  <c r="B59" i="3"/>
  <c r="B62" i="3" s="1"/>
  <c r="B56" i="3"/>
  <c r="B60" i="3"/>
  <c r="B54" i="3"/>
  <c r="B58" i="3"/>
  <c r="B57" i="3"/>
  <c r="J7" i="5" l="1"/>
  <c r="B22" i="4"/>
  <c r="N5" i="4" s="1"/>
  <c r="N7" i="4" s="1"/>
  <c r="L5" i="4"/>
  <c r="M5" i="4" s="1"/>
  <c r="B40" i="4"/>
  <c r="K62" i="5"/>
  <c r="K60" i="5"/>
  <c r="K22" i="5"/>
  <c r="K43" i="5"/>
  <c r="K63" i="5"/>
  <c r="K44" i="5"/>
  <c r="K33" i="5"/>
  <c r="K19" i="5"/>
  <c r="K64" i="5"/>
  <c r="K45" i="5"/>
  <c r="K30" i="5"/>
  <c r="K14" i="5"/>
  <c r="K27" i="5"/>
  <c r="K61" i="5"/>
  <c r="K12" i="5"/>
  <c r="K51" i="5"/>
  <c r="K57" i="5"/>
  <c r="K8" i="5"/>
  <c r="K42" i="5"/>
  <c r="K56" i="5"/>
  <c r="K18" i="5"/>
  <c r="K23" i="5"/>
  <c r="K46" i="5"/>
  <c r="K58" i="5"/>
  <c r="K40" i="5"/>
  <c r="K29" i="5"/>
  <c r="K15" i="5"/>
  <c r="K59" i="5"/>
  <c r="K41" i="5"/>
  <c r="K25" i="5"/>
  <c r="K10" i="5"/>
  <c r="K37" i="5"/>
  <c r="K65" i="5"/>
  <c r="K52" i="5"/>
  <c r="K32" i="5"/>
  <c r="K35" i="5"/>
  <c r="K34" i="5"/>
  <c r="K26" i="5"/>
  <c r="K48" i="5"/>
  <c r="K7" i="5"/>
  <c r="K17" i="5"/>
  <c r="K31" i="5"/>
  <c r="K47" i="5"/>
  <c r="K53" i="5"/>
  <c r="K39" i="5"/>
  <c r="K28" i="5"/>
  <c r="K13" i="5"/>
  <c r="K54" i="5"/>
  <c r="K36" i="5"/>
  <c r="K20" i="5"/>
  <c r="K9" i="5"/>
  <c r="K38" i="5"/>
  <c r="K66" i="5"/>
  <c r="K55" i="5"/>
  <c r="K21" i="5"/>
  <c r="K67" i="5"/>
  <c r="K49" i="5"/>
  <c r="K24" i="5"/>
  <c r="K50" i="5"/>
  <c r="K16" i="5"/>
  <c r="K11" i="5"/>
  <c r="I9" i="6"/>
  <c r="V7" i="6"/>
  <c r="J8" i="5"/>
  <c r="L8" i="5"/>
  <c r="I9" i="5"/>
  <c r="V7" i="5"/>
  <c r="F7" i="2"/>
  <c r="E7" i="2"/>
  <c r="E9" i="2" s="1"/>
  <c r="K9" i="4"/>
  <c r="I9" i="4" s="1"/>
  <c r="J9" i="4" s="1"/>
  <c r="O8" i="4"/>
  <c r="U7" i="4"/>
  <c r="J76" i="3"/>
  <c r="J77" i="3" s="1"/>
  <c r="J79" i="3"/>
  <c r="J80" i="3" s="1"/>
  <c r="J99" i="3"/>
  <c r="J101" i="3" s="1"/>
  <c r="J97" i="3"/>
  <c r="J98" i="3" s="1"/>
  <c r="J105" i="3"/>
  <c r="J63" i="3"/>
  <c r="J64" i="3"/>
  <c r="B79" i="3"/>
  <c r="B80" i="3" s="1"/>
  <c r="B76" i="3"/>
  <c r="B77" i="3" s="1"/>
  <c r="B63" i="3"/>
  <c r="B64" i="3"/>
  <c r="B105" i="3"/>
  <c r="B99" i="3"/>
  <c r="B101" i="3" s="1"/>
  <c r="B97" i="3"/>
  <c r="B98" i="3" s="1"/>
  <c r="D11" i="2"/>
  <c r="R7" i="5" l="1"/>
  <c r="O7" i="5" s="1"/>
  <c r="P7" i="5" s="1"/>
  <c r="Q7" i="5" s="1"/>
  <c r="N8" i="4"/>
  <c r="L8" i="4"/>
  <c r="L7" i="4"/>
  <c r="M56" i="4"/>
  <c r="M43" i="4"/>
  <c r="M23" i="4"/>
  <c r="M50" i="4"/>
  <c r="M63" i="4"/>
  <c r="M44" i="4"/>
  <c r="M33" i="4"/>
  <c r="M19" i="4"/>
  <c r="M64" i="4"/>
  <c r="M20" i="4"/>
  <c r="M16" i="4"/>
  <c r="M60" i="4"/>
  <c r="M51" i="4"/>
  <c r="M7" i="4"/>
  <c r="M37" i="4"/>
  <c r="M49" i="4"/>
  <c r="M30" i="4"/>
  <c r="M46" i="4"/>
  <c r="M66" i="4"/>
  <c r="M52" i="4"/>
  <c r="M38" i="4"/>
  <c r="M18" i="4"/>
  <c r="M41" i="4"/>
  <c r="M58" i="4"/>
  <c r="M40" i="4"/>
  <c r="M29" i="4"/>
  <c r="M15" i="4"/>
  <c r="M54" i="4"/>
  <c r="M36" i="4"/>
  <c r="M10" i="4"/>
  <c r="M42" i="4"/>
  <c r="M21" i="4"/>
  <c r="M22" i="4"/>
  <c r="M26" i="4"/>
  <c r="M57" i="4"/>
  <c r="M47" i="4"/>
  <c r="M27" i="4"/>
  <c r="M59" i="4"/>
  <c r="M67" i="4"/>
  <c r="M35" i="4"/>
  <c r="M24" i="4"/>
  <c r="M8" i="4"/>
  <c r="M25" i="4"/>
  <c r="M65" i="4"/>
  <c r="M17" i="4"/>
  <c r="M55" i="4"/>
  <c r="M62" i="4"/>
  <c r="M48" i="4"/>
  <c r="M32" i="4"/>
  <c r="M12" i="4"/>
  <c r="M14" i="4"/>
  <c r="M53" i="4"/>
  <c r="M39" i="4"/>
  <c r="M28" i="4"/>
  <c r="M13" i="4"/>
  <c r="M45" i="4"/>
  <c r="M34" i="4"/>
  <c r="M9" i="4"/>
  <c r="M31" i="4"/>
  <c r="M11" i="4"/>
  <c r="M61" i="4"/>
  <c r="I10" i="6"/>
  <c r="V8" i="6"/>
  <c r="R8" i="5"/>
  <c r="W7" i="5"/>
  <c r="S7" i="5"/>
  <c r="L9" i="5"/>
  <c r="J9" i="5"/>
  <c r="I10" i="5"/>
  <c r="V8" i="5"/>
  <c r="L9" i="4"/>
  <c r="K10" i="4"/>
  <c r="I10" i="4" s="1"/>
  <c r="J10" i="4" s="1"/>
  <c r="O9" i="4"/>
  <c r="N9" i="4"/>
  <c r="U8" i="4"/>
  <c r="F9" i="2"/>
  <c r="E11" i="2"/>
  <c r="B102" i="3"/>
  <c r="J102" i="3"/>
  <c r="J86" i="3"/>
  <c r="J90" i="3" s="1"/>
  <c r="J232" i="3" s="1"/>
  <c r="J106" i="3"/>
  <c r="J110" i="3" s="1"/>
  <c r="J111" i="3" s="1"/>
  <c r="J109" i="3"/>
  <c r="B106" i="3"/>
  <c r="B110" i="3" s="1"/>
  <c r="B111" i="3" s="1"/>
  <c r="B109" i="3"/>
  <c r="B86" i="3"/>
  <c r="B90" i="3" s="1"/>
  <c r="B232" i="3" s="1"/>
  <c r="O8" i="5" l="1"/>
  <c r="P8" i="5" s="1"/>
  <c r="T7" i="4"/>
  <c r="Q7" i="4" s="1"/>
  <c r="R7" i="4" s="1"/>
  <c r="S7" i="4" s="1"/>
  <c r="T8" i="4"/>
  <c r="I11" i="6"/>
  <c r="V9" i="6"/>
  <c r="R9" i="5"/>
  <c r="T7" i="5"/>
  <c r="I11" i="5"/>
  <c r="L10" i="5"/>
  <c r="J10" i="5"/>
  <c r="V9" i="5"/>
  <c r="L10" i="4"/>
  <c r="O10" i="4"/>
  <c r="K11" i="4"/>
  <c r="I11" i="4" s="1"/>
  <c r="J11" i="4" s="1"/>
  <c r="N10" i="4"/>
  <c r="U9" i="4"/>
  <c r="T9" i="4"/>
  <c r="E26" i="2"/>
  <c r="F11" i="2"/>
  <c r="J114" i="3"/>
  <c r="J117" i="3" s="1"/>
  <c r="J120" i="3" s="1"/>
  <c r="J138" i="3" s="1"/>
  <c r="J139" i="3" s="1"/>
  <c r="B114" i="3"/>
  <c r="B233" i="3" s="1"/>
  <c r="B234" i="3" s="1"/>
  <c r="B238" i="3" s="1"/>
  <c r="B239" i="3" s="1"/>
  <c r="B240" i="3" s="1"/>
  <c r="B241" i="3" s="1"/>
  <c r="Q8" i="5" l="1"/>
  <c r="W8" i="5" s="1"/>
  <c r="N8" i="5"/>
  <c r="V7" i="4"/>
  <c r="Q8" i="4"/>
  <c r="R10" i="5"/>
  <c r="I12" i="6"/>
  <c r="V10" i="6"/>
  <c r="I12" i="5"/>
  <c r="L11" i="5"/>
  <c r="J11" i="5"/>
  <c r="V10" i="5"/>
  <c r="T10" i="4"/>
  <c r="L11" i="4"/>
  <c r="O11" i="4"/>
  <c r="K12" i="4"/>
  <c r="I12" i="4" s="1"/>
  <c r="J12" i="4" s="1"/>
  <c r="N11" i="4"/>
  <c r="U10" i="4"/>
  <c r="B117" i="3"/>
  <c r="B120" i="3" s="1"/>
  <c r="B138" i="3" s="1"/>
  <c r="B139" i="3" s="1"/>
  <c r="B142" i="3" s="1"/>
  <c r="J233" i="3"/>
  <c r="J234" i="3" s="1"/>
  <c r="J238" i="3" s="1"/>
  <c r="J239" i="3" s="1"/>
  <c r="J240" i="3" s="1"/>
  <c r="J241" i="3" s="1"/>
  <c r="J142" i="3"/>
  <c r="J159" i="3"/>
  <c r="J177" i="3"/>
  <c r="J128" i="3"/>
  <c r="J129" i="3" s="1"/>
  <c r="J130" i="3" s="1"/>
  <c r="J131" i="3" s="1"/>
  <c r="J132" i="3" s="1"/>
  <c r="J134" i="3"/>
  <c r="J124" i="3"/>
  <c r="J125" i="3" s="1"/>
  <c r="J126" i="3" s="1"/>
  <c r="J127" i="3" s="1"/>
  <c r="J133" i="3"/>
  <c r="B242" i="3"/>
  <c r="B243" i="3" s="1"/>
  <c r="B244" i="3" s="1"/>
  <c r="B245" i="3" s="1"/>
  <c r="B246" i="3" s="1"/>
  <c r="B248" i="3"/>
  <c r="B247" i="3"/>
  <c r="O9" i="5" l="1"/>
  <c r="P9" i="5" s="1"/>
  <c r="S8" i="5"/>
  <c r="T8" i="5" s="1"/>
  <c r="U7" i="5" s="1"/>
  <c r="R8" i="4"/>
  <c r="S8" i="4" s="1"/>
  <c r="P8" i="4"/>
  <c r="R11" i="5"/>
  <c r="I13" i="6"/>
  <c r="V11" i="6"/>
  <c r="J12" i="5"/>
  <c r="I13" i="5"/>
  <c r="V11" i="5"/>
  <c r="L12" i="5"/>
  <c r="Q9" i="5"/>
  <c r="N9" i="5"/>
  <c r="L12" i="4"/>
  <c r="T11" i="4"/>
  <c r="O12" i="4"/>
  <c r="N12" i="4"/>
  <c r="K13" i="4"/>
  <c r="I13" i="4" s="1"/>
  <c r="J13" i="4" s="1"/>
  <c r="U11" i="4"/>
  <c r="J135" i="3"/>
  <c r="J248" i="3"/>
  <c r="B133" i="3"/>
  <c r="J242" i="3"/>
  <c r="J243" i="3" s="1"/>
  <c r="J244" i="3" s="1"/>
  <c r="J245" i="3" s="1"/>
  <c r="J246" i="3" s="1"/>
  <c r="J247" i="3"/>
  <c r="B249" i="3"/>
  <c r="B177" i="3"/>
  <c r="B159" i="3"/>
  <c r="B172" i="3" s="1"/>
  <c r="B124" i="3"/>
  <c r="B125" i="3" s="1"/>
  <c r="B126" i="3" s="1"/>
  <c r="B127" i="3" s="1"/>
  <c r="B134" i="3"/>
  <c r="B128" i="3"/>
  <c r="B129" i="3" s="1"/>
  <c r="B130" i="3" s="1"/>
  <c r="B131" i="3" s="1"/>
  <c r="B132" i="3" s="1"/>
  <c r="J150" i="3"/>
  <c r="J151" i="3" s="1"/>
  <c r="J152" i="3" s="1"/>
  <c r="J153" i="3" s="1"/>
  <c r="J154" i="3" s="1"/>
  <c r="J157" i="3" s="1"/>
  <c r="J158" i="3" s="1"/>
  <c r="J156" i="3"/>
  <c r="J146" i="3"/>
  <c r="J147" i="3" s="1"/>
  <c r="J148" i="3" s="1"/>
  <c r="J149" i="3" s="1"/>
  <c r="J155" i="3"/>
  <c r="J163" i="3"/>
  <c r="J164" i="3" s="1"/>
  <c r="J165" i="3" s="1"/>
  <c r="J166" i="3" s="1"/>
  <c r="J173" i="3"/>
  <c r="J172" i="3"/>
  <c r="J167" i="3"/>
  <c r="J168" i="3" s="1"/>
  <c r="J169" i="3" s="1"/>
  <c r="J170" i="3" s="1"/>
  <c r="J171" i="3" s="1"/>
  <c r="J174" i="3" s="1"/>
  <c r="J175" i="3" s="1"/>
  <c r="B155" i="3"/>
  <c r="B146" i="3"/>
  <c r="B147" i="3" s="1"/>
  <c r="B148" i="3" s="1"/>
  <c r="B149" i="3" s="1"/>
  <c r="B150" i="3"/>
  <c r="B151" i="3" s="1"/>
  <c r="B152" i="3" s="1"/>
  <c r="B153" i="3" s="1"/>
  <c r="B154" i="3" s="1"/>
  <c r="B157" i="3" s="1"/>
  <c r="B158" i="3" s="1"/>
  <c r="B156" i="3"/>
  <c r="V8" i="4" l="1"/>
  <c r="Q9" i="4"/>
  <c r="I14" i="6"/>
  <c r="V12" i="6"/>
  <c r="R12" i="5"/>
  <c r="J13" i="5"/>
  <c r="I14" i="5"/>
  <c r="L13" i="5"/>
  <c r="V12" i="5"/>
  <c r="W9" i="5"/>
  <c r="S9" i="5"/>
  <c r="T9" i="5" s="1"/>
  <c r="U8" i="5" s="1"/>
  <c r="O10" i="5"/>
  <c r="P10" i="5" s="1"/>
  <c r="L13" i="4"/>
  <c r="T12" i="4"/>
  <c r="K14" i="4"/>
  <c r="I14" i="4" s="1"/>
  <c r="J14" i="4" s="1"/>
  <c r="N13" i="4"/>
  <c r="O13" i="4"/>
  <c r="U12" i="4"/>
  <c r="B135" i="3"/>
  <c r="B163" i="3"/>
  <c r="B164" i="3" s="1"/>
  <c r="B165" i="3" s="1"/>
  <c r="B166" i="3" s="1"/>
  <c r="B167" i="3"/>
  <c r="B168" i="3" s="1"/>
  <c r="B169" i="3" s="1"/>
  <c r="B170" i="3" s="1"/>
  <c r="B171" i="3" s="1"/>
  <c r="B174" i="3" s="1"/>
  <c r="B175" i="3" s="1"/>
  <c r="B176" i="3" s="1"/>
  <c r="B178" i="3" s="1"/>
  <c r="B179" i="3" s="1"/>
  <c r="B183" i="3" s="1"/>
  <c r="B196" i="3" s="1"/>
  <c r="J249" i="3"/>
  <c r="B173" i="3"/>
  <c r="J176" i="3"/>
  <c r="J178" i="3" s="1"/>
  <c r="J179" i="3" s="1"/>
  <c r="J183" i="3" s="1"/>
  <c r="R9" i="4" l="1"/>
  <c r="S9" i="4" s="1"/>
  <c r="P9" i="4"/>
  <c r="I15" i="6"/>
  <c r="V13" i="6"/>
  <c r="R13" i="5"/>
  <c r="Q10" i="5"/>
  <c r="N10" i="5"/>
  <c r="L14" i="5"/>
  <c r="J14" i="5"/>
  <c r="I15" i="5"/>
  <c r="V13" i="5"/>
  <c r="L14" i="4"/>
  <c r="T13" i="4"/>
  <c r="O14" i="4"/>
  <c r="N14" i="4"/>
  <c r="K15" i="4"/>
  <c r="I15" i="4" s="1"/>
  <c r="J15" i="4" s="1"/>
  <c r="U13" i="4"/>
  <c r="B191" i="3"/>
  <c r="B192" i="3" s="1"/>
  <c r="B193" i="3" s="1"/>
  <c r="B194" i="3" s="1"/>
  <c r="B195" i="3" s="1"/>
  <c r="B187" i="3"/>
  <c r="B188" i="3" s="1"/>
  <c r="B189" i="3" s="1"/>
  <c r="B190" i="3" s="1"/>
  <c r="B198" i="3" s="1"/>
  <c r="B199" i="3" s="1"/>
  <c r="B197" i="3"/>
  <c r="B222" i="3"/>
  <c r="B224" i="3" s="1"/>
  <c r="B250" i="3" s="1"/>
  <c r="B218" i="3"/>
  <c r="B180" i="3"/>
  <c r="B200" i="3"/>
  <c r="J218" i="3"/>
  <c r="J200" i="3"/>
  <c r="J208" i="3" s="1"/>
  <c r="J209" i="3" s="1"/>
  <c r="J210" i="3" s="1"/>
  <c r="J211" i="3" s="1"/>
  <c r="J212" i="3" s="1"/>
  <c r="J180" i="3"/>
  <c r="J222" i="3"/>
  <c r="J224" i="3" s="1"/>
  <c r="J197" i="3"/>
  <c r="J196" i="3"/>
  <c r="J191" i="3"/>
  <c r="J192" i="3" s="1"/>
  <c r="J193" i="3" s="1"/>
  <c r="J194" i="3" s="1"/>
  <c r="J195" i="3" s="1"/>
  <c r="J187" i="3"/>
  <c r="J188" i="3" s="1"/>
  <c r="J189" i="3" s="1"/>
  <c r="J190" i="3" s="1"/>
  <c r="J198" i="3" s="1"/>
  <c r="J199" i="3" s="1"/>
  <c r="V9" i="4" l="1"/>
  <c r="Q10" i="4"/>
  <c r="R14" i="5"/>
  <c r="I16" i="6"/>
  <c r="V14" i="6"/>
  <c r="J15" i="5"/>
  <c r="I16" i="5"/>
  <c r="L15" i="5"/>
  <c r="V14" i="5"/>
  <c r="W10" i="5"/>
  <c r="S10" i="5"/>
  <c r="T10" i="5" s="1"/>
  <c r="U9" i="5" s="1"/>
  <c r="O11" i="5"/>
  <c r="P11" i="5" s="1"/>
  <c r="L15" i="4"/>
  <c r="T14" i="4"/>
  <c r="K16" i="4"/>
  <c r="I16" i="4" s="1"/>
  <c r="J16" i="4" s="1"/>
  <c r="N15" i="4"/>
  <c r="O15" i="4"/>
  <c r="U14" i="4"/>
  <c r="J215" i="3"/>
  <c r="J216" i="3" s="1"/>
  <c r="J217" i="3" s="1"/>
  <c r="J219" i="3" s="1"/>
  <c r="J220" i="3" s="1"/>
  <c r="J221" i="3" s="1"/>
  <c r="J204" i="3"/>
  <c r="J205" i="3" s="1"/>
  <c r="J206" i="3" s="1"/>
  <c r="J207" i="3" s="1"/>
  <c r="B227" i="3"/>
  <c r="B230" i="3" s="1"/>
  <c r="B231" i="3" s="1"/>
  <c r="J213" i="3"/>
  <c r="J214" i="3"/>
  <c r="B215" i="3"/>
  <c r="B216" i="3" s="1"/>
  <c r="B217" i="3" s="1"/>
  <c r="B219" i="3" s="1"/>
  <c r="B220" i="3" s="1"/>
  <c r="B221" i="3" s="1"/>
  <c r="B213" i="3"/>
  <c r="B214" i="3"/>
  <c r="B208" i="3"/>
  <c r="B209" i="3" s="1"/>
  <c r="B210" i="3" s="1"/>
  <c r="B211" i="3" s="1"/>
  <c r="B212" i="3" s="1"/>
  <c r="B204" i="3"/>
  <c r="B205" i="3" s="1"/>
  <c r="B206" i="3" s="1"/>
  <c r="B207" i="3" s="1"/>
  <c r="J250" i="3"/>
  <c r="J227" i="3"/>
  <c r="J230" i="3" s="1"/>
  <c r="J231" i="3" s="1"/>
  <c r="B254" i="3"/>
  <c r="B255" i="3"/>
  <c r="B262" i="3"/>
  <c r="B265" i="3" s="1"/>
  <c r="B266" i="3" s="1"/>
  <c r="B30" i="2" s="1"/>
  <c r="R10" i="4" l="1"/>
  <c r="S10" i="4" s="1"/>
  <c r="P10" i="4"/>
  <c r="I17" i="6"/>
  <c r="V15" i="6"/>
  <c r="R15" i="5"/>
  <c r="I17" i="5"/>
  <c r="L16" i="5"/>
  <c r="J16" i="5"/>
  <c r="V15" i="5"/>
  <c r="Q11" i="5"/>
  <c r="N11" i="5"/>
  <c r="L16" i="4"/>
  <c r="T15" i="4"/>
  <c r="O16" i="4"/>
  <c r="K17" i="4"/>
  <c r="I17" i="4" s="1"/>
  <c r="J17" i="4" s="1"/>
  <c r="N16" i="4"/>
  <c r="U15" i="4"/>
  <c r="B256" i="3"/>
  <c r="B257" i="3" s="1"/>
  <c r="B260" i="3" s="1"/>
  <c r="B261" i="3" s="1"/>
  <c r="B28" i="2" s="1"/>
  <c r="C9" i="2"/>
  <c r="X8" i="1" s="1"/>
  <c r="J254" i="3"/>
  <c r="J262" i="3"/>
  <c r="J265" i="3" s="1"/>
  <c r="J255" i="3"/>
  <c r="AA8" i="1" l="1"/>
  <c r="B35" i="6" s="1"/>
  <c r="Q11" i="4"/>
  <c r="V10" i="4"/>
  <c r="I18" i="6"/>
  <c r="V16" i="6"/>
  <c r="R16" i="5"/>
  <c r="W11" i="5"/>
  <c r="S11" i="5"/>
  <c r="T11" i="5" s="1"/>
  <c r="U10" i="5" s="1"/>
  <c r="O12" i="5"/>
  <c r="P12" i="5" s="1"/>
  <c r="I18" i="5"/>
  <c r="L17" i="5"/>
  <c r="J17" i="5"/>
  <c r="V16" i="5"/>
  <c r="L17" i="4"/>
  <c r="T16" i="4"/>
  <c r="K18" i="4"/>
  <c r="I18" i="4" s="1"/>
  <c r="J18" i="4" s="1"/>
  <c r="N17" i="4"/>
  <c r="O17" i="4"/>
  <c r="U16" i="4"/>
  <c r="D26" i="2"/>
  <c r="B13" i="2"/>
  <c r="B26" i="2"/>
  <c r="C16" i="2"/>
  <c r="B11" i="2"/>
  <c r="E29" i="1" s="1"/>
  <c r="C15" i="2"/>
  <c r="C11" i="2"/>
  <c r="J256" i="3"/>
  <c r="J257" i="3" s="1"/>
  <c r="J260" i="3" s="1"/>
  <c r="J261" i="3" s="1"/>
  <c r="R11" i="4" l="1"/>
  <c r="S11" i="4" s="1"/>
  <c r="P11" i="4"/>
  <c r="L17" i="6"/>
  <c r="I19" i="6"/>
  <c r="V17" i="6"/>
  <c r="R17" i="5"/>
  <c r="Q12" i="5"/>
  <c r="N12" i="5"/>
  <c r="J18" i="5"/>
  <c r="V17" i="5"/>
  <c r="I19" i="5"/>
  <c r="L18" i="5"/>
  <c r="L18" i="4"/>
  <c r="T17" i="4"/>
  <c r="O18" i="4"/>
  <c r="K19" i="4"/>
  <c r="I19" i="4" s="1"/>
  <c r="J19" i="4" s="1"/>
  <c r="N18" i="4"/>
  <c r="U17" i="4"/>
  <c r="D28" i="2"/>
  <c r="F28" i="2"/>
  <c r="E28" i="2"/>
  <c r="L15" i="6" l="1"/>
  <c r="L18" i="6"/>
  <c r="L14" i="6"/>
  <c r="L8" i="6"/>
  <c r="L10" i="6"/>
  <c r="L12" i="6"/>
  <c r="L7" i="6"/>
  <c r="L16" i="6"/>
  <c r="L11" i="6"/>
  <c r="J5" i="6"/>
  <c r="J18" i="6" s="1"/>
  <c r="L13" i="6"/>
  <c r="L9" i="6"/>
  <c r="B40" i="6"/>
  <c r="V11" i="4"/>
  <c r="Q12" i="4"/>
  <c r="J7" i="6"/>
  <c r="I20" i="6"/>
  <c r="L19" i="6"/>
  <c r="V18" i="6"/>
  <c r="R18" i="5"/>
  <c r="W12" i="5"/>
  <c r="S12" i="5"/>
  <c r="T12" i="5" s="1"/>
  <c r="U11" i="5" s="1"/>
  <c r="O13" i="5"/>
  <c r="P13" i="5" s="1"/>
  <c r="J19" i="5"/>
  <c r="I20" i="5"/>
  <c r="L19" i="5"/>
  <c r="V18" i="5"/>
  <c r="L19" i="4"/>
  <c r="T18" i="4"/>
  <c r="K20" i="4"/>
  <c r="I20" i="4" s="1"/>
  <c r="J20" i="4" s="1"/>
  <c r="N19" i="4"/>
  <c r="O19" i="4"/>
  <c r="U18" i="4"/>
  <c r="J15" i="6" l="1"/>
  <c r="J17" i="6"/>
  <c r="J11" i="6"/>
  <c r="J12" i="6"/>
  <c r="J19" i="6"/>
  <c r="J16" i="6"/>
  <c r="J9" i="6"/>
  <c r="J13" i="6"/>
  <c r="J8" i="6"/>
  <c r="J14" i="6"/>
  <c r="J10" i="6"/>
  <c r="K5" i="6"/>
  <c r="K9" i="6" s="1"/>
  <c r="R12" i="4"/>
  <c r="S12" i="4" s="1"/>
  <c r="P12" i="4"/>
  <c r="R19" i="5"/>
  <c r="I21" i="6"/>
  <c r="L20" i="6"/>
  <c r="J20" i="6"/>
  <c r="V19" i="6"/>
  <c r="Q13" i="5"/>
  <c r="N13" i="5"/>
  <c r="I21" i="5"/>
  <c r="L20" i="5"/>
  <c r="J20" i="5"/>
  <c r="V19" i="5"/>
  <c r="L20" i="4"/>
  <c r="T19" i="4"/>
  <c r="O20" i="4"/>
  <c r="K21" i="4"/>
  <c r="I21" i="4" s="1"/>
  <c r="J21" i="4" s="1"/>
  <c r="N20" i="4"/>
  <c r="U19" i="4"/>
  <c r="R9" i="6" l="1"/>
  <c r="K18" i="6"/>
  <c r="R18" i="6" s="1"/>
  <c r="K16" i="6"/>
  <c r="R16" i="6" s="1"/>
  <c r="K12" i="6"/>
  <c r="R12" i="6" s="1"/>
  <c r="K27" i="6"/>
  <c r="K48" i="6"/>
  <c r="K49" i="6"/>
  <c r="K66" i="6"/>
  <c r="K34" i="6"/>
  <c r="K32" i="6"/>
  <c r="K53" i="6"/>
  <c r="K23" i="6"/>
  <c r="K67" i="6"/>
  <c r="K47" i="6"/>
  <c r="K33" i="6"/>
  <c r="K20" i="6"/>
  <c r="K10" i="6"/>
  <c r="R10" i="6" s="1"/>
  <c r="K17" i="6"/>
  <c r="R17" i="6" s="1"/>
  <c r="K21" i="6"/>
  <c r="K31" i="6"/>
  <c r="K37" i="6"/>
  <c r="K65" i="6"/>
  <c r="K57" i="6"/>
  <c r="K62" i="6"/>
  <c r="K36" i="6"/>
  <c r="K38" i="6"/>
  <c r="K60" i="6"/>
  <c r="K44" i="6"/>
  <c r="K46" i="6"/>
  <c r="K40" i="6"/>
  <c r="K42" i="6"/>
  <c r="K14" i="6"/>
  <c r="R14" i="6" s="1"/>
  <c r="K25" i="6"/>
  <c r="K30" i="6"/>
  <c r="K41" i="6"/>
  <c r="K45" i="6"/>
  <c r="K51" i="6"/>
  <c r="K55" i="6"/>
  <c r="K43" i="6"/>
  <c r="K61" i="6"/>
  <c r="K58" i="6"/>
  <c r="K22" i="6"/>
  <c r="K19" i="6"/>
  <c r="R19" i="6" s="1"/>
  <c r="K11" i="6"/>
  <c r="R11" i="6" s="1"/>
  <c r="K15" i="6"/>
  <c r="R15" i="6" s="1"/>
  <c r="K7" i="6"/>
  <c r="R7" i="6" s="1"/>
  <c r="O7" i="6" s="1"/>
  <c r="P7" i="6" s="1"/>
  <c r="Q7" i="6" s="1"/>
  <c r="K8" i="6"/>
  <c r="R8" i="6" s="1"/>
  <c r="K13" i="6"/>
  <c r="R13" i="6" s="1"/>
  <c r="K24" i="6"/>
  <c r="K28" i="6"/>
  <c r="K35" i="6"/>
  <c r="K39" i="6"/>
  <c r="K59" i="6"/>
  <c r="K64" i="6"/>
  <c r="K63" i="6"/>
  <c r="K26" i="6"/>
  <c r="K29" i="6"/>
  <c r="K56" i="6"/>
  <c r="K54" i="6"/>
  <c r="K52" i="6"/>
  <c r="K50" i="6"/>
  <c r="Q13" i="4"/>
  <c r="V12" i="4"/>
  <c r="R20" i="6"/>
  <c r="J21" i="6"/>
  <c r="I22" i="6"/>
  <c r="L21" i="6"/>
  <c r="V20" i="6"/>
  <c r="R20" i="5"/>
  <c r="I22" i="5"/>
  <c r="L21" i="5"/>
  <c r="J21" i="5"/>
  <c r="V20" i="5"/>
  <c r="W13" i="5"/>
  <c r="S13" i="5"/>
  <c r="T13" i="5" s="1"/>
  <c r="U12" i="5" s="1"/>
  <c r="O14" i="5"/>
  <c r="P14" i="5" s="1"/>
  <c r="L21" i="4"/>
  <c r="T20" i="4"/>
  <c r="K22" i="4"/>
  <c r="I22" i="4" s="1"/>
  <c r="J22" i="4" s="1"/>
  <c r="O21" i="4"/>
  <c r="N21" i="4"/>
  <c r="U20" i="4"/>
  <c r="R13" i="4" l="1"/>
  <c r="S13" i="4" s="1"/>
  <c r="P13" i="4"/>
  <c r="R21" i="5"/>
  <c r="S7" i="6"/>
  <c r="T7" i="6" s="1"/>
  <c r="O8" i="6"/>
  <c r="P8" i="6" s="1"/>
  <c r="W7" i="6"/>
  <c r="R21" i="6"/>
  <c r="J22" i="6"/>
  <c r="I23" i="6"/>
  <c r="L22" i="6"/>
  <c r="V21" i="6"/>
  <c r="Q14" i="5"/>
  <c r="N14" i="5"/>
  <c r="I23" i="5"/>
  <c r="L22" i="5"/>
  <c r="V21" i="5"/>
  <c r="J22" i="5"/>
  <c r="L22" i="4"/>
  <c r="T21" i="4"/>
  <c r="O22" i="4"/>
  <c r="K23" i="4"/>
  <c r="I23" i="4" s="1"/>
  <c r="J23" i="4" s="1"/>
  <c r="N22" i="4"/>
  <c r="U21" i="4"/>
  <c r="V13" i="4" l="1"/>
  <c r="Q14" i="4"/>
  <c r="N8" i="6"/>
  <c r="Q8" i="6"/>
  <c r="O9" i="6" s="1"/>
  <c r="P9" i="6" s="1"/>
  <c r="R22" i="5"/>
  <c r="R22" i="6"/>
  <c r="J23" i="6"/>
  <c r="I24" i="6"/>
  <c r="L23" i="6"/>
  <c r="V22" i="6"/>
  <c r="W14" i="5"/>
  <c r="S14" i="5"/>
  <c r="T14" i="5" s="1"/>
  <c r="U13" i="5" s="1"/>
  <c r="O15" i="5"/>
  <c r="P15" i="5" s="1"/>
  <c r="J23" i="5"/>
  <c r="L23" i="5"/>
  <c r="I24" i="5"/>
  <c r="V22" i="5"/>
  <c r="T22" i="4"/>
  <c r="L23" i="4"/>
  <c r="O23" i="4"/>
  <c r="N23" i="4"/>
  <c r="K24" i="4"/>
  <c r="I24" i="4" s="1"/>
  <c r="J24" i="4" s="1"/>
  <c r="U22" i="4"/>
  <c r="R14" i="4" l="1"/>
  <c r="S14" i="4" s="1"/>
  <c r="P14" i="4"/>
  <c r="S8" i="6"/>
  <c r="T8" i="6" s="1"/>
  <c r="U7" i="6" s="1"/>
  <c r="W8" i="6"/>
  <c r="N9" i="6"/>
  <c r="Q9" i="6"/>
  <c r="R23" i="6"/>
  <c r="I25" i="6"/>
  <c r="L24" i="6"/>
  <c r="J24" i="6"/>
  <c r="V23" i="6"/>
  <c r="R23" i="5"/>
  <c r="Q15" i="5"/>
  <c r="N15" i="5"/>
  <c r="J24" i="5"/>
  <c r="L24" i="5"/>
  <c r="I25" i="5"/>
  <c r="V23" i="5"/>
  <c r="L24" i="4"/>
  <c r="T23" i="4"/>
  <c r="K25" i="4"/>
  <c r="I25" i="4" s="1"/>
  <c r="J25" i="4" s="1"/>
  <c r="N24" i="4"/>
  <c r="O24" i="4"/>
  <c r="U23" i="4"/>
  <c r="Q15" i="4" l="1"/>
  <c r="V14" i="4"/>
  <c r="R24" i="5"/>
  <c r="W9" i="6"/>
  <c r="S9" i="6"/>
  <c r="T9" i="6" s="1"/>
  <c r="U8" i="6" s="1"/>
  <c r="O10" i="6"/>
  <c r="P10" i="6" s="1"/>
  <c r="R24" i="6"/>
  <c r="I26" i="6"/>
  <c r="L25" i="6"/>
  <c r="J25" i="6"/>
  <c r="V24" i="6"/>
  <c r="W15" i="5"/>
  <c r="S15" i="5"/>
  <c r="T15" i="5" s="1"/>
  <c r="U14" i="5" s="1"/>
  <c r="O16" i="5"/>
  <c r="P16" i="5" s="1"/>
  <c r="I26" i="5"/>
  <c r="L25" i="5"/>
  <c r="J25" i="5"/>
  <c r="V24" i="5"/>
  <c r="L25" i="4"/>
  <c r="T24" i="4"/>
  <c r="O25" i="4"/>
  <c r="K26" i="4"/>
  <c r="I26" i="4" s="1"/>
  <c r="J26" i="4" s="1"/>
  <c r="N25" i="4"/>
  <c r="U24" i="4"/>
  <c r="R15" i="4" l="1"/>
  <c r="S15" i="4" s="1"/>
  <c r="P15" i="4"/>
  <c r="R25" i="5"/>
  <c r="R25" i="6"/>
  <c r="Q10" i="6"/>
  <c r="N10" i="6"/>
  <c r="J26" i="6"/>
  <c r="I27" i="6"/>
  <c r="L26" i="6"/>
  <c r="V25" i="6"/>
  <c r="I27" i="5"/>
  <c r="L26" i="5"/>
  <c r="J26" i="5"/>
  <c r="V25" i="5"/>
  <c r="Q16" i="5"/>
  <c r="N16" i="5"/>
  <c r="L26" i="4"/>
  <c r="T25" i="4"/>
  <c r="O26" i="4"/>
  <c r="K27" i="4"/>
  <c r="I27" i="4" s="1"/>
  <c r="J27" i="4" s="1"/>
  <c r="N26" i="4"/>
  <c r="U25" i="4"/>
  <c r="V15" i="4" l="1"/>
  <c r="Q16" i="4"/>
  <c r="W10" i="6"/>
  <c r="S10" i="6"/>
  <c r="T10" i="6" s="1"/>
  <c r="U9" i="6" s="1"/>
  <c r="O11" i="6"/>
  <c r="P11" i="6" s="1"/>
  <c r="R26" i="6"/>
  <c r="J27" i="6"/>
  <c r="I28" i="6"/>
  <c r="L27" i="6"/>
  <c r="V26" i="6"/>
  <c r="R26" i="5"/>
  <c r="W16" i="5"/>
  <c r="S16" i="5"/>
  <c r="T16" i="5" s="1"/>
  <c r="U15" i="5" s="1"/>
  <c r="O17" i="5"/>
  <c r="P17" i="5" s="1"/>
  <c r="J27" i="5"/>
  <c r="L27" i="5"/>
  <c r="I28" i="5"/>
  <c r="V26" i="5"/>
  <c r="T26" i="4"/>
  <c r="L27" i="4"/>
  <c r="O27" i="4"/>
  <c r="K28" i="4"/>
  <c r="I28" i="4" s="1"/>
  <c r="J28" i="4" s="1"/>
  <c r="N27" i="4"/>
  <c r="U26" i="4"/>
  <c r="R16" i="4" l="1"/>
  <c r="S16" i="4" s="1"/>
  <c r="P16" i="4"/>
  <c r="R27" i="6"/>
  <c r="Q11" i="6"/>
  <c r="N11" i="6"/>
  <c r="L28" i="6"/>
  <c r="J28" i="6"/>
  <c r="I29" i="6"/>
  <c r="V27" i="6"/>
  <c r="R27" i="5"/>
  <c r="Q17" i="5"/>
  <c r="N17" i="5"/>
  <c r="J28" i="5"/>
  <c r="L28" i="5"/>
  <c r="I29" i="5"/>
  <c r="V27" i="5"/>
  <c r="L28" i="4"/>
  <c r="T27" i="4"/>
  <c r="N28" i="4"/>
  <c r="K29" i="4"/>
  <c r="I29" i="4" s="1"/>
  <c r="J29" i="4" s="1"/>
  <c r="O28" i="4"/>
  <c r="U27" i="4"/>
  <c r="V16" i="4" l="1"/>
  <c r="Q17" i="4"/>
  <c r="W11" i="6"/>
  <c r="S11" i="6"/>
  <c r="T11" i="6" s="1"/>
  <c r="U10" i="6" s="1"/>
  <c r="O12" i="6"/>
  <c r="P12" i="6" s="1"/>
  <c r="R28" i="6"/>
  <c r="I30" i="6"/>
  <c r="L29" i="6"/>
  <c r="J29" i="6"/>
  <c r="V28" i="6"/>
  <c r="R28" i="5"/>
  <c r="W17" i="5"/>
  <c r="S17" i="5"/>
  <c r="T17" i="5" s="1"/>
  <c r="U16" i="5" s="1"/>
  <c r="O18" i="5"/>
  <c r="P18" i="5" s="1"/>
  <c r="J29" i="5"/>
  <c r="L29" i="5"/>
  <c r="I30" i="5"/>
  <c r="V28" i="5"/>
  <c r="L29" i="4"/>
  <c r="T28" i="4"/>
  <c r="K30" i="4"/>
  <c r="I30" i="4" s="1"/>
  <c r="J30" i="4" s="1"/>
  <c r="N29" i="4"/>
  <c r="O29" i="4"/>
  <c r="U28" i="4"/>
  <c r="R17" i="4" l="1"/>
  <c r="S17" i="4" s="1"/>
  <c r="P17" i="4"/>
  <c r="Q12" i="6"/>
  <c r="N12" i="6"/>
  <c r="R29" i="6"/>
  <c r="I31" i="6"/>
  <c r="L30" i="6"/>
  <c r="J30" i="6"/>
  <c r="V29" i="6"/>
  <c r="R29" i="5"/>
  <c r="Q18" i="5"/>
  <c r="N18" i="5"/>
  <c r="I31" i="5"/>
  <c r="L30" i="5"/>
  <c r="J30" i="5"/>
  <c r="V29" i="5"/>
  <c r="L30" i="4"/>
  <c r="T29" i="4"/>
  <c r="O30" i="4"/>
  <c r="K31" i="4"/>
  <c r="I31" i="4" s="1"/>
  <c r="J31" i="4" s="1"/>
  <c r="N30" i="4"/>
  <c r="U29" i="4"/>
  <c r="V17" i="4" l="1"/>
  <c r="Q18" i="4"/>
  <c r="R30" i="5"/>
  <c r="R30" i="6"/>
  <c r="W12" i="6"/>
  <c r="S12" i="6"/>
  <c r="T12" i="6" s="1"/>
  <c r="U11" i="6" s="1"/>
  <c r="O13" i="6"/>
  <c r="P13" i="6" s="1"/>
  <c r="J31" i="6"/>
  <c r="I32" i="6"/>
  <c r="L31" i="6"/>
  <c r="V30" i="6"/>
  <c r="I32" i="5"/>
  <c r="L31" i="5"/>
  <c r="J31" i="5"/>
  <c r="V30" i="5"/>
  <c r="W18" i="5"/>
  <c r="S18" i="5"/>
  <c r="T18" i="5" s="1"/>
  <c r="U17" i="5" s="1"/>
  <c r="O19" i="5"/>
  <c r="P19" i="5" s="1"/>
  <c r="L31" i="4"/>
  <c r="T30" i="4"/>
  <c r="N31" i="4"/>
  <c r="O31" i="4"/>
  <c r="K32" i="4"/>
  <c r="I32" i="4" s="1"/>
  <c r="J32" i="4" s="1"/>
  <c r="U30" i="4"/>
  <c r="R18" i="4" l="1"/>
  <c r="S18" i="4" s="1"/>
  <c r="P18" i="4"/>
  <c r="R31" i="6"/>
  <c r="N13" i="6"/>
  <c r="Q13" i="6"/>
  <c r="J32" i="6"/>
  <c r="I33" i="6"/>
  <c r="L32" i="6"/>
  <c r="V31" i="6"/>
  <c r="R31" i="5"/>
  <c r="Q19" i="5"/>
  <c r="N19" i="5"/>
  <c r="J32" i="5"/>
  <c r="L32" i="5"/>
  <c r="I33" i="5"/>
  <c r="V31" i="5"/>
  <c r="L32" i="4"/>
  <c r="T31" i="4"/>
  <c r="O32" i="4"/>
  <c r="N32" i="4"/>
  <c r="K33" i="4"/>
  <c r="I33" i="4" s="1"/>
  <c r="J33" i="4" s="1"/>
  <c r="U31" i="4"/>
  <c r="V18" i="4" l="1"/>
  <c r="Q19" i="4"/>
  <c r="R32" i="5"/>
  <c r="R32" i="6"/>
  <c r="S13" i="6"/>
  <c r="T13" i="6" s="1"/>
  <c r="U12" i="6" s="1"/>
  <c r="O14" i="6"/>
  <c r="P14" i="6" s="1"/>
  <c r="W13" i="6"/>
  <c r="I34" i="6"/>
  <c r="L33" i="6"/>
  <c r="J33" i="6"/>
  <c r="V32" i="6"/>
  <c r="W19" i="5"/>
  <c r="S19" i="5"/>
  <c r="T19" i="5" s="1"/>
  <c r="U18" i="5" s="1"/>
  <c r="O20" i="5"/>
  <c r="P20" i="5" s="1"/>
  <c r="J33" i="5"/>
  <c r="L33" i="5"/>
  <c r="I34" i="5"/>
  <c r="V32" i="5"/>
  <c r="L33" i="4"/>
  <c r="T32" i="4"/>
  <c r="K34" i="4"/>
  <c r="I34" i="4" s="1"/>
  <c r="J34" i="4" s="1"/>
  <c r="N33" i="4"/>
  <c r="O33" i="4"/>
  <c r="U32" i="4"/>
  <c r="R19" i="4" l="1"/>
  <c r="S19" i="4" s="1"/>
  <c r="P19" i="4"/>
  <c r="R33" i="5"/>
  <c r="R33" i="6"/>
  <c r="N14" i="6"/>
  <c r="Q14" i="6"/>
  <c r="L34" i="6"/>
  <c r="I35" i="6"/>
  <c r="J34" i="6"/>
  <c r="V33" i="6"/>
  <c r="Q20" i="5"/>
  <c r="N20" i="5"/>
  <c r="L34" i="5"/>
  <c r="I35" i="5"/>
  <c r="J34" i="5"/>
  <c r="V33" i="5"/>
  <c r="L34" i="4"/>
  <c r="T33" i="4"/>
  <c r="O34" i="4"/>
  <c r="N34" i="4"/>
  <c r="K35" i="4"/>
  <c r="I35" i="4" s="1"/>
  <c r="J35" i="4" s="1"/>
  <c r="U33" i="4"/>
  <c r="V19" i="4" l="1"/>
  <c r="Q20" i="4"/>
  <c r="R34" i="6"/>
  <c r="S14" i="6"/>
  <c r="T14" i="6" s="1"/>
  <c r="U13" i="6" s="1"/>
  <c r="O15" i="6"/>
  <c r="P15" i="6" s="1"/>
  <c r="W14" i="6"/>
  <c r="I36" i="6"/>
  <c r="L35" i="6"/>
  <c r="J35" i="6"/>
  <c r="V34" i="6"/>
  <c r="R34" i="5"/>
  <c r="W20" i="5"/>
  <c r="S20" i="5"/>
  <c r="T20" i="5" s="1"/>
  <c r="U19" i="5" s="1"/>
  <c r="O21" i="5"/>
  <c r="P21" i="5" s="1"/>
  <c r="J35" i="5"/>
  <c r="L35" i="5"/>
  <c r="I36" i="5"/>
  <c r="V34" i="5"/>
  <c r="L35" i="4"/>
  <c r="T34" i="4"/>
  <c r="K36" i="4"/>
  <c r="I36" i="4" s="1"/>
  <c r="J36" i="4" s="1"/>
  <c r="N35" i="4"/>
  <c r="U34" i="4"/>
  <c r="O35" i="4"/>
  <c r="R20" i="4" l="1"/>
  <c r="S20" i="4" s="1"/>
  <c r="P20" i="4"/>
  <c r="R35" i="5"/>
  <c r="R35" i="6"/>
  <c r="Q15" i="6"/>
  <c r="N15" i="6"/>
  <c r="I37" i="6"/>
  <c r="L36" i="6"/>
  <c r="J36" i="6"/>
  <c r="V35" i="6"/>
  <c r="Q21" i="5"/>
  <c r="N21" i="5"/>
  <c r="I37" i="5"/>
  <c r="L36" i="5"/>
  <c r="J36" i="5"/>
  <c r="V35" i="5"/>
  <c r="L36" i="4"/>
  <c r="T35" i="4"/>
  <c r="O36" i="4"/>
  <c r="K37" i="4"/>
  <c r="I37" i="4" s="1"/>
  <c r="J37" i="4" s="1"/>
  <c r="N36" i="4"/>
  <c r="U35" i="4"/>
  <c r="V20" i="4" l="1"/>
  <c r="Q21" i="4"/>
  <c r="R36" i="5"/>
  <c r="R36" i="6"/>
  <c r="S15" i="6"/>
  <c r="T15" i="6" s="1"/>
  <c r="U14" i="6" s="1"/>
  <c r="O16" i="6"/>
  <c r="P16" i="6" s="1"/>
  <c r="W15" i="6"/>
  <c r="J37" i="6"/>
  <c r="I38" i="6"/>
  <c r="L37" i="6"/>
  <c r="V36" i="6"/>
  <c r="W21" i="5"/>
  <c r="S21" i="5"/>
  <c r="T21" i="5" s="1"/>
  <c r="U20" i="5" s="1"/>
  <c r="O22" i="5"/>
  <c r="P22" i="5" s="1"/>
  <c r="I38" i="5"/>
  <c r="L37" i="5"/>
  <c r="J37" i="5"/>
  <c r="V36" i="5"/>
  <c r="L37" i="4"/>
  <c r="T36" i="4"/>
  <c r="K38" i="4"/>
  <c r="I38" i="4" s="1"/>
  <c r="J38" i="4" s="1"/>
  <c r="O37" i="4"/>
  <c r="N37" i="4"/>
  <c r="U36" i="4"/>
  <c r="R21" i="4" l="1"/>
  <c r="S21" i="4" s="1"/>
  <c r="P21" i="4"/>
  <c r="R37" i="5"/>
  <c r="R37" i="6"/>
  <c r="Q16" i="6"/>
  <c r="N16" i="6"/>
  <c r="J38" i="6"/>
  <c r="I39" i="6"/>
  <c r="L38" i="6"/>
  <c r="V37" i="6"/>
  <c r="J38" i="5"/>
  <c r="L38" i="5"/>
  <c r="I39" i="5"/>
  <c r="V37" i="5"/>
  <c r="Q22" i="5"/>
  <c r="N22" i="5"/>
  <c r="L38" i="4"/>
  <c r="T37" i="4"/>
  <c r="O38" i="4"/>
  <c r="K39" i="4"/>
  <c r="I39" i="4" s="1"/>
  <c r="J39" i="4" s="1"/>
  <c r="N38" i="4"/>
  <c r="U37" i="4"/>
  <c r="V21" i="4" l="1"/>
  <c r="Q22" i="4"/>
  <c r="R38" i="5"/>
  <c r="R38" i="6"/>
  <c r="W16" i="6"/>
  <c r="S16" i="6"/>
  <c r="T16" i="6" s="1"/>
  <c r="U15" i="6" s="1"/>
  <c r="O17" i="6"/>
  <c r="P17" i="6" s="1"/>
  <c r="L39" i="6"/>
  <c r="J39" i="6"/>
  <c r="I40" i="6"/>
  <c r="V38" i="6"/>
  <c r="J39" i="5"/>
  <c r="L39" i="5"/>
  <c r="I40" i="5"/>
  <c r="V38" i="5"/>
  <c r="W22" i="5"/>
  <c r="S22" i="5"/>
  <c r="T22" i="5" s="1"/>
  <c r="U21" i="5" s="1"/>
  <c r="O23" i="5"/>
  <c r="P23" i="5" s="1"/>
  <c r="L39" i="4"/>
  <c r="T38" i="4"/>
  <c r="N39" i="4"/>
  <c r="K40" i="4"/>
  <c r="I40" i="4" s="1"/>
  <c r="J40" i="4" s="1"/>
  <c r="O39" i="4"/>
  <c r="U38" i="4"/>
  <c r="R22" i="4" l="1"/>
  <c r="S22" i="4" s="1"/>
  <c r="P22" i="4"/>
  <c r="R39" i="5"/>
  <c r="R39" i="6"/>
  <c r="Q17" i="6"/>
  <c r="N17" i="6"/>
  <c r="I41" i="6"/>
  <c r="L40" i="6"/>
  <c r="J40" i="6"/>
  <c r="V39" i="6"/>
  <c r="Q23" i="5"/>
  <c r="N23" i="5"/>
  <c r="J40" i="5"/>
  <c r="L40" i="5"/>
  <c r="I41" i="5"/>
  <c r="V39" i="5"/>
  <c r="L40" i="4"/>
  <c r="T39" i="4"/>
  <c r="K41" i="4"/>
  <c r="I41" i="4" s="1"/>
  <c r="J41" i="4" s="1"/>
  <c r="N40" i="4"/>
  <c r="O40" i="4"/>
  <c r="U39" i="4"/>
  <c r="V22" i="4" l="1"/>
  <c r="Q23" i="4"/>
  <c r="R40" i="6"/>
  <c r="S17" i="6"/>
  <c r="T17" i="6" s="1"/>
  <c r="U16" i="6" s="1"/>
  <c r="O18" i="6"/>
  <c r="P18" i="6" s="1"/>
  <c r="W17" i="6"/>
  <c r="I42" i="6"/>
  <c r="L41" i="6"/>
  <c r="J41" i="6"/>
  <c r="V40" i="6"/>
  <c r="R40" i="5"/>
  <c r="W23" i="5"/>
  <c r="S23" i="5"/>
  <c r="T23" i="5" s="1"/>
  <c r="U22" i="5" s="1"/>
  <c r="O24" i="5"/>
  <c r="P24" i="5" s="1"/>
  <c r="I42" i="5"/>
  <c r="L41" i="5"/>
  <c r="J41" i="5"/>
  <c r="V40" i="5"/>
  <c r="L41" i="4"/>
  <c r="T40" i="4"/>
  <c r="O41" i="4"/>
  <c r="K42" i="4"/>
  <c r="I42" i="4" s="1"/>
  <c r="J42" i="4" s="1"/>
  <c r="N41" i="4"/>
  <c r="U40" i="4"/>
  <c r="R23" i="4" l="1"/>
  <c r="S23" i="4" s="1"/>
  <c r="P23" i="4"/>
  <c r="R41" i="6"/>
  <c r="Q18" i="6"/>
  <c r="N18" i="6"/>
  <c r="J42" i="6"/>
  <c r="I43" i="6"/>
  <c r="L42" i="6"/>
  <c r="V41" i="6"/>
  <c r="R41" i="5"/>
  <c r="Q24" i="5"/>
  <c r="N24" i="5"/>
  <c r="I43" i="5"/>
  <c r="L42" i="5"/>
  <c r="J42" i="5"/>
  <c r="V41" i="5"/>
  <c r="L42" i="4"/>
  <c r="T41" i="4"/>
  <c r="K43" i="4"/>
  <c r="I43" i="4" s="1"/>
  <c r="J43" i="4" s="1"/>
  <c r="O42" i="4"/>
  <c r="N42" i="4"/>
  <c r="U41" i="4"/>
  <c r="V23" i="4" l="1"/>
  <c r="Q24" i="4"/>
  <c r="R42" i="6"/>
  <c r="R42" i="5"/>
  <c r="W18" i="6"/>
  <c r="S18" i="6"/>
  <c r="T18" i="6" s="1"/>
  <c r="U17" i="6" s="1"/>
  <c r="O19" i="6"/>
  <c r="P19" i="6" s="1"/>
  <c r="J43" i="6"/>
  <c r="I44" i="6"/>
  <c r="L43" i="6"/>
  <c r="V42" i="6"/>
  <c r="W24" i="5"/>
  <c r="S24" i="5"/>
  <c r="T24" i="5" s="1"/>
  <c r="U23" i="5" s="1"/>
  <c r="O25" i="5"/>
  <c r="P25" i="5" s="1"/>
  <c r="J43" i="5"/>
  <c r="L43" i="5"/>
  <c r="I44" i="5"/>
  <c r="V42" i="5"/>
  <c r="L43" i="4"/>
  <c r="T42" i="4"/>
  <c r="O43" i="4"/>
  <c r="N43" i="4"/>
  <c r="K44" i="4"/>
  <c r="I44" i="4" s="1"/>
  <c r="J44" i="4" s="1"/>
  <c r="U42" i="4"/>
  <c r="R24" i="4" l="1"/>
  <c r="S24" i="4" s="1"/>
  <c r="P24" i="4"/>
  <c r="R43" i="6"/>
  <c r="Q19" i="6"/>
  <c r="N19" i="6"/>
  <c r="I45" i="6"/>
  <c r="L44" i="6"/>
  <c r="J44" i="6"/>
  <c r="V43" i="6"/>
  <c r="R43" i="5"/>
  <c r="Q25" i="5"/>
  <c r="N25" i="5"/>
  <c r="J44" i="5"/>
  <c r="L44" i="5"/>
  <c r="I45" i="5"/>
  <c r="V43" i="5"/>
  <c r="L44" i="4"/>
  <c r="T43" i="4"/>
  <c r="K45" i="4"/>
  <c r="I45" i="4" s="1"/>
  <c r="J45" i="4" s="1"/>
  <c r="N44" i="4"/>
  <c r="O44" i="4"/>
  <c r="U43" i="4"/>
  <c r="V24" i="4" l="1"/>
  <c r="Q25" i="4"/>
  <c r="R44" i="6"/>
  <c r="W19" i="6"/>
  <c r="S19" i="6"/>
  <c r="T19" i="6" s="1"/>
  <c r="U18" i="6" s="1"/>
  <c r="O20" i="6"/>
  <c r="P20" i="6" s="1"/>
  <c r="I46" i="6"/>
  <c r="L45" i="6"/>
  <c r="J45" i="6"/>
  <c r="V44" i="6"/>
  <c r="R44" i="5"/>
  <c r="I46" i="5"/>
  <c r="L45" i="5"/>
  <c r="J45" i="5"/>
  <c r="V44" i="5"/>
  <c r="W25" i="5"/>
  <c r="S25" i="5"/>
  <c r="T25" i="5" s="1"/>
  <c r="U24" i="5" s="1"/>
  <c r="O26" i="5"/>
  <c r="P26" i="5" s="1"/>
  <c r="L45" i="4"/>
  <c r="T44" i="4"/>
  <c r="O45" i="4"/>
  <c r="K46" i="4"/>
  <c r="I46" i="4" s="1"/>
  <c r="J46" i="4" s="1"/>
  <c r="N45" i="4"/>
  <c r="U44" i="4"/>
  <c r="R25" i="4" l="1"/>
  <c r="S25" i="4" s="1"/>
  <c r="P25" i="4"/>
  <c r="R45" i="5"/>
  <c r="R45" i="6"/>
  <c r="N20" i="6"/>
  <c r="Q20" i="6"/>
  <c r="J46" i="6"/>
  <c r="I47" i="6"/>
  <c r="L46" i="6"/>
  <c r="V45" i="6"/>
  <c r="Q26" i="5"/>
  <c r="N26" i="5"/>
  <c r="I47" i="5"/>
  <c r="L46" i="5"/>
  <c r="J46" i="5"/>
  <c r="V45" i="5"/>
  <c r="T45" i="4"/>
  <c r="L46" i="4"/>
  <c r="N46" i="4"/>
  <c r="O46" i="4"/>
  <c r="K47" i="4"/>
  <c r="I47" i="4" s="1"/>
  <c r="J47" i="4" s="1"/>
  <c r="U45" i="4"/>
  <c r="V25" i="4" l="1"/>
  <c r="Q26" i="4"/>
  <c r="R46" i="5"/>
  <c r="R46" i="6"/>
  <c r="O21" i="6"/>
  <c r="P21" i="6" s="1"/>
  <c r="S20" i="6"/>
  <c r="T20" i="6" s="1"/>
  <c r="U19" i="6" s="1"/>
  <c r="W20" i="6"/>
  <c r="J47" i="6"/>
  <c r="I48" i="6"/>
  <c r="L47" i="6"/>
  <c r="V46" i="6"/>
  <c r="W26" i="5"/>
  <c r="S26" i="5"/>
  <c r="T26" i="5" s="1"/>
  <c r="U25" i="5" s="1"/>
  <c r="O27" i="5"/>
  <c r="P27" i="5" s="1"/>
  <c r="J47" i="5"/>
  <c r="I48" i="5"/>
  <c r="L47" i="5"/>
  <c r="V46" i="5"/>
  <c r="L47" i="4"/>
  <c r="T46" i="4"/>
  <c r="O47" i="4"/>
  <c r="K48" i="4"/>
  <c r="I48" i="4" s="1"/>
  <c r="J48" i="4" s="1"/>
  <c r="N47" i="4"/>
  <c r="U46" i="4"/>
  <c r="R26" i="4" l="1"/>
  <c r="S26" i="4" s="1"/>
  <c r="P26" i="4"/>
  <c r="R47" i="5"/>
  <c r="R47" i="6"/>
  <c r="N21" i="6"/>
  <c r="Q21" i="6"/>
  <c r="J48" i="6"/>
  <c r="I49" i="6"/>
  <c r="L48" i="6"/>
  <c r="V47" i="6"/>
  <c r="J48" i="5"/>
  <c r="I49" i="5"/>
  <c r="L48" i="5"/>
  <c r="V47" i="5"/>
  <c r="Q27" i="5"/>
  <c r="N27" i="5"/>
  <c r="L48" i="4"/>
  <c r="T47" i="4"/>
  <c r="O48" i="4"/>
  <c r="N48" i="4"/>
  <c r="K49" i="4"/>
  <c r="I49" i="4" s="1"/>
  <c r="J49" i="4" s="1"/>
  <c r="U47" i="4"/>
  <c r="V26" i="4" l="1"/>
  <c r="Q27" i="4"/>
  <c r="R48" i="6"/>
  <c r="O22" i="6"/>
  <c r="P22" i="6" s="1"/>
  <c r="W21" i="6"/>
  <c r="S21" i="6"/>
  <c r="T21" i="6" s="1"/>
  <c r="U20" i="6" s="1"/>
  <c r="I50" i="6"/>
  <c r="L49" i="6"/>
  <c r="J49" i="6"/>
  <c r="V48" i="6"/>
  <c r="R48" i="5"/>
  <c r="W27" i="5"/>
  <c r="S27" i="5"/>
  <c r="T27" i="5" s="1"/>
  <c r="U26" i="5" s="1"/>
  <c r="O28" i="5"/>
  <c r="P28" i="5" s="1"/>
  <c r="J49" i="5"/>
  <c r="I50" i="5"/>
  <c r="L49" i="5"/>
  <c r="V48" i="5"/>
  <c r="L49" i="4"/>
  <c r="T48" i="4"/>
  <c r="K50" i="4"/>
  <c r="I50" i="4" s="1"/>
  <c r="J50" i="4" s="1"/>
  <c r="N49" i="4"/>
  <c r="O49" i="4"/>
  <c r="U48" i="4"/>
  <c r="R27" i="4" l="1"/>
  <c r="S27" i="4" s="1"/>
  <c r="P27" i="4"/>
  <c r="R49" i="5"/>
  <c r="R49" i="6"/>
  <c r="N22" i="6"/>
  <c r="Q22" i="6"/>
  <c r="I51" i="6"/>
  <c r="L50" i="6"/>
  <c r="J50" i="6"/>
  <c r="V49" i="6"/>
  <c r="Q28" i="5"/>
  <c r="N28" i="5"/>
  <c r="I51" i="5"/>
  <c r="L50" i="5"/>
  <c r="J50" i="5"/>
  <c r="V49" i="5"/>
  <c r="L50" i="4"/>
  <c r="T49" i="4"/>
  <c r="O50" i="4"/>
  <c r="K51" i="4"/>
  <c r="I51" i="4" s="1"/>
  <c r="J51" i="4" s="1"/>
  <c r="N50" i="4"/>
  <c r="U49" i="4"/>
  <c r="V27" i="4" l="1"/>
  <c r="Q28" i="4"/>
  <c r="R50" i="6"/>
  <c r="O23" i="6"/>
  <c r="P23" i="6" s="1"/>
  <c r="S22" i="6"/>
  <c r="T22" i="6" s="1"/>
  <c r="U21" i="6" s="1"/>
  <c r="W22" i="6"/>
  <c r="J51" i="6"/>
  <c r="I52" i="6"/>
  <c r="L51" i="6"/>
  <c r="V50" i="6"/>
  <c r="R50" i="5"/>
  <c r="W28" i="5"/>
  <c r="S28" i="5"/>
  <c r="T28" i="5" s="1"/>
  <c r="U27" i="5" s="1"/>
  <c r="O29" i="5"/>
  <c r="P29" i="5" s="1"/>
  <c r="I52" i="5"/>
  <c r="L51" i="5"/>
  <c r="J51" i="5"/>
  <c r="V50" i="5"/>
  <c r="L51" i="4"/>
  <c r="T50" i="4"/>
  <c r="N51" i="4"/>
  <c r="O51" i="4"/>
  <c r="K52" i="4"/>
  <c r="I52" i="4" s="1"/>
  <c r="J52" i="4" s="1"/>
  <c r="U50" i="4"/>
  <c r="R51" i="5" l="1"/>
  <c r="R28" i="4"/>
  <c r="S28" i="4" s="1"/>
  <c r="P28" i="4"/>
  <c r="R51" i="6"/>
  <c r="N23" i="6"/>
  <c r="Q23" i="6"/>
  <c r="J52" i="6"/>
  <c r="I53" i="6"/>
  <c r="L52" i="6"/>
  <c r="V51" i="6"/>
  <c r="J52" i="5"/>
  <c r="I53" i="5"/>
  <c r="L52" i="5"/>
  <c r="V51" i="5"/>
  <c r="Q29" i="5"/>
  <c r="N29" i="5"/>
  <c r="L52" i="4"/>
  <c r="T51" i="4"/>
  <c r="O52" i="4"/>
  <c r="N52" i="4"/>
  <c r="K53" i="4"/>
  <c r="I53" i="4" s="1"/>
  <c r="J53" i="4" s="1"/>
  <c r="U51" i="4"/>
  <c r="V28" i="4" l="1"/>
  <c r="Q29" i="4"/>
  <c r="R52" i="6"/>
  <c r="O24" i="6"/>
  <c r="P24" i="6" s="1"/>
  <c r="S23" i="6"/>
  <c r="T23" i="6" s="1"/>
  <c r="U22" i="6" s="1"/>
  <c r="W23" i="6"/>
  <c r="I54" i="6"/>
  <c r="L53" i="6"/>
  <c r="J53" i="6"/>
  <c r="V52" i="6"/>
  <c r="R52" i="5"/>
  <c r="W29" i="5"/>
  <c r="S29" i="5"/>
  <c r="T29" i="5" s="1"/>
  <c r="U28" i="5" s="1"/>
  <c r="O30" i="5"/>
  <c r="P30" i="5" s="1"/>
  <c r="J53" i="5"/>
  <c r="L53" i="5"/>
  <c r="I54" i="5"/>
  <c r="V52" i="5"/>
  <c r="L53" i="4"/>
  <c r="T52" i="4"/>
  <c r="K54" i="4"/>
  <c r="I54" i="4" s="1"/>
  <c r="J54" i="4" s="1"/>
  <c r="N53" i="4"/>
  <c r="O53" i="4"/>
  <c r="U52" i="4"/>
  <c r="R29" i="4" l="1"/>
  <c r="S29" i="4" s="1"/>
  <c r="P29" i="4"/>
  <c r="R53" i="6"/>
  <c r="N24" i="6"/>
  <c r="Q24" i="6"/>
  <c r="I55" i="6"/>
  <c r="L54" i="6"/>
  <c r="J54" i="6"/>
  <c r="V53" i="6"/>
  <c r="R53" i="5"/>
  <c r="I55" i="5"/>
  <c r="L54" i="5"/>
  <c r="J54" i="5"/>
  <c r="V53" i="5"/>
  <c r="Q30" i="5"/>
  <c r="N30" i="5"/>
  <c r="L54" i="4"/>
  <c r="T53" i="4"/>
  <c r="O54" i="4"/>
  <c r="K55" i="4"/>
  <c r="I55" i="4" s="1"/>
  <c r="J55" i="4" s="1"/>
  <c r="N54" i="4"/>
  <c r="U53" i="4"/>
  <c r="V29" i="4" l="1"/>
  <c r="Q30" i="4"/>
  <c r="R54" i="5"/>
  <c r="R54" i="6"/>
  <c r="O25" i="6"/>
  <c r="P25" i="6" s="1"/>
  <c r="W24" i="6"/>
  <c r="S24" i="6"/>
  <c r="T24" i="6" s="1"/>
  <c r="U23" i="6" s="1"/>
  <c r="J55" i="6"/>
  <c r="I56" i="6"/>
  <c r="L55" i="6"/>
  <c r="V54" i="6"/>
  <c r="W30" i="5"/>
  <c r="S30" i="5"/>
  <c r="T30" i="5" s="1"/>
  <c r="U29" i="5" s="1"/>
  <c r="O31" i="5"/>
  <c r="P31" i="5" s="1"/>
  <c r="I56" i="5"/>
  <c r="L55" i="5"/>
  <c r="V54" i="5"/>
  <c r="J55" i="5"/>
  <c r="L55" i="4"/>
  <c r="T54" i="4"/>
  <c r="O55" i="4"/>
  <c r="K56" i="4"/>
  <c r="I56" i="4" s="1"/>
  <c r="J56" i="4" s="1"/>
  <c r="N55" i="4"/>
  <c r="U54" i="4"/>
  <c r="R30" i="4" l="1"/>
  <c r="S30" i="4" s="1"/>
  <c r="P30" i="4"/>
  <c r="R55" i="6"/>
  <c r="N25" i="6"/>
  <c r="Q25" i="6"/>
  <c r="J56" i="6"/>
  <c r="I57" i="6"/>
  <c r="L56" i="6"/>
  <c r="V55" i="6"/>
  <c r="R55" i="5"/>
  <c r="Q31" i="5"/>
  <c r="N31" i="5"/>
  <c r="J56" i="5"/>
  <c r="I57" i="5"/>
  <c r="V55" i="5"/>
  <c r="L56" i="5"/>
  <c r="L56" i="4"/>
  <c r="T55" i="4"/>
  <c r="K57" i="4"/>
  <c r="I57" i="4" s="1"/>
  <c r="J57" i="4" s="1"/>
  <c r="O56" i="4"/>
  <c r="N56" i="4"/>
  <c r="U55" i="4"/>
  <c r="R56" i="6" l="1"/>
  <c r="V30" i="4"/>
  <c r="Q31" i="4"/>
  <c r="R56" i="5"/>
  <c r="O26" i="6"/>
  <c r="P26" i="6" s="1"/>
  <c r="W25" i="6"/>
  <c r="S25" i="6"/>
  <c r="T25" i="6" s="1"/>
  <c r="U24" i="6" s="1"/>
  <c r="J57" i="6"/>
  <c r="I58" i="6"/>
  <c r="L57" i="6"/>
  <c r="V56" i="6"/>
  <c r="W31" i="5"/>
  <c r="S31" i="5"/>
  <c r="T31" i="5" s="1"/>
  <c r="U30" i="5" s="1"/>
  <c r="O32" i="5"/>
  <c r="P32" i="5" s="1"/>
  <c r="J57" i="5"/>
  <c r="L57" i="5"/>
  <c r="I58" i="5"/>
  <c r="V56" i="5"/>
  <c r="L57" i="4"/>
  <c r="T56" i="4"/>
  <c r="O57" i="4"/>
  <c r="K58" i="4"/>
  <c r="I58" i="4" s="1"/>
  <c r="J58" i="4" s="1"/>
  <c r="N57" i="4"/>
  <c r="U56" i="4"/>
  <c r="R31" i="4" l="1"/>
  <c r="S31" i="4" s="1"/>
  <c r="P31" i="4"/>
  <c r="R57" i="6"/>
  <c r="N26" i="6"/>
  <c r="Q26" i="6"/>
  <c r="I59" i="6"/>
  <c r="L58" i="6"/>
  <c r="J58" i="6"/>
  <c r="V57" i="6"/>
  <c r="R57" i="5"/>
  <c r="Q32" i="5"/>
  <c r="N32" i="5"/>
  <c r="J58" i="5"/>
  <c r="I59" i="5"/>
  <c r="L58" i="5"/>
  <c r="V57" i="5"/>
  <c r="L58" i="4"/>
  <c r="T57" i="4"/>
  <c r="K59" i="4"/>
  <c r="I59" i="4" s="1"/>
  <c r="J59" i="4" s="1"/>
  <c r="N58" i="4"/>
  <c r="O58" i="4"/>
  <c r="U57" i="4"/>
  <c r="Q32" i="4" l="1"/>
  <c r="V31" i="4"/>
  <c r="R58" i="5"/>
  <c r="R58" i="6"/>
  <c r="O27" i="6"/>
  <c r="P27" i="6" s="1"/>
  <c r="W26" i="6"/>
  <c r="S26" i="6"/>
  <c r="T26" i="6" s="1"/>
  <c r="U25" i="6" s="1"/>
  <c r="I60" i="6"/>
  <c r="L59" i="6"/>
  <c r="J59" i="6"/>
  <c r="V58" i="6"/>
  <c r="W32" i="5"/>
  <c r="S32" i="5"/>
  <c r="T32" i="5" s="1"/>
  <c r="U31" i="5" s="1"/>
  <c r="O33" i="5"/>
  <c r="P33" i="5" s="1"/>
  <c r="I60" i="5"/>
  <c r="L59" i="5"/>
  <c r="J59" i="5"/>
  <c r="V58" i="5"/>
  <c r="L59" i="4"/>
  <c r="T58" i="4"/>
  <c r="O59" i="4"/>
  <c r="K60" i="4"/>
  <c r="I60" i="4" s="1"/>
  <c r="J60" i="4" s="1"/>
  <c r="N59" i="4"/>
  <c r="U58" i="4"/>
  <c r="R32" i="4" l="1"/>
  <c r="S32" i="4" s="1"/>
  <c r="P32" i="4"/>
  <c r="R59" i="5"/>
  <c r="R59" i="6"/>
  <c r="N27" i="6"/>
  <c r="Q27" i="6"/>
  <c r="J60" i="6"/>
  <c r="I61" i="6"/>
  <c r="L60" i="6"/>
  <c r="V59" i="6"/>
  <c r="Q33" i="5"/>
  <c r="N33" i="5"/>
  <c r="I61" i="5"/>
  <c r="L60" i="5"/>
  <c r="J60" i="5"/>
  <c r="V59" i="5"/>
  <c r="L60" i="4"/>
  <c r="T59" i="4"/>
  <c r="N60" i="4"/>
  <c r="K61" i="4"/>
  <c r="I61" i="4" s="1"/>
  <c r="J61" i="4" s="1"/>
  <c r="O60" i="4"/>
  <c r="U59" i="4"/>
  <c r="V32" i="4" l="1"/>
  <c r="Q33" i="4"/>
  <c r="R60" i="6"/>
  <c r="O28" i="6"/>
  <c r="P28" i="6" s="1"/>
  <c r="S27" i="6"/>
  <c r="T27" i="6" s="1"/>
  <c r="U26" i="6" s="1"/>
  <c r="W27" i="6"/>
  <c r="J61" i="6"/>
  <c r="I62" i="6"/>
  <c r="L61" i="6"/>
  <c r="V60" i="6"/>
  <c r="R60" i="5"/>
  <c r="W33" i="5"/>
  <c r="S33" i="5"/>
  <c r="T33" i="5" s="1"/>
  <c r="U32" i="5" s="1"/>
  <c r="O34" i="5"/>
  <c r="P34" i="5" s="1"/>
  <c r="I62" i="5"/>
  <c r="L61" i="5"/>
  <c r="V60" i="5"/>
  <c r="J61" i="5"/>
  <c r="L61" i="4"/>
  <c r="T60" i="4"/>
  <c r="N61" i="4"/>
  <c r="O61" i="4"/>
  <c r="K62" i="4"/>
  <c r="I62" i="4" s="1"/>
  <c r="J62" i="4" s="1"/>
  <c r="U60" i="4"/>
  <c r="R33" i="4" l="1"/>
  <c r="S33" i="4" s="1"/>
  <c r="P33" i="4"/>
  <c r="R61" i="6"/>
  <c r="R61" i="5"/>
  <c r="N28" i="6"/>
  <c r="Q28" i="6"/>
  <c r="J62" i="6"/>
  <c r="I63" i="6"/>
  <c r="L62" i="6"/>
  <c r="V61" i="6"/>
  <c r="J62" i="5"/>
  <c r="L62" i="5"/>
  <c r="I63" i="5"/>
  <c r="V61" i="5"/>
  <c r="Q34" i="5"/>
  <c r="N34" i="5"/>
  <c r="L62" i="4"/>
  <c r="T61" i="4"/>
  <c r="O62" i="4"/>
  <c r="K63" i="4"/>
  <c r="I63" i="4" s="1"/>
  <c r="J63" i="4" s="1"/>
  <c r="N62" i="4"/>
  <c r="U61" i="4"/>
  <c r="V33" i="4" l="1"/>
  <c r="Q34" i="4"/>
  <c r="R62" i="6"/>
  <c r="O29" i="6"/>
  <c r="P29" i="6" s="1"/>
  <c r="S28" i="6"/>
  <c r="T28" i="6" s="1"/>
  <c r="U27" i="6" s="1"/>
  <c r="W28" i="6"/>
  <c r="I64" i="6"/>
  <c r="L63" i="6"/>
  <c r="J63" i="6"/>
  <c r="V62" i="6"/>
  <c r="R62" i="5"/>
  <c r="W34" i="5"/>
  <c r="S34" i="5"/>
  <c r="T34" i="5" s="1"/>
  <c r="U33" i="5" s="1"/>
  <c r="O35" i="5"/>
  <c r="P35" i="5" s="1"/>
  <c r="J63" i="5"/>
  <c r="L63" i="5"/>
  <c r="I64" i="5"/>
  <c r="V62" i="5"/>
  <c r="L63" i="4"/>
  <c r="T62" i="4"/>
  <c r="K64" i="4"/>
  <c r="I64" i="4" s="1"/>
  <c r="J64" i="4" s="1"/>
  <c r="N63" i="4"/>
  <c r="O63" i="4"/>
  <c r="U62" i="4"/>
  <c r="R34" i="4" l="1"/>
  <c r="S34" i="4" s="1"/>
  <c r="P34" i="4"/>
  <c r="R63" i="6"/>
  <c r="N29" i="6"/>
  <c r="Q29" i="6"/>
  <c r="I65" i="6"/>
  <c r="L64" i="6"/>
  <c r="J64" i="6"/>
  <c r="V63" i="6"/>
  <c r="R63" i="5"/>
  <c r="Q35" i="5"/>
  <c r="N35" i="5"/>
  <c r="I65" i="5"/>
  <c r="L64" i="5"/>
  <c r="J64" i="5"/>
  <c r="V63" i="5"/>
  <c r="L64" i="4"/>
  <c r="T63" i="4"/>
  <c r="O64" i="4"/>
  <c r="K65" i="4"/>
  <c r="I65" i="4" s="1"/>
  <c r="J65" i="4" s="1"/>
  <c r="N64" i="4"/>
  <c r="U63" i="4"/>
  <c r="V34" i="4" l="1"/>
  <c r="Q35" i="4"/>
  <c r="R64" i="6"/>
  <c r="S29" i="6"/>
  <c r="T29" i="6" s="1"/>
  <c r="U28" i="6" s="1"/>
  <c r="O30" i="6"/>
  <c r="P30" i="6" s="1"/>
  <c r="W29" i="6"/>
  <c r="J65" i="6"/>
  <c r="I66" i="6"/>
  <c r="L65" i="6"/>
  <c r="V64" i="6"/>
  <c r="R64" i="5"/>
  <c r="W35" i="5"/>
  <c r="S35" i="5"/>
  <c r="T35" i="5" s="1"/>
  <c r="U34" i="5" s="1"/>
  <c r="O36" i="5"/>
  <c r="P36" i="5" s="1"/>
  <c r="I66" i="5"/>
  <c r="L65" i="5"/>
  <c r="J65" i="5"/>
  <c r="V64" i="5"/>
  <c r="L65" i="4"/>
  <c r="T64" i="4"/>
  <c r="K66" i="4"/>
  <c r="I66" i="4" s="1"/>
  <c r="J66" i="4" s="1"/>
  <c r="O65" i="4"/>
  <c r="N65" i="4"/>
  <c r="U64" i="4"/>
  <c r="R65" i="5" l="1"/>
  <c r="R35" i="4"/>
  <c r="S35" i="4" s="1"/>
  <c r="P35" i="4"/>
  <c r="R65" i="6"/>
  <c r="N30" i="6"/>
  <c r="Q30" i="6"/>
  <c r="O31" i="6" s="1"/>
  <c r="P31" i="6" s="1"/>
  <c r="J66" i="6"/>
  <c r="I67" i="6"/>
  <c r="L66" i="6"/>
  <c r="V65" i="6"/>
  <c r="Q36" i="5"/>
  <c r="N36" i="5"/>
  <c r="J66" i="5"/>
  <c r="L66" i="5"/>
  <c r="I67" i="5"/>
  <c r="V65" i="5"/>
  <c r="L66" i="4"/>
  <c r="T65" i="4"/>
  <c r="O66" i="4"/>
  <c r="N66" i="4"/>
  <c r="K67" i="4"/>
  <c r="I67" i="4" s="1"/>
  <c r="J67" i="4" s="1"/>
  <c r="U65" i="4"/>
  <c r="Q36" i="4" l="1"/>
  <c r="V35" i="4"/>
  <c r="R66" i="5"/>
  <c r="R66" i="6"/>
  <c r="Q31" i="6"/>
  <c r="N31" i="6"/>
  <c r="S30" i="6"/>
  <c r="T30" i="6" s="1"/>
  <c r="W30" i="6"/>
  <c r="I68" i="6"/>
  <c r="L67" i="6"/>
  <c r="J67" i="6"/>
  <c r="V66" i="6"/>
  <c r="W36" i="5"/>
  <c r="S36" i="5"/>
  <c r="T36" i="5" s="1"/>
  <c r="U35" i="5" s="1"/>
  <c r="O37" i="5"/>
  <c r="P37" i="5" s="1"/>
  <c r="J67" i="5"/>
  <c r="L67" i="5"/>
  <c r="I68" i="5"/>
  <c r="V66" i="5"/>
  <c r="L67" i="4"/>
  <c r="T66" i="4"/>
  <c r="K68" i="4"/>
  <c r="I68" i="4" s="1"/>
  <c r="J68" i="4" s="1"/>
  <c r="N67" i="4"/>
  <c r="O67" i="4"/>
  <c r="U66" i="4"/>
  <c r="R36" i="4" l="1"/>
  <c r="S36" i="4" s="1"/>
  <c r="P36" i="4"/>
  <c r="R67" i="5"/>
  <c r="R67" i="6"/>
  <c r="W31" i="6"/>
  <c r="S31" i="6"/>
  <c r="T31" i="6" s="1"/>
  <c r="U30" i="6" s="1"/>
  <c r="O32" i="6"/>
  <c r="P32" i="6" s="1"/>
  <c r="U29" i="6"/>
  <c r="I69" i="6"/>
  <c r="L68" i="6"/>
  <c r="J68" i="6"/>
  <c r="V67" i="6"/>
  <c r="Q37" i="5"/>
  <c r="N37" i="5"/>
  <c r="I69" i="5"/>
  <c r="L68" i="5"/>
  <c r="J68" i="5"/>
  <c r="V67" i="5"/>
  <c r="L68" i="4"/>
  <c r="T67" i="4"/>
  <c r="K69" i="4"/>
  <c r="I69" i="4" s="1"/>
  <c r="J69" i="4" s="1"/>
  <c r="N68" i="4"/>
  <c r="O68" i="4"/>
  <c r="U67" i="4"/>
  <c r="V36" i="4" l="1"/>
  <c r="Q37" i="4"/>
  <c r="R68" i="6"/>
  <c r="N32" i="6"/>
  <c r="Q32" i="6"/>
  <c r="I70" i="6"/>
  <c r="L69" i="6"/>
  <c r="J69" i="6"/>
  <c r="V68" i="6"/>
  <c r="R68" i="5"/>
  <c r="W37" i="5"/>
  <c r="S37" i="5"/>
  <c r="T37" i="5" s="1"/>
  <c r="U36" i="5" s="1"/>
  <c r="O38" i="5"/>
  <c r="P38" i="5" s="1"/>
  <c r="J69" i="5"/>
  <c r="L69" i="5"/>
  <c r="I70" i="5"/>
  <c r="V68" i="5"/>
  <c r="L69" i="4"/>
  <c r="T68" i="4"/>
  <c r="K70" i="4"/>
  <c r="I70" i="4" s="1"/>
  <c r="J70" i="4" s="1"/>
  <c r="N69" i="4"/>
  <c r="O69" i="4"/>
  <c r="U68" i="4"/>
  <c r="R37" i="4" l="1"/>
  <c r="S37" i="4" s="1"/>
  <c r="P37" i="4"/>
  <c r="R69" i="6"/>
  <c r="W32" i="6"/>
  <c r="S32" i="6"/>
  <c r="T32" i="6" s="1"/>
  <c r="U31" i="6" s="1"/>
  <c r="O33" i="6"/>
  <c r="P33" i="6" s="1"/>
  <c r="I71" i="6"/>
  <c r="L70" i="6"/>
  <c r="J70" i="6"/>
  <c r="V69" i="6"/>
  <c r="R69" i="5"/>
  <c r="Q38" i="5"/>
  <c r="N38" i="5"/>
  <c r="I71" i="5"/>
  <c r="L70" i="5"/>
  <c r="J70" i="5"/>
  <c r="V69" i="5"/>
  <c r="L70" i="4"/>
  <c r="T69" i="4"/>
  <c r="O70" i="4"/>
  <c r="K71" i="4"/>
  <c r="I71" i="4" s="1"/>
  <c r="J71" i="4" s="1"/>
  <c r="N70" i="4"/>
  <c r="U69" i="4"/>
  <c r="V37" i="4" l="1"/>
  <c r="Q38" i="4"/>
  <c r="Q33" i="6"/>
  <c r="N33" i="6"/>
  <c r="R70" i="6"/>
  <c r="I72" i="6"/>
  <c r="L71" i="6"/>
  <c r="J71" i="6"/>
  <c r="V70" i="6"/>
  <c r="R70" i="5"/>
  <c r="W38" i="5"/>
  <c r="S38" i="5"/>
  <c r="T38" i="5" s="1"/>
  <c r="U37" i="5" s="1"/>
  <c r="O39" i="5"/>
  <c r="P39" i="5" s="1"/>
  <c r="J71" i="5"/>
  <c r="I72" i="5"/>
  <c r="L71" i="5"/>
  <c r="V70" i="5"/>
  <c r="L71" i="4"/>
  <c r="T70" i="4"/>
  <c r="K72" i="4"/>
  <c r="I72" i="4" s="1"/>
  <c r="J72" i="4" s="1"/>
  <c r="N71" i="4"/>
  <c r="O71" i="4"/>
  <c r="U70" i="4"/>
  <c r="R38" i="4" l="1"/>
  <c r="S38" i="4" s="1"/>
  <c r="P38" i="4"/>
  <c r="R71" i="6"/>
  <c r="O34" i="6"/>
  <c r="P34" i="6" s="1"/>
  <c r="W33" i="6"/>
  <c r="S33" i="6"/>
  <c r="T33" i="6" s="1"/>
  <c r="U32" i="6" s="1"/>
  <c r="I73" i="6"/>
  <c r="L72" i="6"/>
  <c r="J72" i="6"/>
  <c r="V71" i="6"/>
  <c r="R71" i="5"/>
  <c r="Q39" i="5"/>
  <c r="N39" i="5"/>
  <c r="I73" i="5"/>
  <c r="L72" i="5"/>
  <c r="J72" i="5"/>
  <c r="V71" i="5"/>
  <c r="L72" i="4"/>
  <c r="T71" i="4"/>
  <c r="N72" i="4"/>
  <c r="O72" i="4"/>
  <c r="K73" i="4"/>
  <c r="I73" i="4" s="1"/>
  <c r="J73" i="4" s="1"/>
  <c r="U71" i="4"/>
  <c r="V38" i="4" l="1"/>
  <c r="Q39" i="4"/>
  <c r="R72" i="5"/>
  <c r="R72" i="6"/>
  <c r="Q34" i="6"/>
  <c r="N34" i="6"/>
  <c r="I74" i="6"/>
  <c r="L73" i="6"/>
  <c r="J73" i="6"/>
  <c r="V72" i="6"/>
  <c r="W39" i="5"/>
  <c r="S39" i="5"/>
  <c r="T39" i="5" s="1"/>
  <c r="U38" i="5" s="1"/>
  <c r="O40" i="5"/>
  <c r="P40" i="5" s="1"/>
  <c r="J73" i="5"/>
  <c r="L73" i="5"/>
  <c r="I74" i="5"/>
  <c r="V72" i="5"/>
  <c r="L73" i="4"/>
  <c r="T72" i="4"/>
  <c r="K74" i="4"/>
  <c r="I74" i="4" s="1"/>
  <c r="J74" i="4" s="1"/>
  <c r="N73" i="4"/>
  <c r="O73" i="4"/>
  <c r="U72" i="4"/>
  <c r="R39" i="4" l="1"/>
  <c r="S39" i="4" s="1"/>
  <c r="P39" i="4"/>
  <c r="R73" i="5"/>
  <c r="R73" i="6"/>
  <c r="O35" i="6"/>
  <c r="P35" i="6" s="1"/>
  <c r="W34" i="6"/>
  <c r="S34" i="6"/>
  <c r="T34" i="6" s="1"/>
  <c r="U33" i="6" s="1"/>
  <c r="I75" i="6"/>
  <c r="L74" i="6"/>
  <c r="J74" i="6"/>
  <c r="V73" i="6"/>
  <c r="Q40" i="5"/>
  <c r="N40" i="5"/>
  <c r="I75" i="5"/>
  <c r="L74" i="5"/>
  <c r="J74" i="5"/>
  <c r="V73" i="5"/>
  <c r="L74" i="4"/>
  <c r="T73" i="4"/>
  <c r="K75" i="4"/>
  <c r="I75" i="4" s="1"/>
  <c r="J75" i="4" s="1"/>
  <c r="N74" i="4"/>
  <c r="O74" i="4"/>
  <c r="U73" i="4"/>
  <c r="V39" i="4" l="1"/>
  <c r="Q40" i="4"/>
  <c r="R74" i="6"/>
  <c r="N35" i="6"/>
  <c r="Q35" i="6"/>
  <c r="I76" i="6"/>
  <c r="L75" i="6"/>
  <c r="J75" i="6"/>
  <c r="V74" i="6"/>
  <c r="R74" i="5"/>
  <c r="W40" i="5"/>
  <c r="S40" i="5"/>
  <c r="T40" i="5" s="1"/>
  <c r="U39" i="5" s="1"/>
  <c r="O41" i="5"/>
  <c r="P41" i="5" s="1"/>
  <c r="J75" i="5"/>
  <c r="L75" i="5"/>
  <c r="I76" i="5"/>
  <c r="V74" i="5"/>
  <c r="L75" i="4"/>
  <c r="T74" i="4"/>
  <c r="K76" i="4"/>
  <c r="I76" i="4" s="1"/>
  <c r="J76" i="4" s="1"/>
  <c r="N75" i="4"/>
  <c r="O75" i="4"/>
  <c r="U74" i="4"/>
  <c r="R40" i="4" l="1"/>
  <c r="S40" i="4" s="1"/>
  <c r="P40" i="4"/>
  <c r="R75" i="6"/>
  <c r="S35" i="6"/>
  <c r="T35" i="6" s="1"/>
  <c r="U34" i="6" s="1"/>
  <c r="O36" i="6"/>
  <c r="P36" i="6" s="1"/>
  <c r="W35" i="6"/>
  <c r="I77" i="6"/>
  <c r="L76" i="6"/>
  <c r="J76" i="6"/>
  <c r="V75" i="6"/>
  <c r="R75" i="5"/>
  <c r="Q41" i="5"/>
  <c r="N41" i="5"/>
  <c r="I77" i="5"/>
  <c r="L76" i="5"/>
  <c r="J76" i="5"/>
  <c r="V75" i="5"/>
  <c r="L76" i="4"/>
  <c r="T75" i="4"/>
  <c r="K77" i="4"/>
  <c r="I77" i="4" s="1"/>
  <c r="J77" i="4" s="1"/>
  <c r="O76" i="4"/>
  <c r="N76" i="4"/>
  <c r="U75" i="4"/>
  <c r="Q41" i="4" l="1"/>
  <c r="V40" i="4"/>
  <c r="R76" i="6"/>
  <c r="Q36" i="6"/>
  <c r="N36" i="6"/>
  <c r="I78" i="6"/>
  <c r="L77" i="6"/>
  <c r="J77" i="6"/>
  <c r="V76" i="6"/>
  <c r="R76" i="5"/>
  <c r="W41" i="5"/>
  <c r="S41" i="5"/>
  <c r="T41" i="5" s="1"/>
  <c r="U40" i="5" s="1"/>
  <c r="O42" i="5"/>
  <c r="P42" i="5" s="1"/>
  <c r="J77" i="5"/>
  <c r="I78" i="5"/>
  <c r="V76" i="5"/>
  <c r="L77" i="5"/>
  <c r="L77" i="4"/>
  <c r="T76" i="4"/>
  <c r="K78" i="4"/>
  <c r="I78" i="4" s="1"/>
  <c r="J78" i="4" s="1"/>
  <c r="N77" i="4"/>
  <c r="O77" i="4"/>
  <c r="U76" i="4"/>
  <c r="R41" i="4" l="1"/>
  <c r="S41" i="4" s="1"/>
  <c r="P41" i="4"/>
  <c r="R77" i="6"/>
  <c r="R77" i="5"/>
  <c r="O37" i="6"/>
  <c r="P37" i="6" s="1"/>
  <c r="W36" i="6"/>
  <c r="S36" i="6"/>
  <c r="T36" i="6" s="1"/>
  <c r="U35" i="6" s="1"/>
  <c r="I79" i="6"/>
  <c r="L78" i="6"/>
  <c r="J78" i="6"/>
  <c r="V77" i="6"/>
  <c r="Q42" i="5"/>
  <c r="N42" i="5"/>
  <c r="I79" i="5"/>
  <c r="L78" i="5"/>
  <c r="J78" i="5"/>
  <c r="V77" i="5"/>
  <c r="L78" i="4"/>
  <c r="T77" i="4"/>
  <c r="O78" i="4"/>
  <c r="K79" i="4"/>
  <c r="I79" i="4" s="1"/>
  <c r="J79" i="4" s="1"/>
  <c r="N78" i="4"/>
  <c r="U77" i="4"/>
  <c r="R78" i="6" l="1"/>
  <c r="V41" i="4"/>
  <c r="Q42" i="4"/>
  <c r="Q37" i="6"/>
  <c r="N37" i="6"/>
  <c r="I80" i="6"/>
  <c r="L79" i="6"/>
  <c r="J79" i="6"/>
  <c r="V78" i="6"/>
  <c r="R78" i="5"/>
  <c r="J79" i="5"/>
  <c r="I80" i="5"/>
  <c r="L79" i="5"/>
  <c r="V78" i="5"/>
  <c r="W42" i="5"/>
  <c r="S42" i="5"/>
  <c r="T42" i="5" s="1"/>
  <c r="U41" i="5" s="1"/>
  <c r="O43" i="5"/>
  <c r="P43" i="5" s="1"/>
  <c r="L79" i="4"/>
  <c r="T78" i="4"/>
  <c r="K80" i="4"/>
  <c r="I80" i="4" s="1"/>
  <c r="J80" i="4" s="1"/>
  <c r="N79" i="4"/>
  <c r="O79" i="4"/>
  <c r="U78" i="4"/>
  <c r="R42" i="4" l="1"/>
  <c r="S42" i="4" s="1"/>
  <c r="P42" i="4"/>
  <c r="R79" i="5"/>
  <c r="R79" i="6"/>
  <c r="S37" i="6"/>
  <c r="T37" i="6" s="1"/>
  <c r="U36" i="6" s="1"/>
  <c r="O38" i="6"/>
  <c r="P38" i="6" s="1"/>
  <c r="W37" i="6"/>
  <c r="I81" i="6"/>
  <c r="L80" i="6"/>
  <c r="J80" i="6"/>
  <c r="V79" i="6"/>
  <c r="Q43" i="5"/>
  <c r="N43" i="5"/>
  <c r="I81" i="5"/>
  <c r="L80" i="5"/>
  <c r="J80" i="5"/>
  <c r="V79" i="5"/>
  <c r="L80" i="4"/>
  <c r="T79" i="4"/>
  <c r="K81" i="4"/>
  <c r="I81" i="4" s="1"/>
  <c r="J81" i="4" s="1"/>
  <c r="O80" i="4"/>
  <c r="N80" i="4"/>
  <c r="U79" i="4"/>
  <c r="Q43" i="4" l="1"/>
  <c r="V42" i="4"/>
  <c r="N38" i="6"/>
  <c r="Q38" i="6"/>
  <c r="R80" i="6"/>
  <c r="I82" i="6"/>
  <c r="L81" i="6"/>
  <c r="J81" i="6"/>
  <c r="V80" i="6"/>
  <c r="R80" i="5"/>
  <c r="J81" i="5"/>
  <c r="I82" i="5"/>
  <c r="V80" i="5"/>
  <c r="L81" i="5"/>
  <c r="W43" i="5"/>
  <c r="S43" i="5"/>
  <c r="T43" i="5" s="1"/>
  <c r="U42" i="5" s="1"/>
  <c r="O44" i="5"/>
  <c r="P44" i="5" s="1"/>
  <c r="L81" i="4"/>
  <c r="T80" i="4"/>
  <c r="K82" i="4"/>
  <c r="I82" i="4" s="1"/>
  <c r="J82" i="4" s="1"/>
  <c r="N81" i="4"/>
  <c r="O81" i="4"/>
  <c r="U80" i="4"/>
  <c r="R43" i="4" l="1"/>
  <c r="S43" i="4" s="1"/>
  <c r="P43" i="4"/>
  <c r="R81" i="5"/>
  <c r="R81" i="6"/>
  <c r="S38" i="6"/>
  <c r="T38" i="6" s="1"/>
  <c r="U37" i="6" s="1"/>
  <c r="W38" i="6"/>
  <c r="O39" i="6"/>
  <c r="P39" i="6" s="1"/>
  <c r="I83" i="6"/>
  <c r="L82" i="6"/>
  <c r="J82" i="6"/>
  <c r="V81" i="6"/>
  <c r="Q44" i="5"/>
  <c r="N44" i="5"/>
  <c r="I83" i="5"/>
  <c r="L82" i="5"/>
  <c r="J82" i="5"/>
  <c r="V81" i="5"/>
  <c r="L82" i="4"/>
  <c r="T81" i="4"/>
  <c r="O82" i="4"/>
  <c r="N82" i="4"/>
  <c r="K83" i="4"/>
  <c r="I83" i="4" s="1"/>
  <c r="J83" i="4" s="1"/>
  <c r="U81" i="4"/>
  <c r="V43" i="4" l="1"/>
  <c r="Q44" i="4"/>
  <c r="N39" i="6"/>
  <c r="Q39" i="6"/>
  <c r="R82" i="6"/>
  <c r="I84" i="6"/>
  <c r="L83" i="6"/>
  <c r="J83" i="6"/>
  <c r="V82" i="6"/>
  <c r="R82" i="5"/>
  <c r="J83" i="5"/>
  <c r="L83" i="5"/>
  <c r="I84" i="5"/>
  <c r="V82" i="5"/>
  <c r="W44" i="5"/>
  <c r="S44" i="5"/>
  <c r="T44" i="5" s="1"/>
  <c r="U43" i="5" s="1"/>
  <c r="O45" i="5"/>
  <c r="P45" i="5" s="1"/>
  <c r="L83" i="4"/>
  <c r="T82" i="4"/>
  <c r="K84" i="4"/>
  <c r="I84" i="4" s="1"/>
  <c r="J84" i="4" s="1"/>
  <c r="N83" i="4"/>
  <c r="O83" i="4"/>
  <c r="U82" i="4"/>
  <c r="R44" i="4" l="1"/>
  <c r="S44" i="4" s="1"/>
  <c r="P44" i="4"/>
  <c r="R83" i="5"/>
  <c r="R83" i="6"/>
  <c r="S39" i="6"/>
  <c r="T39" i="6" s="1"/>
  <c r="U38" i="6" s="1"/>
  <c r="W39" i="6"/>
  <c r="O40" i="6"/>
  <c r="P40" i="6" s="1"/>
  <c r="I85" i="6"/>
  <c r="L84" i="6"/>
  <c r="J84" i="6"/>
  <c r="V83" i="6"/>
  <c r="Q45" i="5"/>
  <c r="N45" i="5"/>
  <c r="I85" i="5"/>
  <c r="L84" i="5"/>
  <c r="J84" i="5"/>
  <c r="V83" i="5"/>
  <c r="L84" i="4"/>
  <c r="T83" i="4"/>
  <c r="K85" i="4"/>
  <c r="I85" i="4" s="1"/>
  <c r="J85" i="4" s="1"/>
  <c r="N84" i="4"/>
  <c r="O84" i="4"/>
  <c r="U83" i="4"/>
  <c r="V44" i="4" l="1"/>
  <c r="Q45" i="4"/>
  <c r="R84" i="6"/>
  <c r="R84" i="5"/>
  <c r="N40" i="6"/>
  <c r="Q40" i="6"/>
  <c r="I86" i="6"/>
  <c r="L85" i="6"/>
  <c r="J85" i="6"/>
  <c r="V84" i="6"/>
  <c r="W45" i="5"/>
  <c r="S45" i="5"/>
  <c r="T45" i="5" s="1"/>
  <c r="U44" i="5" s="1"/>
  <c r="O46" i="5"/>
  <c r="P46" i="5" s="1"/>
  <c r="J85" i="5"/>
  <c r="L85" i="5"/>
  <c r="I86" i="5"/>
  <c r="V84" i="5"/>
  <c r="L85" i="4"/>
  <c r="T84" i="4"/>
  <c r="K86" i="4"/>
  <c r="I86" i="4" s="1"/>
  <c r="J86" i="4" s="1"/>
  <c r="N85" i="4"/>
  <c r="O85" i="4"/>
  <c r="U84" i="4"/>
  <c r="R45" i="4" l="1"/>
  <c r="S45" i="4" s="1"/>
  <c r="P45" i="4"/>
  <c r="R85" i="6"/>
  <c r="S40" i="6"/>
  <c r="T40" i="6" s="1"/>
  <c r="U39" i="6" s="1"/>
  <c r="O41" i="6"/>
  <c r="P41" i="6" s="1"/>
  <c r="W40" i="6"/>
  <c r="I87" i="6"/>
  <c r="L86" i="6"/>
  <c r="J86" i="6"/>
  <c r="V85" i="6"/>
  <c r="R85" i="5"/>
  <c r="Q46" i="5"/>
  <c r="N46" i="5"/>
  <c r="I87" i="5"/>
  <c r="L86" i="5"/>
  <c r="J86" i="5"/>
  <c r="V85" i="5"/>
  <c r="L86" i="4"/>
  <c r="T85" i="4"/>
  <c r="O86" i="4"/>
  <c r="K87" i="4"/>
  <c r="I87" i="4" s="1"/>
  <c r="J87" i="4" s="1"/>
  <c r="N86" i="4"/>
  <c r="U85" i="4"/>
  <c r="V45" i="4" l="1"/>
  <c r="Q46" i="4"/>
  <c r="R86" i="5"/>
  <c r="N41" i="6"/>
  <c r="Q41" i="6"/>
  <c r="R86" i="6"/>
  <c r="I88" i="6"/>
  <c r="L87" i="6"/>
  <c r="J87" i="6"/>
  <c r="V86" i="6"/>
  <c r="W46" i="5"/>
  <c r="S46" i="5"/>
  <c r="T46" i="5" s="1"/>
  <c r="U45" i="5" s="1"/>
  <c r="O47" i="5"/>
  <c r="P47" i="5" s="1"/>
  <c r="J87" i="5"/>
  <c r="I88" i="5"/>
  <c r="L87" i="5"/>
  <c r="V86" i="5"/>
  <c r="L87" i="4"/>
  <c r="T86" i="4"/>
  <c r="K88" i="4"/>
  <c r="I88" i="4" s="1"/>
  <c r="J88" i="4" s="1"/>
  <c r="N87" i="4"/>
  <c r="O87" i="4"/>
  <c r="U86" i="4"/>
  <c r="R46" i="4" l="1"/>
  <c r="S46" i="4" s="1"/>
  <c r="P46" i="4"/>
  <c r="R87" i="6"/>
  <c r="S41" i="6"/>
  <c r="T41" i="6" s="1"/>
  <c r="U40" i="6" s="1"/>
  <c r="O42" i="6"/>
  <c r="P42" i="6" s="1"/>
  <c r="W41" i="6"/>
  <c r="I89" i="6"/>
  <c r="L88" i="6"/>
  <c r="J88" i="6"/>
  <c r="V87" i="6"/>
  <c r="R87" i="5"/>
  <c r="Q47" i="5"/>
  <c r="N47" i="5"/>
  <c r="I89" i="5"/>
  <c r="L88" i="5"/>
  <c r="J88" i="5"/>
  <c r="V87" i="5"/>
  <c r="L88" i="4"/>
  <c r="T87" i="4"/>
  <c r="O88" i="4"/>
  <c r="K89" i="4"/>
  <c r="I89" i="4" s="1"/>
  <c r="J89" i="4" s="1"/>
  <c r="N88" i="4"/>
  <c r="U87" i="4"/>
  <c r="V46" i="4" l="1"/>
  <c r="Q47" i="4"/>
  <c r="R88" i="5"/>
  <c r="R88" i="6"/>
  <c r="Q42" i="6"/>
  <c r="N42" i="6"/>
  <c r="I90" i="6"/>
  <c r="L89" i="6"/>
  <c r="J89" i="6"/>
  <c r="V88" i="6"/>
  <c r="W47" i="5"/>
  <c r="S47" i="5"/>
  <c r="T47" i="5" s="1"/>
  <c r="U46" i="5" s="1"/>
  <c r="O48" i="5"/>
  <c r="P48" i="5" s="1"/>
  <c r="J89" i="5"/>
  <c r="I90" i="5"/>
  <c r="L89" i="5"/>
  <c r="V88" i="5"/>
  <c r="L89" i="4"/>
  <c r="T88" i="4"/>
  <c r="K90" i="4"/>
  <c r="I90" i="4" s="1"/>
  <c r="J90" i="4" s="1"/>
  <c r="N89" i="4"/>
  <c r="O89" i="4"/>
  <c r="U88" i="4"/>
  <c r="R47" i="4" l="1"/>
  <c r="S47" i="4" s="1"/>
  <c r="P47" i="4"/>
  <c r="R89" i="6"/>
  <c r="S42" i="6"/>
  <c r="T42" i="6" s="1"/>
  <c r="U41" i="6" s="1"/>
  <c r="O43" i="6"/>
  <c r="P43" i="6" s="1"/>
  <c r="W42" i="6"/>
  <c r="I91" i="6"/>
  <c r="L90" i="6"/>
  <c r="J90" i="6"/>
  <c r="V89" i="6"/>
  <c r="R89" i="5"/>
  <c r="Q48" i="5"/>
  <c r="N48" i="5"/>
  <c r="I91" i="5"/>
  <c r="L90" i="5"/>
  <c r="J90" i="5"/>
  <c r="V89" i="5"/>
  <c r="L90" i="4"/>
  <c r="T89" i="4"/>
  <c r="N90" i="4"/>
  <c r="O90" i="4"/>
  <c r="K91" i="4"/>
  <c r="I91" i="4" s="1"/>
  <c r="J91" i="4" s="1"/>
  <c r="U89" i="4"/>
  <c r="V47" i="4" l="1"/>
  <c r="Q48" i="4"/>
  <c r="R90" i="5"/>
  <c r="R90" i="6"/>
  <c r="N43" i="6"/>
  <c r="Q43" i="6"/>
  <c r="I92" i="6"/>
  <c r="L91" i="6"/>
  <c r="J91" i="6"/>
  <c r="V90" i="6"/>
  <c r="J91" i="5"/>
  <c r="L91" i="5"/>
  <c r="I92" i="5"/>
  <c r="V90" i="5"/>
  <c r="W48" i="5"/>
  <c r="S48" i="5"/>
  <c r="T48" i="5" s="1"/>
  <c r="U47" i="5" s="1"/>
  <c r="O49" i="5"/>
  <c r="P49" i="5" s="1"/>
  <c r="L91" i="4"/>
  <c r="T90" i="4"/>
  <c r="K92" i="4"/>
  <c r="I92" i="4" s="1"/>
  <c r="J92" i="4" s="1"/>
  <c r="N91" i="4"/>
  <c r="O91" i="4"/>
  <c r="U90" i="4"/>
  <c r="R48" i="4" l="1"/>
  <c r="S48" i="4" s="1"/>
  <c r="P48" i="4"/>
  <c r="R91" i="6"/>
  <c r="R91" i="5"/>
  <c r="S43" i="6"/>
  <c r="T43" i="6" s="1"/>
  <c r="U42" i="6" s="1"/>
  <c r="O44" i="6"/>
  <c r="P44" i="6" s="1"/>
  <c r="W43" i="6"/>
  <c r="I93" i="6"/>
  <c r="L92" i="6"/>
  <c r="J92" i="6"/>
  <c r="V91" i="6"/>
  <c r="Q49" i="5"/>
  <c r="N49" i="5"/>
  <c r="I93" i="5"/>
  <c r="L92" i="5"/>
  <c r="J92" i="5"/>
  <c r="V91" i="5"/>
  <c r="L92" i="4"/>
  <c r="T91" i="4"/>
  <c r="O92" i="4"/>
  <c r="N92" i="4"/>
  <c r="K93" i="4"/>
  <c r="I93" i="4" s="1"/>
  <c r="J93" i="4" s="1"/>
  <c r="U91" i="4"/>
  <c r="V48" i="4" l="1"/>
  <c r="Q49" i="4"/>
  <c r="N44" i="6"/>
  <c r="Q44" i="6"/>
  <c r="R92" i="6"/>
  <c r="I94" i="6"/>
  <c r="L93" i="6"/>
  <c r="J93" i="6"/>
  <c r="V92" i="6"/>
  <c r="R92" i="5"/>
  <c r="W49" i="5"/>
  <c r="S49" i="5"/>
  <c r="T49" i="5" s="1"/>
  <c r="U48" i="5" s="1"/>
  <c r="O50" i="5"/>
  <c r="P50" i="5" s="1"/>
  <c r="J93" i="5"/>
  <c r="I94" i="5"/>
  <c r="V92" i="5"/>
  <c r="L93" i="5"/>
  <c r="L93" i="4"/>
  <c r="T92" i="4"/>
  <c r="K94" i="4"/>
  <c r="I94" i="4" s="1"/>
  <c r="J94" i="4" s="1"/>
  <c r="N93" i="4"/>
  <c r="O93" i="4"/>
  <c r="U92" i="4"/>
  <c r="R49" i="4" l="1"/>
  <c r="S49" i="4" s="1"/>
  <c r="P49" i="4"/>
  <c r="S44" i="6"/>
  <c r="T44" i="6" s="1"/>
  <c r="U43" i="6" s="1"/>
  <c r="O45" i="6"/>
  <c r="P45" i="6" s="1"/>
  <c r="W44" i="6"/>
  <c r="R93" i="6"/>
  <c r="I95" i="6"/>
  <c r="L94" i="6"/>
  <c r="J94" i="6"/>
  <c r="V93" i="6"/>
  <c r="R93" i="5"/>
  <c r="Q50" i="5"/>
  <c r="N50" i="5"/>
  <c r="I95" i="5"/>
  <c r="L94" i="5"/>
  <c r="J94" i="5"/>
  <c r="V93" i="5"/>
  <c r="L94" i="4"/>
  <c r="T93" i="4"/>
  <c r="K95" i="4"/>
  <c r="I95" i="4" s="1"/>
  <c r="J95" i="4" s="1"/>
  <c r="N94" i="4"/>
  <c r="O94" i="4"/>
  <c r="U93" i="4"/>
  <c r="V49" i="4" l="1"/>
  <c r="Q50" i="4"/>
  <c r="R94" i="5"/>
  <c r="R94" i="6"/>
  <c r="N45" i="6"/>
  <c r="Q45" i="6"/>
  <c r="I96" i="6"/>
  <c r="L95" i="6"/>
  <c r="J95" i="6"/>
  <c r="V94" i="6"/>
  <c r="W50" i="5"/>
  <c r="S50" i="5"/>
  <c r="T50" i="5" s="1"/>
  <c r="U49" i="5" s="1"/>
  <c r="O51" i="5"/>
  <c r="P51" i="5" s="1"/>
  <c r="J95" i="5"/>
  <c r="I96" i="5"/>
  <c r="L95" i="5"/>
  <c r="V94" i="5"/>
  <c r="L95" i="4"/>
  <c r="T94" i="4"/>
  <c r="K96" i="4"/>
  <c r="I96" i="4" s="1"/>
  <c r="J96" i="4" s="1"/>
  <c r="N95" i="4"/>
  <c r="O95" i="4"/>
  <c r="U94" i="4"/>
  <c r="R50" i="4" l="1"/>
  <c r="S50" i="4" s="1"/>
  <c r="P50" i="4"/>
  <c r="R95" i="6"/>
  <c r="S45" i="6"/>
  <c r="T45" i="6" s="1"/>
  <c r="U44" i="6" s="1"/>
  <c r="W45" i="6"/>
  <c r="O46" i="6"/>
  <c r="P46" i="6" s="1"/>
  <c r="I97" i="6"/>
  <c r="L96" i="6"/>
  <c r="J96" i="6"/>
  <c r="V95" i="6"/>
  <c r="R95" i="5"/>
  <c r="Q51" i="5"/>
  <c r="N51" i="5"/>
  <c r="I97" i="5"/>
  <c r="L96" i="5"/>
  <c r="J96" i="5"/>
  <c r="V95" i="5"/>
  <c r="L96" i="4"/>
  <c r="T95" i="4"/>
  <c r="O96" i="4"/>
  <c r="K97" i="4"/>
  <c r="I97" i="4" s="1"/>
  <c r="J97" i="4" s="1"/>
  <c r="N96" i="4"/>
  <c r="U95" i="4"/>
  <c r="V50" i="4" l="1"/>
  <c r="Q51" i="4"/>
  <c r="R96" i="5"/>
  <c r="N46" i="6"/>
  <c r="Q46" i="6"/>
  <c r="R96" i="6"/>
  <c r="I98" i="6"/>
  <c r="L97" i="6"/>
  <c r="J97" i="6"/>
  <c r="V96" i="6"/>
  <c r="W51" i="5"/>
  <c r="S51" i="5"/>
  <c r="T51" i="5" s="1"/>
  <c r="U50" i="5" s="1"/>
  <c r="O52" i="5"/>
  <c r="P52" i="5" s="1"/>
  <c r="J97" i="5"/>
  <c r="I98" i="5"/>
  <c r="L97" i="5"/>
  <c r="V96" i="5"/>
  <c r="L97" i="4"/>
  <c r="T96" i="4"/>
  <c r="K98" i="4"/>
  <c r="I98" i="4" s="1"/>
  <c r="J98" i="4" s="1"/>
  <c r="N97" i="4"/>
  <c r="O97" i="4"/>
  <c r="U96" i="4"/>
  <c r="R51" i="4" l="1"/>
  <c r="S51" i="4" s="1"/>
  <c r="P51" i="4"/>
  <c r="R97" i="6"/>
  <c r="O47" i="6"/>
  <c r="P47" i="6" s="1"/>
  <c r="W46" i="6"/>
  <c r="S46" i="6"/>
  <c r="T46" i="6" s="1"/>
  <c r="U45" i="6" s="1"/>
  <c r="I99" i="6"/>
  <c r="L98" i="6"/>
  <c r="J98" i="6"/>
  <c r="V97" i="6"/>
  <c r="R97" i="5"/>
  <c r="Q52" i="5"/>
  <c r="N52" i="5"/>
  <c r="I99" i="5"/>
  <c r="L98" i="5"/>
  <c r="J98" i="5"/>
  <c r="V97" i="5"/>
  <c r="L98" i="4"/>
  <c r="T97" i="4"/>
  <c r="N98" i="4"/>
  <c r="O98" i="4"/>
  <c r="K99" i="4"/>
  <c r="I99" i="4" s="1"/>
  <c r="J99" i="4" s="1"/>
  <c r="U97" i="4"/>
  <c r="V51" i="4" l="1"/>
  <c r="Q52" i="4"/>
  <c r="R98" i="5"/>
  <c r="R98" i="6"/>
  <c r="Q47" i="6"/>
  <c r="N47" i="6"/>
  <c r="I100" i="6"/>
  <c r="L99" i="6"/>
  <c r="J99" i="6"/>
  <c r="V98" i="6"/>
  <c r="W52" i="5"/>
  <c r="S52" i="5"/>
  <c r="T52" i="5" s="1"/>
  <c r="U51" i="5" s="1"/>
  <c r="O53" i="5"/>
  <c r="P53" i="5" s="1"/>
  <c r="J99" i="5"/>
  <c r="L99" i="5"/>
  <c r="I100" i="5"/>
  <c r="V98" i="5"/>
  <c r="L99" i="4"/>
  <c r="T98" i="4"/>
  <c r="K100" i="4"/>
  <c r="I100" i="4" s="1"/>
  <c r="J100" i="4" s="1"/>
  <c r="N99" i="4"/>
  <c r="O99" i="4"/>
  <c r="U98" i="4"/>
  <c r="R52" i="4" l="1"/>
  <c r="S52" i="4" s="1"/>
  <c r="P52" i="4"/>
  <c r="R99" i="5"/>
  <c r="R99" i="6"/>
  <c r="S47" i="6"/>
  <c r="T47" i="6" s="1"/>
  <c r="U46" i="6" s="1"/>
  <c r="O48" i="6"/>
  <c r="P48" i="6" s="1"/>
  <c r="W47" i="6"/>
  <c r="I101" i="6"/>
  <c r="L100" i="6"/>
  <c r="J100" i="6"/>
  <c r="V99" i="6"/>
  <c r="Q53" i="5"/>
  <c r="N53" i="5"/>
  <c r="I101" i="5"/>
  <c r="L100" i="5"/>
  <c r="J100" i="5"/>
  <c r="V99" i="5"/>
  <c r="L100" i="4"/>
  <c r="T99" i="4"/>
  <c r="K101" i="4"/>
  <c r="I101" i="4" s="1"/>
  <c r="J101" i="4" s="1"/>
  <c r="O100" i="4"/>
  <c r="N100" i="4"/>
  <c r="U99" i="4"/>
  <c r="V52" i="4" l="1"/>
  <c r="Q53" i="4"/>
  <c r="N48" i="6"/>
  <c r="Q48" i="6"/>
  <c r="R100" i="6"/>
  <c r="I102" i="6"/>
  <c r="L101" i="6"/>
  <c r="J101" i="6"/>
  <c r="V100" i="6"/>
  <c r="R100" i="5"/>
  <c r="W53" i="5"/>
  <c r="S53" i="5"/>
  <c r="T53" i="5" s="1"/>
  <c r="U52" i="5" s="1"/>
  <c r="O54" i="5"/>
  <c r="P54" i="5" s="1"/>
  <c r="J101" i="5"/>
  <c r="L101" i="5"/>
  <c r="I102" i="5"/>
  <c r="V100" i="5"/>
  <c r="L101" i="4"/>
  <c r="T100" i="4"/>
  <c r="K102" i="4"/>
  <c r="I102" i="4" s="1"/>
  <c r="J102" i="4" s="1"/>
  <c r="N101" i="4"/>
  <c r="O101" i="4"/>
  <c r="U100" i="4"/>
  <c r="R53" i="4" l="1"/>
  <c r="S53" i="4" s="1"/>
  <c r="P53" i="4"/>
  <c r="R101" i="6"/>
  <c r="S48" i="6"/>
  <c r="T48" i="6" s="1"/>
  <c r="U47" i="6" s="1"/>
  <c r="O49" i="6"/>
  <c r="P49" i="6" s="1"/>
  <c r="W48" i="6"/>
  <c r="I103" i="6"/>
  <c r="L102" i="6"/>
  <c r="J102" i="6"/>
  <c r="V101" i="6"/>
  <c r="R101" i="5"/>
  <c r="Q54" i="5"/>
  <c r="N54" i="5"/>
  <c r="I103" i="5"/>
  <c r="L102" i="5"/>
  <c r="J102" i="5"/>
  <c r="V101" i="5"/>
  <c r="L102" i="4"/>
  <c r="T101" i="4"/>
  <c r="K103" i="4"/>
  <c r="I103" i="4" s="1"/>
  <c r="J103" i="4" s="1"/>
  <c r="N102" i="4"/>
  <c r="O102" i="4"/>
  <c r="U101" i="4"/>
  <c r="V53" i="4" l="1"/>
  <c r="Q54" i="4"/>
  <c r="R102" i="5"/>
  <c r="R102" i="6"/>
  <c r="Q49" i="6"/>
  <c r="N49" i="6"/>
  <c r="I104" i="6"/>
  <c r="L103" i="6"/>
  <c r="J103" i="6"/>
  <c r="V102" i="6"/>
  <c r="W54" i="5"/>
  <c r="S54" i="5"/>
  <c r="T54" i="5" s="1"/>
  <c r="U53" i="5" s="1"/>
  <c r="O55" i="5"/>
  <c r="P55" i="5" s="1"/>
  <c r="J103" i="5"/>
  <c r="I104" i="5"/>
  <c r="L103" i="5"/>
  <c r="V102" i="5"/>
  <c r="L103" i="4"/>
  <c r="T102" i="4"/>
  <c r="K104" i="4"/>
  <c r="I104" i="4" s="1"/>
  <c r="J104" i="4" s="1"/>
  <c r="N103" i="4"/>
  <c r="O103" i="4"/>
  <c r="U102" i="4"/>
  <c r="R54" i="4" l="1"/>
  <c r="S54" i="4" s="1"/>
  <c r="P54" i="4"/>
  <c r="R103" i="6"/>
  <c r="W49" i="6"/>
  <c r="S49" i="6"/>
  <c r="T49" i="6" s="1"/>
  <c r="U48" i="6" s="1"/>
  <c r="O50" i="6"/>
  <c r="P50" i="6" s="1"/>
  <c r="I105" i="6"/>
  <c r="L104" i="6"/>
  <c r="J104" i="6"/>
  <c r="V103" i="6"/>
  <c r="R103" i="5"/>
  <c r="Q55" i="5"/>
  <c r="N55" i="5"/>
  <c r="I105" i="5"/>
  <c r="L104" i="5"/>
  <c r="J104" i="5"/>
  <c r="V103" i="5"/>
  <c r="L104" i="4"/>
  <c r="T103" i="4"/>
  <c r="N104" i="4"/>
  <c r="O104" i="4"/>
  <c r="K105" i="4"/>
  <c r="I105" i="4" s="1"/>
  <c r="J105" i="4" s="1"/>
  <c r="U103" i="4"/>
  <c r="V54" i="4" l="1"/>
  <c r="Q55" i="4"/>
  <c r="R104" i="5"/>
  <c r="N50" i="6"/>
  <c r="Q50" i="6"/>
  <c r="R104" i="6"/>
  <c r="I106" i="6"/>
  <c r="L105" i="6"/>
  <c r="J105" i="6"/>
  <c r="V104" i="6"/>
  <c r="J105" i="5"/>
  <c r="I106" i="5"/>
  <c r="V104" i="5"/>
  <c r="L105" i="5"/>
  <c r="W55" i="5"/>
  <c r="S55" i="5"/>
  <c r="T55" i="5" s="1"/>
  <c r="U54" i="5" s="1"/>
  <c r="O56" i="5"/>
  <c r="P56" i="5" s="1"/>
  <c r="L105" i="4"/>
  <c r="T104" i="4"/>
  <c r="K106" i="4"/>
  <c r="I106" i="4" s="1"/>
  <c r="J106" i="4" s="1"/>
  <c r="N105" i="4"/>
  <c r="O105" i="4"/>
  <c r="U104" i="4"/>
  <c r="R55" i="4" l="1"/>
  <c r="S55" i="4" s="1"/>
  <c r="P55" i="4"/>
  <c r="R105" i="5"/>
  <c r="R105" i="6"/>
  <c r="S50" i="6"/>
  <c r="T50" i="6" s="1"/>
  <c r="U49" i="6" s="1"/>
  <c r="O51" i="6"/>
  <c r="P51" i="6" s="1"/>
  <c r="W50" i="6"/>
  <c r="I107" i="6"/>
  <c r="L106" i="6"/>
  <c r="J106" i="6"/>
  <c r="V105" i="6"/>
  <c r="Q56" i="5"/>
  <c r="N56" i="5"/>
  <c r="I107" i="5"/>
  <c r="L106" i="5"/>
  <c r="J106" i="5"/>
  <c r="V105" i="5"/>
  <c r="L106" i="4"/>
  <c r="T105" i="4"/>
  <c r="K107" i="4"/>
  <c r="I107" i="4" s="1"/>
  <c r="J107" i="4" s="1"/>
  <c r="N106" i="4"/>
  <c r="O106" i="4"/>
  <c r="U105" i="4"/>
  <c r="V55" i="4" l="1"/>
  <c r="Q56" i="4"/>
  <c r="N51" i="6"/>
  <c r="Q51" i="6"/>
  <c r="R106" i="6"/>
  <c r="I108" i="6"/>
  <c r="L107" i="6"/>
  <c r="J107" i="6"/>
  <c r="V106" i="6"/>
  <c r="R106" i="5"/>
  <c r="J107" i="5"/>
  <c r="L107" i="5"/>
  <c r="I108" i="5"/>
  <c r="V106" i="5"/>
  <c r="W56" i="5"/>
  <c r="S56" i="5"/>
  <c r="T56" i="5" s="1"/>
  <c r="U55" i="5" s="1"/>
  <c r="O57" i="5"/>
  <c r="P57" i="5" s="1"/>
  <c r="L107" i="4"/>
  <c r="T106" i="4"/>
  <c r="K108" i="4"/>
  <c r="I108" i="4" s="1"/>
  <c r="J108" i="4" s="1"/>
  <c r="N107" i="4"/>
  <c r="O107" i="4"/>
  <c r="U106" i="4"/>
  <c r="R107" i="5" l="1"/>
  <c r="R56" i="4"/>
  <c r="S56" i="4" s="1"/>
  <c r="P56" i="4"/>
  <c r="R107" i="6"/>
  <c r="S51" i="6"/>
  <c r="T51" i="6" s="1"/>
  <c r="U50" i="6" s="1"/>
  <c r="O52" i="6"/>
  <c r="P52" i="6" s="1"/>
  <c r="W51" i="6"/>
  <c r="I109" i="6"/>
  <c r="L108" i="6"/>
  <c r="J108" i="6"/>
  <c r="V107" i="6"/>
  <c r="Q57" i="5"/>
  <c r="N57" i="5"/>
  <c r="I109" i="5"/>
  <c r="L108" i="5"/>
  <c r="J108" i="5"/>
  <c r="V107" i="5"/>
  <c r="L108" i="4"/>
  <c r="T107" i="4"/>
  <c r="N108" i="4"/>
  <c r="O108" i="4"/>
  <c r="K109" i="4"/>
  <c r="I109" i="4" s="1"/>
  <c r="J109" i="4" s="1"/>
  <c r="U107" i="4"/>
  <c r="Q57" i="4" l="1"/>
  <c r="V56" i="4"/>
  <c r="N52" i="6"/>
  <c r="Q52" i="6"/>
  <c r="R108" i="6"/>
  <c r="I110" i="6"/>
  <c r="L109" i="6"/>
  <c r="J109" i="6"/>
  <c r="V108" i="6"/>
  <c r="R108" i="5"/>
  <c r="W57" i="5"/>
  <c r="S57" i="5"/>
  <c r="T57" i="5" s="1"/>
  <c r="U56" i="5" s="1"/>
  <c r="O58" i="5"/>
  <c r="P58" i="5" s="1"/>
  <c r="J109" i="5"/>
  <c r="I110" i="5"/>
  <c r="V108" i="5"/>
  <c r="L109" i="5"/>
  <c r="L109" i="4"/>
  <c r="T108" i="4"/>
  <c r="K110" i="4"/>
  <c r="I110" i="4" s="1"/>
  <c r="J110" i="4" s="1"/>
  <c r="N109" i="4"/>
  <c r="O109" i="4"/>
  <c r="U108" i="4"/>
  <c r="R57" i="4" l="1"/>
  <c r="S57" i="4" s="1"/>
  <c r="P57" i="4"/>
  <c r="R109" i="5"/>
  <c r="R109" i="6"/>
  <c r="S52" i="6"/>
  <c r="T52" i="6" s="1"/>
  <c r="U51" i="6" s="1"/>
  <c r="O53" i="6"/>
  <c r="P53" i="6" s="1"/>
  <c r="W52" i="6"/>
  <c r="I111" i="6"/>
  <c r="L110" i="6"/>
  <c r="J110" i="6"/>
  <c r="V109" i="6"/>
  <c r="Q58" i="5"/>
  <c r="N58" i="5"/>
  <c r="I111" i="5"/>
  <c r="L110" i="5"/>
  <c r="J110" i="5"/>
  <c r="V109" i="5"/>
  <c r="L110" i="4"/>
  <c r="T109" i="4"/>
  <c r="N110" i="4"/>
  <c r="O110" i="4"/>
  <c r="K111" i="4"/>
  <c r="I111" i="4" s="1"/>
  <c r="J111" i="4" s="1"/>
  <c r="U109" i="4"/>
  <c r="V57" i="4" l="1"/>
  <c r="Q58" i="4"/>
  <c r="N53" i="6"/>
  <c r="Q53" i="6"/>
  <c r="R110" i="6"/>
  <c r="I112" i="6"/>
  <c r="L111" i="6"/>
  <c r="J111" i="6"/>
  <c r="V110" i="6"/>
  <c r="R110" i="5"/>
  <c r="W58" i="5"/>
  <c r="S58" i="5"/>
  <c r="T58" i="5" s="1"/>
  <c r="U57" i="5" s="1"/>
  <c r="O59" i="5"/>
  <c r="P59" i="5" s="1"/>
  <c r="J111" i="5"/>
  <c r="I112" i="5"/>
  <c r="L111" i="5"/>
  <c r="V110" i="5"/>
  <c r="L111" i="4"/>
  <c r="T110" i="4"/>
  <c r="K112" i="4"/>
  <c r="I112" i="4" s="1"/>
  <c r="J112" i="4" s="1"/>
  <c r="N111" i="4"/>
  <c r="O111" i="4"/>
  <c r="U110" i="4"/>
  <c r="R58" i="4" l="1"/>
  <c r="S58" i="4" s="1"/>
  <c r="P58" i="4"/>
  <c r="R111" i="5"/>
  <c r="R111" i="6"/>
  <c r="S53" i="6"/>
  <c r="T53" i="6" s="1"/>
  <c r="U52" i="6" s="1"/>
  <c r="O54" i="6"/>
  <c r="P54" i="6" s="1"/>
  <c r="W53" i="6"/>
  <c r="I113" i="6"/>
  <c r="L112" i="6"/>
  <c r="J112" i="6"/>
  <c r="V111" i="6"/>
  <c r="Q59" i="5"/>
  <c r="N59" i="5"/>
  <c r="I113" i="5"/>
  <c r="L112" i="5"/>
  <c r="J112" i="5"/>
  <c r="V111" i="5"/>
  <c r="L112" i="4"/>
  <c r="T111" i="4"/>
  <c r="N112" i="4"/>
  <c r="O112" i="4"/>
  <c r="K113" i="4"/>
  <c r="I113" i="4" s="1"/>
  <c r="J113" i="4" s="1"/>
  <c r="U111" i="4"/>
  <c r="Q59" i="4" l="1"/>
  <c r="V58" i="4"/>
  <c r="R112" i="6"/>
  <c r="N54" i="6"/>
  <c r="Q54" i="6"/>
  <c r="I114" i="6"/>
  <c r="L113" i="6"/>
  <c r="J113" i="6"/>
  <c r="V112" i="6"/>
  <c r="R112" i="5"/>
  <c r="W59" i="5"/>
  <c r="S59" i="5"/>
  <c r="T59" i="5" s="1"/>
  <c r="U58" i="5" s="1"/>
  <c r="O60" i="5"/>
  <c r="P60" i="5" s="1"/>
  <c r="J113" i="5"/>
  <c r="I114" i="5"/>
  <c r="V112" i="5"/>
  <c r="L113" i="5"/>
  <c r="L113" i="4"/>
  <c r="T112" i="4"/>
  <c r="K114" i="4"/>
  <c r="I114" i="4" s="1"/>
  <c r="J114" i="4" s="1"/>
  <c r="N113" i="4"/>
  <c r="O113" i="4"/>
  <c r="U112" i="4"/>
  <c r="R59" i="4" l="1"/>
  <c r="S59" i="4" s="1"/>
  <c r="P59" i="4"/>
  <c r="R113" i="6"/>
  <c r="S54" i="6"/>
  <c r="T54" i="6" s="1"/>
  <c r="U53" i="6" s="1"/>
  <c r="O55" i="6"/>
  <c r="P55" i="6" s="1"/>
  <c r="W54" i="6"/>
  <c r="I115" i="6"/>
  <c r="L114" i="6"/>
  <c r="J114" i="6"/>
  <c r="V113" i="6"/>
  <c r="R113" i="5"/>
  <c r="Q60" i="5"/>
  <c r="N60" i="5"/>
  <c r="I115" i="5"/>
  <c r="L114" i="5"/>
  <c r="J114" i="5"/>
  <c r="V113" i="5"/>
  <c r="L114" i="4"/>
  <c r="T113" i="4"/>
  <c r="K115" i="4"/>
  <c r="I115" i="4" s="1"/>
  <c r="J115" i="4" s="1"/>
  <c r="O114" i="4"/>
  <c r="N114" i="4"/>
  <c r="U113" i="4"/>
  <c r="Q60" i="4" l="1"/>
  <c r="V59" i="4"/>
  <c r="N55" i="6"/>
  <c r="Q55" i="6"/>
  <c r="R114" i="6"/>
  <c r="I116" i="6"/>
  <c r="L115" i="6"/>
  <c r="J115" i="6"/>
  <c r="V114" i="6"/>
  <c r="R114" i="5"/>
  <c r="W60" i="5"/>
  <c r="S60" i="5"/>
  <c r="T60" i="5" s="1"/>
  <c r="U59" i="5" s="1"/>
  <c r="O61" i="5"/>
  <c r="P61" i="5" s="1"/>
  <c r="J115" i="5"/>
  <c r="L115" i="5"/>
  <c r="I116" i="5"/>
  <c r="V114" i="5"/>
  <c r="L115" i="4"/>
  <c r="T114" i="4"/>
  <c r="K116" i="4"/>
  <c r="I116" i="4" s="1"/>
  <c r="J116" i="4" s="1"/>
  <c r="N115" i="4"/>
  <c r="O115" i="4"/>
  <c r="U114" i="4"/>
  <c r="R115" i="5" l="1"/>
  <c r="R60" i="4"/>
  <c r="S60" i="4" s="1"/>
  <c r="P60" i="4"/>
  <c r="R115" i="6"/>
  <c r="S55" i="6"/>
  <c r="T55" i="6" s="1"/>
  <c r="U54" i="6" s="1"/>
  <c r="O56" i="6"/>
  <c r="P56" i="6" s="1"/>
  <c r="W55" i="6"/>
  <c r="I117" i="6"/>
  <c r="L116" i="6"/>
  <c r="J116" i="6"/>
  <c r="V115" i="6"/>
  <c r="Q61" i="5"/>
  <c r="N61" i="5"/>
  <c r="I117" i="5"/>
  <c r="L116" i="5"/>
  <c r="J116" i="5"/>
  <c r="V115" i="5"/>
  <c r="L116" i="4"/>
  <c r="T115" i="4"/>
  <c r="K117" i="4"/>
  <c r="I117" i="4" s="1"/>
  <c r="J117" i="4" s="1"/>
  <c r="O116" i="4"/>
  <c r="N116" i="4"/>
  <c r="U115" i="4"/>
  <c r="Q61" i="4" l="1"/>
  <c r="V60" i="4"/>
  <c r="N56" i="6"/>
  <c r="Q56" i="6"/>
  <c r="R116" i="6"/>
  <c r="I118" i="6"/>
  <c r="L117" i="6"/>
  <c r="J117" i="6"/>
  <c r="V116" i="6"/>
  <c r="R116" i="5"/>
  <c r="W61" i="5"/>
  <c r="S61" i="5"/>
  <c r="T61" i="5" s="1"/>
  <c r="U60" i="5" s="1"/>
  <c r="O62" i="5"/>
  <c r="P62" i="5" s="1"/>
  <c r="J117" i="5"/>
  <c r="L117" i="5"/>
  <c r="I118" i="5"/>
  <c r="V116" i="5"/>
  <c r="T116" i="4"/>
  <c r="L117" i="4"/>
  <c r="K118" i="4"/>
  <c r="I118" i="4" s="1"/>
  <c r="J118" i="4" s="1"/>
  <c r="N117" i="4"/>
  <c r="O117" i="4"/>
  <c r="U116" i="4"/>
  <c r="R117" i="5" l="1"/>
  <c r="R61" i="4"/>
  <c r="S61" i="4" s="1"/>
  <c r="P61" i="4"/>
  <c r="R117" i="6"/>
  <c r="S56" i="6"/>
  <c r="T56" i="6" s="1"/>
  <c r="U55" i="6" s="1"/>
  <c r="O57" i="6"/>
  <c r="P57" i="6" s="1"/>
  <c r="W56" i="6"/>
  <c r="I119" i="6"/>
  <c r="L118" i="6"/>
  <c r="J118" i="6"/>
  <c r="V117" i="6"/>
  <c r="Q62" i="5"/>
  <c r="N62" i="5"/>
  <c r="I119" i="5"/>
  <c r="L118" i="5"/>
  <c r="J118" i="5"/>
  <c r="V117" i="5"/>
  <c r="L118" i="4"/>
  <c r="T117" i="4"/>
  <c r="K119" i="4"/>
  <c r="I119" i="4" s="1"/>
  <c r="J119" i="4" s="1"/>
  <c r="O118" i="4"/>
  <c r="N118" i="4"/>
  <c r="U117" i="4"/>
  <c r="V61" i="4" l="1"/>
  <c r="Q62" i="4"/>
  <c r="N57" i="6"/>
  <c r="Q57" i="6"/>
  <c r="R118" i="6"/>
  <c r="I120" i="6"/>
  <c r="L119" i="6"/>
  <c r="J119" i="6"/>
  <c r="V118" i="6"/>
  <c r="R118" i="5"/>
  <c r="W62" i="5"/>
  <c r="S62" i="5"/>
  <c r="T62" i="5" s="1"/>
  <c r="U61" i="5" s="1"/>
  <c r="O63" i="5"/>
  <c r="P63" i="5" s="1"/>
  <c r="J119" i="5"/>
  <c r="I120" i="5"/>
  <c r="L119" i="5"/>
  <c r="V118" i="5"/>
  <c r="L119" i="4"/>
  <c r="T118" i="4"/>
  <c r="K120" i="4"/>
  <c r="I120" i="4" s="1"/>
  <c r="J120" i="4" s="1"/>
  <c r="N119" i="4"/>
  <c r="O119" i="4"/>
  <c r="U118" i="4"/>
  <c r="R62" i="4" l="1"/>
  <c r="S62" i="4" s="1"/>
  <c r="P62" i="4"/>
  <c r="R119" i="6"/>
  <c r="S57" i="6"/>
  <c r="T57" i="6" s="1"/>
  <c r="U56" i="6" s="1"/>
  <c r="O58" i="6"/>
  <c r="P58" i="6" s="1"/>
  <c r="W57" i="6"/>
  <c r="I121" i="6"/>
  <c r="L120" i="6"/>
  <c r="J120" i="6"/>
  <c r="V119" i="6"/>
  <c r="R119" i="5"/>
  <c r="Q63" i="5"/>
  <c r="N63" i="5"/>
  <c r="I121" i="5"/>
  <c r="L120" i="5"/>
  <c r="J120" i="5"/>
  <c r="V119" i="5"/>
  <c r="L120" i="4"/>
  <c r="T119" i="4"/>
  <c r="K121" i="4"/>
  <c r="I121" i="4" s="1"/>
  <c r="J121" i="4" s="1"/>
  <c r="N120" i="4"/>
  <c r="O120" i="4"/>
  <c r="U119" i="4"/>
  <c r="V62" i="4" l="1"/>
  <c r="Q63" i="4"/>
  <c r="N58" i="6"/>
  <c r="Q58" i="6"/>
  <c r="R120" i="6"/>
  <c r="I122" i="6"/>
  <c r="L121" i="6"/>
  <c r="J121" i="6"/>
  <c r="V120" i="6"/>
  <c r="R120" i="5"/>
  <c r="W63" i="5"/>
  <c r="S63" i="5"/>
  <c r="T63" i="5" s="1"/>
  <c r="U62" i="5" s="1"/>
  <c r="O64" i="5"/>
  <c r="P64" i="5" s="1"/>
  <c r="J121" i="5"/>
  <c r="I122" i="5"/>
  <c r="V120" i="5"/>
  <c r="L121" i="5"/>
  <c r="L121" i="4"/>
  <c r="T120" i="4"/>
  <c r="K122" i="4"/>
  <c r="I122" i="4" s="1"/>
  <c r="J122" i="4" s="1"/>
  <c r="N121" i="4"/>
  <c r="O121" i="4"/>
  <c r="U120" i="4"/>
  <c r="R63" i="4" l="1"/>
  <c r="S63" i="4" s="1"/>
  <c r="P63" i="4"/>
  <c r="R121" i="6"/>
  <c r="S58" i="6"/>
  <c r="T58" i="6" s="1"/>
  <c r="U57" i="6" s="1"/>
  <c r="O59" i="6"/>
  <c r="P59" i="6" s="1"/>
  <c r="W58" i="6"/>
  <c r="I123" i="6"/>
  <c r="L122" i="6"/>
  <c r="J122" i="6"/>
  <c r="V121" i="6"/>
  <c r="R121" i="5"/>
  <c r="Q64" i="5"/>
  <c r="N64" i="5"/>
  <c r="I123" i="5"/>
  <c r="L122" i="5"/>
  <c r="J122" i="5"/>
  <c r="V121" i="5"/>
  <c r="L122" i="4"/>
  <c r="T121" i="4"/>
  <c r="N122" i="4"/>
  <c r="O122" i="4"/>
  <c r="K123" i="4"/>
  <c r="I123" i="4" s="1"/>
  <c r="J123" i="4" s="1"/>
  <c r="U121" i="4"/>
  <c r="V63" i="4" l="1"/>
  <c r="Q64" i="4"/>
  <c r="R122" i="5"/>
  <c r="R122" i="6"/>
  <c r="N59" i="6"/>
  <c r="Q59" i="6"/>
  <c r="I124" i="6"/>
  <c r="L123" i="6"/>
  <c r="J123" i="6"/>
  <c r="V122" i="6"/>
  <c r="W64" i="5"/>
  <c r="S64" i="5"/>
  <c r="T64" i="5" s="1"/>
  <c r="U63" i="5" s="1"/>
  <c r="O65" i="5"/>
  <c r="P65" i="5" s="1"/>
  <c r="J123" i="5"/>
  <c r="L123" i="5"/>
  <c r="V122" i="5"/>
  <c r="I124" i="5"/>
  <c r="L123" i="4"/>
  <c r="T122" i="4"/>
  <c r="K124" i="4"/>
  <c r="I124" i="4" s="1"/>
  <c r="J124" i="4" s="1"/>
  <c r="N123" i="4"/>
  <c r="O123" i="4"/>
  <c r="U122" i="4"/>
  <c r="R64" i="4" l="1"/>
  <c r="S64" i="4" s="1"/>
  <c r="P64" i="4"/>
  <c r="R123" i="6"/>
  <c r="R123" i="5"/>
  <c r="S59" i="6"/>
  <c r="T59" i="6" s="1"/>
  <c r="U58" i="6" s="1"/>
  <c r="O60" i="6"/>
  <c r="P60" i="6" s="1"/>
  <c r="W59" i="6"/>
  <c r="I125" i="6"/>
  <c r="L124" i="6"/>
  <c r="J124" i="6"/>
  <c r="V123" i="6"/>
  <c r="I125" i="5"/>
  <c r="L124" i="5"/>
  <c r="J124" i="5"/>
  <c r="V123" i="5"/>
  <c r="Q65" i="5"/>
  <c r="N65" i="5"/>
  <c r="L124" i="4"/>
  <c r="T123" i="4"/>
  <c r="O124" i="4"/>
  <c r="K125" i="4"/>
  <c r="I125" i="4" s="1"/>
  <c r="J125" i="4" s="1"/>
  <c r="N124" i="4"/>
  <c r="U123" i="4"/>
  <c r="V64" i="4" l="1"/>
  <c r="Q65" i="4"/>
  <c r="R124" i="5"/>
  <c r="R124" i="6"/>
  <c r="N60" i="6"/>
  <c r="Q60" i="6"/>
  <c r="I126" i="6"/>
  <c r="L125" i="6"/>
  <c r="J125" i="6"/>
  <c r="V124" i="6"/>
  <c r="W65" i="5"/>
  <c r="S65" i="5"/>
  <c r="T65" i="5" s="1"/>
  <c r="U64" i="5" s="1"/>
  <c r="O66" i="5"/>
  <c r="P66" i="5" s="1"/>
  <c r="J125" i="5"/>
  <c r="L125" i="5"/>
  <c r="I126" i="5"/>
  <c r="V124" i="5"/>
  <c r="L125" i="4"/>
  <c r="T124" i="4"/>
  <c r="K126" i="4"/>
  <c r="I126" i="4" s="1"/>
  <c r="J126" i="4" s="1"/>
  <c r="N125" i="4"/>
  <c r="O125" i="4"/>
  <c r="U124" i="4"/>
  <c r="R65" i="4" l="1"/>
  <c r="S65" i="4" s="1"/>
  <c r="P65" i="4"/>
  <c r="R125" i="5"/>
  <c r="R125" i="6"/>
  <c r="S60" i="6"/>
  <c r="T60" i="6" s="1"/>
  <c r="U59" i="6" s="1"/>
  <c r="O61" i="6"/>
  <c r="P61" i="6" s="1"/>
  <c r="W60" i="6"/>
  <c r="I127" i="6"/>
  <c r="L126" i="6"/>
  <c r="J126" i="6"/>
  <c r="V125" i="6"/>
  <c r="Q66" i="5"/>
  <c r="N66" i="5"/>
  <c r="I127" i="5"/>
  <c r="L126" i="5"/>
  <c r="J126" i="5"/>
  <c r="V125" i="5"/>
  <c r="L126" i="4"/>
  <c r="T125" i="4"/>
  <c r="K127" i="4"/>
  <c r="I127" i="4" s="1"/>
  <c r="J127" i="4" s="1"/>
  <c r="O126" i="4"/>
  <c r="N126" i="4"/>
  <c r="U125" i="4"/>
  <c r="V65" i="4" l="1"/>
  <c r="Q66" i="4"/>
  <c r="N61" i="6"/>
  <c r="Q61" i="6"/>
  <c r="R126" i="6"/>
  <c r="I128" i="6"/>
  <c r="L127" i="6"/>
  <c r="J127" i="6"/>
  <c r="V126" i="6"/>
  <c r="R126" i="5"/>
  <c r="W66" i="5"/>
  <c r="S66" i="5"/>
  <c r="T66" i="5" s="1"/>
  <c r="U65" i="5" s="1"/>
  <c r="O67" i="5"/>
  <c r="P67" i="5" s="1"/>
  <c r="J127" i="5"/>
  <c r="I128" i="5"/>
  <c r="L127" i="5"/>
  <c r="V126" i="5"/>
  <c r="L127" i="4"/>
  <c r="T126" i="4"/>
  <c r="K128" i="4"/>
  <c r="I128" i="4" s="1"/>
  <c r="J128" i="4" s="1"/>
  <c r="N127" i="4"/>
  <c r="O127" i="4"/>
  <c r="U126" i="4"/>
  <c r="R66" i="4" l="1"/>
  <c r="S66" i="4" s="1"/>
  <c r="P66" i="4"/>
  <c r="R127" i="6"/>
  <c r="S61" i="6"/>
  <c r="T61" i="6" s="1"/>
  <c r="U60" i="6" s="1"/>
  <c r="O62" i="6"/>
  <c r="P62" i="6" s="1"/>
  <c r="W61" i="6"/>
  <c r="I129" i="6"/>
  <c r="L128" i="6"/>
  <c r="J128" i="6"/>
  <c r="V127" i="6"/>
  <c r="R127" i="5"/>
  <c r="Q67" i="5"/>
  <c r="N67" i="5"/>
  <c r="I129" i="5"/>
  <c r="L128" i="5"/>
  <c r="J128" i="5"/>
  <c r="V127" i="5"/>
  <c r="L128" i="4"/>
  <c r="T127" i="4"/>
  <c r="O128" i="4"/>
  <c r="K129" i="4"/>
  <c r="I129" i="4" s="1"/>
  <c r="J129" i="4" s="1"/>
  <c r="N128" i="4"/>
  <c r="U127" i="4"/>
  <c r="V66" i="4" l="1"/>
  <c r="Q67" i="4"/>
  <c r="R128" i="5"/>
  <c r="N62" i="6"/>
  <c r="Q62" i="6"/>
  <c r="R128" i="6"/>
  <c r="I130" i="6"/>
  <c r="L129" i="6"/>
  <c r="J129" i="6"/>
  <c r="V128" i="6"/>
  <c r="W67" i="5"/>
  <c r="S67" i="5"/>
  <c r="T67" i="5" s="1"/>
  <c r="U66" i="5" s="1"/>
  <c r="O68" i="5"/>
  <c r="P68" i="5" s="1"/>
  <c r="J129" i="5"/>
  <c r="I130" i="5"/>
  <c r="V128" i="5"/>
  <c r="L129" i="5"/>
  <c r="L129" i="4"/>
  <c r="T128" i="4"/>
  <c r="K130" i="4"/>
  <c r="I130" i="4" s="1"/>
  <c r="J130" i="4" s="1"/>
  <c r="N129" i="4"/>
  <c r="O129" i="4"/>
  <c r="U128" i="4"/>
  <c r="R129" i="5" l="1"/>
  <c r="R67" i="4"/>
  <c r="S67" i="4" s="1"/>
  <c r="P67" i="4"/>
  <c r="R129" i="6"/>
  <c r="S62" i="6"/>
  <c r="T62" i="6" s="1"/>
  <c r="U61" i="6" s="1"/>
  <c r="O63" i="6"/>
  <c r="P63" i="6" s="1"/>
  <c r="W62" i="6"/>
  <c r="I131" i="6"/>
  <c r="L130" i="6"/>
  <c r="J130" i="6"/>
  <c r="V129" i="6"/>
  <c r="Q68" i="5"/>
  <c r="N68" i="5"/>
  <c r="I131" i="5"/>
  <c r="L130" i="5"/>
  <c r="J130" i="5"/>
  <c r="V129" i="5"/>
  <c r="L130" i="4"/>
  <c r="T129" i="4"/>
  <c r="O130" i="4"/>
  <c r="K131" i="4"/>
  <c r="I131" i="4" s="1"/>
  <c r="J131" i="4" s="1"/>
  <c r="N130" i="4"/>
  <c r="U129" i="4"/>
  <c r="Q68" i="4" l="1"/>
  <c r="V67" i="4"/>
  <c r="N63" i="6"/>
  <c r="Q63" i="6"/>
  <c r="R130" i="6"/>
  <c r="I132" i="6"/>
  <c r="L131" i="6"/>
  <c r="J131" i="6"/>
  <c r="V130" i="6"/>
  <c r="R130" i="5"/>
  <c r="W68" i="5"/>
  <c r="S68" i="5"/>
  <c r="T68" i="5" s="1"/>
  <c r="U67" i="5" s="1"/>
  <c r="O69" i="5"/>
  <c r="P69" i="5" s="1"/>
  <c r="J131" i="5"/>
  <c r="L131" i="5"/>
  <c r="I132" i="5"/>
  <c r="V130" i="5"/>
  <c r="T130" i="4"/>
  <c r="L131" i="4"/>
  <c r="K132" i="4"/>
  <c r="I132" i="4" s="1"/>
  <c r="J132" i="4" s="1"/>
  <c r="N131" i="4"/>
  <c r="O131" i="4"/>
  <c r="U130" i="4"/>
  <c r="R131" i="5" l="1"/>
  <c r="R68" i="4"/>
  <c r="S68" i="4" s="1"/>
  <c r="P68" i="4"/>
  <c r="R131" i="6"/>
  <c r="S63" i="6"/>
  <c r="T63" i="6" s="1"/>
  <c r="U62" i="6" s="1"/>
  <c r="O64" i="6"/>
  <c r="P64" i="6" s="1"/>
  <c r="W63" i="6"/>
  <c r="I133" i="6"/>
  <c r="L132" i="6"/>
  <c r="J132" i="6"/>
  <c r="V131" i="6"/>
  <c r="Q69" i="5"/>
  <c r="N69" i="5"/>
  <c r="I133" i="5"/>
  <c r="L132" i="5"/>
  <c r="J132" i="5"/>
  <c r="V131" i="5"/>
  <c r="L132" i="4"/>
  <c r="T131" i="4"/>
  <c r="O132" i="4"/>
  <c r="K133" i="4"/>
  <c r="I133" i="4" s="1"/>
  <c r="J133" i="4" s="1"/>
  <c r="N132" i="4"/>
  <c r="U131" i="4"/>
  <c r="V68" i="4" l="1"/>
  <c r="Q69" i="4"/>
  <c r="N64" i="6"/>
  <c r="Q64" i="6"/>
  <c r="R132" i="6"/>
  <c r="I134" i="6"/>
  <c r="L133" i="6"/>
  <c r="J133" i="6"/>
  <c r="V132" i="6"/>
  <c r="R132" i="5"/>
  <c r="W69" i="5"/>
  <c r="S69" i="5"/>
  <c r="T69" i="5" s="1"/>
  <c r="U68" i="5" s="1"/>
  <c r="O70" i="5"/>
  <c r="P70" i="5" s="1"/>
  <c r="J133" i="5"/>
  <c r="L133" i="5"/>
  <c r="I134" i="5"/>
  <c r="V132" i="5"/>
  <c r="L133" i="4"/>
  <c r="T132" i="4"/>
  <c r="K134" i="4"/>
  <c r="I134" i="4" s="1"/>
  <c r="J134" i="4" s="1"/>
  <c r="N133" i="4"/>
  <c r="O133" i="4"/>
  <c r="U132" i="4"/>
  <c r="R69" i="4" l="1"/>
  <c r="S69" i="4" s="1"/>
  <c r="P69" i="4"/>
  <c r="S64" i="6"/>
  <c r="T64" i="6" s="1"/>
  <c r="U63" i="6" s="1"/>
  <c r="O65" i="6"/>
  <c r="P65" i="6" s="1"/>
  <c r="W64" i="6"/>
  <c r="R133" i="6"/>
  <c r="I135" i="6"/>
  <c r="L134" i="6"/>
  <c r="J134" i="6"/>
  <c r="V133" i="6"/>
  <c r="R133" i="5"/>
  <c r="Q70" i="5"/>
  <c r="N70" i="5"/>
  <c r="I135" i="5"/>
  <c r="L134" i="5"/>
  <c r="J134" i="5"/>
  <c r="V133" i="5"/>
  <c r="L134" i="4"/>
  <c r="T133" i="4"/>
  <c r="O134" i="4"/>
  <c r="K135" i="4"/>
  <c r="I135" i="4" s="1"/>
  <c r="J135" i="4" s="1"/>
  <c r="N134" i="4"/>
  <c r="U133" i="4"/>
  <c r="V69" i="4" l="1"/>
  <c r="Q70" i="4"/>
  <c r="R134" i="5"/>
  <c r="R134" i="6"/>
  <c r="N65" i="6"/>
  <c r="Q65" i="6"/>
  <c r="I136" i="6"/>
  <c r="L135" i="6"/>
  <c r="J135" i="6"/>
  <c r="V134" i="6"/>
  <c r="J135" i="5"/>
  <c r="I136" i="5"/>
  <c r="L135" i="5"/>
  <c r="V134" i="5"/>
  <c r="W70" i="5"/>
  <c r="S70" i="5"/>
  <c r="T70" i="5" s="1"/>
  <c r="U69" i="5" s="1"/>
  <c r="O71" i="5"/>
  <c r="P71" i="5" s="1"/>
  <c r="L135" i="4"/>
  <c r="T134" i="4"/>
  <c r="K136" i="4"/>
  <c r="I136" i="4" s="1"/>
  <c r="J136" i="4" s="1"/>
  <c r="N135" i="4"/>
  <c r="O135" i="4"/>
  <c r="U134" i="4"/>
  <c r="R135" i="6" l="1"/>
  <c r="R70" i="4"/>
  <c r="S70" i="4" s="1"/>
  <c r="P70" i="4"/>
  <c r="R135" i="5"/>
  <c r="S65" i="6"/>
  <c r="T65" i="6" s="1"/>
  <c r="U64" i="6" s="1"/>
  <c r="O66" i="6"/>
  <c r="P66" i="6" s="1"/>
  <c r="W65" i="6"/>
  <c r="I137" i="6"/>
  <c r="L136" i="6"/>
  <c r="J136" i="6"/>
  <c r="V135" i="6"/>
  <c r="Q71" i="5"/>
  <c r="N71" i="5"/>
  <c r="I137" i="5"/>
  <c r="L136" i="5"/>
  <c r="J136" i="5"/>
  <c r="V135" i="5"/>
  <c r="L136" i="4"/>
  <c r="T135" i="4"/>
  <c r="O136" i="4"/>
  <c r="K137" i="4"/>
  <c r="I137" i="4" s="1"/>
  <c r="J137" i="4" s="1"/>
  <c r="N136" i="4"/>
  <c r="U135" i="4"/>
  <c r="R136" i="5" l="1"/>
  <c r="V70" i="4"/>
  <c r="Q71" i="4"/>
  <c r="N66" i="6"/>
  <c r="Q66" i="6"/>
  <c r="R136" i="6"/>
  <c r="I138" i="6"/>
  <c r="L137" i="6"/>
  <c r="J137" i="6"/>
  <c r="V136" i="6"/>
  <c r="J137" i="5"/>
  <c r="I138" i="5"/>
  <c r="V136" i="5"/>
  <c r="L137" i="5"/>
  <c r="W71" i="5"/>
  <c r="S71" i="5"/>
  <c r="T71" i="5" s="1"/>
  <c r="U70" i="5" s="1"/>
  <c r="O72" i="5"/>
  <c r="P72" i="5" s="1"/>
  <c r="L137" i="4"/>
  <c r="T136" i="4"/>
  <c r="K138" i="4"/>
  <c r="I138" i="4" s="1"/>
  <c r="J138" i="4" s="1"/>
  <c r="N137" i="4"/>
  <c r="O137" i="4"/>
  <c r="U136" i="4"/>
  <c r="R137" i="5" l="1"/>
  <c r="R71" i="4"/>
  <c r="S71" i="4" s="1"/>
  <c r="P71" i="4"/>
  <c r="R137" i="6"/>
  <c r="S66" i="6"/>
  <c r="T66" i="6" s="1"/>
  <c r="U65" i="6" s="1"/>
  <c r="O67" i="6"/>
  <c r="P67" i="6" s="1"/>
  <c r="W66" i="6"/>
  <c r="I139" i="6"/>
  <c r="L138" i="6"/>
  <c r="J138" i="6"/>
  <c r="V137" i="6"/>
  <c r="Q72" i="5"/>
  <c r="N72" i="5"/>
  <c r="I139" i="5"/>
  <c r="L138" i="5"/>
  <c r="J138" i="5"/>
  <c r="V137" i="5"/>
  <c r="L138" i="4"/>
  <c r="T137" i="4"/>
  <c r="O138" i="4"/>
  <c r="K139" i="4"/>
  <c r="I139" i="4" s="1"/>
  <c r="J139" i="4" s="1"/>
  <c r="N138" i="4"/>
  <c r="U137" i="4"/>
  <c r="Q72" i="4" l="1"/>
  <c r="V71" i="4"/>
  <c r="R138" i="6"/>
  <c r="N67" i="6"/>
  <c r="Q67" i="6"/>
  <c r="I140" i="6"/>
  <c r="L139" i="6"/>
  <c r="J139" i="6"/>
  <c r="V138" i="6"/>
  <c r="R138" i="5"/>
  <c r="W72" i="5"/>
  <c r="S72" i="5"/>
  <c r="T72" i="5" s="1"/>
  <c r="U71" i="5" s="1"/>
  <c r="O73" i="5"/>
  <c r="P73" i="5" s="1"/>
  <c r="J139" i="5"/>
  <c r="L139" i="5"/>
  <c r="I140" i="5"/>
  <c r="V138" i="5"/>
  <c r="L139" i="4"/>
  <c r="T138" i="4"/>
  <c r="K140" i="4"/>
  <c r="I140" i="4" s="1"/>
  <c r="J140" i="4" s="1"/>
  <c r="N139" i="4"/>
  <c r="O139" i="4"/>
  <c r="U138" i="4"/>
  <c r="R72" i="4" l="1"/>
  <c r="S72" i="4" s="1"/>
  <c r="P72" i="4"/>
  <c r="R139" i="5"/>
  <c r="R139" i="6"/>
  <c r="S67" i="6"/>
  <c r="T67" i="6" s="1"/>
  <c r="U66" i="6" s="1"/>
  <c r="O68" i="6"/>
  <c r="P68" i="6" s="1"/>
  <c r="W67" i="6"/>
  <c r="I141" i="6"/>
  <c r="L140" i="6"/>
  <c r="J140" i="6"/>
  <c r="V139" i="6"/>
  <c r="Q73" i="5"/>
  <c r="N73" i="5"/>
  <c r="I141" i="5"/>
  <c r="L140" i="5"/>
  <c r="J140" i="5"/>
  <c r="V139" i="5"/>
  <c r="L140" i="4"/>
  <c r="T139" i="4"/>
  <c r="O140" i="4"/>
  <c r="K141" i="4"/>
  <c r="I141" i="4" s="1"/>
  <c r="J141" i="4" s="1"/>
  <c r="N140" i="4"/>
  <c r="U139" i="4"/>
  <c r="V72" i="4" l="1"/>
  <c r="Q73" i="4"/>
  <c r="Q68" i="6"/>
  <c r="N68" i="6"/>
  <c r="R140" i="6"/>
  <c r="I142" i="6"/>
  <c r="L141" i="6"/>
  <c r="J141" i="6"/>
  <c r="V140" i="6"/>
  <c r="R140" i="5"/>
  <c r="J141" i="5"/>
  <c r="L141" i="5"/>
  <c r="I142" i="5"/>
  <c r="V140" i="5"/>
  <c r="W73" i="5"/>
  <c r="S73" i="5"/>
  <c r="T73" i="5" s="1"/>
  <c r="U72" i="5" s="1"/>
  <c r="O74" i="5"/>
  <c r="P74" i="5" s="1"/>
  <c r="L141" i="4"/>
  <c r="T140" i="4"/>
  <c r="K142" i="4"/>
  <c r="I142" i="4" s="1"/>
  <c r="J142" i="4" s="1"/>
  <c r="N141" i="4"/>
  <c r="O141" i="4"/>
  <c r="U140" i="4"/>
  <c r="R141" i="6" l="1"/>
  <c r="R73" i="4"/>
  <c r="S73" i="4" s="1"/>
  <c r="P73" i="4"/>
  <c r="S68" i="6"/>
  <c r="T68" i="6" s="1"/>
  <c r="U67" i="6" s="1"/>
  <c r="O69" i="6"/>
  <c r="P69" i="6" s="1"/>
  <c r="W68" i="6"/>
  <c r="I143" i="6"/>
  <c r="L142" i="6"/>
  <c r="J142" i="6"/>
  <c r="V141" i="6"/>
  <c r="R141" i="5"/>
  <c r="Q74" i="5"/>
  <c r="N74" i="5"/>
  <c r="I143" i="5"/>
  <c r="L142" i="5"/>
  <c r="J142" i="5"/>
  <c r="V141" i="5"/>
  <c r="L142" i="4"/>
  <c r="T141" i="4"/>
  <c r="O142" i="4"/>
  <c r="K143" i="4"/>
  <c r="I143" i="4" s="1"/>
  <c r="J143" i="4" s="1"/>
  <c r="N142" i="4"/>
  <c r="U141" i="4"/>
  <c r="Q74" i="4" l="1"/>
  <c r="V73" i="4"/>
  <c r="R142" i="6"/>
  <c r="N69" i="6"/>
  <c r="Q69" i="6"/>
  <c r="I144" i="6"/>
  <c r="L143" i="6"/>
  <c r="J143" i="6"/>
  <c r="V142" i="6"/>
  <c r="R142" i="5"/>
  <c r="W74" i="5"/>
  <c r="S74" i="5"/>
  <c r="T74" i="5" s="1"/>
  <c r="U73" i="5" s="1"/>
  <c r="O75" i="5"/>
  <c r="P75" i="5" s="1"/>
  <c r="J143" i="5"/>
  <c r="I144" i="5"/>
  <c r="L143" i="5"/>
  <c r="V142" i="5"/>
  <c r="L143" i="4"/>
  <c r="T142" i="4"/>
  <c r="K144" i="4"/>
  <c r="I144" i="4" s="1"/>
  <c r="J144" i="4" s="1"/>
  <c r="N143" i="4"/>
  <c r="O143" i="4"/>
  <c r="U142" i="4"/>
  <c r="R74" i="4" l="1"/>
  <c r="S74" i="4" s="1"/>
  <c r="P74" i="4"/>
  <c r="R143" i="6"/>
  <c r="R143" i="5"/>
  <c r="W69" i="6"/>
  <c r="S69" i="6"/>
  <c r="T69" i="6" s="1"/>
  <c r="U68" i="6" s="1"/>
  <c r="O70" i="6"/>
  <c r="P70" i="6" s="1"/>
  <c r="I145" i="6"/>
  <c r="L144" i="6"/>
  <c r="J144" i="6"/>
  <c r="V143" i="6"/>
  <c r="Q75" i="5"/>
  <c r="N75" i="5"/>
  <c r="I145" i="5"/>
  <c r="L144" i="5"/>
  <c r="J144" i="5"/>
  <c r="V143" i="5"/>
  <c r="L144" i="4"/>
  <c r="T143" i="4"/>
  <c r="O144" i="4"/>
  <c r="K145" i="4"/>
  <c r="I145" i="4" s="1"/>
  <c r="J145" i="4" s="1"/>
  <c r="N144" i="4"/>
  <c r="U143" i="4"/>
  <c r="Q75" i="4" l="1"/>
  <c r="V74" i="4"/>
  <c r="R144" i="6"/>
  <c r="N70" i="6"/>
  <c r="Q70" i="6"/>
  <c r="I146" i="6"/>
  <c r="L145" i="6"/>
  <c r="J145" i="6"/>
  <c r="V144" i="6"/>
  <c r="R144" i="5"/>
  <c r="W75" i="5"/>
  <c r="S75" i="5"/>
  <c r="T75" i="5" s="1"/>
  <c r="U74" i="5" s="1"/>
  <c r="O76" i="5"/>
  <c r="P76" i="5" s="1"/>
  <c r="J145" i="5"/>
  <c r="I146" i="5"/>
  <c r="V144" i="5"/>
  <c r="L145" i="5"/>
  <c r="L145" i="4"/>
  <c r="T144" i="4"/>
  <c r="K146" i="4"/>
  <c r="I146" i="4" s="1"/>
  <c r="J146" i="4" s="1"/>
  <c r="N145" i="4"/>
  <c r="O145" i="4"/>
  <c r="U144" i="4"/>
  <c r="R75" i="4" l="1"/>
  <c r="S75" i="4" s="1"/>
  <c r="P75" i="4"/>
  <c r="R145" i="5"/>
  <c r="R145" i="6"/>
  <c r="S70" i="6"/>
  <c r="T70" i="6" s="1"/>
  <c r="U69" i="6" s="1"/>
  <c r="O71" i="6"/>
  <c r="P71" i="6" s="1"/>
  <c r="W70" i="6"/>
  <c r="I147" i="6"/>
  <c r="L146" i="6"/>
  <c r="J146" i="6"/>
  <c r="V145" i="6"/>
  <c r="Q76" i="5"/>
  <c r="N76" i="5"/>
  <c r="I147" i="5"/>
  <c r="L146" i="5"/>
  <c r="J146" i="5"/>
  <c r="V145" i="5"/>
  <c r="L146" i="4"/>
  <c r="T145" i="4"/>
  <c r="O146" i="4"/>
  <c r="K147" i="4"/>
  <c r="I147" i="4" s="1"/>
  <c r="J147" i="4" s="1"/>
  <c r="N146" i="4"/>
  <c r="U145" i="4"/>
  <c r="Q76" i="4" l="1"/>
  <c r="V75" i="4"/>
  <c r="N71" i="6"/>
  <c r="Q71" i="6"/>
  <c r="R146" i="6"/>
  <c r="I148" i="6"/>
  <c r="L147" i="6"/>
  <c r="J147" i="6"/>
  <c r="V146" i="6"/>
  <c r="R146" i="5"/>
  <c r="W76" i="5"/>
  <c r="S76" i="5"/>
  <c r="T76" i="5" s="1"/>
  <c r="U75" i="5" s="1"/>
  <c r="O77" i="5"/>
  <c r="P77" i="5" s="1"/>
  <c r="J147" i="5"/>
  <c r="L147" i="5"/>
  <c r="I148" i="5"/>
  <c r="V146" i="5"/>
  <c r="L147" i="4"/>
  <c r="T146" i="4"/>
  <c r="K148" i="4"/>
  <c r="I148" i="4" s="1"/>
  <c r="J148" i="4" s="1"/>
  <c r="N147" i="4"/>
  <c r="O147" i="4"/>
  <c r="U146" i="4"/>
  <c r="R147" i="5" l="1"/>
  <c r="R76" i="4"/>
  <c r="S76" i="4" s="1"/>
  <c r="P76" i="4"/>
  <c r="R147" i="6"/>
  <c r="S71" i="6"/>
  <c r="T71" i="6" s="1"/>
  <c r="U70" i="6" s="1"/>
  <c r="O72" i="6"/>
  <c r="P72" i="6" s="1"/>
  <c r="W71" i="6"/>
  <c r="I149" i="6"/>
  <c r="L148" i="6"/>
  <c r="J148" i="6"/>
  <c r="V147" i="6"/>
  <c r="Q77" i="5"/>
  <c r="N77" i="5"/>
  <c r="I149" i="5"/>
  <c r="L148" i="5"/>
  <c r="J148" i="5"/>
  <c r="V147" i="5"/>
  <c r="L148" i="4"/>
  <c r="T147" i="4"/>
  <c r="O148" i="4"/>
  <c r="K149" i="4"/>
  <c r="I149" i="4" s="1"/>
  <c r="J149" i="4" s="1"/>
  <c r="N148" i="4"/>
  <c r="U147" i="4"/>
  <c r="Q77" i="4" l="1"/>
  <c r="V76" i="4"/>
  <c r="N72" i="6"/>
  <c r="Q72" i="6"/>
  <c r="R148" i="6"/>
  <c r="I150" i="6"/>
  <c r="L149" i="6"/>
  <c r="J149" i="6"/>
  <c r="V148" i="6"/>
  <c r="R148" i="5"/>
  <c r="W77" i="5"/>
  <c r="S77" i="5"/>
  <c r="T77" i="5" s="1"/>
  <c r="U76" i="5" s="1"/>
  <c r="O78" i="5"/>
  <c r="P78" i="5" s="1"/>
  <c r="J149" i="5"/>
  <c r="L149" i="5"/>
  <c r="I150" i="5"/>
  <c r="V148" i="5"/>
  <c r="L149" i="4"/>
  <c r="T148" i="4"/>
  <c r="K150" i="4"/>
  <c r="I150" i="4" s="1"/>
  <c r="J150" i="4" s="1"/>
  <c r="N149" i="4"/>
  <c r="O149" i="4"/>
  <c r="U148" i="4"/>
  <c r="R77" i="4" l="1"/>
  <c r="S77" i="4" s="1"/>
  <c r="P77" i="4"/>
  <c r="R149" i="6"/>
  <c r="S72" i="6"/>
  <c r="T72" i="6" s="1"/>
  <c r="U71" i="6" s="1"/>
  <c r="O73" i="6"/>
  <c r="P73" i="6" s="1"/>
  <c r="W72" i="6"/>
  <c r="I151" i="6"/>
  <c r="L150" i="6"/>
  <c r="J150" i="6"/>
  <c r="V149" i="6"/>
  <c r="R149" i="5"/>
  <c r="Q78" i="5"/>
  <c r="N78" i="5"/>
  <c r="I151" i="5"/>
  <c r="L150" i="5"/>
  <c r="J150" i="5"/>
  <c r="V149" i="5"/>
  <c r="L150" i="4"/>
  <c r="T149" i="4"/>
  <c r="O150" i="4"/>
  <c r="K151" i="4"/>
  <c r="I151" i="4" s="1"/>
  <c r="J151" i="4" s="1"/>
  <c r="N150" i="4"/>
  <c r="U149" i="4"/>
  <c r="Q78" i="4" l="1"/>
  <c r="V77" i="4"/>
  <c r="N73" i="6"/>
  <c r="Q73" i="6"/>
  <c r="R150" i="6"/>
  <c r="I152" i="6"/>
  <c r="L151" i="6"/>
  <c r="J151" i="6"/>
  <c r="V150" i="6"/>
  <c r="R150" i="5"/>
  <c r="J151" i="5"/>
  <c r="I152" i="5"/>
  <c r="L151" i="5"/>
  <c r="V150" i="5"/>
  <c r="W78" i="5"/>
  <c r="S78" i="5"/>
  <c r="T78" i="5" s="1"/>
  <c r="U77" i="5" s="1"/>
  <c r="O79" i="5"/>
  <c r="P79" i="5" s="1"/>
  <c r="L151" i="4"/>
  <c r="T150" i="4"/>
  <c r="K152" i="4"/>
  <c r="I152" i="4" s="1"/>
  <c r="J152" i="4" s="1"/>
  <c r="N151" i="4"/>
  <c r="O151" i="4"/>
  <c r="U150" i="4"/>
  <c r="R151" i="6" l="1"/>
  <c r="R78" i="4"/>
  <c r="S78" i="4" s="1"/>
  <c r="P78" i="4"/>
  <c r="S73" i="6"/>
  <c r="T73" i="6" s="1"/>
  <c r="U72" i="6" s="1"/>
  <c r="O74" i="6"/>
  <c r="P74" i="6" s="1"/>
  <c r="W73" i="6"/>
  <c r="I153" i="6"/>
  <c r="L152" i="6"/>
  <c r="J152" i="6"/>
  <c r="V151" i="6"/>
  <c r="R151" i="5"/>
  <c r="Q79" i="5"/>
  <c r="N79" i="5"/>
  <c r="I153" i="5"/>
  <c r="L152" i="5"/>
  <c r="J152" i="5"/>
  <c r="V151" i="5"/>
  <c r="L152" i="4"/>
  <c r="T151" i="4"/>
  <c r="O152" i="4"/>
  <c r="K153" i="4"/>
  <c r="I153" i="4" s="1"/>
  <c r="J153" i="4" s="1"/>
  <c r="N152" i="4"/>
  <c r="U151" i="4"/>
  <c r="V78" i="4" l="1"/>
  <c r="Q79" i="4"/>
  <c r="R152" i="5"/>
  <c r="Q74" i="6"/>
  <c r="N74" i="6"/>
  <c r="R152" i="6"/>
  <c r="I154" i="6"/>
  <c r="L153" i="6"/>
  <c r="J153" i="6"/>
  <c r="V152" i="6"/>
  <c r="W79" i="5"/>
  <c r="S79" i="5"/>
  <c r="T79" i="5" s="1"/>
  <c r="U78" i="5" s="1"/>
  <c r="O80" i="5"/>
  <c r="P80" i="5" s="1"/>
  <c r="J153" i="5"/>
  <c r="I154" i="5"/>
  <c r="V152" i="5"/>
  <c r="L153" i="5"/>
  <c r="L153" i="4"/>
  <c r="T152" i="4"/>
  <c r="K154" i="4"/>
  <c r="I154" i="4" s="1"/>
  <c r="J154" i="4" s="1"/>
  <c r="N153" i="4"/>
  <c r="O153" i="4"/>
  <c r="U152" i="4"/>
  <c r="R79" i="4" l="1"/>
  <c r="S79" i="4" s="1"/>
  <c r="P79" i="4"/>
  <c r="R153" i="5"/>
  <c r="R153" i="6"/>
  <c r="W74" i="6"/>
  <c r="S74" i="6"/>
  <c r="T74" i="6" s="1"/>
  <c r="U73" i="6" s="1"/>
  <c r="O75" i="6"/>
  <c r="P75" i="6" s="1"/>
  <c r="I155" i="6"/>
  <c r="L154" i="6"/>
  <c r="J154" i="6"/>
  <c r="V153" i="6"/>
  <c r="Q80" i="5"/>
  <c r="N80" i="5"/>
  <c r="I155" i="5"/>
  <c r="L154" i="5"/>
  <c r="J154" i="5"/>
  <c r="V153" i="5"/>
  <c r="L154" i="4"/>
  <c r="T153" i="4"/>
  <c r="O154" i="4"/>
  <c r="K155" i="4"/>
  <c r="I155" i="4" s="1"/>
  <c r="J155" i="4" s="1"/>
  <c r="N154" i="4"/>
  <c r="U153" i="4"/>
  <c r="V79" i="4" l="1"/>
  <c r="Q80" i="4"/>
  <c r="R154" i="6"/>
  <c r="N75" i="6"/>
  <c r="Q75" i="6"/>
  <c r="I156" i="6"/>
  <c r="L155" i="6"/>
  <c r="J155" i="6"/>
  <c r="V154" i="6"/>
  <c r="R154" i="5"/>
  <c r="W80" i="5"/>
  <c r="S80" i="5"/>
  <c r="T80" i="5" s="1"/>
  <c r="U79" i="5" s="1"/>
  <c r="O81" i="5"/>
  <c r="P81" i="5" s="1"/>
  <c r="J155" i="5"/>
  <c r="L155" i="5"/>
  <c r="I156" i="5"/>
  <c r="V154" i="5"/>
  <c r="L155" i="4"/>
  <c r="T154" i="4"/>
  <c r="K156" i="4"/>
  <c r="I156" i="4" s="1"/>
  <c r="J156" i="4" s="1"/>
  <c r="N155" i="4"/>
  <c r="O155" i="4"/>
  <c r="U154" i="4"/>
  <c r="R80" i="4" l="1"/>
  <c r="S80" i="4" s="1"/>
  <c r="P80" i="4"/>
  <c r="R155" i="6"/>
  <c r="S75" i="6"/>
  <c r="T75" i="6" s="1"/>
  <c r="U74" i="6" s="1"/>
  <c r="O76" i="6"/>
  <c r="P76" i="6" s="1"/>
  <c r="W75" i="6"/>
  <c r="I157" i="6"/>
  <c r="L156" i="6"/>
  <c r="J156" i="6"/>
  <c r="V155" i="6"/>
  <c r="R155" i="5"/>
  <c r="Q81" i="5"/>
  <c r="N81" i="5"/>
  <c r="I157" i="5"/>
  <c r="L156" i="5"/>
  <c r="J156" i="5"/>
  <c r="V155" i="5"/>
  <c r="L156" i="4"/>
  <c r="T155" i="4"/>
  <c r="O156" i="4"/>
  <c r="K157" i="4"/>
  <c r="I157" i="4" s="1"/>
  <c r="J157" i="4" s="1"/>
  <c r="N156" i="4"/>
  <c r="U155" i="4"/>
  <c r="V80" i="4" l="1"/>
  <c r="Q81" i="4"/>
  <c r="R156" i="6"/>
  <c r="Q76" i="6"/>
  <c r="N76" i="6"/>
  <c r="I158" i="6"/>
  <c r="L157" i="6"/>
  <c r="J157" i="6"/>
  <c r="V156" i="6"/>
  <c r="R156" i="5"/>
  <c r="W81" i="5"/>
  <c r="S81" i="5"/>
  <c r="T81" i="5" s="1"/>
  <c r="U80" i="5" s="1"/>
  <c r="O82" i="5"/>
  <c r="P82" i="5" s="1"/>
  <c r="J157" i="5"/>
  <c r="L157" i="5"/>
  <c r="I158" i="5"/>
  <c r="V156" i="5"/>
  <c r="L157" i="4"/>
  <c r="T156" i="4"/>
  <c r="K158" i="4"/>
  <c r="I158" i="4" s="1"/>
  <c r="J158" i="4" s="1"/>
  <c r="N157" i="4"/>
  <c r="O157" i="4"/>
  <c r="U156" i="4"/>
  <c r="R81" i="4" l="1"/>
  <c r="S81" i="4" s="1"/>
  <c r="P81" i="4"/>
  <c r="R157" i="6"/>
  <c r="S76" i="6"/>
  <c r="T76" i="6" s="1"/>
  <c r="U75" i="6" s="1"/>
  <c r="O77" i="6"/>
  <c r="P77" i="6" s="1"/>
  <c r="W76" i="6"/>
  <c r="I159" i="6"/>
  <c r="L158" i="6"/>
  <c r="J158" i="6"/>
  <c r="V157" i="6"/>
  <c r="R157" i="5"/>
  <c r="Q82" i="5"/>
  <c r="N82" i="5"/>
  <c r="I159" i="5"/>
  <c r="L158" i="5"/>
  <c r="J158" i="5"/>
  <c r="V157" i="5"/>
  <c r="L158" i="4"/>
  <c r="T157" i="4"/>
  <c r="O158" i="4"/>
  <c r="K159" i="4"/>
  <c r="I159" i="4" s="1"/>
  <c r="J159" i="4" s="1"/>
  <c r="N158" i="4"/>
  <c r="U157" i="4"/>
  <c r="V81" i="4" l="1"/>
  <c r="Q82" i="4"/>
  <c r="R158" i="5"/>
  <c r="R158" i="6"/>
  <c r="N77" i="6"/>
  <c r="Q77" i="6"/>
  <c r="I160" i="6"/>
  <c r="L159" i="6"/>
  <c r="J159" i="6"/>
  <c r="V158" i="6"/>
  <c r="J159" i="5"/>
  <c r="I160" i="5"/>
  <c r="L159" i="5"/>
  <c r="V158" i="5"/>
  <c r="W82" i="5"/>
  <c r="S82" i="5"/>
  <c r="T82" i="5" s="1"/>
  <c r="U81" i="5" s="1"/>
  <c r="O83" i="5"/>
  <c r="P83" i="5" s="1"/>
  <c r="L159" i="4"/>
  <c r="T158" i="4"/>
  <c r="K160" i="4"/>
  <c r="I160" i="4" s="1"/>
  <c r="J160" i="4" s="1"/>
  <c r="N159" i="4"/>
  <c r="O159" i="4"/>
  <c r="U158" i="4"/>
  <c r="R82" i="4" l="1"/>
  <c r="S82" i="4" s="1"/>
  <c r="P82" i="4"/>
  <c r="R159" i="5"/>
  <c r="R159" i="6"/>
  <c r="S77" i="6"/>
  <c r="T77" i="6" s="1"/>
  <c r="U76" i="6" s="1"/>
  <c r="O78" i="6"/>
  <c r="P78" i="6" s="1"/>
  <c r="W77" i="6"/>
  <c r="I161" i="6"/>
  <c r="L160" i="6"/>
  <c r="J160" i="6"/>
  <c r="V159" i="6"/>
  <c r="Q83" i="5"/>
  <c r="N83" i="5"/>
  <c r="I161" i="5"/>
  <c r="L160" i="5"/>
  <c r="J160" i="5"/>
  <c r="V159" i="5"/>
  <c r="L160" i="4"/>
  <c r="T159" i="4"/>
  <c r="O160" i="4"/>
  <c r="K161" i="4"/>
  <c r="I161" i="4" s="1"/>
  <c r="J161" i="4" s="1"/>
  <c r="N160" i="4"/>
  <c r="U159" i="4"/>
  <c r="V82" i="4" l="1"/>
  <c r="Q83" i="4"/>
  <c r="R160" i="6"/>
  <c r="N78" i="6"/>
  <c r="Q78" i="6"/>
  <c r="I162" i="6"/>
  <c r="L161" i="6"/>
  <c r="J161" i="6"/>
  <c r="V160" i="6"/>
  <c r="R160" i="5"/>
  <c r="J161" i="5"/>
  <c r="I162" i="5"/>
  <c r="V160" i="5"/>
  <c r="L161" i="5"/>
  <c r="W83" i="5"/>
  <c r="S83" i="5"/>
  <c r="T83" i="5" s="1"/>
  <c r="U82" i="5" s="1"/>
  <c r="O84" i="5"/>
  <c r="P84" i="5" s="1"/>
  <c r="L161" i="4"/>
  <c r="T160" i="4"/>
  <c r="K162" i="4"/>
  <c r="I162" i="4" s="1"/>
  <c r="J162" i="4" s="1"/>
  <c r="N161" i="4"/>
  <c r="O161" i="4"/>
  <c r="U160" i="4"/>
  <c r="R83" i="4" l="1"/>
  <c r="S83" i="4" s="1"/>
  <c r="P83" i="4"/>
  <c r="R161" i="5"/>
  <c r="R161" i="6"/>
  <c r="S78" i="6"/>
  <c r="T78" i="6" s="1"/>
  <c r="U77" i="6" s="1"/>
  <c r="O79" i="6"/>
  <c r="P79" i="6" s="1"/>
  <c r="W78" i="6"/>
  <c r="I163" i="6"/>
  <c r="L162" i="6"/>
  <c r="J162" i="6"/>
  <c r="V161" i="6"/>
  <c r="Q84" i="5"/>
  <c r="N84" i="5"/>
  <c r="I163" i="5"/>
  <c r="L162" i="5"/>
  <c r="J162" i="5"/>
  <c r="V161" i="5"/>
  <c r="L162" i="4"/>
  <c r="T161" i="4"/>
  <c r="O162" i="4"/>
  <c r="K163" i="4"/>
  <c r="I163" i="4" s="1"/>
  <c r="J163" i="4" s="1"/>
  <c r="N162" i="4"/>
  <c r="U161" i="4"/>
  <c r="V83" i="4" l="1"/>
  <c r="Q84" i="4"/>
  <c r="R162" i="6"/>
  <c r="N79" i="6"/>
  <c r="Q79" i="6"/>
  <c r="I164" i="6"/>
  <c r="L163" i="6"/>
  <c r="J163" i="6"/>
  <c r="V162" i="6"/>
  <c r="R162" i="5"/>
  <c r="W84" i="5"/>
  <c r="S84" i="5"/>
  <c r="T84" i="5" s="1"/>
  <c r="U83" i="5" s="1"/>
  <c r="O85" i="5"/>
  <c r="P85" i="5" s="1"/>
  <c r="J163" i="5"/>
  <c r="L163" i="5"/>
  <c r="V162" i="5"/>
  <c r="I164" i="5"/>
  <c r="L163" i="4"/>
  <c r="T162" i="4"/>
  <c r="K164" i="4"/>
  <c r="I164" i="4" s="1"/>
  <c r="J164" i="4" s="1"/>
  <c r="N163" i="4"/>
  <c r="O163" i="4"/>
  <c r="U162" i="4"/>
  <c r="R84" i="4" l="1"/>
  <c r="S84" i="4" s="1"/>
  <c r="P84" i="4"/>
  <c r="R163" i="6"/>
  <c r="S79" i="6"/>
  <c r="T79" i="6" s="1"/>
  <c r="U78" i="6" s="1"/>
  <c r="O80" i="6"/>
  <c r="P80" i="6" s="1"/>
  <c r="W79" i="6"/>
  <c r="I165" i="6"/>
  <c r="L164" i="6"/>
  <c r="J164" i="6"/>
  <c r="V163" i="6"/>
  <c r="R163" i="5"/>
  <c r="I165" i="5"/>
  <c r="L164" i="5"/>
  <c r="J164" i="5"/>
  <c r="V163" i="5"/>
  <c r="Q85" i="5"/>
  <c r="N85" i="5"/>
  <c r="L164" i="4"/>
  <c r="T163" i="4"/>
  <c r="O164" i="4"/>
  <c r="K165" i="4"/>
  <c r="I165" i="4" s="1"/>
  <c r="J165" i="4" s="1"/>
  <c r="N164" i="4"/>
  <c r="U163" i="4"/>
  <c r="Q85" i="4" l="1"/>
  <c r="V84" i="4"/>
  <c r="R164" i="5"/>
  <c r="R164" i="6"/>
  <c r="Q80" i="6"/>
  <c r="N80" i="6"/>
  <c r="I166" i="6"/>
  <c r="L165" i="6"/>
  <c r="J165" i="6"/>
  <c r="V164" i="6"/>
  <c r="W85" i="5"/>
  <c r="S85" i="5"/>
  <c r="T85" i="5" s="1"/>
  <c r="U84" i="5" s="1"/>
  <c r="O86" i="5"/>
  <c r="P86" i="5" s="1"/>
  <c r="J165" i="5"/>
  <c r="L165" i="5"/>
  <c r="I166" i="5"/>
  <c r="V164" i="5"/>
  <c r="L165" i="4"/>
  <c r="T164" i="4"/>
  <c r="K166" i="4"/>
  <c r="I166" i="4" s="1"/>
  <c r="J166" i="4" s="1"/>
  <c r="N165" i="4"/>
  <c r="O165" i="4"/>
  <c r="U164" i="4"/>
  <c r="R85" i="4" l="1"/>
  <c r="S85" i="4" s="1"/>
  <c r="P85" i="4"/>
  <c r="R165" i="5"/>
  <c r="R165" i="6"/>
  <c r="S80" i="6"/>
  <c r="T80" i="6" s="1"/>
  <c r="U79" i="6" s="1"/>
  <c r="O81" i="6"/>
  <c r="P81" i="6" s="1"/>
  <c r="W80" i="6"/>
  <c r="I167" i="6"/>
  <c r="L166" i="6"/>
  <c r="J166" i="6"/>
  <c r="V165" i="6"/>
  <c r="Q86" i="5"/>
  <c r="N86" i="5"/>
  <c r="I167" i="5"/>
  <c r="L166" i="5"/>
  <c r="J166" i="5"/>
  <c r="V165" i="5"/>
  <c r="L166" i="4"/>
  <c r="T165" i="4"/>
  <c r="O166" i="4"/>
  <c r="K167" i="4"/>
  <c r="I167" i="4" s="1"/>
  <c r="J167" i="4" s="1"/>
  <c r="N166" i="4"/>
  <c r="U165" i="4"/>
  <c r="Q86" i="4" l="1"/>
  <c r="V85" i="4"/>
  <c r="R166" i="6"/>
  <c r="Q81" i="6"/>
  <c r="N81" i="6"/>
  <c r="I168" i="6"/>
  <c r="L167" i="6"/>
  <c r="J167" i="6"/>
  <c r="V166" i="6"/>
  <c r="R166" i="5"/>
  <c r="J167" i="5"/>
  <c r="I168" i="5"/>
  <c r="L167" i="5"/>
  <c r="V166" i="5"/>
  <c r="W86" i="5"/>
  <c r="S86" i="5"/>
  <c r="T86" i="5" s="1"/>
  <c r="U85" i="5" s="1"/>
  <c r="O87" i="5"/>
  <c r="P87" i="5" s="1"/>
  <c r="L167" i="4"/>
  <c r="T166" i="4"/>
  <c r="K168" i="4"/>
  <c r="I168" i="4" s="1"/>
  <c r="J168" i="4" s="1"/>
  <c r="N167" i="4"/>
  <c r="O167" i="4"/>
  <c r="U166" i="4"/>
  <c r="R86" i="4" l="1"/>
  <c r="S86" i="4" s="1"/>
  <c r="P86" i="4"/>
  <c r="R167" i="6"/>
  <c r="S81" i="6"/>
  <c r="T81" i="6" s="1"/>
  <c r="U80" i="6" s="1"/>
  <c r="O82" i="6"/>
  <c r="P82" i="6" s="1"/>
  <c r="W81" i="6"/>
  <c r="I169" i="6"/>
  <c r="L168" i="6"/>
  <c r="J168" i="6"/>
  <c r="V167" i="6"/>
  <c r="R167" i="5"/>
  <c r="Q87" i="5"/>
  <c r="N87" i="5"/>
  <c r="I169" i="5"/>
  <c r="L168" i="5"/>
  <c r="J168" i="5"/>
  <c r="V167" i="5"/>
  <c r="L168" i="4"/>
  <c r="T167" i="4"/>
  <c r="O168" i="4"/>
  <c r="K169" i="4"/>
  <c r="I169" i="4" s="1"/>
  <c r="J169" i="4" s="1"/>
  <c r="N168" i="4"/>
  <c r="U167" i="4"/>
  <c r="R168" i="5" l="1"/>
  <c r="Q87" i="4"/>
  <c r="V86" i="4"/>
  <c r="R168" i="6"/>
  <c r="Q82" i="6"/>
  <c r="N82" i="6"/>
  <c r="I170" i="6"/>
  <c r="L169" i="6"/>
  <c r="J169" i="6"/>
  <c r="V168" i="6"/>
  <c r="W87" i="5"/>
  <c r="S87" i="5"/>
  <c r="T87" i="5" s="1"/>
  <c r="U86" i="5" s="1"/>
  <c r="O88" i="5"/>
  <c r="P88" i="5" s="1"/>
  <c r="J169" i="5"/>
  <c r="I170" i="5"/>
  <c r="V168" i="5"/>
  <c r="L169" i="5"/>
  <c r="L169" i="4"/>
  <c r="T168" i="4"/>
  <c r="K170" i="4"/>
  <c r="I170" i="4" s="1"/>
  <c r="J170" i="4" s="1"/>
  <c r="N169" i="4"/>
  <c r="O169" i="4"/>
  <c r="U168" i="4"/>
  <c r="R169" i="5" l="1"/>
  <c r="R87" i="4"/>
  <c r="S87" i="4" s="1"/>
  <c r="P87" i="4"/>
  <c r="R169" i="6"/>
  <c r="W82" i="6"/>
  <c r="S82" i="6"/>
  <c r="T82" i="6" s="1"/>
  <c r="U81" i="6" s="1"/>
  <c r="O83" i="6"/>
  <c r="P83" i="6" s="1"/>
  <c r="I171" i="6"/>
  <c r="L170" i="6"/>
  <c r="J170" i="6"/>
  <c r="V169" i="6"/>
  <c r="Q88" i="5"/>
  <c r="N88" i="5"/>
  <c r="I171" i="5"/>
  <c r="L170" i="5"/>
  <c r="J170" i="5"/>
  <c r="V169" i="5"/>
  <c r="L170" i="4"/>
  <c r="T169" i="4"/>
  <c r="O170" i="4"/>
  <c r="K171" i="4"/>
  <c r="I171" i="4" s="1"/>
  <c r="J171" i="4" s="1"/>
  <c r="N170" i="4"/>
  <c r="U169" i="4"/>
  <c r="R170" i="6" l="1"/>
  <c r="V87" i="4"/>
  <c r="Q88" i="4"/>
  <c r="Q83" i="6"/>
  <c r="N83" i="6"/>
  <c r="I172" i="6"/>
  <c r="L171" i="6"/>
  <c r="J171" i="6"/>
  <c r="V170" i="6"/>
  <c r="R170" i="5"/>
  <c r="J171" i="5"/>
  <c r="L171" i="5"/>
  <c r="R171" i="5" s="1"/>
  <c r="I172" i="5"/>
  <c r="V170" i="5"/>
  <c r="W88" i="5"/>
  <c r="S88" i="5"/>
  <c r="T88" i="5" s="1"/>
  <c r="U87" i="5" s="1"/>
  <c r="O89" i="5"/>
  <c r="P89" i="5" s="1"/>
  <c r="L171" i="4"/>
  <c r="T170" i="4"/>
  <c r="K172" i="4"/>
  <c r="I172" i="4" s="1"/>
  <c r="J172" i="4" s="1"/>
  <c r="N171" i="4"/>
  <c r="O171" i="4"/>
  <c r="U170" i="4"/>
  <c r="R171" i="6" l="1"/>
  <c r="R88" i="4"/>
  <c r="S88" i="4" s="1"/>
  <c r="P88" i="4"/>
  <c r="S83" i="6"/>
  <c r="T83" i="6" s="1"/>
  <c r="U82" i="6" s="1"/>
  <c r="O84" i="6"/>
  <c r="P84" i="6" s="1"/>
  <c r="W83" i="6"/>
  <c r="I173" i="6"/>
  <c r="L172" i="6"/>
  <c r="J172" i="6"/>
  <c r="V171" i="6"/>
  <c r="Q89" i="5"/>
  <c r="N89" i="5"/>
  <c r="I173" i="5"/>
  <c r="L172" i="5"/>
  <c r="J172" i="5"/>
  <c r="V171" i="5"/>
  <c r="L172" i="4"/>
  <c r="T171" i="4"/>
  <c r="O172" i="4"/>
  <c r="K173" i="4"/>
  <c r="I173" i="4" s="1"/>
  <c r="J173" i="4" s="1"/>
  <c r="N172" i="4"/>
  <c r="U171" i="4"/>
  <c r="Q89" i="4" l="1"/>
  <c r="V88" i="4"/>
  <c r="R172" i="6"/>
  <c r="N84" i="6"/>
  <c r="Q84" i="6"/>
  <c r="I174" i="6"/>
  <c r="L173" i="6"/>
  <c r="J173" i="6"/>
  <c r="V172" i="6"/>
  <c r="R172" i="5"/>
  <c r="J173" i="5"/>
  <c r="L173" i="5"/>
  <c r="I174" i="5"/>
  <c r="V172" i="5"/>
  <c r="W89" i="5"/>
  <c r="S89" i="5"/>
  <c r="T89" i="5" s="1"/>
  <c r="U88" i="5" s="1"/>
  <c r="O90" i="5"/>
  <c r="P90" i="5" s="1"/>
  <c r="L173" i="4"/>
  <c r="T172" i="4"/>
  <c r="K174" i="4"/>
  <c r="I174" i="4" s="1"/>
  <c r="J174" i="4" s="1"/>
  <c r="N173" i="4"/>
  <c r="O173" i="4"/>
  <c r="U172" i="4"/>
  <c r="R89" i="4" l="1"/>
  <c r="S89" i="4" s="1"/>
  <c r="P89" i="4"/>
  <c r="R173" i="6"/>
  <c r="W84" i="6"/>
  <c r="S84" i="6"/>
  <c r="T84" i="6" s="1"/>
  <c r="U83" i="6" s="1"/>
  <c r="O85" i="6"/>
  <c r="P85" i="6" s="1"/>
  <c r="I175" i="6"/>
  <c r="L174" i="6"/>
  <c r="J174" i="6"/>
  <c r="V173" i="6"/>
  <c r="R173" i="5"/>
  <c r="Q90" i="5"/>
  <c r="N90" i="5"/>
  <c r="I175" i="5"/>
  <c r="L174" i="5"/>
  <c r="J174" i="5"/>
  <c r="V173" i="5"/>
  <c r="L174" i="4"/>
  <c r="T173" i="4"/>
  <c r="O174" i="4"/>
  <c r="K175" i="4"/>
  <c r="I175" i="4" s="1"/>
  <c r="J175" i="4" s="1"/>
  <c r="N174" i="4"/>
  <c r="U173" i="4"/>
  <c r="V89" i="4" l="1"/>
  <c r="Q90" i="4"/>
  <c r="R174" i="6"/>
  <c r="N85" i="6"/>
  <c r="Q85" i="6"/>
  <c r="I176" i="6"/>
  <c r="L175" i="6"/>
  <c r="J175" i="6"/>
  <c r="V174" i="6"/>
  <c r="R174" i="5"/>
  <c r="J175" i="5"/>
  <c r="I176" i="5"/>
  <c r="L175" i="5"/>
  <c r="V174" i="5"/>
  <c r="W90" i="5"/>
  <c r="S90" i="5"/>
  <c r="T90" i="5" s="1"/>
  <c r="U89" i="5" s="1"/>
  <c r="O91" i="5"/>
  <c r="P91" i="5" s="1"/>
  <c r="L175" i="4"/>
  <c r="T174" i="4"/>
  <c r="K176" i="4"/>
  <c r="I176" i="4" s="1"/>
  <c r="J176" i="4" s="1"/>
  <c r="N175" i="4"/>
  <c r="O175" i="4"/>
  <c r="U174" i="4"/>
  <c r="R175" i="6" l="1"/>
  <c r="R90" i="4"/>
  <c r="S90" i="4" s="1"/>
  <c r="P90" i="4"/>
  <c r="R175" i="5"/>
  <c r="S85" i="6"/>
  <c r="T85" i="6" s="1"/>
  <c r="U84" i="6" s="1"/>
  <c r="W85" i="6"/>
  <c r="O86" i="6"/>
  <c r="P86" i="6" s="1"/>
  <c r="I177" i="6"/>
  <c r="L176" i="6"/>
  <c r="J176" i="6"/>
  <c r="V175" i="6"/>
  <c r="Q91" i="5"/>
  <c r="N91" i="5"/>
  <c r="I177" i="5"/>
  <c r="L176" i="5"/>
  <c r="J176" i="5"/>
  <c r="V175" i="5"/>
  <c r="L176" i="4"/>
  <c r="T175" i="4"/>
  <c r="O176" i="4"/>
  <c r="K177" i="4"/>
  <c r="I177" i="4" s="1"/>
  <c r="J177" i="4" s="1"/>
  <c r="N176" i="4"/>
  <c r="U175" i="4"/>
  <c r="Q91" i="4" l="1"/>
  <c r="V90" i="4"/>
  <c r="N86" i="6"/>
  <c r="Q86" i="6"/>
  <c r="R176" i="6"/>
  <c r="I178" i="6"/>
  <c r="L177" i="6"/>
  <c r="J177" i="6"/>
  <c r="V176" i="6"/>
  <c r="R176" i="5"/>
  <c r="J177" i="5"/>
  <c r="I178" i="5"/>
  <c r="V176" i="5"/>
  <c r="L177" i="5"/>
  <c r="W91" i="5"/>
  <c r="S91" i="5"/>
  <c r="T91" i="5" s="1"/>
  <c r="U90" i="5" s="1"/>
  <c r="O92" i="5"/>
  <c r="P92" i="5" s="1"/>
  <c r="L177" i="4"/>
  <c r="T176" i="4"/>
  <c r="K178" i="4"/>
  <c r="I178" i="4" s="1"/>
  <c r="J178" i="4" s="1"/>
  <c r="N177" i="4"/>
  <c r="O177" i="4"/>
  <c r="U176" i="4"/>
  <c r="R177" i="5" l="1"/>
  <c r="R91" i="4"/>
  <c r="S91" i="4" s="1"/>
  <c r="P91" i="4"/>
  <c r="S86" i="6"/>
  <c r="T86" i="6" s="1"/>
  <c r="U85" i="6" s="1"/>
  <c r="W86" i="6"/>
  <c r="O87" i="6"/>
  <c r="P87" i="6" s="1"/>
  <c r="R177" i="6"/>
  <c r="I179" i="6"/>
  <c r="L178" i="6"/>
  <c r="J178" i="6"/>
  <c r="V177" i="6"/>
  <c r="Q92" i="5"/>
  <c r="N92" i="5"/>
  <c r="I179" i="5"/>
  <c r="L178" i="5"/>
  <c r="J178" i="5"/>
  <c r="V177" i="5"/>
  <c r="L178" i="4"/>
  <c r="T177" i="4"/>
  <c r="O178" i="4"/>
  <c r="K179" i="4"/>
  <c r="I179" i="4" s="1"/>
  <c r="J179" i="4" s="1"/>
  <c r="N178" i="4"/>
  <c r="U177" i="4"/>
  <c r="V91" i="4" l="1"/>
  <c r="Q92" i="4"/>
  <c r="R178" i="6"/>
  <c r="Q87" i="6"/>
  <c r="N87" i="6"/>
  <c r="I180" i="6"/>
  <c r="L179" i="6"/>
  <c r="J179" i="6"/>
  <c r="V178" i="6"/>
  <c r="R178" i="5"/>
  <c r="W92" i="5"/>
  <c r="S92" i="5"/>
  <c r="T92" i="5" s="1"/>
  <c r="U91" i="5" s="1"/>
  <c r="O93" i="5"/>
  <c r="P93" i="5" s="1"/>
  <c r="J179" i="5"/>
  <c r="L179" i="5"/>
  <c r="I180" i="5"/>
  <c r="V178" i="5"/>
  <c r="L179" i="4"/>
  <c r="T178" i="4"/>
  <c r="K180" i="4"/>
  <c r="I180" i="4" s="1"/>
  <c r="J180" i="4" s="1"/>
  <c r="N179" i="4"/>
  <c r="O179" i="4"/>
  <c r="U178" i="4"/>
  <c r="R92" i="4" l="1"/>
  <c r="S92" i="4" s="1"/>
  <c r="P92" i="4"/>
  <c r="W87" i="6"/>
  <c r="S87" i="6"/>
  <c r="T87" i="6" s="1"/>
  <c r="U86" i="6" s="1"/>
  <c r="O88" i="6"/>
  <c r="P88" i="6" s="1"/>
  <c r="R179" i="6"/>
  <c r="I181" i="6"/>
  <c r="L180" i="6"/>
  <c r="J180" i="6"/>
  <c r="V179" i="6"/>
  <c r="R179" i="5"/>
  <c r="Q93" i="5"/>
  <c r="N93" i="5"/>
  <c r="I181" i="5"/>
  <c r="L180" i="5"/>
  <c r="J180" i="5"/>
  <c r="V179" i="5"/>
  <c r="L180" i="4"/>
  <c r="T179" i="4"/>
  <c r="O180" i="4"/>
  <c r="K181" i="4"/>
  <c r="I181" i="4" s="1"/>
  <c r="J181" i="4" s="1"/>
  <c r="N180" i="4"/>
  <c r="U179" i="4"/>
  <c r="V92" i="4" l="1"/>
  <c r="Q93" i="4"/>
  <c r="R180" i="6"/>
  <c r="Q88" i="6"/>
  <c r="N88" i="6"/>
  <c r="I182" i="6"/>
  <c r="L181" i="6"/>
  <c r="J181" i="6"/>
  <c r="V180" i="6"/>
  <c r="R180" i="5"/>
  <c r="W93" i="5"/>
  <c r="S93" i="5"/>
  <c r="T93" i="5" s="1"/>
  <c r="U92" i="5" s="1"/>
  <c r="O94" i="5"/>
  <c r="P94" i="5" s="1"/>
  <c r="J181" i="5"/>
  <c r="L181" i="5"/>
  <c r="I182" i="5"/>
  <c r="V180" i="5"/>
  <c r="L181" i="4"/>
  <c r="T180" i="4"/>
  <c r="K182" i="4"/>
  <c r="I182" i="4" s="1"/>
  <c r="J182" i="4" s="1"/>
  <c r="N181" i="4"/>
  <c r="O181" i="4"/>
  <c r="U180" i="4"/>
  <c r="R93" i="4" l="1"/>
  <c r="S93" i="4" s="1"/>
  <c r="P93" i="4"/>
  <c r="R181" i="6"/>
  <c r="S88" i="6"/>
  <c r="T88" i="6" s="1"/>
  <c r="U87" i="6" s="1"/>
  <c r="O89" i="6"/>
  <c r="P89" i="6" s="1"/>
  <c r="W88" i="6"/>
  <c r="I183" i="6"/>
  <c r="L182" i="6"/>
  <c r="J182" i="6"/>
  <c r="V181" i="6"/>
  <c r="R181" i="5"/>
  <c r="Q94" i="5"/>
  <c r="N94" i="5"/>
  <c r="I183" i="5"/>
  <c r="L182" i="5"/>
  <c r="J182" i="5"/>
  <c r="V181" i="5"/>
  <c r="L182" i="4"/>
  <c r="T181" i="4"/>
  <c r="O182" i="4"/>
  <c r="K183" i="4"/>
  <c r="I183" i="4" s="1"/>
  <c r="J183" i="4" s="1"/>
  <c r="N182" i="4"/>
  <c r="U181" i="4"/>
  <c r="V93" i="4" l="1"/>
  <c r="Q94" i="4"/>
  <c r="R182" i="5"/>
  <c r="R182" i="6"/>
  <c r="Q89" i="6"/>
  <c r="N89" i="6"/>
  <c r="I184" i="6"/>
  <c r="L183" i="6"/>
  <c r="J183" i="6"/>
  <c r="V182" i="6"/>
  <c r="J183" i="5"/>
  <c r="I184" i="5"/>
  <c r="L183" i="5"/>
  <c r="V182" i="5"/>
  <c r="W94" i="5"/>
  <c r="S94" i="5"/>
  <c r="T94" i="5" s="1"/>
  <c r="U93" i="5" s="1"/>
  <c r="O95" i="5"/>
  <c r="P95" i="5" s="1"/>
  <c r="L183" i="4"/>
  <c r="T182" i="4"/>
  <c r="K184" i="4"/>
  <c r="I184" i="4" s="1"/>
  <c r="J184" i="4" s="1"/>
  <c r="N183" i="4"/>
  <c r="O183" i="4"/>
  <c r="U182" i="4"/>
  <c r="R94" i="4" l="1"/>
  <c r="S94" i="4" s="1"/>
  <c r="P94" i="4"/>
  <c r="R183" i="6"/>
  <c r="S89" i="6"/>
  <c r="T89" i="6" s="1"/>
  <c r="U88" i="6" s="1"/>
  <c r="O90" i="6"/>
  <c r="P90" i="6" s="1"/>
  <c r="W89" i="6"/>
  <c r="I185" i="6"/>
  <c r="L184" i="6"/>
  <c r="J184" i="6"/>
  <c r="V183" i="6"/>
  <c r="R183" i="5"/>
  <c r="Q95" i="5"/>
  <c r="N95" i="5"/>
  <c r="I185" i="5"/>
  <c r="L184" i="5"/>
  <c r="J184" i="5"/>
  <c r="V183" i="5"/>
  <c r="L184" i="4"/>
  <c r="T183" i="4"/>
  <c r="O184" i="4"/>
  <c r="K185" i="4"/>
  <c r="I185" i="4" s="1"/>
  <c r="J185" i="4" s="1"/>
  <c r="N184" i="4"/>
  <c r="U183" i="4"/>
  <c r="Q95" i="4" l="1"/>
  <c r="V94" i="4"/>
  <c r="R184" i="5"/>
  <c r="R184" i="6"/>
  <c r="Q90" i="6"/>
  <c r="N90" i="6"/>
  <c r="I186" i="6"/>
  <c r="L185" i="6"/>
  <c r="J185" i="6"/>
  <c r="V184" i="6"/>
  <c r="W95" i="5"/>
  <c r="S95" i="5"/>
  <c r="T95" i="5" s="1"/>
  <c r="U94" i="5" s="1"/>
  <c r="O96" i="5"/>
  <c r="P96" i="5" s="1"/>
  <c r="J185" i="5"/>
  <c r="I186" i="5"/>
  <c r="V184" i="5"/>
  <c r="L185" i="5"/>
  <c r="L185" i="4"/>
  <c r="T184" i="4"/>
  <c r="K186" i="4"/>
  <c r="I186" i="4" s="1"/>
  <c r="J186" i="4" s="1"/>
  <c r="N185" i="4"/>
  <c r="O185" i="4"/>
  <c r="U184" i="4"/>
  <c r="R95" i="4" l="1"/>
  <c r="S95" i="4" s="1"/>
  <c r="P95" i="4"/>
  <c r="R185" i="5"/>
  <c r="R185" i="6"/>
  <c r="S90" i="6"/>
  <c r="T90" i="6" s="1"/>
  <c r="U89" i="6" s="1"/>
  <c r="O91" i="6"/>
  <c r="P91" i="6" s="1"/>
  <c r="W90" i="6"/>
  <c r="I187" i="6"/>
  <c r="L186" i="6"/>
  <c r="J186" i="6"/>
  <c r="V185" i="6"/>
  <c r="Q96" i="5"/>
  <c r="N96" i="5"/>
  <c r="I187" i="5"/>
  <c r="L186" i="5"/>
  <c r="J186" i="5"/>
  <c r="V185" i="5"/>
  <c r="L186" i="4"/>
  <c r="T185" i="4"/>
  <c r="O186" i="4"/>
  <c r="K187" i="4"/>
  <c r="I187" i="4" s="1"/>
  <c r="J187" i="4" s="1"/>
  <c r="N186" i="4"/>
  <c r="U185" i="4"/>
  <c r="V95" i="4" l="1"/>
  <c r="Q96" i="4"/>
  <c r="R186" i="6"/>
  <c r="Q91" i="6"/>
  <c r="N91" i="6"/>
  <c r="I188" i="6"/>
  <c r="L187" i="6"/>
  <c r="J187" i="6"/>
  <c r="V186" i="6"/>
  <c r="R186" i="5"/>
  <c r="J187" i="5"/>
  <c r="L187" i="5"/>
  <c r="I188" i="5"/>
  <c r="V186" i="5"/>
  <c r="W96" i="5"/>
  <c r="S96" i="5"/>
  <c r="T96" i="5" s="1"/>
  <c r="U95" i="5" s="1"/>
  <c r="O97" i="5"/>
  <c r="P97" i="5" s="1"/>
  <c r="L187" i="4"/>
  <c r="T186" i="4"/>
  <c r="K188" i="4"/>
  <c r="I188" i="4" s="1"/>
  <c r="J188" i="4" s="1"/>
  <c r="N187" i="4"/>
  <c r="O187" i="4"/>
  <c r="U186" i="4"/>
  <c r="R96" i="4" l="1"/>
  <c r="S96" i="4" s="1"/>
  <c r="P96" i="4"/>
  <c r="R187" i="6"/>
  <c r="W91" i="6"/>
  <c r="O92" i="6"/>
  <c r="P92" i="6" s="1"/>
  <c r="S91" i="6"/>
  <c r="T91" i="6" s="1"/>
  <c r="U90" i="6" s="1"/>
  <c r="I189" i="6"/>
  <c r="L188" i="6"/>
  <c r="J188" i="6"/>
  <c r="V187" i="6"/>
  <c r="R187" i="5"/>
  <c r="Q97" i="5"/>
  <c r="N97" i="5"/>
  <c r="I189" i="5"/>
  <c r="L188" i="5"/>
  <c r="J188" i="5"/>
  <c r="V187" i="5"/>
  <c r="L188" i="4"/>
  <c r="T187" i="4"/>
  <c r="O188" i="4"/>
  <c r="K189" i="4"/>
  <c r="I189" i="4" s="1"/>
  <c r="J189" i="4" s="1"/>
  <c r="N188" i="4"/>
  <c r="U187" i="4"/>
  <c r="V96" i="4" l="1"/>
  <c r="Q97" i="4"/>
  <c r="R188" i="5"/>
  <c r="N92" i="6"/>
  <c r="Q92" i="6"/>
  <c r="R188" i="6"/>
  <c r="I190" i="6"/>
  <c r="L189" i="6"/>
  <c r="J189" i="6"/>
  <c r="V188" i="6"/>
  <c r="W97" i="5"/>
  <c r="S97" i="5"/>
  <c r="T97" i="5" s="1"/>
  <c r="U96" i="5" s="1"/>
  <c r="O98" i="5"/>
  <c r="P98" i="5" s="1"/>
  <c r="J189" i="5"/>
  <c r="L189" i="5"/>
  <c r="V188" i="5"/>
  <c r="I190" i="5"/>
  <c r="L189" i="4"/>
  <c r="T188" i="4"/>
  <c r="K190" i="4"/>
  <c r="I190" i="4" s="1"/>
  <c r="J190" i="4" s="1"/>
  <c r="N189" i="4"/>
  <c r="O189" i="4"/>
  <c r="U188" i="4"/>
  <c r="R97" i="4" l="1"/>
  <c r="S97" i="4" s="1"/>
  <c r="P97" i="4"/>
  <c r="R189" i="5"/>
  <c r="R189" i="6"/>
  <c r="W92" i="6"/>
  <c r="O93" i="6"/>
  <c r="P93" i="6" s="1"/>
  <c r="S92" i="6"/>
  <c r="T92" i="6" s="1"/>
  <c r="U91" i="6" s="1"/>
  <c r="I191" i="6"/>
  <c r="L190" i="6"/>
  <c r="J190" i="6"/>
  <c r="V189" i="6"/>
  <c r="I191" i="5"/>
  <c r="L190" i="5"/>
  <c r="J190" i="5"/>
  <c r="V189" i="5"/>
  <c r="Q98" i="5"/>
  <c r="N98" i="5"/>
  <c r="L190" i="4"/>
  <c r="T189" i="4"/>
  <c r="O190" i="4"/>
  <c r="K191" i="4"/>
  <c r="I191" i="4" s="1"/>
  <c r="J191" i="4" s="1"/>
  <c r="N190" i="4"/>
  <c r="U189" i="4"/>
  <c r="V97" i="4" l="1"/>
  <c r="Q98" i="4"/>
  <c r="R190" i="5"/>
  <c r="R190" i="6"/>
  <c r="N93" i="6"/>
  <c r="Q93" i="6"/>
  <c r="I192" i="6"/>
  <c r="L191" i="6"/>
  <c r="J191" i="6"/>
  <c r="V190" i="6"/>
  <c r="W98" i="5"/>
  <c r="S98" i="5"/>
  <c r="T98" i="5" s="1"/>
  <c r="U97" i="5" s="1"/>
  <c r="O99" i="5"/>
  <c r="P99" i="5" s="1"/>
  <c r="J191" i="5"/>
  <c r="I192" i="5"/>
  <c r="L191" i="5"/>
  <c r="V190" i="5"/>
  <c r="L191" i="4"/>
  <c r="T190" i="4"/>
  <c r="K192" i="4"/>
  <c r="I192" i="4" s="1"/>
  <c r="J192" i="4" s="1"/>
  <c r="N191" i="4"/>
  <c r="O191" i="4"/>
  <c r="U190" i="4"/>
  <c r="R98" i="4" l="1"/>
  <c r="S98" i="4" s="1"/>
  <c r="P98" i="4"/>
  <c r="R191" i="5"/>
  <c r="R191" i="6"/>
  <c r="S93" i="6"/>
  <c r="T93" i="6" s="1"/>
  <c r="U92" i="6" s="1"/>
  <c r="O94" i="6"/>
  <c r="P94" i="6" s="1"/>
  <c r="W93" i="6"/>
  <c r="I193" i="6"/>
  <c r="L192" i="6"/>
  <c r="J192" i="6"/>
  <c r="V191" i="6"/>
  <c r="Q99" i="5"/>
  <c r="N99" i="5"/>
  <c r="I193" i="5"/>
  <c r="L192" i="5"/>
  <c r="J192" i="5"/>
  <c r="V191" i="5"/>
  <c r="L192" i="4"/>
  <c r="T191" i="4"/>
  <c r="O192" i="4"/>
  <c r="K193" i="4"/>
  <c r="I193" i="4" s="1"/>
  <c r="J193" i="4" s="1"/>
  <c r="N192" i="4"/>
  <c r="U191" i="4"/>
  <c r="R192" i="5" l="1"/>
  <c r="V98" i="4"/>
  <c r="Q99" i="4"/>
  <c r="Q94" i="6"/>
  <c r="N94" i="6"/>
  <c r="R192" i="6"/>
  <c r="I194" i="6"/>
  <c r="L193" i="6"/>
  <c r="J193" i="6"/>
  <c r="V192" i="6"/>
  <c r="J193" i="5"/>
  <c r="I194" i="5"/>
  <c r="V192" i="5"/>
  <c r="L193" i="5"/>
  <c r="W99" i="5"/>
  <c r="S99" i="5"/>
  <c r="T99" i="5" s="1"/>
  <c r="U98" i="5" s="1"/>
  <c r="O100" i="5"/>
  <c r="P100" i="5" s="1"/>
  <c r="L193" i="4"/>
  <c r="T192" i="4"/>
  <c r="K194" i="4"/>
  <c r="I194" i="4" s="1"/>
  <c r="J194" i="4" s="1"/>
  <c r="N193" i="4"/>
  <c r="O193" i="4"/>
  <c r="U192" i="4"/>
  <c r="R99" i="4" l="1"/>
  <c r="S99" i="4" s="1"/>
  <c r="P99" i="4"/>
  <c r="R193" i="5"/>
  <c r="R193" i="6"/>
  <c r="W94" i="6"/>
  <c r="S94" i="6"/>
  <c r="T94" i="6" s="1"/>
  <c r="U93" i="6" s="1"/>
  <c r="O95" i="6"/>
  <c r="P95" i="6" s="1"/>
  <c r="I195" i="6"/>
  <c r="L194" i="6"/>
  <c r="J194" i="6"/>
  <c r="V193" i="6"/>
  <c r="Q100" i="5"/>
  <c r="N100" i="5"/>
  <c r="I195" i="5"/>
  <c r="L194" i="5"/>
  <c r="J194" i="5"/>
  <c r="V193" i="5"/>
  <c r="L194" i="4"/>
  <c r="T193" i="4"/>
  <c r="O194" i="4"/>
  <c r="K195" i="4"/>
  <c r="I195" i="4" s="1"/>
  <c r="J195" i="4" s="1"/>
  <c r="N194" i="4"/>
  <c r="U193" i="4"/>
  <c r="Q100" i="4" l="1"/>
  <c r="V99" i="4"/>
  <c r="N95" i="6"/>
  <c r="Q95" i="6"/>
  <c r="R194" i="6"/>
  <c r="I196" i="6"/>
  <c r="L195" i="6"/>
  <c r="J195" i="6"/>
  <c r="V194" i="6"/>
  <c r="R194" i="5"/>
  <c r="W100" i="5"/>
  <c r="S100" i="5"/>
  <c r="T100" i="5" s="1"/>
  <c r="U99" i="5" s="1"/>
  <c r="O101" i="5"/>
  <c r="P101" i="5" s="1"/>
  <c r="J195" i="5"/>
  <c r="L195" i="5"/>
  <c r="I196" i="5"/>
  <c r="V194" i="5"/>
  <c r="L195" i="4"/>
  <c r="T194" i="4"/>
  <c r="K196" i="4"/>
  <c r="I196" i="4" s="1"/>
  <c r="J196" i="4" s="1"/>
  <c r="N195" i="4"/>
  <c r="O195" i="4"/>
  <c r="U194" i="4"/>
  <c r="R100" i="4" l="1"/>
  <c r="S100" i="4" s="1"/>
  <c r="P100" i="4"/>
  <c r="S95" i="6"/>
  <c r="T95" i="6" s="1"/>
  <c r="U94" i="6" s="1"/>
  <c r="O96" i="6"/>
  <c r="P96" i="6" s="1"/>
  <c r="W95" i="6"/>
  <c r="R195" i="6"/>
  <c r="I197" i="6"/>
  <c r="L196" i="6"/>
  <c r="J196" i="6"/>
  <c r="V195" i="6"/>
  <c r="R195" i="5"/>
  <c r="Q101" i="5"/>
  <c r="N101" i="5"/>
  <c r="I197" i="5"/>
  <c r="L196" i="5"/>
  <c r="J196" i="5"/>
  <c r="V195" i="5"/>
  <c r="L196" i="4"/>
  <c r="T195" i="4"/>
  <c r="O196" i="4"/>
  <c r="K197" i="4"/>
  <c r="I197" i="4" s="1"/>
  <c r="J197" i="4" s="1"/>
  <c r="N196" i="4"/>
  <c r="U195" i="4"/>
  <c r="V100" i="4" l="1"/>
  <c r="Q101" i="4"/>
  <c r="R196" i="5"/>
  <c r="R196" i="6"/>
  <c r="N96" i="6"/>
  <c r="Q96" i="6"/>
  <c r="I198" i="6"/>
  <c r="L197" i="6"/>
  <c r="J197" i="6"/>
  <c r="V196" i="6"/>
  <c r="J197" i="5"/>
  <c r="L197" i="5"/>
  <c r="I198" i="5"/>
  <c r="V196" i="5"/>
  <c r="W101" i="5"/>
  <c r="S101" i="5"/>
  <c r="T101" i="5" s="1"/>
  <c r="U100" i="5" s="1"/>
  <c r="O102" i="5"/>
  <c r="P102" i="5" s="1"/>
  <c r="L197" i="4"/>
  <c r="T196" i="4"/>
  <c r="K198" i="4"/>
  <c r="I198" i="4" s="1"/>
  <c r="J198" i="4" s="1"/>
  <c r="N197" i="4"/>
  <c r="O197" i="4"/>
  <c r="U196" i="4"/>
  <c r="R101" i="4" l="1"/>
  <c r="S101" i="4" s="1"/>
  <c r="P101" i="4"/>
  <c r="R197" i="6"/>
  <c r="S96" i="6"/>
  <c r="T96" i="6" s="1"/>
  <c r="U95" i="6" s="1"/>
  <c r="O97" i="6"/>
  <c r="P97" i="6" s="1"/>
  <c r="W96" i="6"/>
  <c r="I199" i="6"/>
  <c r="L198" i="6"/>
  <c r="J198" i="6"/>
  <c r="V197" i="6"/>
  <c r="R197" i="5"/>
  <c r="Q102" i="5"/>
  <c r="N102" i="5"/>
  <c r="I199" i="5"/>
  <c r="L198" i="5"/>
  <c r="J198" i="5"/>
  <c r="V197" i="5"/>
  <c r="L198" i="4"/>
  <c r="T197" i="4"/>
  <c r="O198" i="4"/>
  <c r="K199" i="4"/>
  <c r="I199" i="4" s="1"/>
  <c r="J199" i="4" s="1"/>
  <c r="N198" i="4"/>
  <c r="U197" i="4"/>
  <c r="V101" i="4" l="1"/>
  <c r="Q102" i="4"/>
  <c r="R198" i="5"/>
  <c r="R198" i="6"/>
  <c r="Q97" i="6"/>
  <c r="N97" i="6"/>
  <c r="I200" i="6"/>
  <c r="L199" i="6"/>
  <c r="J199" i="6"/>
  <c r="V198" i="6"/>
  <c r="W102" i="5"/>
  <c r="S102" i="5"/>
  <c r="T102" i="5" s="1"/>
  <c r="U101" i="5" s="1"/>
  <c r="O103" i="5"/>
  <c r="P103" i="5" s="1"/>
  <c r="J199" i="5"/>
  <c r="I200" i="5"/>
  <c r="L199" i="5"/>
  <c r="V198" i="5"/>
  <c r="L199" i="4"/>
  <c r="T198" i="4"/>
  <c r="K200" i="4"/>
  <c r="I200" i="4" s="1"/>
  <c r="J200" i="4" s="1"/>
  <c r="N199" i="4"/>
  <c r="O199" i="4"/>
  <c r="U198" i="4"/>
  <c r="R102" i="4" l="1"/>
  <c r="S102" i="4" s="1"/>
  <c r="P102" i="4"/>
  <c r="R199" i="5"/>
  <c r="S97" i="6"/>
  <c r="T97" i="6" s="1"/>
  <c r="U96" i="6" s="1"/>
  <c r="O98" i="6"/>
  <c r="P98" i="6" s="1"/>
  <c r="W97" i="6"/>
  <c r="R199" i="6"/>
  <c r="I201" i="6"/>
  <c r="L200" i="6"/>
  <c r="J200" i="6"/>
  <c r="V199" i="6"/>
  <c r="Q103" i="5"/>
  <c r="N103" i="5"/>
  <c r="I201" i="5"/>
  <c r="L200" i="5"/>
  <c r="J200" i="5"/>
  <c r="V199" i="5"/>
  <c r="L200" i="4"/>
  <c r="T199" i="4"/>
  <c r="O200" i="4"/>
  <c r="K201" i="4"/>
  <c r="I201" i="4" s="1"/>
  <c r="J201" i="4" s="1"/>
  <c r="N200" i="4"/>
  <c r="U199" i="4"/>
  <c r="V102" i="4" l="1"/>
  <c r="Q103" i="4"/>
  <c r="R200" i="6"/>
  <c r="Q98" i="6"/>
  <c r="N98" i="6"/>
  <c r="I202" i="6"/>
  <c r="L201" i="6"/>
  <c r="J201" i="6"/>
  <c r="V200" i="6"/>
  <c r="R200" i="5"/>
  <c r="W103" i="5"/>
  <c r="S103" i="5"/>
  <c r="T103" i="5" s="1"/>
  <c r="U102" i="5" s="1"/>
  <c r="O104" i="5"/>
  <c r="P104" i="5" s="1"/>
  <c r="J201" i="5"/>
  <c r="I202" i="5"/>
  <c r="V200" i="5"/>
  <c r="L201" i="5"/>
  <c r="L201" i="4"/>
  <c r="T200" i="4"/>
  <c r="K202" i="4"/>
  <c r="I202" i="4" s="1"/>
  <c r="J202" i="4" s="1"/>
  <c r="N201" i="4"/>
  <c r="O201" i="4"/>
  <c r="U200" i="4"/>
  <c r="R103" i="4" l="1"/>
  <c r="S103" i="4" s="1"/>
  <c r="P103" i="4"/>
  <c r="R201" i="6"/>
  <c r="S98" i="6"/>
  <c r="T98" i="6" s="1"/>
  <c r="U97" i="6" s="1"/>
  <c r="O99" i="6"/>
  <c r="P99" i="6" s="1"/>
  <c r="W98" i="6"/>
  <c r="I203" i="6"/>
  <c r="L202" i="6"/>
  <c r="J202" i="6"/>
  <c r="V201" i="6"/>
  <c r="R201" i="5"/>
  <c r="I203" i="5"/>
  <c r="L202" i="5"/>
  <c r="J202" i="5"/>
  <c r="V201" i="5"/>
  <c r="Q104" i="5"/>
  <c r="N104" i="5"/>
  <c r="L202" i="4"/>
  <c r="T201" i="4"/>
  <c r="O202" i="4"/>
  <c r="K203" i="4"/>
  <c r="I203" i="4" s="1"/>
  <c r="J203" i="4" s="1"/>
  <c r="N202" i="4"/>
  <c r="U201" i="4"/>
  <c r="V103" i="4" l="1"/>
  <c r="Q104" i="4"/>
  <c r="R202" i="5"/>
  <c r="R202" i="6"/>
  <c r="N99" i="6"/>
  <c r="Q99" i="6"/>
  <c r="I204" i="6"/>
  <c r="L203" i="6"/>
  <c r="J203" i="6"/>
  <c r="V202" i="6"/>
  <c r="W104" i="5"/>
  <c r="S104" i="5"/>
  <c r="T104" i="5" s="1"/>
  <c r="U103" i="5" s="1"/>
  <c r="O105" i="5"/>
  <c r="P105" i="5" s="1"/>
  <c r="J203" i="5"/>
  <c r="L203" i="5"/>
  <c r="I204" i="5"/>
  <c r="V202" i="5"/>
  <c r="L203" i="4"/>
  <c r="T202" i="4"/>
  <c r="K204" i="4"/>
  <c r="I204" i="4" s="1"/>
  <c r="J204" i="4" s="1"/>
  <c r="N203" i="4"/>
  <c r="O203" i="4"/>
  <c r="U202" i="4"/>
  <c r="R104" i="4" l="1"/>
  <c r="S104" i="4" s="1"/>
  <c r="P104" i="4"/>
  <c r="R203" i="5"/>
  <c r="W99" i="6"/>
  <c r="S99" i="6"/>
  <c r="T99" i="6" s="1"/>
  <c r="U98" i="6" s="1"/>
  <c r="O100" i="6"/>
  <c r="P100" i="6" s="1"/>
  <c r="R203" i="6"/>
  <c r="I205" i="6"/>
  <c r="L204" i="6"/>
  <c r="J204" i="6"/>
  <c r="V203" i="6"/>
  <c r="Q105" i="5"/>
  <c r="N105" i="5"/>
  <c r="I205" i="5"/>
  <c r="L204" i="5"/>
  <c r="J204" i="5"/>
  <c r="V203" i="5"/>
  <c r="L204" i="4"/>
  <c r="T203" i="4"/>
  <c r="O204" i="4"/>
  <c r="K205" i="4"/>
  <c r="I205" i="4" s="1"/>
  <c r="J205" i="4" s="1"/>
  <c r="N204" i="4"/>
  <c r="U203" i="4"/>
  <c r="V104" i="4" l="1"/>
  <c r="Q105" i="4"/>
  <c r="R204" i="6"/>
  <c r="Q100" i="6"/>
  <c r="N100" i="6"/>
  <c r="I206" i="6"/>
  <c r="L205" i="6"/>
  <c r="J205" i="6"/>
  <c r="V204" i="6"/>
  <c r="R204" i="5"/>
  <c r="W105" i="5"/>
  <c r="S105" i="5"/>
  <c r="T105" i="5" s="1"/>
  <c r="U104" i="5" s="1"/>
  <c r="O106" i="5"/>
  <c r="P106" i="5" s="1"/>
  <c r="J205" i="5"/>
  <c r="L205" i="5"/>
  <c r="I206" i="5"/>
  <c r="V204" i="5"/>
  <c r="L205" i="4"/>
  <c r="T204" i="4"/>
  <c r="K206" i="4"/>
  <c r="I206" i="4" s="1"/>
  <c r="J206" i="4" s="1"/>
  <c r="N205" i="4"/>
  <c r="O205" i="4"/>
  <c r="U204" i="4"/>
  <c r="R105" i="4" l="1"/>
  <c r="S105" i="4" s="1"/>
  <c r="P105" i="4"/>
  <c r="R205" i="6"/>
  <c r="W100" i="6"/>
  <c r="S100" i="6"/>
  <c r="T100" i="6" s="1"/>
  <c r="U99" i="6" s="1"/>
  <c r="O101" i="6"/>
  <c r="P101" i="6" s="1"/>
  <c r="I207" i="6"/>
  <c r="L206" i="6"/>
  <c r="J206" i="6"/>
  <c r="V205" i="6"/>
  <c r="R205" i="5"/>
  <c r="Q106" i="5"/>
  <c r="N106" i="5"/>
  <c r="I207" i="5"/>
  <c r="L206" i="5"/>
  <c r="J206" i="5"/>
  <c r="V205" i="5"/>
  <c r="L206" i="4"/>
  <c r="T205" i="4"/>
  <c r="O206" i="4"/>
  <c r="K207" i="4"/>
  <c r="I207" i="4" s="1"/>
  <c r="J207" i="4" s="1"/>
  <c r="N206" i="4"/>
  <c r="U205" i="4"/>
  <c r="V105" i="4" l="1"/>
  <c r="Q106" i="4"/>
  <c r="R206" i="5"/>
  <c r="R206" i="6"/>
  <c r="Q101" i="6"/>
  <c r="N101" i="6"/>
  <c r="I208" i="6"/>
  <c r="L207" i="6"/>
  <c r="J207" i="6"/>
  <c r="V206" i="6"/>
  <c r="W106" i="5"/>
  <c r="S106" i="5"/>
  <c r="T106" i="5" s="1"/>
  <c r="U105" i="5" s="1"/>
  <c r="O107" i="5"/>
  <c r="P107" i="5" s="1"/>
  <c r="J207" i="5"/>
  <c r="I208" i="5"/>
  <c r="L207" i="5"/>
  <c r="V206" i="5"/>
  <c r="L207" i="4"/>
  <c r="T206" i="4"/>
  <c r="K208" i="4"/>
  <c r="I208" i="4" s="1"/>
  <c r="J208" i="4" s="1"/>
  <c r="N207" i="4"/>
  <c r="O207" i="4"/>
  <c r="U206" i="4"/>
  <c r="R106" i="4" l="1"/>
  <c r="S106" i="4" s="1"/>
  <c r="P106" i="4"/>
  <c r="R207" i="5"/>
  <c r="R207" i="6"/>
  <c r="W101" i="6"/>
  <c r="O102" i="6"/>
  <c r="P102" i="6" s="1"/>
  <c r="S101" i="6"/>
  <c r="T101" i="6" s="1"/>
  <c r="U100" i="6" s="1"/>
  <c r="I209" i="6"/>
  <c r="L208" i="6"/>
  <c r="J208" i="6"/>
  <c r="V207" i="6"/>
  <c r="Q107" i="5"/>
  <c r="N107" i="5"/>
  <c r="I209" i="5"/>
  <c r="L208" i="5"/>
  <c r="J208" i="5"/>
  <c r="V207" i="5"/>
  <c r="L208" i="4"/>
  <c r="T207" i="4"/>
  <c r="O208" i="4"/>
  <c r="K209" i="4"/>
  <c r="I209" i="4" s="1"/>
  <c r="J209" i="4" s="1"/>
  <c r="N208" i="4"/>
  <c r="U207" i="4"/>
  <c r="R208" i="6" l="1"/>
  <c r="V106" i="4"/>
  <c r="Q107" i="4"/>
  <c r="Q102" i="6"/>
  <c r="N102" i="6"/>
  <c r="I210" i="6"/>
  <c r="L209" i="6"/>
  <c r="J209" i="6"/>
  <c r="V208" i="6"/>
  <c r="R208" i="5"/>
  <c r="J209" i="5"/>
  <c r="I210" i="5"/>
  <c r="V208" i="5"/>
  <c r="L209" i="5"/>
  <c r="W107" i="5"/>
  <c r="S107" i="5"/>
  <c r="T107" i="5" s="1"/>
  <c r="U106" i="5" s="1"/>
  <c r="O108" i="5"/>
  <c r="P108" i="5" s="1"/>
  <c r="L209" i="4"/>
  <c r="T208" i="4"/>
  <c r="K210" i="4"/>
  <c r="I210" i="4" s="1"/>
  <c r="J210" i="4" s="1"/>
  <c r="N209" i="4"/>
  <c r="O209" i="4"/>
  <c r="U208" i="4"/>
  <c r="R209" i="5" l="1"/>
  <c r="R209" i="6"/>
  <c r="R107" i="4"/>
  <c r="S107" i="4" s="1"/>
  <c r="P107" i="4"/>
  <c r="W102" i="6"/>
  <c r="S102" i="6"/>
  <c r="T102" i="6" s="1"/>
  <c r="U101" i="6" s="1"/>
  <c r="O103" i="6"/>
  <c r="P103" i="6" s="1"/>
  <c r="I211" i="6"/>
  <c r="L210" i="6"/>
  <c r="J210" i="6"/>
  <c r="V209" i="6"/>
  <c r="Q108" i="5"/>
  <c r="N108" i="5"/>
  <c r="I211" i="5"/>
  <c r="L210" i="5"/>
  <c r="J210" i="5"/>
  <c r="V209" i="5"/>
  <c r="L210" i="4"/>
  <c r="T209" i="4"/>
  <c r="O210" i="4"/>
  <c r="K211" i="4"/>
  <c r="I211" i="4" s="1"/>
  <c r="J211" i="4" s="1"/>
  <c r="N210" i="4"/>
  <c r="U209" i="4"/>
  <c r="Q108" i="4" l="1"/>
  <c r="V107" i="4"/>
  <c r="Q103" i="6"/>
  <c r="N103" i="6"/>
  <c r="R210" i="6"/>
  <c r="I212" i="6"/>
  <c r="L211" i="6"/>
  <c r="J211" i="6"/>
  <c r="V210" i="6"/>
  <c r="R210" i="5"/>
  <c r="J211" i="5"/>
  <c r="L211" i="5"/>
  <c r="I212" i="5"/>
  <c r="V210" i="5"/>
  <c r="W108" i="5"/>
  <c r="S108" i="5"/>
  <c r="T108" i="5" s="1"/>
  <c r="U107" i="5" s="1"/>
  <c r="O109" i="5"/>
  <c r="P109" i="5" s="1"/>
  <c r="L211" i="4"/>
  <c r="T210" i="4"/>
  <c r="K212" i="4"/>
  <c r="I212" i="4" s="1"/>
  <c r="J212" i="4" s="1"/>
  <c r="N211" i="4"/>
  <c r="O211" i="4"/>
  <c r="U210" i="4"/>
  <c r="R108" i="4" l="1"/>
  <c r="S108" i="4" s="1"/>
  <c r="P108" i="4"/>
  <c r="R211" i="6"/>
  <c r="S103" i="6"/>
  <c r="T103" i="6" s="1"/>
  <c r="U102" i="6" s="1"/>
  <c r="O104" i="6"/>
  <c r="P104" i="6" s="1"/>
  <c r="W103" i="6"/>
  <c r="I213" i="6"/>
  <c r="L212" i="6"/>
  <c r="J212" i="6"/>
  <c r="V211" i="6"/>
  <c r="R211" i="5"/>
  <c r="Q109" i="5"/>
  <c r="N109" i="5"/>
  <c r="I213" i="5"/>
  <c r="L212" i="5"/>
  <c r="J212" i="5"/>
  <c r="V211" i="5"/>
  <c r="L212" i="4"/>
  <c r="T211" i="4"/>
  <c r="O212" i="4"/>
  <c r="K213" i="4"/>
  <c r="I213" i="4" s="1"/>
  <c r="J213" i="4" s="1"/>
  <c r="N212" i="4"/>
  <c r="U211" i="4"/>
  <c r="V108" i="4" l="1"/>
  <c r="Q109" i="4"/>
  <c r="R212" i="5"/>
  <c r="Q104" i="6"/>
  <c r="N104" i="6"/>
  <c r="R212" i="6"/>
  <c r="I214" i="6"/>
  <c r="L213" i="6"/>
  <c r="J213" i="6"/>
  <c r="V212" i="6"/>
  <c r="J213" i="5"/>
  <c r="L213" i="5"/>
  <c r="V212" i="5"/>
  <c r="I214" i="5"/>
  <c r="W109" i="5"/>
  <c r="S109" i="5"/>
  <c r="T109" i="5" s="1"/>
  <c r="U108" i="5" s="1"/>
  <c r="O110" i="5"/>
  <c r="P110" i="5" s="1"/>
  <c r="L213" i="4"/>
  <c r="T212" i="4"/>
  <c r="K214" i="4"/>
  <c r="I214" i="4" s="1"/>
  <c r="J214" i="4" s="1"/>
  <c r="N213" i="4"/>
  <c r="O213" i="4"/>
  <c r="U212" i="4"/>
  <c r="R109" i="4" l="1"/>
  <c r="S109" i="4" s="1"/>
  <c r="P109" i="4"/>
  <c r="R213" i="5"/>
  <c r="R213" i="6"/>
  <c r="W104" i="6"/>
  <c r="S104" i="6"/>
  <c r="T104" i="6" s="1"/>
  <c r="U103" i="6" s="1"/>
  <c r="O105" i="6"/>
  <c r="P105" i="6" s="1"/>
  <c r="I215" i="6"/>
  <c r="L214" i="6"/>
  <c r="J214" i="6"/>
  <c r="V213" i="6"/>
  <c r="I215" i="5"/>
  <c r="L214" i="5"/>
  <c r="J214" i="5"/>
  <c r="V213" i="5"/>
  <c r="Q110" i="5"/>
  <c r="N110" i="5"/>
  <c r="L214" i="4"/>
  <c r="T213" i="4"/>
  <c r="O214" i="4"/>
  <c r="K215" i="4"/>
  <c r="I215" i="4" s="1"/>
  <c r="J215" i="4" s="1"/>
  <c r="N214" i="4"/>
  <c r="U213" i="4"/>
  <c r="V109" i="4" l="1"/>
  <c r="Q110" i="4"/>
  <c r="R214" i="5"/>
  <c r="Q105" i="6"/>
  <c r="N105" i="6"/>
  <c r="R214" i="6"/>
  <c r="I216" i="6"/>
  <c r="L215" i="6"/>
  <c r="J215" i="6"/>
  <c r="V214" i="6"/>
  <c r="W110" i="5"/>
  <c r="S110" i="5"/>
  <c r="T110" i="5" s="1"/>
  <c r="U109" i="5" s="1"/>
  <c r="O111" i="5"/>
  <c r="P111" i="5" s="1"/>
  <c r="J215" i="5"/>
  <c r="I216" i="5"/>
  <c r="L215" i="5"/>
  <c r="V214" i="5"/>
  <c r="L215" i="4"/>
  <c r="T214" i="4"/>
  <c r="K216" i="4"/>
  <c r="I216" i="4" s="1"/>
  <c r="J216" i="4" s="1"/>
  <c r="N215" i="4"/>
  <c r="O215" i="4"/>
  <c r="U214" i="4"/>
  <c r="R110" i="4" l="1"/>
  <c r="S110" i="4" s="1"/>
  <c r="P110" i="4"/>
  <c r="R215" i="5"/>
  <c r="R215" i="6"/>
  <c r="S105" i="6"/>
  <c r="T105" i="6" s="1"/>
  <c r="U104" i="6" s="1"/>
  <c r="W105" i="6"/>
  <c r="O106" i="6"/>
  <c r="P106" i="6" s="1"/>
  <c r="I217" i="6"/>
  <c r="L216" i="6"/>
  <c r="J216" i="6"/>
  <c r="V215" i="6"/>
  <c r="Q111" i="5"/>
  <c r="N111" i="5"/>
  <c r="I217" i="5"/>
  <c r="L216" i="5"/>
  <c r="J216" i="5"/>
  <c r="V215" i="5"/>
  <c r="L216" i="4"/>
  <c r="T215" i="4"/>
  <c r="O216" i="4"/>
  <c r="K217" i="4"/>
  <c r="I217" i="4" s="1"/>
  <c r="J217" i="4" s="1"/>
  <c r="N216" i="4"/>
  <c r="U215" i="4"/>
  <c r="V110" i="4" l="1"/>
  <c r="Q111" i="4"/>
  <c r="R216" i="6"/>
  <c r="Q106" i="6"/>
  <c r="N106" i="6"/>
  <c r="I218" i="6"/>
  <c r="L217" i="6"/>
  <c r="J217" i="6"/>
  <c r="V216" i="6"/>
  <c r="R216" i="5"/>
  <c r="W111" i="5"/>
  <c r="S111" i="5"/>
  <c r="T111" i="5" s="1"/>
  <c r="U110" i="5" s="1"/>
  <c r="O112" i="5"/>
  <c r="P112" i="5" s="1"/>
  <c r="J217" i="5"/>
  <c r="I218" i="5"/>
  <c r="V216" i="5"/>
  <c r="L217" i="5"/>
  <c r="L217" i="4"/>
  <c r="T216" i="4"/>
  <c r="K218" i="4"/>
  <c r="I218" i="4" s="1"/>
  <c r="J218" i="4" s="1"/>
  <c r="N217" i="4"/>
  <c r="O217" i="4"/>
  <c r="U216" i="4"/>
  <c r="R111" i="4" l="1"/>
  <c r="S111" i="4" s="1"/>
  <c r="P111" i="4"/>
  <c r="R217" i="6"/>
  <c r="W106" i="6"/>
  <c r="S106" i="6"/>
  <c r="T106" i="6" s="1"/>
  <c r="U105" i="6" s="1"/>
  <c r="O107" i="6"/>
  <c r="P107" i="6" s="1"/>
  <c r="I219" i="6"/>
  <c r="L218" i="6"/>
  <c r="J218" i="6"/>
  <c r="V217" i="6"/>
  <c r="R217" i="5"/>
  <c r="Q112" i="5"/>
  <c r="N112" i="5"/>
  <c r="I219" i="5"/>
  <c r="L218" i="5"/>
  <c r="J218" i="5"/>
  <c r="V217" i="5"/>
  <c r="L218" i="4"/>
  <c r="T217" i="4"/>
  <c r="O218" i="4"/>
  <c r="K219" i="4"/>
  <c r="I219" i="4" s="1"/>
  <c r="J219" i="4" s="1"/>
  <c r="N218" i="4"/>
  <c r="U217" i="4"/>
  <c r="V111" i="4" l="1"/>
  <c r="Q112" i="4"/>
  <c r="R218" i="6"/>
  <c r="N107" i="6"/>
  <c r="Q107" i="6"/>
  <c r="I220" i="6"/>
  <c r="L219" i="6"/>
  <c r="J219" i="6"/>
  <c r="V218" i="6"/>
  <c r="R218" i="5"/>
  <c r="W112" i="5"/>
  <c r="S112" i="5"/>
  <c r="T112" i="5" s="1"/>
  <c r="U111" i="5" s="1"/>
  <c r="O113" i="5"/>
  <c r="P113" i="5" s="1"/>
  <c r="J219" i="5"/>
  <c r="L219" i="5"/>
  <c r="I220" i="5"/>
  <c r="V218" i="5"/>
  <c r="L219" i="4"/>
  <c r="T218" i="4"/>
  <c r="K220" i="4"/>
  <c r="I220" i="4" s="1"/>
  <c r="J220" i="4" s="1"/>
  <c r="N219" i="4"/>
  <c r="O219" i="4"/>
  <c r="U218" i="4"/>
  <c r="R112" i="4" l="1"/>
  <c r="S112" i="4" s="1"/>
  <c r="P112" i="4"/>
  <c r="S107" i="6"/>
  <c r="T107" i="6" s="1"/>
  <c r="U106" i="6" s="1"/>
  <c r="O108" i="6"/>
  <c r="P108" i="6" s="1"/>
  <c r="W107" i="6"/>
  <c r="R219" i="6"/>
  <c r="I221" i="6"/>
  <c r="L220" i="6"/>
  <c r="J220" i="6"/>
  <c r="V219" i="6"/>
  <c r="R219" i="5"/>
  <c r="Q113" i="5"/>
  <c r="N113" i="5"/>
  <c r="I221" i="5"/>
  <c r="L220" i="5"/>
  <c r="J220" i="5"/>
  <c r="V219" i="5"/>
  <c r="L220" i="4"/>
  <c r="T219" i="4"/>
  <c r="O220" i="4"/>
  <c r="K221" i="4"/>
  <c r="I221" i="4" s="1"/>
  <c r="J221" i="4" s="1"/>
  <c r="N220" i="4"/>
  <c r="U219" i="4"/>
  <c r="V112" i="4" l="1"/>
  <c r="Q113" i="4"/>
  <c r="R220" i="5"/>
  <c r="R220" i="6"/>
  <c r="N108" i="6"/>
  <c r="Q108" i="6"/>
  <c r="I222" i="6"/>
  <c r="L221" i="6"/>
  <c r="J221" i="6"/>
  <c r="V220" i="6"/>
  <c r="W113" i="5"/>
  <c r="S113" i="5"/>
  <c r="T113" i="5" s="1"/>
  <c r="U112" i="5" s="1"/>
  <c r="O114" i="5"/>
  <c r="P114" i="5" s="1"/>
  <c r="J221" i="5"/>
  <c r="L221" i="5"/>
  <c r="I222" i="5"/>
  <c r="V220" i="5"/>
  <c r="L221" i="4"/>
  <c r="T220" i="4"/>
  <c r="K222" i="4"/>
  <c r="I222" i="4" s="1"/>
  <c r="J222" i="4" s="1"/>
  <c r="N221" i="4"/>
  <c r="O221" i="4"/>
  <c r="U220" i="4"/>
  <c r="R113" i="4" l="1"/>
  <c r="S113" i="4" s="1"/>
  <c r="P113" i="4"/>
  <c r="R221" i="5"/>
  <c r="R221" i="6"/>
  <c r="S108" i="6"/>
  <c r="T108" i="6" s="1"/>
  <c r="U107" i="6" s="1"/>
  <c r="O109" i="6"/>
  <c r="P109" i="6" s="1"/>
  <c r="W108" i="6"/>
  <c r="I223" i="6"/>
  <c r="L222" i="6"/>
  <c r="J222" i="6"/>
  <c r="V221" i="6"/>
  <c r="Q114" i="5"/>
  <c r="N114" i="5"/>
  <c r="I223" i="5"/>
  <c r="L222" i="5"/>
  <c r="J222" i="5"/>
  <c r="V221" i="5"/>
  <c r="L222" i="4"/>
  <c r="T221" i="4"/>
  <c r="O222" i="4"/>
  <c r="K223" i="4"/>
  <c r="I223" i="4" s="1"/>
  <c r="J223" i="4" s="1"/>
  <c r="N222" i="4"/>
  <c r="U221" i="4"/>
  <c r="V113" i="4" l="1"/>
  <c r="Q114" i="4"/>
  <c r="R222" i="6"/>
  <c r="N109" i="6"/>
  <c r="Q109" i="6"/>
  <c r="I224" i="6"/>
  <c r="L223" i="6"/>
  <c r="J223" i="6"/>
  <c r="V222" i="6"/>
  <c r="R222" i="5"/>
  <c r="W114" i="5"/>
  <c r="S114" i="5"/>
  <c r="T114" i="5" s="1"/>
  <c r="U113" i="5" s="1"/>
  <c r="O115" i="5"/>
  <c r="P115" i="5" s="1"/>
  <c r="J223" i="5"/>
  <c r="I224" i="5"/>
  <c r="L223" i="5"/>
  <c r="V222" i="5"/>
  <c r="L223" i="4"/>
  <c r="T222" i="4"/>
  <c r="O223" i="4"/>
  <c r="N223" i="4"/>
  <c r="K224" i="4"/>
  <c r="I224" i="4" s="1"/>
  <c r="J224" i="4" s="1"/>
  <c r="U222" i="4"/>
  <c r="R114" i="4" l="1"/>
  <c r="S114" i="4" s="1"/>
  <c r="P114" i="4"/>
  <c r="R223" i="6"/>
  <c r="W109" i="6"/>
  <c r="S109" i="6"/>
  <c r="T109" i="6" s="1"/>
  <c r="U108" i="6" s="1"/>
  <c r="O110" i="6"/>
  <c r="P110" i="6" s="1"/>
  <c r="I225" i="6"/>
  <c r="L224" i="6"/>
  <c r="J224" i="6"/>
  <c r="V223" i="6"/>
  <c r="R223" i="5"/>
  <c r="Q115" i="5"/>
  <c r="N115" i="5"/>
  <c r="I225" i="5"/>
  <c r="J224" i="5"/>
  <c r="L224" i="5"/>
  <c r="V223" i="5"/>
  <c r="T223" i="4"/>
  <c r="L224" i="4"/>
  <c r="K225" i="4"/>
  <c r="I225" i="4" s="1"/>
  <c r="J225" i="4" s="1"/>
  <c r="O224" i="4"/>
  <c r="N224" i="4"/>
  <c r="U223" i="4"/>
  <c r="R224" i="6" l="1"/>
  <c r="Q115" i="4"/>
  <c r="V114" i="4"/>
  <c r="R224" i="5"/>
  <c r="N110" i="6"/>
  <c r="Q110" i="6"/>
  <c r="I226" i="6"/>
  <c r="L225" i="6"/>
  <c r="J225" i="6"/>
  <c r="V224" i="6"/>
  <c r="I226" i="5"/>
  <c r="L225" i="5"/>
  <c r="J225" i="5"/>
  <c r="V224" i="5"/>
  <c r="W115" i="5"/>
  <c r="S115" i="5"/>
  <c r="T115" i="5" s="1"/>
  <c r="U114" i="5" s="1"/>
  <c r="O116" i="5"/>
  <c r="P116" i="5" s="1"/>
  <c r="L225" i="4"/>
  <c r="T224" i="4"/>
  <c r="O225" i="4"/>
  <c r="K226" i="4"/>
  <c r="I226" i="4" s="1"/>
  <c r="J226" i="4" s="1"/>
  <c r="N225" i="4"/>
  <c r="U224" i="4"/>
  <c r="R115" i="4" l="1"/>
  <c r="S115" i="4" s="1"/>
  <c r="P115" i="4"/>
  <c r="R225" i="5"/>
  <c r="R225" i="6"/>
  <c r="W110" i="6"/>
  <c r="S110" i="6"/>
  <c r="T110" i="6" s="1"/>
  <c r="U109" i="6" s="1"/>
  <c r="O111" i="6"/>
  <c r="P111" i="6" s="1"/>
  <c r="I227" i="6"/>
  <c r="L226" i="6"/>
  <c r="J226" i="6"/>
  <c r="V225" i="6"/>
  <c r="Q116" i="5"/>
  <c r="N116" i="5"/>
  <c r="I227" i="5"/>
  <c r="L226" i="5"/>
  <c r="J226" i="5"/>
  <c r="V225" i="5"/>
  <c r="L226" i="4"/>
  <c r="T225" i="4"/>
  <c r="K227" i="4"/>
  <c r="I227" i="4" s="1"/>
  <c r="J227" i="4" s="1"/>
  <c r="O226" i="4"/>
  <c r="N226" i="4"/>
  <c r="U225" i="4"/>
  <c r="Q116" i="4" l="1"/>
  <c r="V115" i="4"/>
  <c r="Q111" i="6"/>
  <c r="N111" i="6"/>
  <c r="R226" i="6"/>
  <c r="I228" i="6"/>
  <c r="L227" i="6"/>
  <c r="J227" i="6"/>
  <c r="V226" i="6"/>
  <c r="R226" i="5"/>
  <c r="W116" i="5"/>
  <c r="S116" i="5"/>
  <c r="T116" i="5" s="1"/>
  <c r="U115" i="5" s="1"/>
  <c r="O117" i="5"/>
  <c r="P117" i="5" s="1"/>
  <c r="I228" i="5"/>
  <c r="J227" i="5"/>
  <c r="L227" i="5"/>
  <c r="V226" i="5"/>
  <c r="L227" i="4"/>
  <c r="T226" i="4"/>
  <c r="O227" i="4"/>
  <c r="K228" i="4"/>
  <c r="I228" i="4" s="1"/>
  <c r="J228" i="4" s="1"/>
  <c r="N227" i="4"/>
  <c r="U226" i="4"/>
  <c r="R116" i="4" l="1"/>
  <c r="S116" i="4" s="1"/>
  <c r="P116" i="4"/>
  <c r="R227" i="6"/>
  <c r="S111" i="6"/>
  <c r="T111" i="6" s="1"/>
  <c r="U110" i="6" s="1"/>
  <c r="O112" i="6"/>
  <c r="P112" i="6" s="1"/>
  <c r="W111" i="6"/>
  <c r="I229" i="6"/>
  <c r="L228" i="6"/>
  <c r="J228" i="6"/>
  <c r="V227" i="6"/>
  <c r="R227" i="5"/>
  <c r="Q117" i="5"/>
  <c r="N117" i="5"/>
  <c r="I229" i="5"/>
  <c r="L228" i="5"/>
  <c r="J228" i="5"/>
  <c r="V227" i="5"/>
  <c r="L228" i="4"/>
  <c r="T227" i="4"/>
  <c r="K229" i="4"/>
  <c r="I229" i="4" s="1"/>
  <c r="J229" i="4" s="1"/>
  <c r="N228" i="4"/>
  <c r="O228" i="4"/>
  <c r="U227" i="4"/>
  <c r="Q117" i="4" l="1"/>
  <c r="V116" i="4"/>
  <c r="R228" i="5"/>
  <c r="R228" i="6"/>
  <c r="N112" i="6"/>
  <c r="Q112" i="6"/>
  <c r="I230" i="6"/>
  <c r="L229" i="6"/>
  <c r="J229" i="6"/>
  <c r="V228" i="6"/>
  <c r="W117" i="5"/>
  <c r="S117" i="5"/>
  <c r="T117" i="5" s="1"/>
  <c r="U116" i="5" s="1"/>
  <c r="O118" i="5"/>
  <c r="P118" i="5" s="1"/>
  <c r="L229" i="5"/>
  <c r="I230" i="5"/>
  <c r="J229" i="5"/>
  <c r="V228" i="5"/>
  <c r="L229" i="4"/>
  <c r="T228" i="4"/>
  <c r="O229" i="4"/>
  <c r="K230" i="4"/>
  <c r="I230" i="4" s="1"/>
  <c r="J230" i="4" s="1"/>
  <c r="N229" i="4"/>
  <c r="U228" i="4"/>
  <c r="R117" i="4" l="1"/>
  <c r="S117" i="4" s="1"/>
  <c r="P117" i="4"/>
  <c r="R229" i="6"/>
  <c r="W112" i="6"/>
  <c r="S112" i="6"/>
  <c r="T112" i="6" s="1"/>
  <c r="U111" i="6" s="1"/>
  <c r="O113" i="6"/>
  <c r="P113" i="6" s="1"/>
  <c r="I231" i="6"/>
  <c r="L230" i="6"/>
  <c r="J230" i="6"/>
  <c r="V229" i="6"/>
  <c r="R229" i="5"/>
  <c r="I231" i="5"/>
  <c r="L230" i="5"/>
  <c r="J230" i="5"/>
  <c r="V229" i="5"/>
  <c r="Q118" i="5"/>
  <c r="N118" i="5"/>
  <c r="L230" i="4"/>
  <c r="T229" i="4"/>
  <c r="K231" i="4"/>
  <c r="I231" i="4" s="1"/>
  <c r="J231" i="4" s="1"/>
  <c r="N230" i="4"/>
  <c r="O230" i="4"/>
  <c r="U229" i="4"/>
  <c r="R230" i="5" l="1"/>
  <c r="V117" i="4"/>
  <c r="Q118" i="4"/>
  <c r="N113" i="6"/>
  <c r="Q113" i="6"/>
  <c r="R230" i="6"/>
  <c r="I232" i="6"/>
  <c r="L231" i="6"/>
  <c r="J231" i="6"/>
  <c r="V230" i="6"/>
  <c r="W118" i="5"/>
  <c r="S118" i="5"/>
  <c r="T118" i="5" s="1"/>
  <c r="U117" i="5" s="1"/>
  <c r="O119" i="5"/>
  <c r="P119" i="5" s="1"/>
  <c r="L231" i="5"/>
  <c r="I232" i="5"/>
  <c r="J231" i="5"/>
  <c r="V230" i="5"/>
  <c r="L231" i="4"/>
  <c r="T230" i="4"/>
  <c r="O231" i="4"/>
  <c r="N231" i="4"/>
  <c r="K232" i="4"/>
  <c r="I232" i="4" s="1"/>
  <c r="J232" i="4" s="1"/>
  <c r="U230" i="4"/>
  <c r="R118" i="4" l="1"/>
  <c r="S118" i="4" s="1"/>
  <c r="P118" i="4"/>
  <c r="S113" i="6"/>
  <c r="T113" i="6" s="1"/>
  <c r="U112" i="6" s="1"/>
  <c r="O114" i="6"/>
  <c r="P114" i="6" s="1"/>
  <c r="W113" i="6"/>
  <c r="R231" i="6"/>
  <c r="I233" i="6"/>
  <c r="L232" i="6"/>
  <c r="J232" i="6"/>
  <c r="V231" i="6"/>
  <c r="R231" i="5"/>
  <c r="Q119" i="5"/>
  <c r="N119" i="5"/>
  <c r="I233" i="5"/>
  <c r="L232" i="5"/>
  <c r="J232" i="5"/>
  <c r="V231" i="5"/>
  <c r="L232" i="4"/>
  <c r="T231" i="4"/>
  <c r="K233" i="4"/>
  <c r="I233" i="4" s="1"/>
  <c r="J233" i="4" s="1"/>
  <c r="N232" i="4"/>
  <c r="O232" i="4"/>
  <c r="U231" i="4"/>
  <c r="Q119" i="4" l="1"/>
  <c r="V118" i="4"/>
  <c r="R232" i="5"/>
  <c r="R232" i="6"/>
  <c r="Q114" i="6"/>
  <c r="N114" i="6"/>
  <c r="I234" i="6"/>
  <c r="L233" i="6"/>
  <c r="J233" i="6"/>
  <c r="V232" i="6"/>
  <c r="I234" i="5"/>
  <c r="L233" i="5"/>
  <c r="J233" i="5"/>
  <c r="V232" i="5"/>
  <c r="W119" i="5"/>
  <c r="S119" i="5"/>
  <c r="T119" i="5" s="1"/>
  <c r="U118" i="5" s="1"/>
  <c r="O120" i="5"/>
  <c r="P120" i="5" s="1"/>
  <c r="L233" i="4"/>
  <c r="T232" i="4"/>
  <c r="O233" i="4"/>
  <c r="K234" i="4"/>
  <c r="I234" i="4" s="1"/>
  <c r="J234" i="4" s="1"/>
  <c r="N233" i="4"/>
  <c r="U232" i="4"/>
  <c r="R233" i="5" l="1"/>
  <c r="R119" i="4"/>
  <c r="S119" i="4" s="1"/>
  <c r="P119" i="4"/>
  <c r="W114" i="6"/>
  <c r="S114" i="6"/>
  <c r="T114" i="6" s="1"/>
  <c r="U113" i="6" s="1"/>
  <c r="O115" i="6"/>
  <c r="P115" i="6" s="1"/>
  <c r="R233" i="6"/>
  <c r="I235" i="6"/>
  <c r="L234" i="6"/>
  <c r="J234" i="6"/>
  <c r="V233" i="6"/>
  <c r="I235" i="5"/>
  <c r="L234" i="5"/>
  <c r="J234" i="5"/>
  <c r="V233" i="5"/>
  <c r="Q120" i="5"/>
  <c r="N120" i="5"/>
  <c r="T233" i="4"/>
  <c r="L234" i="4"/>
  <c r="K235" i="4"/>
  <c r="I235" i="4" s="1"/>
  <c r="J235" i="4" s="1"/>
  <c r="N234" i="4"/>
  <c r="O234" i="4"/>
  <c r="U233" i="4"/>
  <c r="V119" i="4" l="1"/>
  <c r="Q120" i="4"/>
  <c r="R234" i="5"/>
  <c r="R234" i="6"/>
  <c r="Q115" i="6"/>
  <c r="N115" i="6"/>
  <c r="I236" i="6"/>
  <c r="L235" i="6"/>
  <c r="J235" i="6"/>
  <c r="V234" i="6"/>
  <c r="W120" i="5"/>
  <c r="S120" i="5"/>
  <c r="T120" i="5" s="1"/>
  <c r="U119" i="5" s="1"/>
  <c r="O121" i="5"/>
  <c r="P121" i="5" s="1"/>
  <c r="I236" i="5"/>
  <c r="J235" i="5"/>
  <c r="L235" i="5"/>
  <c r="V234" i="5"/>
  <c r="L235" i="4"/>
  <c r="T234" i="4"/>
  <c r="O235" i="4"/>
  <c r="N235" i="4"/>
  <c r="K236" i="4"/>
  <c r="I236" i="4" s="1"/>
  <c r="J236" i="4" s="1"/>
  <c r="U234" i="4"/>
  <c r="R120" i="4" l="1"/>
  <c r="S120" i="4" s="1"/>
  <c r="P120" i="4"/>
  <c r="R235" i="6"/>
  <c r="W115" i="6"/>
  <c r="S115" i="6"/>
  <c r="T115" i="6" s="1"/>
  <c r="U114" i="6" s="1"/>
  <c r="O116" i="6"/>
  <c r="P116" i="6" s="1"/>
  <c r="I237" i="6"/>
  <c r="L236" i="6"/>
  <c r="J236" i="6"/>
  <c r="V235" i="6"/>
  <c r="R235" i="5"/>
  <c r="Q121" i="5"/>
  <c r="N121" i="5"/>
  <c r="I237" i="5"/>
  <c r="L236" i="5"/>
  <c r="J236" i="5"/>
  <c r="V235" i="5"/>
  <c r="T235" i="4"/>
  <c r="L236" i="4"/>
  <c r="K237" i="4"/>
  <c r="I237" i="4" s="1"/>
  <c r="J237" i="4" s="1"/>
  <c r="N236" i="4"/>
  <c r="O236" i="4"/>
  <c r="U235" i="4"/>
  <c r="V120" i="4" l="1"/>
  <c r="Q121" i="4"/>
  <c r="R236" i="5"/>
  <c r="N116" i="6"/>
  <c r="Q116" i="6"/>
  <c r="R236" i="6"/>
  <c r="I238" i="6"/>
  <c r="L237" i="6"/>
  <c r="J237" i="6"/>
  <c r="V236" i="6"/>
  <c r="W121" i="5"/>
  <c r="S121" i="5"/>
  <c r="T121" i="5" s="1"/>
  <c r="U120" i="5" s="1"/>
  <c r="O122" i="5"/>
  <c r="P122" i="5" s="1"/>
  <c r="L237" i="5"/>
  <c r="I238" i="5"/>
  <c r="J237" i="5"/>
  <c r="V236" i="5"/>
  <c r="L237" i="4"/>
  <c r="T236" i="4"/>
  <c r="O237" i="4"/>
  <c r="K238" i="4"/>
  <c r="I238" i="4" s="1"/>
  <c r="J238" i="4" s="1"/>
  <c r="N237" i="4"/>
  <c r="U236" i="4"/>
  <c r="R121" i="4" l="1"/>
  <c r="S121" i="4" s="1"/>
  <c r="P121" i="4"/>
  <c r="W116" i="6"/>
  <c r="S116" i="6"/>
  <c r="T116" i="6" s="1"/>
  <c r="U115" i="6" s="1"/>
  <c r="O117" i="6"/>
  <c r="P117" i="6" s="1"/>
  <c r="R237" i="6"/>
  <c r="I239" i="6"/>
  <c r="L238" i="6"/>
  <c r="J238" i="6"/>
  <c r="V237" i="6"/>
  <c r="R237" i="5"/>
  <c r="I239" i="5"/>
  <c r="L238" i="5"/>
  <c r="J238" i="5"/>
  <c r="V237" i="5"/>
  <c r="Q122" i="5"/>
  <c r="N122" i="5"/>
  <c r="L238" i="4"/>
  <c r="T237" i="4"/>
  <c r="K239" i="4"/>
  <c r="I239" i="4" s="1"/>
  <c r="J239" i="4" s="1"/>
  <c r="N238" i="4"/>
  <c r="O238" i="4"/>
  <c r="U237" i="4"/>
  <c r="V121" i="4" l="1"/>
  <c r="Q122" i="4"/>
  <c r="R238" i="5"/>
  <c r="R238" i="6"/>
  <c r="N117" i="6"/>
  <c r="Q117" i="6"/>
  <c r="I240" i="6"/>
  <c r="L239" i="6"/>
  <c r="J239" i="6"/>
  <c r="V238" i="6"/>
  <c r="W122" i="5"/>
  <c r="S122" i="5"/>
  <c r="T122" i="5" s="1"/>
  <c r="U121" i="5" s="1"/>
  <c r="O123" i="5"/>
  <c r="P123" i="5" s="1"/>
  <c r="L239" i="5"/>
  <c r="J239" i="5"/>
  <c r="V238" i="5"/>
  <c r="I240" i="5"/>
  <c r="L239" i="4"/>
  <c r="T238" i="4"/>
  <c r="O239" i="4"/>
  <c r="N239" i="4"/>
  <c r="K240" i="4"/>
  <c r="I240" i="4" s="1"/>
  <c r="J240" i="4" s="1"/>
  <c r="U238" i="4"/>
  <c r="R122" i="4" l="1"/>
  <c r="S122" i="4" s="1"/>
  <c r="P122" i="4"/>
  <c r="W117" i="6"/>
  <c r="S117" i="6"/>
  <c r="T117" i="6" s="1"/>
  <c r="U116" i="6" s="1"/>
  <c r="O118" i="6"/>
  <c r="P118" i="6" s="1"/>
  <c r="R239" i="6"/>
  <c r="I241" i="6"/>
  <c r="L240" i="6"/>
  <c r="J240" i="6"/>
  <c r="V239" i="6"/>
  <c r="R239" i="5"/>
  <c r="Q123" i="5"/>
  <c r="N123" i="5"/>
  <c r="I241" i="5"/>
  <c r="L240" i="5"/>
  <c r="J240" i="5"/>
  <c r="V239" i="5"/>
  <c r="T239" i="4"/>
  <c r="L240" i="4"/>
  <c r="K241" i="4"/>
  <c r="I241" i="4" s="1"/>
  <c r="J241" i="4" s="1"/>
  <c r="N240" i="4"/>
  <c r="O240" i="4"/>
  <c r="U239" i="4"/>
  <c r="V122" i="4" l="1"/>
  <c r="Q123" i="4"/>
  <c r="R240" i="5"/>
  <c r="R240" i="6"/>
  <c r="Q118" i="6"/>
  <c r="N118" i="6"/>
  <c r="I242" i="6"/>
  <c r="L241" i="6"/>
  <c r="J241" i="6"/>
  <c r="V240" i="6"/>
  <c r="W123" i="5"/>
  <c r="S123" i="5"/>
  <c r="T123" i="5" s="1"/>
  <c r="U122" i="5" s="1"/>
  <c r="O124" i="5"/>
  <c r="P124" i="5" s="1"/>
  <c r="L241" i="5"/>
  <c r="J241" i="5"/>
  <c r="I242" i="5"/>
  <c r="V240" i="5"/>
  <c r="L241" i="4"/>
  <c r="T240" i="4"/>
  <c r="O241" i="4"/>
  <c r="K242" i="4"/>
  <c r="I242" i="4" s="1"/>
  <c r="J242" i="4" s="1"/>
  <c r="N241" i="4"/>
  <c r="U240" i="4"/>
  <c r="R123" i="4" l="1"/>
  <c r="S123" i="4" s="1"/>
  <c r="P123" i="4"/>
  <c r="R241" i="6"/>
  <c r="W118" i="6"/>
  <c r="S118" i="6"/>
  <c r="T118" i="6" s="1"/>
  <c r="U117" i="6" s="1"/>
  <c r="O119" i="6"/>
  <c r="P119" i="6" s="1"/>
  <c r="I243" i="6"/>
  <c r="L242" i="6"/>
  <c r="J242" i="6"/>
  <c r="V241" i="6"/>
  <c r="R241" i="5"/>
  <c r="Q124" i="5"/>
  <c r="N124" i="5"/>
  <c r="I243" i="5"/>
  <c r="L242" i="5"/>
  <c r="J242" i="5"/>
  <c r="V241" i="5"/>
  <c r="L242" i="4"/>
  <c r="T241" i="4"/>
  <c r="K243" i="4"/>
  <c r="I243" i="4" s="1"/>
  <c r="J243" i="4" s="1"/>
  <c r="N242" i="4"/>
  <c r="O242" i="4"/>
  <c r="U241" i="4"/>
  <c r="V123" i="4" l="1"/>
  <c r="Q124" i="4"/>
  <c r="R242" i="5"/>
  <c r="N119" i="6"/>
  <c r="Q119" i="6"/>
  <c r="R242" i="6"/>
  <c r="I244" i="6"/>
  <c r="L243" i="6"/>
  <c r="J243" i="6"/>
  <c r="V242" i="6"/>
  <c r="W124" i="5"/>
  <c r="S124" i="5"/>
  <c r="T124" i="5" s="1"/>
  <c r="U123" i="5" s="1"/>
  <c r="O125" i="5"/>
  <c r="P125" i="5" s="1"/>
  <c r="I244" i="5"/>
  <c r="J243" i="5"/>
  <c r="L243" i="5"/>
  <c r="V242" i="5"/>
  <c r="L243" i="4"/>
  <c r="T242" i="4"/>
  <c r="O243" i="4"/>
  <c r="N243" i="4"/>
  <c r="K244" i="4"/>
  <c r="I244" i="4" s="1"/>
  <c r="J244" i="4" s="1"/>
  <c r="U242" i="4"/>
  <c r="R124" i="4" l="1"/>
  <c r="S124" i="4" s="1"/>
  <c r="P124" i="4"/>
  <c r="W119" i="6"/>
  <c r="S119" i="6"/>
  <c r="T119" i="6" s="1"/>
  <c r="U118" i="6" s="1"/>
  <c r="O120" i="6"/>
  <c r="P120" i="6" s="1"/>
  <c r="R243" i="6"/>
  <c r="I245" i="6"/>
  <c r="L244" i="6"/>
  <c r="J244" i="6"/>
  <c r="V243" i="6"/>
  <c r="R243" i="5"/>
  <c r="Q125" i="5"/>
  <c r="N125" i="5"/>
  <c r="I245" i="5"/>
  <c r="L244" i="5"/>
  <c r="J244" i="5"/>
  <c r="V243" i="5"/>
  <c r="T243" i="4"/>
  <c r="L244" i="4"/>
  <c r="K245" i="4"/>
  <c r="I245" i="4" s="1"/>
  <c r="J245" i="4" s="1"/>
  <c r="N244" i="4"/>
  <c r="O244" i="4"/>
  <c r="U243" i="4"/>
  <c r="V124" i="4" l="1"/>
  <c r="Q125" i="4"/>
  <c r="R244" i="6"/>
  <c r="N120" i="6"/>
  <c r="Q120" i="6"/>
  <c r="I246" i="6"/>
  <c r="L245" i="6"/>
  <c r="J245" i="6"/>
  <c r="V244" i="6"/>
  <c r="R244" i="5"/>
  <c r="L245" i="5"/>
  <c r="I246" i="5"/>
  <c r="J245" i="5"/>
  <c r="V244" i="5"/>
  <c r="W125" i="5"/>
  <c r="S125" i="5"/>
  <c r="T125" i="5" s="1"/>
  <c r="U124" i="5" s="1"/>
  <c r="O126" i="5"/>
  <c r="P126" i="5" s="1"/>
  <c r="L245" i="4"/>
  <c r="T244" i="4"/>
  <c r="O245" i="4"/>
  <c r="K246" i="4"/>
  <c r="I246" i="4" s="1"/>
  <c r="J246" i="4" s="1"/>
  <c r="N245" i="4"/>
  <c r="U244" i="4"/>
  <c r="R125" i="4" l="1"/>
  <c r="S125" i="4" s="1"/>
  <c r="P125" i="4"/>
  <c r="R245" i="5"/>
  <c r="R245" i="6"/>
  <c r="S120" i="6"/>
  <c r="T120" i="6" s="1"/>
  <c r="U119" i="6" s="1"/>
  <c r="O121" i="6"/>
  <c r="P121" i="6" s="1"/>
  <c r="W120" i="6"/>
  <c r="I247" i="6"/>
  <c r="L246" i="6"/>
  <c r="J246" i="6"/>
  <c r="V245" i="6"/>
  <c r="Q126" i="5"/>
  <c r="N126" i="5"/>
  <c r="I247" i="5"/>
  <c r="L246" i="5"/>
  <c r="J246" i="5"/>
  <c r="V245" i="5"/>
  <c r="L246" i="4"/>
  <c r="T245" i="4"/>
  <c r="K247" i="4"/>
  <c r="I247" i="4" s="1"/>
  <c r="J247" i="4" s="1"/>
  <c r="N246" i="4"/>
  <c r="O246" i="4"/>
  <c r="U245" i="4"/>
  <c r="V125" i="4" l="1"/>
  <c r="Q126" i="4"/>
  <c r="R246" i="6"/>
  <c r="N121" i="6"/>
  <c r="Q121" i="6"/>
  <c r="I248" i="6"/>
  <c r="L247" i="6"/>
  <c r="J247" i="6"/>
  <c r="V246" i="6"/>
  <c r="R246" i="5"/>
  <c r="W126" i="5"/>
  <c r="S126" i="5"/>
  <c r="T126" i="5" s="1"/>
  <c r="U125" i="5" s="1"/>
  <c r="O127" i="5"/>
  <c r="P127" i="5" s="1"/>
  <c r="L247" i="5"/>
  <c r="I248" i="5"/>
  <c r="V246" i="5"/>
  <c r="J247" i="5"/>
  <c r="L247" i="4"/>
  <c r="T246" i="4"/>
  <c r="O247" i="4"/>
  <c r="N247" i="4"/>
  <c r="K248" i="4"/>
  <c r="I248" i="4" s="1"/>
  <c r="J248" i="4" s="1"/>
  <c r="U246" i="4"/>
  <c r="R247" i="6" l="1"/>
  <c r="R126" i="4"/>
  <c r="S126" i="4" s="1"/>
  <c r="P126" i="4"/>
  <c r="W121" i="6"/>
  <c r="O122" i="6"/>
  <c r="P122" i="6" s="1"/>
  <c r="S121" i="6"/>
  <c r="T121" i="6" s="1"/>
  <c r="U120" i="6" s="1"/>
  <c r="I249" i="6"/>
  <c r="L248" i="6"/>
  <c r="J248" i="6"/>
  <c r="V247" i="6"/>
  <c r="R247" i="5"/>
  <c r="Q127" i="5"/>
  <c r="N127" i="5"/>
  <c r="I249" i="5"/>
  <c r="L248" i="5"/>
  <c r="J248" i="5"/>
  <c r="V247" i="5"/>
  <c r="L248" i="4"/>
  <c r="T247" i="4"/>
  <c r="K249" i="4"/>
  <c r="I249" i="4" s="1"/>
  <c r="J249" i="4" s="1"/>
  <c r="N248" i="4"/>
  <c r="O248" i="4"/>
  <c r="U247" i="4"/>
  <c r="R248" i="6" l="1"/>
  <c r="V126" i="4"/>
  <c r="Q127" i="4"/>
  <c r="R248" i="5"/>
  <c r="Q122" i="6"/>
  <c r="N122" i="6"/>
  <c r="I250" i="6"/>
  <c r="L249" i="6"/>
  <c r="J249" i="6"/>
  <c r="V248" i="6"/>
  <c r="I250" i="5"/>
  <c r="L249" i="5"/>
  <c r="J249" i="5"/>
  <c r="V248" i="5"/>
  <c r="W127" i="5"/>
  <c r="S127" i="5"/>
  <c r="T127" i="5" s="1"/>
  <c r="U126" i="5" s="1"/>
  <c r="O128" i="5"/>
  <c r="P128" i="5" s="1"/>
  <c r="L249" i="4"/>
  <c r="T248" i="4"/>
  <c r="O249" i="4"/>
  <c r="K250" i="4"/>
  <c r="I250" i="4" s="1"/>
  <c r="J250" i="4" s="1"/>
  <c r="N249" i="4"/>
  <c r="U248" i="4"/>
  <c r="R127" i="4" l="1"/>
  <c r="S127" i="4" s="1"/>
  <c r="P127" i="4"/>
  <c r="R249" i="6"/>
  <c r="W122" i="6"/>
  <c r="O123" i="6"/>
  <c r="P123" i="6" s="1"/>
  <c r="S122" i="6"/>
  <c r="T122" i="6" s="1"/>
  <c r="U121" i="6" s="1"/>
  <c r="I251" i="6"/>
  <c r="L250" i="6"/>
  <c r="J250" i="6"/>
  <c r="V249" i="6"/>
  <c r="R249" i="5"/>
  <c r="I251" i="5"/>
  <c r="L250" i="5"/>
  <c r="J250" i="5"/>
  <c r="V249" i="5"/>
  <c r="Q128" i="5"/>
  <c r="N128" i="5"/>
  <c r="L250" i="4"/>
  <c r="T249" i="4"/>
  <c r="K251" i="4"/>
  <c r="I251" i="4" s="1"/>
  <c r="J251" i="4" s="1"/>
  <c r="N250" i="4"/>
  <c r="O250" i="4"/>
  <c r="U249" i="4"/>
  <c r="R250" i="6" l="1"/>
  <c r="V127" i="4"/>
  <c r="Q128" i="4"/>
  <c r="R250" i="5"/>
  <c r="N123" i="6"/>
  <c r="Q123" i="6"/>
  <c r="I252" i="6"/>
  <c r="L251" i="6"/>
  <c r="J251" i="6"/>
  <c r="V250" i="6"/>
  <c r="W128" i="5"/>
  <c r="S128" i="5"/>
  <c r="T128" i="5" s="1"/>
  <c r="U127" i="5" s="1"/>
  <c r="O129" i="5"/>
  <c r="P129" i="5" s="1"/>
  <c r="I252" i="5"/>
  <c r="J251" i="5"/>
  <c r="L251" i="5"/>
  <c r="V250" i="5"/>
  <c r="L251" i="4"/>
  <c r="T250" i="4"/>
  <c r="O251" i="4"/>
  <c r="N251" i="4"/>
  <c r="K252" i="4"/>
  <c r="I252" i="4" s="1"/>
  <c r="J252" i="4" s="1"/>
  <c r="U250" i="4"/>
  <c r="R128" i="4" l="1"/>
  <c r="S128" i="4" s="1"/>
  <c r="P128" i="4"/>
  <c r="R251" i="6"/>
  <c r="S123" i="6"/>
  <c r="T123" i="6" s="1"/>
  <c r="U122" i="6" s="1"/>
  <c r="O124" i="6"/>
  <c r="P124" i="6" s="1"/>
  <c r="W123" i="6"/>
  <c r="I253" i="6"/>
  <c r="L252" i="6"/>
  <c r="J252" i="6"/>
  <c r="V251" i="6"/>
  <c r="R251" i="5"/>
  <c r="Q129" i="5"/>
  <c r="N129" i="5"/>
  <c r="I253" i="5"/>
  <c r="L252" i="5"/>
  <c r="J252" i="5"/>
  <c r="V251" i="5"/>
  <c r="L252" i="4"/>
  <c r="T251" i="4"/>
  <c r="K253" i="4"/>
  <c r="I253" i="4" s="1"/>
  <c r="J253" i="4" s="1"/>
  <c r="N252" i="4"/>
  <c r="O252" i="4"/>
  <c r="U251" i="4"/>
  <c r="Q129" i="4" l="1"/>
  <c r="V128" i="4"/>
  <c r="R252" i="6"/>
  <c r="R252" i="5"/>
  <c r="Q124" i="6"/>
  <c r="N124" i="6"/>
  <c r="I254" i="6"/>
  <c r="L253" i="6"/>
  <c r="J253" i="6"/>
  <c r="V252" i="6"/>
  <c r="W129" i="5"/>
  <c r="S129" i="5"/>
  <c r="T129" i="5" s="1"/>
  <c r="U128" i="5" s="1"/>
  <c r="O130" i="5"/>
  <c r="P130" i="5" s="1"/>
  <c r="L253" i="5"/>
  <c r="I254" i="5"/>
  <c r="J253" i="5"/>
  <c r="V252" i="5"/>
  <c r="L253" i="4"/>
  <c r="T252" i="4"/>
  <c r="O253" i="4"/>
  <c r="K254" i="4"/>
  <c r="I254" i="4" s="1"/>
  <c r="J254" i="4" s="1"/>
  <c r="N253" i="4"/>
  <c r="U252" i="4"/>
  <c r="R129" i="4" l="1"/>
  <c r="S129" i="4" s="1"/>
  <c r="P129" i="4"/>
  <c r="R253" i="6"/>
  <c r="W124" i="6"/>
  <c r="S124" i="6"/>
  <c r="T124" i="6" s="1"/>
  <c r="U123" i="6" s="1"/>
  <c r="O125" i="6"/>
  <c r="P125" i="6" s="1"/>
  <c r="I255" i="6"/>
  <c r="L254" i="6"/>
  <c r="J254" i="6"/>
  <c r="V253" i="6"/>
  <c r="R253" i="5"/>
  <c r="I255" i="5"/>
  <c r="L254" i="5"/>
  <c r="J254" i="5"/>
  <c r="V253" i="5"/>
  <c r="Q130" i="5"/>
  <c r="N130" i="5"/>
  <c r="L254" i="4"/>
  <c r="T253" i="4"/>
  <c r="K255" i="4"/>
  <c r="I255" i="4" s="1"/>
  <c r="J255" i="4" s="1"/>
  <c r="N254" i="4"/>
  <c r="O254" i="4"/>
  <c r="U253" i="4"/>
  <c r="R254" i="6" l="1"/>
  <c r="V129" i="4"/>
  <c r="Q130" i="4"/>
  <c r="R254" i="5"/>
  <c r="Q125" i="6"/>
  <c r="N125" i="6"/>
  <c r="I256" i="6"/>
  <c r="L255" i="6"/>
  <c r="J255" i="6"/>
  <c r="V254" i="6"/>
  <c r="W130" i="5"/>
  <c r="S130" i="5"/>
  <c r="T130" i="5" s="1"/>
  <c r="U129" i="5" s="1"/>
  <c r="O131" i="5"/>
  <c r="P131" i="5" s="1"/>
  <c r="L255" i="5"/>
  <c r="J255" i="5"/>
  <c r="V254" i="5"/>
  <c r="I256" i="5"/>
  <c r="L255" i="4"/>
  <c r="T254" i="4"/>
  <c r="O255" i="4"/>
  <c r="N255" i="4"/>
  <c r="K256" i="4"/>
  <c r="I256" i="4" s="1"/>
  <c r="J256" i="4" s="1"/>
  <c r="U254" i="4"/>
  <c r="R130" i="4" l="1"/>
  <c r="S130" i="4" s="1"/>
  <c r="P130" i="4"/>
  <c r="R255" i="6"/>
  <c r="S125" i="6"/>
  <c r="T125" i="6" s="1"/>
  <c r="U124" i="6" s="1"/>
  <c r="O126" i="6"/>
  <c r="P126" i="6" s="1"/>
  <c r="W125" i="6"/>
  <c r="I257" i="6"/>
  <c r="L256" i="6"/>
  <c r="J256" i="6"/>
  <c r="V255" i="6"/>
  <c r="R255" i="5"/>
  <c r="I257" i="5"/>
  <c r="L256" i="5"/>
  <c r="J256" i="5"/>
  <c r="V255" i="5"/>
  <c r="Q131" i="5"/>
  <c r="N131" i="5"/>
  <c r="L256" i="4"/>
  <c r="T255" i="4"/>
  <c r="K257" i="4"/>
  <c r="I257" i="4" s="1"/>
  <c r="J257" i="4" s="1"/>
  <c r="N256" i="4"/>
  <c r="O256" i="4"/>
  <c r="U255" i="4"/>
  <c r="Q131" i="4" l="1"/>
  <c r="V130" i="4"/>
  <c r="R256" i="6"/>
  <c r="R256" i="5"/>
  <c r="N126" i="6"/>
  <c r="Q126" i="6"/>
  <c r="I258" i="6"/>
  <c r="L257" i="6"/>
  <c r="J257" i="6"/>
  <c r="V256" i="6"/>
  <c r="W131" i="5"/>
  <c r="S131" i="5"/>
  <c r="T131" i="5" s="1"/>
  <c r="U130" i="5" s="1"/>
  <c r="O132" i="5"/>
  <c r="P132" i="5" s="1"/>
  <c r="I258" i="5"/>
  <c r="J257" i="5"/>
  <c r="L257" i="5"/>
  <c r="V256" i="5"/>
  <c r="L257" i="4"/>
  <c r="T256" i="4"/>
  <c r="O257" i="4"/>
  <c r="K258" i="4"/>
  <c r="I258" i="4" s="1"/>
  <c r="J258" i="4" s="1"/>
  <c r="N257" i="4"/>
  <c r="U256" i="4"/>
  <c r="R131" i="4" l="1"/>
  <c r="S131" i="4" s="1"/>
  <c r="P131" i="4"/>
  <c r="R257" i="6"/>
  <c r="S126" i="6"/>
  <c r="T126" i="6" s="1"/>
  <c r="U125" i="6" s="1"/>
  <c r="O127" i="6"/>
  <c r="P127" i="6" s="1"/>
  <c r="W126" i="6"/>
  <c r="I259" i="6"/>
  <c r="L258" i="6"/>
  <c r="J258" i="6"/>
  <c r="V257" i="6"/>
  <c r="R257" i="5"/>
  <c r="I259" i="5"/>
  <c r="L258" i="5"/>
  <c r="J258" i="5"/>
  <c r="V257" i="5"/>
  <c r="Q132" i="5"/>
  <c r="N132" i="5"/>
  <c r="L258" i="4"/>
  <c r="T257" i="4"/>
  <c r="K259" i="4"/>
  <c r="I259" i="4" s="1"/>
  <c r="J259" i="4" s="1"/>
  <c r="N258" i="4"/>
  <c r="O258" i="4"/>
  <c r="U257" i="4"/>
  <c r="Q132" i="4" l="1"/>
  <c r="V131" i="4"/>
  <c r="R258" i="6"/>
  <c r="R258" i="5"/>
  <c r="Q127" i="6"/>
  <c r="N127" i="6"/>
  <c r="I260" i="6"/>
  <c r="L259" i="6"/>
  <c r="J259" i="6"/>
  <c r="V258" i="6"/>
  <c r="W132" i="5"/>
  <c r="S132" i="5"/>
  <c r="T132" i="5" s="1"/>
  <c r="U131" i="5" s="1"/>
  <c r="O133" i="5"/>
  <c r="P133" i="5" s="1"/>
  <c r="I260" i="5"/>
  <c r="J259" i="5"/>
  <c r="L259" i="5"/>
  <c r="V258" i="5"/>
  <c r="L259" i="4"/>
  <c r="T258" i="4"/>
  <c r="O259" i="4"/>
  <c r="N259" i="4"/>
  <c r="K260" i="4"/>
  <c r="I260" i="4" s="1"/>
  <c r="J260" i="4" s="1"/>
  <c r="U258" i="4"/>
  <c r="R259" i="6" l="1"/>
  <c r="R132" i="4"/>
  <c r="S132" i="4" s="1"/>
  <c r="P132" i="4"/>
  <c r="S127" i="6"/>
  <c r="T127" i="6" s="1"/>
  <c r="U126" i="6" s="1"/>
  <c r="O128" i="6"/>
  <c r="P128" i="6" s="1"/>
  <c r="W127" i="6"/>
  <c r="I261" i="6"/>
  <c r="L260" i="6"/>
  <c r="J260" i="6"/>
  <c r="V259" i="6"/>
  <c r="R259" i="5"/>
  <c r="Q133" i="5"/>
  <c r="N133" i="5"/>
  <c r="I261" i="5"/>
  <c r="L260" i="5"/>
  <c r="J260" i="5"/>
  <c r="V259" i="5"/>
  <c r="L260" i="4"/>
  <c r="T259" i="4"/>
  <c r="K261" i="4"/>
  <c r="I261" i="4" s="1"/>
  <c r="J261" i="4" s="1"/>
  <c r="N260" i="4"/>
  <c r="O260" i="4"/>
  <c r="U259" i="4"/>
  <c r="Q133" i="4" l="1"/>
  <c r="V132" i="4"/>
  <c r="R260" i="6"/>
  <c r="R260" i="5"/>
  <c r="Q128" i="6"/>
  <c r="N128" i="6"/>
  <c r="I262" i="6"/>
  <c r="L261" i="6"/>
  <c r="J261" i="6"/>
  <c r="V260" i="6"/>
  <c r="W133" i="5"/>
  <c r="S133" i="5"/>
  <c r="T133" i="5" s="1"/>
  <c r="U132" i="5" s="1"/>
  <c r="O134" i="5"/>
  <c r="P134" i="5" s="1"/>
  <c r="L261" i="5"/>
  <c r="I262" i="5"/>
  <c r="J261" i="5"/>
  <c r="V260" i="5"/>
  <c r="T260" i="4"/>
  <c r="L261" i="4"/>
  <c r="O261" i="4"/>
  <c r="K262" i="4"/>
  <c r="I262" i="4" s="1"/>
  <c r="J262" i="4" s="1"/>
  <c r="N261" i="4"/>
  <c r="U260" i="4"/>
  <c r="R133" i="4" l="1"/>
  <c r="S133" i="4" s="1"/>
  <c r="P133" i="4"/>
  <c r="R261" i="6"/>
  <c r="R261" i="5"/>
  <c r="S128" i="6"/>
  <c r="T128" i="6" s="1"/>
  <c r="U127" i="6" s="1"/>
  <c r="O129" i="6"/>
  <c r="P129" i="6" s="1"/>
  <c r="W128" i="6"/>
  <c r="I263" i="6"/>
  <c r="L262" i="6"/>
  <c r="J262" i="6"/>
  <c r="V261" i="6"/>
  <c r="I263" i="5"/>
  <c r="L262" i="5"/>
  <c r="J262" i="5"/>
  <c r="V261" i="5"/>
  <c r="Q134" i="5"/>
  <c r="N134" i="5"/>
  <c r="L262" i="4"/>
  <c r="T261" i="4"/>
  <c r="K263" i="4"/>
  <c r="I263" i="4" s="1"/>
  <c r="J263" i="4" s="1"/>
  <c r="N262" i="4"/>
  <c r="O262" i="4"/>
  <c r="U261" i="4"/>
  <c r="V133" i="4" l="1"/>
  <c r="Q134" i="4"/>
  <c r="R262" i="6"/>
  <c r="R262" i="5"/>
  <c r="Q129" i="6"/>
  <c r="N129" i="6"/>
  <c r="I264" i="6"/>
  <c r="L263" i="6"/>
  <c r="J263" i="6"/>
  <c r="V262" i="6"/>
  <c r="W134" i="5"/>
  <c r="S134" i="5"/>
  <c r="T134" i="5" s="1"/>
  <c r="U133" i="5" s="1"/>
  <c r="O135" i="5"/>
  <c r="P135" i="5" s="1"/>
  <c r="L263" i="5"/>
  <c r="I264" i="5"/>
  <c r="V262" i="5"/>
  <c r="J263" i="5"/>
  <c r="L263" i="4"/>
  <c r="T262" i="4"/>
  <c r="O263" i="4"/>
  <c r="N263" i="4"/>
  <c r="K264" i="4"/>
  <c r="I264" i="4" s="1"/>
  <c r="J264" i="4" s="1"/>
  <c r="U262" i="4"/>
  <c r="R263" i="6" l="1"/>
  <c r="R134" i="4"/>
  <c r="S134" i="4" s="1"/>
  <c r="P134" i="4"/>
  <c r="S129" i="6"/>
  <c r="T129" i="6" s="1"/>
  <c r="U128" i="6" s="1"/>
  <c r="O130" i="6"/>
  <c r="P130" i="6" s="1"/>
  <c r="W129" i="6"/>
  <c r="I265" i="6"/>
  <c r="L264" i="6"/>
  <c r="J264" i="6"/>
  <c r="V263" i="6"/>
  <c r="R263" i="5"/>
  <c r="Q135" i="5"/>
  <c r="N135" i="5"/>
  <c r="I265" i="5"/>
  <c r="L264" i="5"/>
  <c r="J264" i="5"/>
  <c r="V263" i="5"/>
  <c r="T263" i="4"/>
  <c r="L264" i="4"/>
  <c r="K265" i="4"/>
  <c r="I265" i="4" s="1"/>
  <c r="J265" i="4" s="1"/>
  <c r="N264" i="4"/>
  <c r="O264" i="4"/>
  <c r="U263" i="4"/>
  <c r="V134" i="4" l="1"/>
  <c r="Q135" i="4"/>
  <c r="R264" i="6"/>
  <c r="R264" i="5"/>
  <c r="Q130" i="6"/>
  <c r="N130" i="6"/>
  <c r="I266" i="6"/>
  <c r="L265" i="6"/>
  <c r="J265" i="6"/>
  <c r="V264" i="6"/>
  <c r="I266" i="5"/>
  <c r="L265" i="5"/>
  <c r="J265" i="5"/>
  <c r="V264" i="5"/>
  <c r="W135" i="5"/>
  <c r="S135" i="5"/>
  <c r="T135" i="5" s="1"/>
  <c r="U134" i="5" s="1"/>
  <c r="O136" i="5"/>
  <c r="P136" i="5" s="1"/>
  <c r="L265" i="4"/>
  <c r="T264" i="4"/>
  <c r="O265" i="4"/>
  <c r="K266" i="4"/>
  <c r="I266" i="4" s="1"/>
  <c r="J266" i="4" s="1"/>
  <c r="N265" i="4"/>
  <c r="U264" i="4"/>
  <c r="R135" i="4" l="1"/>
  <c r="S135" i="4" s="1"/>
  <c r="P135" i="4"/>
  <c r="R265" i="6"/>
  <c r="R265" i="5"/>
  <c r="S130" i="6"/>
  <c r="T130" i="6" s="1"/>
  <c r="U129" i="6" s="1"/>
  <c r="O131" i="6"/>
  <c r="P131" i="6" s="1"/>
  <c r="W130" i="6"/>
  <c r="I267" i="6"/>
  <c r="L266" i="6"/>
  <c r="J266" i="6"/>
  <c r="V265" i="6"/>
  <c r="I267" i="5"/>
  <c r="L266" i="5"/>
  <c r="J266" i="5"/>
  <c r="V265" i="5"/>
  <c r="Q136" i="5"/>
  <c r="N136" i="5"/>
  <c r="T265" i="4"/>
  <c r="L266" i="4"/>
  <c r="K267" i="4"/>
  <c r="I267" i="4" s="1"/>
  <c r="J267" i="4" s="1"/>
  <c r="N266" i="4"/>
  <c r="O266" i="4"/>
  <c r="U265" i="4"/>
  <c r="R266" i="5" l="1"/>
  <c r="V135" i="4"/>
  <c r="Q136" i="4"/>
  <c r="R266" i="6"/>
  <c r="Q131" i="6"/>
  <c r="N131" i="6"/>
  <c r="I268" i="6"/>
  <c r="L267" i="6"/>
  <c r="J267" i="6"/>
  <c r="V266" i="6"/>
  <c r="W136" i="5"/>
  <c r="S136" i="5"/>
  <c r="T136" i="5" s="1"/>
  <c r="U135" i="5" s="1"/>
  <c r="O137" i="5"/>
  <c r="P137" i="5" s="1"/>
  <c r="I268" i="5"/>
  <c r="J267" i="5"/>
  <c r="L267" i="5"/>
  <c r="V266" i="5"/>
  <c r="L267" i="4"/>
  <c r="T266" i="4"/>
  <c r="O267" i="4"/>
  <c r="N267" i="4"/>
  <c r="K268" i="4"/>
  <c r="I268" i="4" s="1"/>
  <c r="J268" i="4" s="1"/>
  <c r="U266" i="4"/>
  <c r="R267" i="6" l="1"/>
  <c r="R136" i="4"/>
  <c r="S136" i="4" s="1"/>
  <c r="P136" i="4"/>
  <c r="S131" i="6"/>
  <c r="T131" i="6" s="1"/>
  <c r="U130" i="6" s="1"/>
  <c r="O132" i="6"/>
  <c r="P132" i="6" s="1"/>
  <c r="W131" i="6"/>
  <c r="I269" i="6"/>
  <c r="L268" i="6"/>
  <c r="J268" i="6"/>
  <c r="V267" i="6"/>
  <c r="R267" i="5"/>
  <c r="Q137" i="5"/>
  <c r="N137" i="5"/>
  <c r="I269" i="5"/>
  <c r="L268" i="5"/>
  <c r="J268" i="5"/>
  <c r="V267" i="5"/>
  <c r="T267" i="4"/>
  <c r="L268" i="4"/>
  <c r="K269" i="4"/>
  <c r="I269" i="4" s="1"/>
  <c r="J269" i="4" s="1"/>
  <c r="N268" i="4"/>
  <c r="O268" i="4"/>
  <c r="U267" i="4"/>
  <c r="R268" i="5" l="1"/>
  <c r="V136" i="4"/>
  <c r="Q137" i="4"/>
  <c r="R268" i="6"/>
  <c r="Q132" i="6"/>
  <c r="N132" i="6"/>
  <c r="I270" i="6"/>
  <c r="L269" i="6"/>
  <c r="J269" i="6"/>
  <c r="V268" i="6"/>
  <c r="W137" i="5"/>
  <c r="S137" i="5"/>
  <c r="T137" i="5" s="1"/>
  <c r="U136" i="5" s="1"/>
  <c r="O138" i="5"/>
  <c r="P138" i="5" s="1"/>
  <c r="L269" i="5"/>
  <c r="I270" i="5"/>
  <c r="J269" i="5"/>
  <c r="V268" i="5"/>
  <c r="L269" i="4"/>
  <c r="T268" i="4"/>
  <c r="O269" i="4"/>
  <c r="K270" i="4"/>
  <c r="I270" i="4" s="1"/>
  <c r="J270" i="4" s="1"/>
  <c r="N269" i="4"/>
  <c r="U268" i="4"/>
  <c r="R137" i="4" l="1"/>
  <c r="S137" i="4" s="1"/>
  <c r="P137" i="4"/>
  <c r="R269" i="6"/>
  <c r="R269" i="5"/>
  <c r="O133" i="6"/>
  <c r="P133" i="6" s="1"/>
  <c r="W132" i="6"/>
  <c r="S132" i="6"/>
  <c r="T132" i="6" s="1"/>
  <c r="U131" i="6" s="1"/>
  <c r="I271" i="6"/>
  <c r="L270" i="6"/>
  <c r="J270" i="6"/>
  <c r="V269" i="6"/>
  <c r="I271" i="5"/>
  <c r="L270" i="5"/>
  <c r="J270" i="5"/>
  <c r="V269" i="5"/>
  <c r="Q138" i="5"/>
  <c r="N138" i="5"/>
  <c r="L270" i="4"/>
  <c r="T269" i="4"/>
  <c r="K271" i="4"/>
  <c r="I271" i="4" s="1"/>
  <c r="J271" i="4" s="1"/>
  <c r="N270" i="4"/>
  <c r="O270" i="4"/>
  <c r="U269" i="4"/>
  <c r="Q138" i="4" l="1"/>
  <c r="V137" i="4"/>
  <c r="R270" i="6"/>
  <c r="R270" i="5"/>
  <c r="Q133" i="6"/>
  <c r="N133" i="6"/>
  <c r="I272" i="6"/>
  <c r="L271" i="6"/>
  <c r="J271" i="6"/>
  <c r="V270" i="6"/>
  <c r="W138" i="5"/>
  <c r="S138" i="5"/>
  <c r="T138" i="5" s="1"/>
  <c r="U137" i="5" s="1"/>
  <c r="O139" i="5"/>
  <c r="P139" i="5" s="1"/>
  <c r="L271" i="5"/>
  <c r="J271" i="5"/>
  <c r="V270" i="5"/>
  <c r="I272" i="5"/>
  <c r="L271" i="4"/>
  <c r="T270" i="4"/>
  <c r="O271" i="4"/>
  <c r="N271" i="4"/>
  <c r="K272" i="4"/>
  <c r="I272" i="4" s="1"/>
  <c r="J272" i="4" s="1"/>
  <c r="U270" i="4"/>
  <c r="R138" i="4" l="1"/>
  <c r="S138" i="4" s="1"/>
  <c r="P138" i="4"/>
  <c r="R271" i="6"/>
  <c r="W133" i="6"/>
  <c r="S133" i="6"/>
  <c r="T133" i="6" s="1"/>
  <c r="U132" i="6" s="1"/>
  <c r="O134" i="6"/>
  <c r="P134" i="6" s="1"/>
  <c r="I273" i="6"/>
  <c r="L272" i="6"/>
  <c r="J272" i="6"/>
  <c r="V271" i="6"/>
  <c r="R271" i="5"/>
  <c r="I273" i="5"/>
  <c r="L272" i="5"/>
  <c r="J272" i="5"/>
  <c r="V271" i="5"/>
  <c r="Q139" i="5"/>
  <c r="N139" i="5"/>
  <c r="T271" i="4"/>
  <c r="L272" i="4"/>
  <c r="K273" i="4"/>
  <c r="I273" i="4" s="1"/>
  <c r="J273" i="4" s="1"/>
  <c r="N272" i="4"/>
  <c r="O272" i="4"/>
  <c r="U271" i="4"/>
  <c r="R272" i="6" l="1"/>
  <c r="R272" i="5"/>
  <c r="V138" i="4"/>
  <c r="Q139" i="4"/>
  <c r="Q134" i="6"/>
  <c r="N134" i="6"/>
  <c r="I274" i="6"/>
  <c r="L273" i="6"/>
  <c r="J273" i="6"/>
  <c r="V272" i="6"/>
  <c r="W139" i="5"/>
  <c r="S139" i="5"/>
  <c r="T139" i="5" s="1"/>
  <c r="U138" i="5" s="1"/>
  <c r="O140" i="5"/>
  <c r="P140" i="5" s="1"/>
  <c r="I274" i="5"/>
  <c r="L273" i="5"/>
  <c r="J273" i="5"/>
  <c r="V272" i="5"/>
  <c r="L273" i="4"/>
  <c r="T272" i="4"/>
  <c r="O273" i="4"/>
  <c r="K274" i="4"/>
  <c r="I274" i="4" s="1"/>
  <c r="J274" i="4" s="1"/>
  <c r="N273" i="4"/>
  <c r="U272" i="4"/>
  <c r="R273" i="6" l="1"/>
  <c r="R139" i="4"/>
  <c r="S139" i="4" s="1"/>
  <c r="P139" i="4"/>
  <c r="R273" i="5"/>
  <c r="S134" i="6"/>
  <c r="T134" i="6" s="1"/>
  <c r="U133" i="6" s="1"/>
  <c r="O135" i="6"/>
  <c r="P135" i="6" s="1"/>
  <c r="W134" i="6"/>
  <c r="I275" i="6"/>
  <c r="L274" i="6"/>
  <c r="J274" i="6"/>
  <c r="V273" i="6"/>
  <c r="I275" i="5"/>
  <c r="L274" i="5"/>
  <c r="J274" i="5"/>
  <c r="V273" i="5"/>
  <c r="Q140" i="5"/>
  <c r="N140" i="5"/>
  <c r="L274" i="4"/>
  <c r="T273" i="4"/>
  <c r="K275" i="4"/>
  <c r="I275" i="4" s="1"/>
  <c r="J275" i="4" s="1"/>
  <c r="N274" i="4"/>
  <c r="O274" i="4"/>
  <c r="U273" i="4"/>
  <c r="V139" i="4" l="1"/>
  <c r="Q140" i="4"/>
  <c r="R274" i="6"/>
  <c r="R274" i="5"/>
  <c r="N135" i="6"/>
  <c r="Q135" i="6"/>
  <c r="I276" i="6"/>
  <c r="L275" i="6"/>
  <c r="J275" i="6"/>
  <c r="V274" i="6"/>
  <c r="W140" i="5"/>
  <c r="S140" i="5"/>
  <c r="T140" i="5" s="1"/>
  <c r="U139" i="5" s="1"/>
  <c r="O141" i="5"/>
  <c r="P141" i="5" s="1"/>
  <c r="I276" i="5"/>
  <c r="J275" i="5"/>
  <c r="L275" i="5"/>
  <c r="V274" i="5"/>
  <c r="L275" i="4"/>
  <c r="T274" i="4"/>
  <c r="O275" i="4"/>
  <c r="N275" i="4"/>
  <c r="K276" i="4"/>
  <c r="I276" i="4" s="1"/>
  <c r="J276" i="4" s="1"/>
  <c r="U274" i="4"/>
  <c r="R140" i="4" l="1"/>
  <c r="S140" i="4" s="1"/>
  <c r="P140" i="4"/>
  <c r="R275" i="6"/>
  <c r="S135" i="6"/>
  <c r="T135" i="6" s="1"/>
  <c r="U134" i="6" s="1"/>
  <c r="O136" i="6"/>
  <c r="P136" i="6" s="1"/>
  <c r="W135" i="6"/>
  <c r="I277" i="6"/>
  <c r="L276" i="6"/>
  <c r="J276" i="6"/>
  <c r="V275" i="6"/>
  <c r="R275" i="5"/>
  <c r="Q141" i="5"/>
  <c r="N141" i="5"/>
  <c r="I277" i="5"/>
  <c r="L276" i="5"/>
  <c r="J276" i="5"/>
  <c r="V275" i="5"/>
  <c r="L276" i="4"/>
  <c r="T275" i="4"/>
  <c r="K277" i="4"/>
  <c r="I277" i="4" s="1"/>
  <c r="J277" i="4" s="1"/>
  <c r="N276" i="4"/>
  <c r="O276" i="4"/>
  <c r="U275" i="4"/>
  <c r="V140" i="4" l="1"/>
  <c r="Q141" i="4"/>
  <c r="R276" i="6"/>
  <c r="Q136" i="6"/>
  <c r="N136" i="6"/>
  <c r="I278" i="6"/>
  <c r="L277" i="6"/>
  <c r="J277" i="6"/>
  <c r="V276" i="6"/>
  <c r="R276" i="5"/>
  <c r="W141" i="5"/>
  <c r="S141" i="5"/>
  <c r="T141" i="5" s="1"/>
  <c r="U140" i="5" s="1"/>
  <c r="O142" i="5"/>
  <c r="P142" i="5" s="1"/>
  <c r="L277" i="5"/>
  <c r="I278" i="5"/>
  <c r="J277" i="5"/>
  <c r="V276" i="5"/>
  <c r="L277" i="4"/>
  <c r="T276" i="4"/>
  <c r="O277" i="4"/>
  <c r="K278" i="4"/>
  <c r="I278" i="4" s="1"/>
  <c r="J278" i="4" s="1"/>
  <c r="N277" i="4"/>
  <c r="U276" i="4"/>
  <c r="R277" i="5" l="1"/>
  <c r="R141" i="4"/>
  <c r="S141" i="4" s="1"/>
  <c r="P141" i="4"/>
  <c r="R277" i="6"/>
  <c r="S136" i="6"/>
  <c r="T136" i="6" s="1"/>
  <c r="U135" i="6" s="1"/>
  <c r="O137" i="6"/>
  <c r="P137" i="6" s="1"/>
  <c r="W136" i="6"/>
  <c r="I279" i="6"/>
  <c r="L278" i="6"/>
  <c r="J278" i="6"/>
  <c r="V277" i="6"/>
  <c r="I279" i="5"/>
  <c r="L278" i="5"/>
  <c r="J278" i="5"/>
  <c r="V277" i="5"/>
  <c r="Q142" i="5"/>
  <c r="N142" i="5"/>
  <c r="L278" i="4"/>
  <c r="T277" i="4"/>
  <c r="K279" i="4"/>
  <c r="I279" i="4" s="1"/>
  <c r="J279" i="4" s="1"/>
  <c r="N278" i="4"/>
  <c r="O278" i="4"/>
  <c r="U277" i="4"/>
  <c r="V141" i="4" l="1"/>
  <c r="Q142" i="4"/>
  <c r="R278" i="6"/>
  <c r="R278" i="5"/>
  <c r="N137" i="6"/>
  <c r="Q137" i="6"/>
  <c r="I280" i="6"/>
  <c r="L279" i="6"/>
  <c r="J279" i="6"/>
  <c r="V278" i="6"/>
  <c r="W142" i="5"/>
  <c r="S142" i="5"/>
  <c r="T142" i="5" s="1"/>
  <c r="U141" i="5" s="1"/>
  <c r="O143" i="5"/>
  <c r="P143" i="5" s="1"/>
  <c r="L279" i="5"/>
  <c r="I280" i="5"/>
  <c r="J279" i="5"/>
  <c r="V278" i="5"/>
  <c r="L279" i="4"/>
  <c r="T278" i="4"/>
  <c r="O279" i="4"/>
  <c r="N279" i="4"/>
  <c r="K280" i="4"/>
  <c r="I280" i="4" s="1"/>
  <c r="J280" i="4" s="1"/>
  <c r="U278" i="4"/>
  <c r="R142" i="4" l="1"/>
  <c r="S142" i="4" s="1"/>
  <c r="P142" i="4"/>
  <c r="R279" i="6"/>
  <c r="S137" i="6"/>
  <c r="T137" i="6" s="1"/>
  <c r="U136" i="6" s="1"/>
  <c r="O138" i="6"/>
  <c r="P138" i="6" s="1"/>
  <c r="W137" i="6"/>
  <c r="I281" i="6"/>
  <c r="L280" i="6"/>
  <c r="J280" i="6"/>
  <c r="V279" i="6"/>
  <c r="R279" i="5"/>
  <c r="Q143" i="5"/>
  <c r="N143" i="5"/>
  <c r="I281" i="5"/>
  <c r="L280" i="5"/>
  <c r="J280" i="5"/>
  <c r="V279" i="5"/>
  <c r="L280" i="4"/>
  <c r="T279" i="4"/>
  <c r="K281" i="4"/>
  <c r="I281" i="4" s="1"/>
  <c r="J281" i="4" s="1"/>
  <c r="N280" i="4"/>
  <c r="O280" i="4"/>
  <c r="U279" i="4"/>
  <c r="R280" i="6" l="1"/>
  <c r="V142" i="4"/>
  <c r="Q143" i="4"/>
  <c r="Q138" i="6"/>
  <c r="N138" i="6"/>
  <c r="I282" i="6"/>
  <c r="L281" i="6"/>
  <c r="J281" i="6"/>
  <c r="V280" i="6"/>
  <c r="R280" i="5"/>
  <c r="W143" i="5"/>
  <c r="S143" i="5"/>
  <c r="T143" i="5" s="1"/>
  <c r="U142" i="5" s="1"/>
  <c r="O144" i="5"/>
  <c r="P144" i="5" s="1"/>
  <c r="I282" i="5"/>
  <c r="L281" i="5"/>
  <c r="J281" i="5"/>
  <c r="V280" i="5"/>
  <c r="L281" i="4"/>
  <c r="T280" i="4"/>
  <c r="O281" i="4"/>
  <c r="K282" i="4"/>
  <c r="I282" i="4" s="1"/>
  <c r="J282" i="4" s="1"/>
  <c r="N281" i="4"/>
  <c r="U280" i="4"/>
  <c r="R143" i="4" l="1"/>
  <c r="S143" i="4" s="1"/>
  <c r="P143" i="4"/>
  <c r="R281" i="6"/>
  <c r="S138" i="6"/>
  <c r="T138" i="6" s="1"/>
  <c r="U137" i="6" s="1"/>
  <c r="O139" i="6"/>
  <c r="P139" i="6" s="1"/>
  <c r="W138" i="6"/>
  <c r="I283" i="6"/>
  <c r="L282" i="6"/>
  <c r="J282" i="6"/>
  <c r="V281" i="6"/>
  <c r="R281" i="5"/>
  <c r="I283" i="5"/>
  <c r="L282" i="5"/>
  <c r="J282" i="5"/>
  <c r="V281" i="5"/>
  <c r="Q144" i="5"/>
  <c r="N144" i="5"/>
  <c r="T281" i="4"/>
  <c r="L282" i="4"/>
  <c r="K283" i="4"/>
  <c r="I283" i="4" s="1"/>
  <c r="J283" i="4" s="1"/>
  <c r="N282" i="4"/>
  <c r="O282" i="4"/>
  <c r="U281" i="4"/>
  <c r="R282" i="6" l="1"/>
  <c r="V143" i="4"/>
  <c r="Q144" i="4"/>
  <c r="R282" i="5"/>
  <c r="Q139" i="6"/>
  <c r="N139" i="6"/>
  <c r="I284" i="6"/>
  <c r="L283" i="6"/>
  <c r="J283" i="6"/>
  <c r="V282" i="6"/>
  <c r="W144" i="5"/>
  <c r="S144" i="5"/>
  <c r="T144" i="5" s="1"/>
  <c r="U143" i="5" s="1"/>
  <c r="O145" i="5"/>
  <c r="P145" i="5" s="1"/>
  <c r="I284" i="5"/>
  <c r="J283" i="5"/>
  <c r="L283" i="5"/>
  <c r="V282" i="5"/>
  <c r="L283" i="4"/>
  <c r="T282" i="4"/>
  <c r="O283" i="4"/>
  <c r="N283" i="4"/>
  <c r="K284" i="4"/>
  <c r="I284" i="4" s="1"/>
  <c r="J284" i="4" s="1"/>
  <c r="U282" i="4"/>
  <c r="R144" i="4" l="1"/>
  <c r="S144" i="4" s="1"/>
  <c r="P144" i="4"/>
  <c r="R283" i="6"/>
  <c r="S139" i="6"/>
  <c r="T139" i="6" s="1"/>
  <c r="U138" i="6" s="1"/>
  <c r="O140" i="6"/>
  <c r="P140" i="6" s="1"/>
  <c r="W139" i="6"/>
  <c r="I285" i="6"/>
  <c r="L284" i="6"/>
  <c r="J284" i="6"/>
  <c r="V283" i="6"/>
  <c r="R283" i="5"/>
  <c r="Q145" i="5"/>
  <c r="N145" i="5"/>
  <c r="I285" i="5"/>
  <c r="L284" i="5"/>
  <c r="J284" i="5"/>
  <c r="V283" i="5"/>
  <c r="L284" i="4"/>
  <c r="T283" i="4"/>
  <c r="K285" i="4"/>
  <c r="I285" i="4" s="1"/>
  <c r="J285" i="4" s="1"/>
  <c r="N284" i="4"/>
  <c r="O284" i="4"/>
  <c r="U283" i="4"/>
  <c r="V144" i="4" l="1"/>
  <c r="Q145" i="4"/>
  <c r="R284" i="6"/>
  <c r="R284" i="5"/>
  <c r="N140" i="6"/>
  <c r="Q140" i="6"/>
  <c r="I286" i="6"/>
  <c r="L285" i="6"/>
  <c r="J285" i="6"/>
  <c r="V284" i="6"/>
  <c r="W145" i="5"/>
  <c r="S145" i="5"/>
  <c r="T145" i="5" s="1"/>
  <c r="U144" i="5" s="1"/>
  <c r="O146" i="5"/>
  <c r="P146" i="5" s="1"/>
  <c r="L285" i="5"/>
  <c r="I286" i="5"/>
  <c r="J285" i="5"/>
  <c r="V284" i="5"/>
  <c r="L285" i="4"/>
  <c r="T284" i="4"/>
  <c r="O285" i="4"/>
  <c r="K286" i="4"/>
  <c r="I286" i="4" s="1"/>
  <c r="J286" i="4" s="1"/>
  <c r="N285" i="4"/>
  <c r="U284" i="4"/>
  <c r="R145" i="4" l="1"/>
  <c r="S145" i="4" s="1"/>
  <c r="P145" i="4"/>
  <c r="R285" i="6"/>
  <c r="S140" i="6"/>
  <c r="T140" i="6" s="1"/>
  <c r="U139" i="6" s="1"/>
  <c r="O141" i="6"/>
  <c r="P141" i="6" s="1"/>
  <c r="W140" i="6"/>
  <c r="I287" i="6"/>
  <c r="L286" i="6"/>
  <c r="J286" i="6"/>
  <c r="V285" i="6"/>
  <c r="R285" i="5"/>
  <c r="I287" i="5"/>
  <c r="L286" i="5"/>
  <c r="J286" i="5"/>
  <c r="V285" i="5"/>
  <c r="Q146" i="5"/>
  <c r="N146" i="5"/>
  <c r="L286" i="4"/>
  <c r="T285" i="4"/>
  <c r="K287" i="4"/>
  <c r="I287" i="4" s="1"/>
  <c r="J287" i="4" s="1"/>
  <c r="N286" i="4"/>
  <c r="O286" i="4"/>
  <c r="U285" i="4"/>
  <c r="R286" i="6" l="1"/>
  <c r="V145" i="4"/>
  <c r="Q146" i="4"/>
  <c r="R286" i="5"/>
  <c r="N141" i="6"/>
  <c r="Q141" i="6"/>
  <c r="I288" i="6"/>
  <c r="L287" i="6"/>
  <c r="J287" i="6"/>
  <c r="V286" i="6"/>
  <c r="W146" i="5"/>
  <c r="S146" i="5"/>
  <c r="T146" i="5" s="1"/>
  <c r="U145" i="5" s="1"/>
  <c r="O147" i="5"/>
  <c r="P147" i="5" s="1"/>
  <c r="L287" i="5"/>
  <c r="J287" i="5"/>
  <c r="V286" i="5"/>
  <c r="I288" i="5"/>
  <c r="L287" i="4"/>
  <c r="T286" i="4"/>
  <c r="O287" i="4"/>
  <c r="N287" i="4"/>
  <c r="K288" i="4"/>
  <c r="I288" i="4" s="1"/>
  <c r="J288" i="4" s="1"/>
  <c r="U286" i="4"/>
  <c r="R287" i="6" l="1"/>
  <c r="R146" i="4"/>
  <c r="S146" i="4" s="1"/>
  <c r="P146" i="4"/>
  <c r="S141" i="6"/>
  <c r="T141" i="6" s="1"/>
  <c r="U140" i="6" s="1"/>
  <c r="O142" i="6"/>
  <c r="P142" i="6" s="1"/>
  <c r="W141" i="6"/>
  <c r="I289" i="6"/>
  <c r="L288" i="6"/>
  <c r="J288" i="6"/>
  <c r="V287" i="6"/>
  <c r="R287" i="5"/>
  <c r="I289" i="5"/>
  <c r="L288" i="5"/>
  <c r="J288" i="5"/>
  <c r="V287" i="5"/>
  <c r="Q147" i="5"/>
  <c r="N147" i="5"/>
  <c r="L288" i="4"/>
  <c r="T287" i="4"/>
  <c r="K289" i="4"/>
  <c r="I289" i="4" s="1"/>
  <c r="J289" i="4" s="1"/>
  <c r="N288" i="4"/>
  <c r="O288" i="4"/>
  <c r="U287" i="4"/>
  <c r="R288" i="5" l="1"/>
  <c r="V146" i="4"/>
  <c r="Q147" i="4"/>
  <c r="R288" i="6"/>
  <c r="N142" i="6"/>
  <c r="Q142" i="6"/>
  <c r="I290" i="6"/>
  <c r="L289" i="6"/>
  <c r="J289" i="6"/>
  <c r="V288" i="6"/>
  <c r="W147" i="5"/>
  <c r="S147" i="5"/>
  <c r="T147" i="5" s="1"/>
  <c r="U146" i="5" s="1"/>
  <c r="O148" i="5"/>
  <c r="P148" i="5" s="1"/>
  <c r="L289" i="5"/>
  <c r="J289" i="5"/>
  <c r="I290" i="5"/>
  <c r="V288" i="5"/>
  <c r="L289" i="4"/>
  <c r="T288" i="4"/>
  <c r="O289" i="4"/>
  <c r="K290" i="4"/>
  <c r="I290" i="4" s="1"/>
  <c r="J290" i="4" s="1"/>
  <c r="N289" i="4"/>
  <c r="U288" i="4"/>
  <c r="R147" i="4" l="1"/>
  <c r="S147" i="4" s="1"/>
  <c r="P147" i="4"/>
  <c r="R289" i="6"/>
  <c r="S142" i="6"/>
  <c r="T142" i="6" s="1"/>
  <c r="U141" i="6" s="1"/>
  <c r="O143" i="6"/>
  <c r="P143" i="6" s="1"/>
  <c r="W142" i="6"/>
  <c r="I291" i="6"/>
  <c r="L290" i="6"/>
  <c r="J290" i="6"/>
  <c r="V289" i="6"/>
  <c r="R289" i="5"/>
  <c r="Q148" i="5"/>
  <c r="N148" i="5"/>
  <c r="I291" i="5"/>
  <c r="L290" i="5"/>
  <c r="J290" i="5"/>
  <c r="V289" i="5"/>
  <c r="L290" i="4"/>
  <c r="T289" i="4"/>
  <c r="K291" i="4"/>
  <c r="I291" i="4" s="1"/>
  <c r="J291" i="4" s="1"/>
  <c r="N290" i="4"/>
  <c r="O290" i="4"/>
  <c r="U289" i="4"/>
  <c r="Q148" i="4" l="1"/>
  <c r="V147" i="4"/>
  <c r="R290" i="6"/>
  <c r="N143" i="6"/>
  <c r="Q143" i="6"/>
  <c r="I292" i="6"/>
  <c r="L291" i="6"/>
  <c r="J291" i="6"/>
  <c r="V290" i="6"/>
  <c r="R290" i="5"/>
  <c r="W148" i="5"/>
  <c r="S148" i="5"/>
  <c r="T148" i="5" s="1"/>
  <c r="U147" i="5" s="1"/>
  <c r="O149" i="5"/>
  <c r="P149" i="5" s="1"/>
  <c r="I292" i="5"/>
  <c r="J291" i="5"/>
  <c r="L291" i="5"/>
  <c r="V290" i="5"/>
  <c r="L291" i="4"/>
  <c r="T290" i="4"/>
  <c r="O291" i="4"/>
  <c r="N291" i="4"/>
  <c r="K292" i="4"/>
  <c r="I292" i="4" s="1"/>
  <c r="J292" i="4" s="1"/>
  <c r="U290" i="4"/>
  <c r="R148" i="4" l="1"/>
  <c r="S148" i="4" s="1"/>
  <c r="P148" i="4"/>
  <c r="R291" i="6"/>
  <c r="S143" i="6"/>
  <c r="T143" i="6" s="1"/>
  <c r="U142" i="6" s="1"/>
  <c r="O144" i="6"/>
  <c r="P144" i="6" s="1"/>
  <c r="W143" i="6"/>
  <c r="I293" i="6"/>
  <c r="L292" i="6"/>
  <c r="J292" i="6"/>
  <c r="V291" i="6"/>
  <c r="R291" i="5"/>
  <c r="Q149" i="5"/>
  <c r="N149" i="5"/>
  <c r="I293" i="5"/>
  <c r="L292" i="5"/>
  <c r="J292" i="5"/>
  <c r="V291" i="5"/>
  <c r="T291" i="4"/>
  <c r="L292" i="4"/>
  <c r="K293" i="4"/>
  <c r="I293" i="4" s="1"/>
  <c r="J293" i="4" s="1"/>
  <c r="N292" i="4"/>
  <c r="O292" i="4"/>
  <c r="U291" i="4"/>
  <c r="V148" i="4" l="1"/>
  <c r="Q149" i="4"/>
  <c r="R292" i="6"/>
  <c r="Q144" i="6"/>
  <c r="N144" i="6"/>
  <c r="I294" i="6"/>
  <c r="L293" i="6"/>
  <c r="J293" i="6"/>
  <c r="V292" i="6"/>
  <c r="R292" i="5"/>
  <c r="W149" i="5"/>
  <c r="S149" i="5"/>
  <c r="T149" i="5" s="1"/>
  <c r="U148" i="5" s="1"/>
  <c r="O150" i="5"/>
  <c r="P150" i="5" s="1"/>
  <c r="L293" i="5"/>
  <c r="I294" i="5"/>
  <c r="J293" i="5"/>
  <c r="V292" i="5"/>
  <c r="L293" i="4"/>
  <c r="T292" i="4"/>
  <c r="O293" i="4"/>
  <c r="K294" i="4"/>
  <c r="I294" i="4" s="1"/>
  <c r="J294" i="4" s="1"/>
  <c r="N293" i="4"/>
  <c r="U292" i="4"/>
  <c r="R293" i="5" l="1"/>
  <c r="R149" i="4"/>
  <c r="S149" i="4" s="1"/>
  <c r="P149" i="4"/>
  <c r="R293" i="6"/>
  <c r="S144" i="6"/>
  <c r="T144" i="6" s="1"/>
  <c r="U143" i="6" s="1"/>
  <c r="O145" i="6"/>
  <c r="P145" i="6" s="1"/>
  <c r="W144" i="6"/>
  <c r="I295" i="6"/>
  <c r="L294" i="6"/>
  <c r="J294" i="6"/>
  <c r="V293" i="6"/>
  <c r="I295" i="5"/>
  <c r="L294" i="5"/>
  <c r="J294" i="5"/>
  <c r="V293" i="5"/>
  <c r="Q150" i="5"/>
  <c r="N150" i="5"/>
  <c r="L294" i="4"/>
  <c r="T293" i="4"/>
  <c r="K295" i="4"/>
  <c r="I295" i="4" s="1"/>
  <c r="J295" i="4" s="1"/>
  <c r="N294" i="4"/>
  <c r="O294" i="4"/>
  <c r="U293" i="4"/>
  <c r="R294" i="6" l="1"/>
  <c r="V149" i="4"/>
  <c r="Q150" i="4"/>
  <c r="Q145" i="6"/>
  <c r="N145" i="6"/>
  <c r="I296" i="6"/>
  <c r="L295" i="6"/>
  <c r="J295" i="6"/>
  <c r="V294" i="6"/>
  <c r="R294" i="5"/>
  <c r="W150" i="5"/>
  <c r="S150" i="5"/>
  <c r="T150" i="5" s="1"/>
  <c r="U149" i="5" s="1"/>
  <c r="O151" i="5"/>
  <c r="P151" i="5" s="1"/>
  <c r="L295" i="5"/>
  <c r="I296" i="5"/>
  <c r="J295" i="5"/>
  <c r="V294" i="5"/>
  <c r="L295" i="4"/>
  <c r="T294" i="4"/>
  <c r="O295" i="4"/>
  <c r="N295" i="4"/>
  <c r="K296" i="4"/>
  <c r="I296" i="4" s="1"/>
  <c r="J296" i="4" s="1"/>
  <c r="U294" i="4"/>
  <c r="R295" i="5" l="1"/>
  <c r="R150" i="4"/>
  <c r="S150" i="4" s="1"/>
  <c r="P150" i="4"/>
  <c r="R295" i="6"/>
  <c r="W145" i="6"/>
  <c r="S145" i="6"/>
  <c r="T145" i="6" s="1"/>
  <c r="U144" i="6" s="1"/>
  <c r="O146" i="6"/>
  <c r="P146" i="6" s="1"/>
  <c r="I297" i="6"/>
  <c r="L296" i="6"/>
  <c r="J296" i="6"/>
  <c r="V295" i="6"/>
  <c r="Q151" i="5"/>
  <c r="N151" i="5"/>
  <c r="I297" i="5"/>
  <c r="L296" i="5"/>
  <c r="J296" i="5"/>
  <c r="V295" i="5"/>
  <c r="L296" i="4"/>
  <c r="T295" i="4"/>
  <c r="K297" i="4"/>
  <c r="I297" i="4" s="1"/>
  <c r="J297" i="4" s="1"/>
  <c r="N296" i="4"/>
  <c r="O296" i="4"/>
  <c r="U295" i="4"/>
  <c r="Q151" i="4" l="1"/>
  <c r="V150" i="4"/>
  <c r="R296" i="6"/>
  <c r="N146" i="6"/>
  <c r="Q146" i="6"/>
  <c r="I298" i="6"/>
  <c r="L297" i="6"/>
  <c r="J297" i="6"/>
  <c r="V296" i="6"/>
  <c r="R296" i="5"/>
  <c r="W151" i="5"/>
  <c r="S151" i="5"/>
  <c r="T151" i="5" s="1"/>
  <c r="U150" i="5" s="1"/>
  <c r="O152" i="5"/>
  <c r="P152" i="5" s="1"/>
  <c r="I298" i="5"/>
  <c r="L297" i="5"/>
  <c r="J297" i="5"/>
  <c r="V296" i="5"/>
  <c r="T296" i="4"/>
  <c r="L297" i="4"/>
  <c r="O297" i="4"/>
  <c r="K298" i="4"/>
  <c r="I298" i="4" s="1"/>
  <c r="J298" i="4" s="1"/>
  <c r="N297" i="4"/>
  <c r="U296" i="4"/>
  <c r="R297" i="5" l="1"/>
  <c r="R297" i="6"/>
  <c r="R151" i="4"/>
  <c r="S151" i="4" s="1"/>
  <c r="P151" i="4"/>
  <c r="S146" i="6"/>
  <c r="T146" i="6" s="1"/>
  <c r="U145" i="6" s="1"/>
  <c r="O147" i="6"/>
  <c r="P147" i="6" s="1"/>
  <c r="W146" i="6"/>
  <c r="I299" i="6"/>
  <c r="L298" i="6"/>
  <c r="J298" i="6"/>
  <c r="V297" i="6"/>
  <c r="I299" i="5"/>
  <c r="L298" i="5"/>
  <c r="J298" i="5"/>
  <c r="V297" i="5"/>
  <c r="Q152" i="5"/>
  <c r="N152" i="5"/>
  <c r="L298" i="4"/>
  <c r="T297" i="4"/>
  <c r="K299" i="4"/>
  <c r="I299" i="4" s="1"/>
  <c r="J299" i="4" s="1"/>
  <c r="N298" i="4"/>
  <c r="O298" i="4"/>
  <c r="U297" i="4"/>
  <c r="R298" i="6" l="1"/>
  <c r="V151" i="4"/>
  <c r="Q152" i="4"/>
  <c r="Q147" i="6"/>
  <c r="N147" i="6"/>
  <c r="I300" i="6"/>
  <c r="L299" i="6"/>
  <c r="J299" i="6"/>
  <c r="V298" i="6"/>
  <c r="R298" i="5"/>
  <c r="W152" i="5"/>
  <c r="S152" i="5"/>
  <c r="T152" i="5" s="1"/>
  <c r="U151" i="5" s="1"/>
  <c r="O153" i="5"/>
  <c r="P153" i="5" s="1"/>
  <c r="I300" i="5"/>
  <c r="J299" i="5"/>
  <c r="L299" i="5"/>
  <c r="V298" i="5"/>
  <c r="T298" i="4"/>
  <c r="L299" i="4"/>
  <c r="O299" i="4"/>
  <c r="N299" i="4"/>
  <c r="K300" i="4"/>
  <c r="I300" i="4" s="1"/>
  <c r="J300" i="4" s="1"/>
  <c r="U298" i="4"/>
  <c r="R152" i="4" l="1"/>
  <c r="S152" i="4" s="1"/>
  <c r="P152" i="4"/>
  <c r="R299" i="6"/>
  <c r="W147" i="6"/>
  <c r="S147" i="6"/>
  <c r="T147" i="6" s="1"/>
  <c r="U146" i="6" s="1"/>
  <c r="O148" i="6"/>
  <c r="P148" i="6" s="1"/>
  <c r="I301" i="6"/>
  <c r="L300" i="6"/>
  <c r="J300" i="6"/>
  <c r="V299" i="6"/>
  <c r="R299" i="5"/>
  <c r="Q153" i="5"/>
  <c r="N153" i="5"/>
  <c r="I301" i="5"/>
  <c r="L300" i="5"/>
  <c r="J300" i="5"/>
  <c r="V299" i="5"/>
  <c r="L300" i="4"/>
  <c r="T299" i="4"/>
  <c r="K301" i="4"/>
  <c r="I301" i="4" s="1"/>
  <c r="J301" i="4" s="1"/>
  <c r="N300" i="4"/>
  <c r="O300" i="4"/>
  <c r="U299" i="4"/>
  <c r="Q153" i="4" l="1"/>
  <c r="V152" i="4"/>
  <c r="R300" i="6"/>
  <c r="R300" i="5"/>
  <c r="N148" i="6"/>
  <c r="Q148" i="6"/>
  <c r="I302" i="6"/>
  <c r="L301" i="6"/>
  <c r="J301" i="6"/>
  <c r="V300" i="6"/>
  <c r="W153" i="5"/>
  <c r="S153" i="5"/>
  <c r="T153" i="5" s="1"/>
  <c r="U152" i="5" s="1"/>
  <c r="O154" i="5"/>
  <c r="P154" i="5" s="1"/>
  <c r="L301" i="5"/>
  <c r="I302" i="5"/>
  <c r="J301" i="5"/>
  <c r="V300" i="5"/>
  <c r="L301" i="4"/>
  <c r="T300" i="4"/>
  <c r="O301" i="4"/>
  <c r="K302" i="4"/>
  <c r="I302" i="4" s="1"/>
  <c r="J302" i="4" s="1"/>
  <c r="N301" i="4"/>
  <c r="U300" i="4"/>
  <c r="R301" i="6" l="1"/>
  <c r="R153" i="4"/>
  <c r="S153" i="4" s="1"/>
  <c r="P153" i="4"/>
  <c r="S148" i="6"/>
  <c r="T148" i="6" s="1"/>
  <c r="U147" i="6" s="1"/>
  <c r="O149" i="6"/>
  <c r="P149" i="6" s="1"/>
  <c r="W148" i="6"/>
  <c r="I303" i="6"/>
  <c r="L302" i="6"/>
  <c r="J302" i="6"/>
  <c r="V301" i="6"/>
  <c r="R301" i="5"/>
  <c r="I303" i="5"/>
  <c r="L302" i="5"/>
  <c r="J302" i="5"/>
  <c r="V301" i="5"/>
  <c r="Q154" i="5"/>
  <c r="N154" i="5"/>
  <c r="L302" i="4"/>
  <c r="T301" i="4"/>
  <c r="K303" i="4"/>
  <c r="I303" i="4" s="1"/>
  <c r="J303" i="4" s="1"/>
  <c r="N302" i="4"/>
  <c r="O302" i="4"/>
  <c r="U301" i="4"/>
  <c r="V153" i="4" l="1"/>
  <c r="Q154" i="4"/>
  <c r="R302" i="6"/>
  <c r="R302" i="5"/>
  <c r="N149" i="6"/>
  <c r="Q149" i="6"/>
  <c r="I304" i="6"/>
  <c r="L303" i="6"/>
  <c r="J303" i="6"/>
  <c r="V302" i="6"/>
  <c r="W154" i="5"/>
  <c r="S154" i="5"/>
  <c r="T154" i="5" s="1"/>
  <c r="U153" i="5" s="1"/>
  <c r="O155" i="5"/>
  <c r="P155" i="5" s="1"/>
  <c r="L303" i="5"/>
  <c r="J303" i="5"/>
  <c r="V302" i="5"/>
  <c r="I304" i="5"/>
  <c r="L303" i="4"/>
  <c r="T302" i="4"/>
  <c r="O303" i="4"/>
  <c r="N303" i="4"/>
  <c r="K304" i="4"/>
  <c r="I304" i="4" s="1"/>
  <c r="J304" i="4" s="1"/>
  <c r="U302" i="4"/>
  <c r="R154" i="4" l="1"/>
  <c r="S154" i="4" s="1"/>
  <c r="P154" i="4"/>
  <c r="R303" i="6"/>
  <c r="W149" i="6"/>
  <c r="S149" i="6"/>
  <c r="T149" i="6" s="1"/>
  <c r="U148" i="6" s="1"/>
  <c r="O150" i="6"/>
  <c r="P150" i="6" s="1"/>
  <c r="I305" i="6"/>
  <c r="L304" i="6"/>
  <c r="J304" i="6"/>
  <c r="V303" i="6"/>
  <c r="R303" i="5"/>
  <c r="I305" i="5"/>
  <c r="L304" i="5"/>
  <c r="J304" i="5"/>
  <c r="V303" i="5"/>
  <c r="Q155" i="5"/>
  <c r="N155" i="5"/>
  <c r="L304" i="4"/>
  <c r="T303" i="4"/>
  <c r="K305" i="4"/>
  <c r="I305" i="4" s="1"/>
  <c r="J305" i="4" s="1"/>
  <c r="N304" i="4"/>
  <c r="O304" i="4"/>
  <c r="U303" i="4"/>
  <c r="R304" i="6" l="1"/>
  <c r="R304" i="5"/>
  <c r="V154" i="4"/>
  <c r="Q155" i="4"/>
  <c r="Q150" i="6"/>
  <c r="N150" i="6"/>
  <c r="I306" i="6"/>
  <c r="L305" i="6"/>
  <c r="J305" i="6"/>
  <c r="V304" i="6"/>
  <c r="W155" i="5"/>
  <c r="S155" i="5"/>
  <c r="T155" i="5" s="1"/>
  <c r="U154" i="5" s="1"/>
  <c r="O156" i="5"/>
  <c r="P156" i="5" s="1"/>
  <c r="I306" i="5"/>
  <c r="L305" i="5"/>
  <c r="J305" i="5"/>
  <c r="V304" i="5"/>
  <c r="L305" i="4"/>
  <c r="T304" i="4"/>
  <c r="O305" i="4"/>
  <c r="K306" i="4"/>
  <c r="I306" i="4" s="1"/>
  <c r="J306" i="4" s="1"/>
  <c r="N305" i="4"/>
  <c r="U304" i="4"/>
  <c r="R305" i="5" l="1"/>
  <c r="R155" i="4"/>
  <c r="S155" i="4" s="1"/>
  <c r="P155" i="4"/>
  <c r="R305" i="6"/>
  <c r="S150" i="6"/>
  <c r="T150" i="6" s="1"/>
  <c r="U149" i="6" s="1"/>
  <c r="O151" i="6"/>
  <c r="P151" i="6" s="1"/>
  <c r="W150" i="6"/>
  <c r="I307" i="6"/>
  <c r="L306" i="6"/>
  <c r="J306" i="6"/>
  <c r="V305" i="6"/>
  <c r="I307" i="5"/>
  <c r="L306" i="5"/>
  <c r="J306" i="5"/>
  <c r="V305" i="5"/>
  <c r="Q156" i="5"/>
  <c r="N156" i="5"/>
  <c r="L306" i="4"/>
  <c r="T305" i="4"/>
  <c r="K307" i="4"/>
  <c r="I307" i="4" s="1"/>
  <c r="J307" i="4" s="1"/>
  <c r="N306" i="4"/>
  <c r="O306" i="4"/>
  <c r="U305" i="4"/>
  <c r="R306" i="6" l="1"/>
  <c r="Q156" i="4"/>
  <c r="V155" i="4"/>
  <c r="R306" i="5"/>
  <c r="N151" i="6"/>
  <c r="Q151" i="6"/>
  <c r="I308" i="6"/>
  <c r="L307" i="6"/>
  <c r="J307" i="6"/>
  <c r="V306" i="6"/>
  <c r="W156" i="5"/>
  <c r="S156" i="5"/>
  <c r="T156" i="5" s="1"/>
  <c r="U155" i="5" s="1"/>
  <c r="O157" i="5"/>
  <c r="P157" i="5" s="1"/>
  <c r="I308" i="5"/>
  <c r="J307" i="5"/>
  <c r="L307" i="5"/>
  <c r="V306" i="5"/>
  <c r="L307" i="4"/>
  <c r="T306" i="4"/>
  <c r="O307" i="4"/>
  <c r="N307" i="4"/>
  <c r="K308" i="4"/>
  <c r="I308" i="4" s="1"/>
  <c r="J308" i="4" s="1"/>
  <c r="U306" i="4"/>
  <c r="R156" i="4" l="1"/>
  <c r="S156" i="4" s="1"/>
  <c r="P156" i="4"/>
  <c r="R307" i="6"/>
  <c r="W151" i="6"/>
  <c r="O152" i="6"/>
  <c r="P152" i="6" s="1"/>
  <c r="S151" i="6"/>
  <c r="T151" i="6" s="1"/>
  <c r="U150" i="6" s="1"/>
  <c r="I309" i="6"/>
  <c r="L308" i="6"/>
  <c r="J308" i="6"/>
  <c r="V307" i="6"/>
  <c r="R307" i="5"/>
  <c r="Q157" i="5"/>
  <c r="N157" i="5"/>
  <c r="I309" i="5"/>
  <c r="L308" i="5"/>
  <c r="J308" i="5"/>
  <c r="V307" i="5"/>
  <c r="L308" i="4"/>
  <c r="T307" i="4"/>
  <c r="K309" i="4"/>
  <c r="I309" i="4" s="1"/>
  <c r="J309" i="4" s="1"/>
  <c r="N308" i="4"/>
  <c r="O308" i="4"/>
  <c r="U307" i="4"/>
  <c r="R308" i="6" l="1"/>
  <c r="Q157" i="4"/>
  <c r="V156" i="4"/>
  <c r="Q152" i="6"/>
  <c r="N152" i="6"/>
  <c r="I310" i="6"/>
  <c r="L309" i="6"/>
  <c r="J309" i="6"/>
  <c r="V308" i="6"/>
  <c r="R308" i="5"/>
  <c r="W157" i="5"/>
  <c r="S157" i="5"/>
  <c r="T157" i="5" s="1"/>
  <c r="U156" i="5" s="1"/>
  <c r="O158" i="5"/>
  <c r="P158" i="5" s="1"/>
  <c r="L309" i="5"/>
  <c r="I310" i="5"/>
  <c r="J309" i="5"/>
  <c r="V308" i="5"/>
  <c r="L309" i="4"/>
  <c r="T308" i="4"/>
  <c r="O309" i="4"/>
  <c r="K310" i="4"/>
  <c r="I310" i="4" s="1"/>
  <c r="J310" i="4" s="1"/>
  <c r="N309" i="4"/>
  <c r="U308" i="4"/>
  <c r="R157" i="4" l="1"/>
  <c r="S157" i="4" s="1"/>
  <c r="P157" i="4"/>
  <c r="R309" i="6"/>
  <c r="S152" i="6"/>
  <c r="T152" i="6" s="1"/>
  <c r="U151" i="6" s="1"/>
  <c r="O153" i="6"/>
  <c r="P153" i="6" s="1"/>
  <c r="W152" i="6"/>
  <c r="I311" i="6"/>
  <c r="L310" i="6"/>
  <c r="J310" i="6"/>
  <c r="V309" i="6"/>
  <c r="R309" i="5"/>
  <c r="I311" i="5"/>
  <c r="L310" i="5"/>
  <c r="J310" i="5"/>
  <c r="V309" i="5"/>
  <c r="Q158" i="5"/>
  <c r="N158" i="5"/>
  <c r="L310" i="4"/>
  <c r="T309" i="4"/>
  <c r="K311" i="4"/>
  <c r="I311" i="4" s="1"/>
  <c r="J311" i="4" s="1"/>
  <c r="N310" i="4"/>
  <c r="O310" i="4"/>
  <c r="U309" i="4"/>
  <c r="Q158" i="4" l="1"/>
  <c r="V157" i="4"/>
  <c r="R310" i="6"/>
  <c r="R310" i="5"/>
  <c r="Q153" i="6"/>
  <c r="N153" i="6"/>
  <c r="I312" i="6"/>
  <c r="L311" i="6"/>
  <c r="J311" i="6"/>
  <c r="V310" i="6"/>
  <c r="W158" i="5"/>
  <c r="S158" i="5"/>
  <c r="T158" i="5" s="1"/>
  <c r="U157" i="5" s="1"/>
  <c r="O159" i="5"/>
  <c r="P159" i="5" s="1"/>
  <c r="L311" i="5"/>
  <c r="I312" i="5"/>
  <c r="V310" i="5"/>
  <c r="J311" i="5"/>
  <c r="L311" i="4"/>
  <c r="T310" i="4"/>
  <c r="O311" i="4"/>
  <c r="N311" i="4"/>
  <c r="K312" i="4"/>
  <c r="I312" i="4" s="1"/>
  <c r="J312" i="4" s="1"/>
  <c r="U310" i="4"/>
  <c r="R158" i="4" l="1"/>
  <c r="S158" i="4" s="1"/>
  <c r="P158" i="4"/>
  <c r="R311" i="6"/>
  <c r="W153" i="6"/>
  <c r="O154" i="6"/>
  <c r="P154" i="6" s="1"/>
  <c r="S153" i="6"/>
  <c r="T153" i="6" s="1"/>
  <c r="U152" i="6" s="1"/>
  <c r="I313" i="6"/>
  <c r="L312" i="6"/>
  <c r="J312" i="6"/>
  <c r="V311" i="6"/>
  <c r="R311" i="5"/>
  <c r="Q159" i="5"/>
  <c r="N159" i="5"/>
  <c r="I313" i="5"/>
  <c r="L312" i="5"/>
  <c r="J312" i="5"/>
  <c r="V311" i="5"/>
  <c r="L312" i="4"/>
  <c r="T311" i="4"/>
  <c r="K313" i="4"/>
  <c r="I313" i="4" s="1"/>
  <c r="J313" i="4" s="1"/>
  <c r="N312" i="4"/>
  <c r="O312" i="4"/>
  <c r="U311" i="4"/>
  <c r="V158" i="4" l="1"/>
  <c r="Q159" i="4"/>
  <c r="R312" i="6"/>
  <c r="R312" i="5"/>
  <c r="N154" i="6"/>
  <c r="Q154" i="6"/>
  <c r="I314" i="6"/>
  <c r="L313" i="6"/>
  <c r="J313" i="6"/>
  <c r="V312" i="6"/>
  <c r="W159" i="5"/>
  <c r="S159" i="5"/>
  <c r="T159" i="5" s="1"/>
  <c r="U158" i="5" s="1"/>
  <c r="O160" i="5"/>
  <c r="P160" i="5" s="1"/>
  <c r="I314" i="5"/>
  <c r="L313" i="5"/>
  <c r="J313" i="5"/>
  <c r="V312" i="5"/>
  <c r="T312" i="4"/>
  <c r="L313" i="4"/>
  <c r="O313" i="4"/>
  <c r="K314" i="4"/>
  <c r="I314" i="4" s="1"/>
  <c r="J314" i="4" s="1"/>
  <c r="N313" i="4"/>
  <c r="U312" i="4"/>
  <c r="R313" i="5" l="1"/>
  <c r="R159" i="4"/>
  <c r="S159" i="4" s="1"/>
  <c r="P159" i="4"/>
  <c r="R313" i="6"/>
  <c r="S154" i="6"/>
  <c r="T154" i="6" s="1"/>
  <c r="U153" i="6" s="1"/>
  <c r="O155" i="6"/>
  <c r="P155" i="6" s="1"/>
  <c r="W154" i="6"/>
  <c r="I315" i="6"/>
  <c r="L314" i="6"/>
  <c r="J314" i="6"/>
  <c r="V313" i="6"/>
  <c r="I315" i="5"/>
  <c r="L314" i="5"/>
  <c r="J314" i="5"/>
  <c r="V313" i="5"/>
  <c r="Q160" i="5"/>
  <c r="N160" i="5"/>
  <c r="L314" i="4"/>
  <c r="T313" i="4"/>
  <c r="K315" i="4"/>
  <c r="I315" i="4" s="1"/>
  <c r="J315" i="4" s="1"/>
  <c r="N314" i="4"/>
  <c r="O314" i="4"/>
  <c r="U313" i="4"/>
  <c r="V159" i="4" l="1"/>
  <c r="Q160" i="4"/>
  <c r="R314" i="6"/>
  <c r="R314" i="5"/>
  <c r="N155" i="6"/>
  <c r="Q155" i="6"/>
  <c r="I316" i="6"/>
  <c r="L315" i="6"/>
  <c r="J315" i="6"/>
  <c r="V314" i="6"/>
  <c r="W160" i="5"/>
  <c r="S160" i="5"/>
  <c r="T160" i="5" s="1"/>
  <c r="U159" i="5" s="1"/>
  <c r="O161" i="5"/>
  <c r="P161" i="5" s="1"/>
  <c r="I316" i="5"/>
  <c r="J315" i="5"/>
  <c r="L315" i="5"/>
  <c r="V314" i="5"/>
  <c r="L315" i="4"/>
  <c r="T314" i="4"/>
  <c r="O315" i="4"/>
  <c r="N315" i="4"/>
  <c r="K316" i="4"/>
  <c r="I316" i="4" s="1"/>
  <c r="J316" i="4" s="1"/>
  <c r="U314" i="4"/>
  <c r="R160" i="4" l="1"/>
  <c r="S160" i="4" s="1"/>
  <c r="P160" i="4"/>
  <c r="R315" i="6"/>
  <c r="W155" i="6"/>
  <c r="S155" i="6"/>
  <c r="T155" i="6" s="1"/>
  <c r="U154" i="6" s="1"/>
  <c r="O156" i="6"/>
  <c r="P156" i="6" s="1"/>
  <c r="I317" i="6"/>
  <c r="L316" i="6"/>
  <c r="J316" i="6"/>
  <c r="V315" i="6"/>
  <c r="R315" i="5"/>
  <c r="Q161" i="5"/>
  <c r="N161" i="5"/>
  <c r="I317" i="5"/>
  <c r="L316" i="5"/>
  <c r="J316" i="5"/>
  <c r="V315" i="5"/>
  <c r="L316" i="4"/>
  <c r="T315" i="4"/>
  <c r="K317" i="4"/>
  <c r="I317" i="4" s="1"/>
  <c r="J317" i="4" s="1"/>
  <c r="N316" i="4"/>
  <c r="O316" i="4"/>
  <c r="U315" i="4"/>
  <c r="Q161" i="4" l="1"/>
  <c r="V160" i="4"/>
  <c r="R316" i="6"/>
  <c r="N156" i="6"/>
  <c r="Q156" i="6"/>
  <c r="I318" i="6"/>
  <c r="L317" i="6"/>
  <c r="J317" i="6"/>
  <c r="V316" i="6"/>
  <c r="R316" i="5"/>
  <c r="W161" i="5"/>
  <c r="S161" i="5"/>
  <c r="T161" i="5" s="1"/>
  <c r="U160" i="5" s="1"/>
  <c r="O162" i="5"/>
  <c r="P162" i="5" s="1"/>
  <c r="L317" i="5"/>
  <c r="I318" i="5"/>
  <c r="J317" i="5"/>
  <c r="V316" i="5"/>
  <c r="L317" i="4"/>
  <c r="T316" i="4"/>
  <c r="O317" i="4"/>
  <c r="K318" i="4"/>
  <c r="I318" i="4" s="1"/>
  <c r="J318" i="4" s="1"/>
  <c r="N317" i="4"/>
  <c r="U316" i="4"/>
  <c r="R161" i="4" l="1"/>
  <c r="S161" i="4" s="1"/>
  <c r="P161" i="4"/>
  <c r="R317" i="6"/>
  <c r="S156" i="6"/>
  <c r="T156" i="6" s="1"/>
  <c r="U155" i="6" s="1"/>
  <c r="O157" i="6"/>
  <c r="P157" i="6" s="1"/>
  <c r="W156" i="6"/>
  <c r="I319" i="6"/>
  <c r="L318" i="6"/>
  <c r="J318" i="6"/>
  <c r="V317" i="6"/>
  <c r="R317" i="5"/>
  <c r="I319" i="5"/>
  <c r="L318" i="5"/>
  <c r="J318" i="5"/>
  <c r="V317" i="5"/>
  <c r="Q162" i="5"/>
  <c r="N162" i="5"/>
  <c r="L318" i="4"/>
  <c r="T317" i="4"/>
  <c r="K319" i="4"/>
  <c r="I319" i="4" s="1"/>
  <c r="J319" i="4" s="1"/>
  <c r="N318" i="4"/>
  <c r="O318" i="4"/>
  <c r="U317" i="4"/>
  <c r="R318" i="5" l="1"/>
  <c r="R318" i="6"/>
  <c r="V161" i="4"/>
  <c r="Q162" i="4"/>
  <c r="Q157" i="6"/>
  <c r="N157" i="6"/>
  <c r="I320" i="6"/>
  <c r="L319" i="6"/>
  <c r="J319" i="6"/>
  <c r="V318" i="6"/>
  <c r="W162" i="5"/>
  <c r="S162" i="5"/>
  <c r="T162" i="5" s="1"/>
  <c r="U161" i="5" s="1"/>
  <c r="O163" i="5"/>
  <c r="P163" i="5" s="1"/>
  <c r="L319" i="5"/>
  <c r="J319" i="5"/>
  <c r="V318" i="5"/>
  <c r="I320" i="5"/>
  <c r="L319" i="4"/>
  <c r="T318" i="4"/>
  <c r="O319" i="4"/>
  <c r="N319" i="4"/>
  <c r="K320" i="4"/>
  <c r="I320" i="4" s="1"/>
  <c r="J320" i="4" s="1"/>
  <c r="U318" i="4"/>
  <c r="R162" i="4" l="1"/>
  <c r="S162" i="4" s="1"/>
  <c r="P162" i="4"/>
  <c r="R319" i="6"/>
  <c r="S157" i="6"/>
  <c r="T157" i="6" s="1"/>
  <c r="U156" i="6" s="1"/>
  <c r="O158" i="6"/>
  <c r="P158" i="6" s="1"/>
  <c r="W157" i="6"/>
  <c r="I321" i="6"/>
  <c r="L320" i="6"/>
  <c r="J320" i="6"/>
  <c r="V319" i="6"/>
  <c r="R319" i="5"/>
  <c r="I321" i="5"/>
  <c r="L320" i="5"/>
  <c r="J320" i="5"/>
  <c r="V319" i="5"/>
  <c r="Q163" i="5"/>
  <c r="N163" i="5"/>
  <c r="T319" i="4"/>
  <c r="L320" i="4"/>
  <c r="K321" i="4"/>
  <c r="I321" i="4" s="1"/>
  <c r="J321" i="4" s="1"/>
  <c r="N320" i="4"/>
  <c r="O320" i="4"/>
  <c r="U319" i="4"/>
  <c r="R320" i="5" l="1"/>
  <c r="V162" i="4"/>
  <c r="Q163" i="4"/>
  <c r="R320" i="6"/>
  <c r="Q158" i="6"/>
  <c r="N158" i="6"/>
  <c r="I322" i="6"/>
  <c r="L321" i="6"/>
  <c r="J321" i="6"/>
  <c r="V320" i="6"/>
  <c r="W163" i="5"/>
  <c r="S163" i="5"/>
  <c r="T163" i="5" s="1"/>
  <c r="U162" i="5" s="1"/>
  <c r="O164" i="5"/>
  <c r="P164" i="5" s="1"/>
  <c r="I322" i="5"/>
  <c r="L321" i="5"/>
  <c r="J321" i="5"/>
  <c r="V320" i="5"/>
  <c r="L321" i="4"/>
  <c r="T320" i="4"/>
  <c r="O321" i="4"/>
  <c r="K322" i="4"/>
  <c r="I322" i="4" s="1"/>
  <c r="J322" i="4" s="1"/>
  <c r="N321" i="4"/>
  <c r="U320" i="4"/>
  <c r="R163" i="4" l="1"/>
  <c r="S163" i="4" s="1"/>
  <c r="P163" i="4"/>
  <c r="R321" i="6"/>
  <c r="S158" i="6"/>
  <c r="T158" i="6" s="1"/>
  <c r="U157" i="6" s="1"/>
  <c r="O159" i="6"/>
  <c r="P159" i="6" s="1"/>
  <c r="W158" i="6"/>
  <c r="I323" i="6"/>
  <c r="L322" i="6"/>
  <c r="J322" i="6"/>
  <c r="V321" i="6"/>
  <c r="R321" i="5"/>
  <c r="I323" i="5"/>
  <c r="L322" i="5"/>
  <c r="J322" i="5"/>
  <c r="V321" i="5"/>
  <c r="Q164" i="5"/>
  <c r="N164" i="5"/>
  <c r="L322" i="4"/>
  <c r="T321" i="4"/>
  <c r="K323" i="4"/>
  <c r="I323" i="4" s="1"/>
  <c r="J323" i="4" s="1"/>
  <c r="N322" i="4"/>
  <c r="O322" i="4"/>
  <c r="U321" i="4"/>
  <c r="R322" i="5" l="1"/>
  <c r="V163" i="4"/>
  <c r="Q164" i="4"/>
  <c r="R322" i="6"/>
  <c r="Q159" i="6"/>
  <c r="N159" i="6"/>
  <c r="I324" i="6"/>
  <c r="L323" i="6"/>
  <c r="J323" i="6"/>
  <c r="V322" i="6"/>
  <c r="W164" i="5"/>
  <c r="S164" i="5"/>
  <c r="T164" i="5" s="1"/>
  <c r="U163" i="5" s="1"/>
  <c r="O165" i="5"/>
  <c r="P165" i="5" s="1"/>
  <c r="I324" i="5"/>
  <c r="J323" i="5"/>
  <c r="L323" i="5"/>
  <c r="V322" i="5"/>
  <c r="L323" i="4"/>
  <c r="T322" i="4"/>
  <c r="O323" i="4"/>
  <c r="K324" i="4"/>
  <c r="I324" i="4" s="1"/>
  <c r="J324" i="4" s="1"/>
  <c r="N323" i="4"/>
  <c r="U322" i="4"/>
  <c r="R164" i="4" l="1"/>
  <c r="S164" i="4" s="1"/>
  <c r="P164" i="4"/>
  <c r="R323" i="6"/>
  <c r="S159" i="6"/>
  <c r="T159" i="6" s="1"/>
  <c r="U158" i="6" s="1"/>
  <c r="O160" i="6"/>
  <c r="P160" i="6" s="1"/>
  <c r="W159" i="6"/>
  <c r="I325" i="6"/>
  <c r="L324" i="6"/>
  <c r="J324" i="6"/>
  <c r="V323" i="6"/>
  <c r="R323" i="5"/>
  <c r="Q165" i="5"/>
  <c r="N165" i="5"/>
  <c r="I325" i="5"/>
  <c r="L324" i="5"/>
  <c r="J324" i="5"/>
  <c r="V323" i="5"/>
  <c r="L324" i="4"/>
  <c r="T323" i="4"/>
  <c r="K325" i="4"/>
  <c r="I325" i="4" s="1"/>
  <c r="J325" i="4" s="1"/>
  <c r="N324" i="4"/>
  <c r="O324" i="4"/>
  <c r="U323" i="4"/>
  <c r="Q165" i="4" l="1"/>
  <c r="V164" i="4"/>
  <c r="R324" i="6"/>
  <c r="R324" i="5"/>
  <c r="N160" i="6"/>
  <c r="Q160" i="6"/>
  <c r="I326" i="6"/>
  <c r="L325" i="6"/>
  <c r="J325" i="6"/>
  <c r="V324" i="6"/>
  <c r="W165" i="5"/>
  <c r="S165" i="5"/>
  <c r="T165" i="5" s="1"/>
  <c r="U164" i="5" s="1"/>
  <c r="O166" i="5"/>
  <c r="P166" i="5" s="1"/>
  <c r="L325" i="5"/>
  <c r="I326" i="5"/>
  <c r="J325" i="5"/>
  <c r="V324" i="5"/>
  <c r="L325" i="4"/>
  <c r="T324" i="4"/>
  <c r="O325" i="4"/>
  <c r="K326" i="4"/>
  <c r="I326" i="4" s="1"/>
  <c r="J326" i="4" s="1"/>
  <c r="N325" i="4"/>
  <c r="U324" i="4"/>
  <c r="R325" i="6" l="1"/>
  <c r="R165" i="4"/>
  <c r="S165" i="4" s="1"/>
  <c r="P165" i="4"/>
  <c r="S160" i="6"/>
  <c r="T160" i="6" s="1"/>
  <c r="U159" i="6" s="1"/>
  <c r="W160" i="6"/>
  <c r="O161" i="6"/>
  <c r="P161" i="6" s="1"/>
  <c r="I327" i="6"/>
  <c r="L326" i="6"/>
  <c r="J326" i="6"/>
  <c r="V325" i="6"/>
  <c r="R325" i="5"/>
  <c r="I327" i="5"/>
  <c r="L326" i="5"/>
  <c r="J326" i="5"/>
  <c r="V325" i="5"/>
  <c r="Q166" i="5"/>
  <c r="N166" i="5"/>
  <c r="L326" i="4"/>
  <c r="T325" i="4"/>
  <c r="K327" i="4"/>
  <c r="I327" i="4" s="1"/>
  <c r="J327" i="4" s="1"/>
  <c r="N326" i="4"/>
  <c r="O326" i="4"/>
  <c r="U325" i="4"/>
  <c r="V165" i="4" l="1"/>
  <c r="Q166" i="4"/>
  <c r="R326" i="6"/>
  <c r="R326" i="5"/>
  <c r="N161" i="6"/>
  <c r="Q161" i="6"/>
  <c r="I328" i="6"/>
  <c r="L327" i="6"/>
  <c r="J327" i="6"/>
  <c r="V326" i="6"/>
  <c r="W166" i="5"/>
  <c r="S166" i="5"/>
  <c r="T166" i="5" s="1"/>
  <c r="U165" i="5" s="1"/>
  <c r="O167" i="5"/>
  <c r="P167" i="5" s="1"/>
  <c r="L327" i="5"/>
  <c r="I328" i="5"/>
  <c r="J327" i="5"/>
  <c r="V326" i="5"/>
  <c r="L327" i="4"/>
  <c r="T326" i="4"/>
  <c r="O327" i="4"/>
  <c r="K328" i="4"/>
  <c r="I328" i="4" s="1"/>
  <c r="J328" i="4" s="1"/>
  <c r="N327" i="4"/>
  <c r="U326" i="4"/>
  <c r="R166" i="4" l="1"/>
  <c r="S166" i="4" s="1"/>
  <c r="P166" i="4"/>
  <c r="R327" i="6"/>
  <c r="W161" i="6"/>
  <c r="S161" i="6"/>
  <c r="T161" i="6" s="1"/>
  <c r="U160" i="6" s="1"/>
  <c r="O162" i="6"/>
  <c r="P162" i="6" s="1"/>
  <c r="I329" i="6"/>
  <c r="L328" i="6"/>
  <c r="J328" i="6"/>
  <c r="V327" i="6"/>
  <c r="R327" i="5"/>
  <c r="Q167" i="5"/>
  <c r="N167" i="5"/>
  <c r="I329" i="5"/>
  <c r="L328" i="5"/>
  <c r="J328" i="5"/>
  <c r="V327" i="5"/>
  <c r="L328" i="4"/>
  <c r="T327" i="4"/>
  <c r="K329" i="4"/>
  <c r="I329" i="4" s="1"/>
  <c r="J329" i="4" s="1"/>
  <c r="N328" i="4"/>
  <c r="O328" i="4"/>
  <c r="U327" i="4"/>
  <c r="Q167" i="4" l="1"/>
  <c r="V166" i="4"/>
  <c r="R328" i="6"/>
  <c r="R328" i="5"/>
  <c r="N162" i="6"/>
  <c r="Q162" i="6"/>
  <c r="I330" i="6"/>
  <c r="L329" i="6"/>
  <c r="J329" i="6"/>
  <c r="V328" i="6"/>
  <c r="I330" i="5"/>
  <c r="L329" i="5"/>
  <c r="J329" i="5"/>
  <c r="V328" i="5"/>
  <c r="W167" i="5"/>
  <c r="S167" i="5"/>
  <c r="T167" i="5" s="1"/>
  <c r="U166" i="5" s="1"/>
  <c r="O168" i="5"/>
  <c r="P168" i="5" s="1"/>
  <c r="L329" i="4"/>
  <c r="T328" i="4"/>
  <c r="O329" i="4"/>
  <c r="K330" i="4"/>
  <c r="I330" i="4" s="1"/>
  <c r="J330" i="4" s="1"/>
  <c r="N329" i="4"/>
  <c r="U328" i="4"/>
  <c r="R167" i="4" l="1"/>
  <c r="S167" i="4" s="1"/>
  <c r="P167" i="4"/>
  <c r="R329" i="6"/>
  <c r="S162" i="6"/>
  <c r="T162" i="6" s="1"/>
  <c r="U161" i="6" s="1"/>
  <c r="O163" i="6"/>
  <c r="P163" i="6" s="1"/>
  <c r="W162" i="6"/>
  <c r="I331" i="6"/>
  <c r="L330" i="6"/>
  <c r="J330" i="6"/>
  <c r="V329" i="6"/>
  <c r="R329" i="5"/>
  <c r="I331" i="5"/>
  <c r="L330" i="5"/>
  <c r="J330" i="5"/>
  <c r="V329" i="5"/>
  <c r="Q168" i="5"/>
  <c r="N168" i="5"/>
  <c r="L330" i="4"/>
  <c r="T329" i="4"/>
  <c r="K331" i="4"/>
  <c r="I331" i="4" s="1"/>
  <c r="J331" i="4" s="1"/>
  <c r="N330" i="4"/>
  <c r="O330" i="4"/>
  <c r="U329" i="4"/>
  <c r="V167" i="4" l="1"/>
  <c r="Q168" i="4"/>
  <c r="R330" i="6"/>
  <c r="R330" i="5"/>
  <c r="N163" i="6"/>
  <c r="Q163" i="6"/>
  <c r="I332" i="6"/>
  <c r="L331" i="6"/>
  <c r="J331" i="6"/>
  <c r="V330" i="6"/>
  <c r="W168" i="5"/>
  <c r="S168" i="5"/>
  <c r="T168" i="5" s="1"/>
  <c r="U167" i="5" s="1"/>
  <c r="O169" i="5"/>
  <c r="P169" i="5" s="1"/>
  <c r="I332" i="5"/>
  <c r="J331" i="5"/>
  <c r="L331" i="5"/>
  <c r="V330" i="5"/>
  <c r="L331" i="4"/>
  <c r="T330" i="4"/>
  <c r="O331" i="4"/>
  <c r="K332" i="4"/>
  <c r="I332" i="4" s="1"/>
  <c r="J332" i="4" s="1"/>
  <c r="N331" i="4"/>
  <c r="U330" i="4"/>
  <c r="R168" i="4" l="1"/>
  <c r="S168" i="4" s="1"/>
  <c r="P168" i="4"/>
  <c r="R331" i="6"/>
  <c r="W163" i="6"/>
  <c r="S163" i="6"/>
  <c r="T163" i="6" s="1"/>
  <c r="U162" i="6" s="1"/>
  <c r="O164" i="6"/>
  <c r="P164" i="6" s="1"/>
  <c r="I333" i="6"/>
  <c r="L332" i="6"/>
  <c r="J332" i="6"/>
  <c r="V331" i="6"/>
  <c r="R331" i="5"/>
  <c r="Q169" i="5"/>
  <c r="N169" i="5"/>
  <c r="I333" i="5"/>
  <c r="L332" i="5"/>
  <c r="J332" i="5"/>
  <c r="V331" i="5"/>
  <c r="L332" i="4"/>
  <c r="T331" i="4"/>
  <c r="K333" i="4"/>
  <c r="I333" i="4" s="1"/>
  <c r="J333" i="4" s="1"/>
  <c r="N332" i="4"/>
  <c r="O332" i="4"/>
  <c r="U331" i="4"/>
  <c r="R332" i="6" l="1"/>
  <c r="R332" i="5"/>
  <c r="V168" i="4"/>
  <c r="Q169" i="4"/>
  <c r="Q164" i="6"/>
  <c r="N164" i="6"/>
  <c r="I334" i="6"/>
  <c r="L333" i="6"/>
  <c r="J333" i="6"/>
  <c r="V332" i="6"/>
  <c r="W169" i="5"/>
  <c r="S169" i="5"/>
  <c r="T169" i="5" s="1"/>
  <c r="U168" i="5" s="1"/>
  <c r="O170" i="5"/>
  <c r="P170" i="5" s="1"/>
  <c r="L333" i="5"/>
  <c r="I334" i="5"/>
  <c r="J333" i="5"/>
  <c r="V332" i="5"/>
  <c r="L333" i="4"/>
  <c r="T332" i="4"/>
  <c r="O333" i="4"/>
  <c r="K334" i="4"/>
  <c r="I334" i="4" s="1"/>
  <c r="J334" i="4" s="1"/>
  <c r="N333" i="4"/>
  <c r="U332" i="4"/>
  <c r="R169" i="4" l="1"/>
  <c r="S169" i="4" s="1"/>
  <c r="P169" i="4"/>
  <c r="R333" i="6"/>
  <c r="S164" i="6"/>
  <c r="T164" i="6" s="1"/>
  <c r="U163" i="6" s="1"/>
  <c r="O165" i="6"/>
  <c r="P165" i="6" s="1"/>
  <c r="W164" i="6"/>
  <c r="I335" i="6"/>
  <c r="L334" i="6"/>
  <c r="J334" i="6"/>
  <c r="V333" i="6"/>
  <c r="R333" i="5"/>
  <c r="I335" i="5"/>
  <c r="L334" i="5"/>
  <c r="J334" i="5"/>
  <c r="V333" i="5"/>
  <c r="Q170" i="5"/>
  <c r="N170" i="5"/>
  <c r="L334" i="4"/>
  <c r="T333" i="4"/>
  <c r="K335" i="4"/>
  <c r="I335" i="4" s="1"/>
  <c r="J335" i="4" s="1"/>
  <c r="N334" i="4"/>
  <c r="O334" i="4"/>
  <c r="U333" i="4"/>
  <c r="R334" i="6" l="1"/>
  <c r="Q170" i="4"/>
  <c r="V169" i="4"/>
  <c r="R334" i="5"/>
  <c r="N165" i="6"/>
  <c r="Q165" i="6"/>
  <c r="I336" i="6"/>
  <c r="L335" i="6"/>
  <c r="J335" i="6"/>
  <c r="V334" i="6"/>
  <c r="W170" i="5"/>
  <c r="S170" i="5"/>
  <c r="T170" i="5" s="1"/>
  <c r="U169" i="5" s="1"/>
  <c r="O171" i="5"/>
  <c r="P171" i="5" s="1"/>
  <c r="L335" i="5"/>
  <c r="J335" i="5"/>
  <c r="V334" i="5"/>
  <c r="I336" i="5"/>
  <c r="L335" i="4"/>
  <c r="T334" i="4"/>
  <c r="O335" i="4"/>
  <c r="K336" i="4"/>
  <c r="I336" i="4" s="1"/>
  <c r="J336" i="4" s="1"/>
  <c r="N335" i="4"/>
  <c r="U334" i="4"/>
  <c r="R335" i="6" l="1"/>
  <c r="R170" i="4"/>
  <c r="S170" i="4" s="1"/>
  <c r="P170" i="4"/>
  <c r="S165" i="6"/>
  <c r="T165" i="6" s="1"/>
  <c r="U164" i="6" s="1"/>
  <c r="O166" i="6"/>
  <c r="P166" i="6" s="1"/>
  <c r="W165" i="6"/>
  <c r="I337" i="6"/>
  <c r="L336" i="6"/>
  <c r="J336" i="6"/>
  <c r="V335" i="6"/>
  <c r="R335" i="5"/>
  <c r="I337" i="5"/>
  <c r="L336" i="5"/>
  <c r="J336" i="5"/>
  <c r="V335" i="5"/>
  <c r="Q171" i="5"/>
  <c r="N171" i="5"/>
  <c r="L336" i="4"/>
  <c r="T335" i="4"/>
  <c r="K337" i="4"/>
  <c r="I337" i="4" s="1"/>
  <c r="J337" i="4" s="1"/>
  <c r="N336" i="4"/>
  <c r="O336" i="4"/>
  <c r="U335" i="4"/>
  <c r="Q171" i="4" l="1"/>
  <c r="V170" i="4"/>
  <c r="R336" i="6"/>
  <c r="R336" i="5"/>
  <c r="N166" i="6"/>
  <c r="Q166" i="6"/>
  <c r="I338" i="6"/>
  <c r="L337" i="6"/>
  <c r="J337" i="6"/>
  <c r="V336" i="6"/>
  <c r="W171" i="5"/>
  <c r="S171" i="5"/>
  <c r="T171" i="5" s="1"/>
  <c r="U170" i="5" s="1"/>
  <c r="O172" i="5"/>
  <c r="P172" i="5" s="1"/>
  <c r="L337" i="5"/>
  <c r="I338" i="5"/>
  <c r="J337" i="5"/>
  <c r="V336" i="5"/>
  <c r="L337" i="4"/>
  <c r="T336" i="4"/>
  <c r="O337" i="4"/>
  <c r="K338" i="4"/>
  <c r="I338" i="4" s="1"/>
  <c r="J338" i="4" s="1"/>
  <c r="N337" i="4"/>
  <c r="U336" i="4"/>
  <c r="R171" i="4" l="1"/>
  <c r="S171" i="4" s="1"/>
  <c r="P171" i="4"/>
  <c r="R337" i="6"/>
  <c r="S166" i="6"/>
  <c r="T166" i="6" s="1"/>
  <c r="U165" i="6" s="1"/>
  <c r="O167" i="6"/>
  <c r="P167" i="6" s="1"/>
  <c r="W166" i="6"/>
  <c r="I339" i="6"/>
  <c r="L338" i="6"/>
  <c r="J338" i="6"/>
  <c r="V337" i="6"/>
  <c r="R337" i="5"/>
  <c r="Q172" i="5"/>
  <c r="N172" i="5"/>
  <c r="I339" i="5"/>
  <c r="L338" i="5"/>
  <c r="J338" i="5"/>
  <c r="V337" i="5"/>
  <c r="L338" i="4"/>
  <c r="T337" i="4"/>
  <c r="K339" i="4"/>
  <c r="I339" i="4" s="1"/>
  <c r="J339" i="4" s="1"/>
  <c r="N338" i="4"/>
  <c r="O338" i="4"/>
  <c r="U337" i="4"/>
  <c r="V171" i="4" l="1"/>
  <c r="Q172" i="4"/>
  <c r="R338" i="6"/>
  <c r="R338" i="5"/>
  <c r="N167" i="6"/>
  <c r="Q167" i="6"/>
  <c r="I340" i="6"/>
  <c r="L339" i="6"/>
  <c r="J339" i="6"/>
  <c r="V338" i="6"/>
  <c r="W172" i="5"/>
  <c r="S172" i="5"/>
  <c r="T172" i="5" s="1"/>
  <c r="U171" i="5" s="1"/>
  <c r="O173" i="5"/>
  <c r="P173" i="5" s="1"/>
  <c r="I340" i="5"/>
  <c r="J339" i="5"/>
  <c r="L339" i="5"/>
  <c r="V338" i="5"/>
  <c r="L339" i="4"/>
  <c r="T338" i="4"/>
  <c r="O339" i="4"/>
  <c r="K340" i="4"/>
  <c r="I340" i="4" s="1"/>
  <c r="J340" i="4" s="1"/>
  <c r="N339" i="4"/>
  <c r="U338" i="4"/>
  <c r="R172" i="4" l="1"/>
  <c r="S172" i="4" s="1"/>
  <c r="P172" i="4"/>
  <c r="R339" i="6"/>
  <c r="R339" i="5"/>
  <c r="S167" i="6"/>
  <c r="T167" i="6" s="1"/>
  <c r="U166" i="6" s="1"/>
  <c r="O168" i="6"/>
  <c r="P168" i="6" s="1"/>
  <c r="W167" i="6"/>
  <c r="I341" i="6"/>
  <c r="L340" i="6"/>
  <c r="J340" i="6"/>
  <c r="V339" i="6"/>
  <c r="Q173" i="5"/>
  <c r="N173" i="5"/>
  <c r="I341" i="5"/>
  <c r="L340" i="5"/>
  <c r="J340" i="5"/>
  <c r="V339" i="5"/>
  <c r="L340" i="4"/>
  <c r="T339" i="4"/>
  <c r="K341" i="4"/>
  <c r="I341" i="4" s="1"/>
  <c r="J341" i="4" s="1"/>
  <c r="N340" i="4"/>
  <c r="O340" i="4"/>
  <c r="U339" i="4"/>
  <c r="Q173" i="4" l="1"/>
  <c r="V172" i="4"/>
  <c r="R340" i="6"/>
  <c r="N168" i="6"/>
  <c r="Q168" i="6"/>
  <c r="I342" i="6"/>
  <c r="L341" i="6"/>
  <c r="J341" i="6"/>
  <c r="V340" i="6"/>
  <c r="R340" i="5"/>
  <c r="W173" i="5"/>
  <c r="S173" i="5"/>
  <c r="T173" i="5" s="1"/>
  <c r="U172" i="5" s="1"/>
  <c r="O174" i="5"/>
  <c r="P174" i="5" s="1"/>
  <c r="L341" i="5"/>
  <c r="I342" i="5"/>
  <c r="J341" i="5"/>
  <c r="V340" i="5"/>
  <c r="L341" i="4"/>
  <c r="T340" i="4"/>
  <c r="O341" i="4"/>
  <c r="K342" i="4"/>
  <c r="I342" i="4" s="1"/>
  <c r="J342" i="4" s="1"/>
  <c r="N341" i="4"/>
  <c r="U340" i="4"/>
  <c r="R341" i="5" l="1"/>
  <c r="R173" i="4"/>
  <c r="S173" i="4" s="1"/>
  <c r="P173" i="4"/>
  <c r="R341" i="6"/>
  <c r="S168" i="6"/>
  <c r="T168" i="6" s="1"/>
  <c r="U167" i="6" s="1"/>
  <c r="O169" i="6"/>
  <c r="P169" i="6" s="1"/>
  <c r="W168" i="6"/>
  <c r="I343" i="6"/>
  <c r="L342" i="6"/>
  <c r="J342" i="6"/>
  <c r="V341" i="6"/>
  <c r="I343" i="5"/>
  <c r="L342" i="5"/>
  <c r="J342" i="5"/>
  <c r="V341" i="5"/>
  <c r="Q174" i="5"/>
  <c r="N174" i="5"/>
  <c r="L342" i="4"/>
  <c r="T341" i="4"/>
  <c r="K343" i="4"/>
  <c r="I343" i="4" s="1"/>
  <c r="J343" i="4" s="1"/>
  <c r="N342" i="4"/>
  <c r="O342" i="4"/>
  <c r="U341" i="4"/>
  <c r="V173" i="4" l="1"/>
  <c r="Q174" i="4"/>
  <c r="R342" i="6"/>
  <c r="R342" i="5"/>
  <c r="N169" i="6"/>
  <c r="Q169" i="6"/>
  <c r="I344" i="6"/>
  <c r="L343" i="6"/>
  <c r="J343" i="6"/>
  <c r="V342" i="6"/>
  <c r="W174" i="5"/>
  <c r="S174" i="5"/>
  <c r="T174" i="5" s="1"/>
  <c r="U173" i="5" s="1"/>
  <c r="O175" i="5"/>
  <c r="P175" i="5" s="1"/>
  <c r="L343" i="5"/>
  <c r="I344" i="5"/>
  <c r="J343" i="5"/>
  <c r="V342" i="5"/>
  <c r="L343" i="4"/>
  <c r="T342" i="4"/>
  <c r="O343" i="4"/>
  <c r="K344" i="4"/>
  <c r="I344" i="4" s="1"/>
  <c r="J344" i="4" s="1"/>
  <c r="N343" i="4"/>
  <c r="U342" i="4"/>
  <c r="R174" i="4" l="1"/>
  <c r="S174" i="4" s="1"/>
  <c r="P174" i="4"/>
  <c r="R343" i="6"/>
  <c r="W169" i="6"/>
  <c r="S169" i="6"/>
  <c r="T169" i="6" s="1"/>
  <c r="U168" i="6" s="1"/>
  <c r="O170" i="6"/>
  <c r="P170" i="6" s="1"/>
  <c r="I345" i="6"/>
  <c r="L344" i="6"/>
  <c r="J344" i="6"/>
  <c r="V343" i="6"/>
  <c r="R343" i="5"/>
  <c r="Q175" i="5"/>
  <c r="N175" i="5"/>
  <c r="I345" i="5"/>
  <c r="L344" i="5"/>
  <c r="J344" i="5"/>
  <c r="V343" i="5"/>
  <c r="T343" i="4"/>
  <c r="L344" i="4"/>
  <c r="K345" i="4"/>
  <c r="I345" i="4" s="1"/>
  <c r="J345" i="4" s="1"/>
  <c r="N344" i="4"/>
  <c r="O344" i="4"/>
  <c r="U343" i="4"/>
  <c r="R344" i="6" l="1"/>
  <c r="V174" i="4"/>
  <c r="Q175" i="4"/>
  <c r="Q170" i="6"/>
  <c r="N170" i="6"/>
  <c r="I346" i="6"/>
  <c r="L345" i="6"/>
  <c r="J345" i="6"/>
  <c r="V344" i="6"/>
  <c r="R344" i="5"/>
  <c r="W175" i="5"/>
  <c r="S175" i="5"/>
  <c r="T175" i="5" s="1"/>
  <c r="U174" i="5" s="1"/>
  <c r="O176" i="5"/>
  <c r="P176" i="5" s="1"/>
  <c r="I346" i="5"/>
  <c r="L345" i="5"/>
  <c r="J345" i="5"/>
  <c r="V344" i="5"/>
  <c r="L345" i="4"/>
  <c r="T344" i="4"/>
  <c r="O345" i="4"/>
  <c r="K346" i="4"/>
  <c r="I346" i="4" s="1"/>
  <c r="J346" i="4" s="1"/>
  <c r="N345" i="4"/>
  <c r="U344" i="4"/>
  <c r="R345" i="6" l="1"/>
  <c r="R175" i="4"/>
  <c r="S175" i="4" s="1"/>
  <c r="P175" i="4"/>
  <c r="S170" i="6"/>
  <c r="T170" i="6" s="1"/>
  <c r="U169" i="6" s="1"/>
  <c r="O171" i="6"/>
  <c r="P171" i="6" s="1"/>
  <c r="W170" i="6"/>
  <c r="I347" i="6"/>
  <c r="L346" i="6"/>
  <c r="J346" i="6"/>
  <c r="V345" i="6"/>
  <c r="R345" i="5"/>
  <c r="I347" i="5"/>
  <c r="L346" i="5"/>
  <c r="J346" i="5"/>
  <c r="V345" i="5"/>
  <c r="Q176" i="5"/>
  <c r="N176" i="5"/>
  <c r="L346" i="4"/>
  <c r="T345" i="4"/>
  <c r="K347" i="4"/>
  <c r="I347" i="4" s="1"/>
  <c r="J347" i="4" s="1"/>
  <c r="N346" i="4"/>
  <c r="O346" i="4"/>
  <c r="U345" i="4"/>
  <c r="R346" i="6" l="1"/>
  <c r="Q176" i="4"/>
  <c r="V175" i="4"/>
  <c r="R346" i="5"/>
  <c r="N171" i="6"/>
  <c r="Q171" i="6"/>
  <c r="I348" i="6"/>
  <c r="L347" i="6"/>
  <c r="J347" i="6"/>
  <c r="V346" i="6"/>
  <c r="W176" i="5"/>
  <c r="S176" i="5"/>
  <c r="T176" i="5" s="1"/>
  <c r="U175" i="5" s="1"/>
  <c r="O177" i="5"/>
  <c r="P177" i="5" s="1"/>
  <c r="I348" i="5"/>
  <c r="J347" i="5"/>
  <c r="L347" i="5"/>
  <c r="V346" i="5"/>
  <c r="L347" i="4"/>
  <c r="T346" i="4"/>
  <c r="O347" i="4"/>
  <c r="K348" i="4"/>
  <c r="I348" i="4" s="1"/>
  <c r="J348" i="4" s="1"/>
  <c r="N347" i="4"/>
  <c r="U346" i="4"/>
  <c r="R176" i="4" l="1"/>
  <c r="S176" i="4" s="1"/>
  <c r="P176" i="4"/>
  <c r="R347" i="6"/>
  <c r="W171" i="6"/>
  <c r="S171" i="6"/>
  <c r="T171" i="6" s="1"/>
  <c r="U170" i="6" s="1"/>
  <c r="O172" i="6"/>
  <c r="P172" i="6" s="1"/>
  <c r="I349" i="6"/>
  <c r="L348" i="6"/>
  <c r="J348" i="6"/>
  <c r="V347" i="6"/>
  <c r="R347" i="5"/>
  <c r="Q177" i="5"/>
  <c r="N177" i="5"/>
  <c r="I349" i="5"/>
  <c r="L348" i="5"/>
  <c r="J348" i="5"/>
  <c r="V347" i="5"/>
  <c r="L348" i="4"/>
  <c r="T347" i="4"/>
  <c r="K349" i="4"/>
  <c r="I349" i="4" s="1"/>
  <c r="J349" i="4" s="1"/>
  <c r="N348" i="4"/>
  <c r="O348" i="4"/>
  <c r="U347" i="4"/>
  <c r="V176" i="4" l="1"/>
  <c r="Q177" i="4"/>
  <c r="R348" i="6"/>
  <c r="N172" i="6"/>
  <c r="Q172" i="6"/>
  <c r="I350" i="6"/>
  <c r="L349" i="6"/>
  <c r="J349" i="6"/>
  <c r="V348" i="6"/>
  <c r="R348" i="5"/>
  <c r="W177" i="5"/>
  <c r="S177" i="5"/>
  <c r="T177" i="5" s="1"/>
  <c r="U176" i="5" s="1"/>
  <c r="O178" i="5"/>
  <c r="P178" i="5" s="1"/>
  <c r="L349" i="5"/>
  <c r="I350" i="5"/>
  <c r="J349" i="5"/>
  <c r="V348" i="5"/>
  <c r="L349" i="4"/>
  <c r="T348" i="4"/>
  <c r="O349" i="4"/>
  <c r="K350" i="4"/>
  <c r="I350" i="4" s="1"/>
  <c r="J350" i="4" s="1"/>
  <c r="N349" i="4"/>
  <c r="U348" i="4"/>
  <c r="R177" i="4" l="1"/>
  <c r="S177" i="4" s="1"/>
  <c r="P177" i="4"/>
  <c r="R349" i="6"/>
  <c r="S172" i="6"/>
  <c r="T172" i="6" s="1"/>
  <c r="U171" i="6" s="1"/>
  <c r="O173" i="6"/>
  <c r="P173" i="6" s="1"/>
  <c r="W172" i="6"/>
  <c r="I351" i="6"/>
  <c r="L350" i="6"/>
  <c r="J350" i="6"/>
  <c r="V349" i="6"/>
  <c r="R349" i="5"/>
  <c r="I351" i="5"/>
  <c r="L350" i="5"/>
  <c r="J350" i="5"/>
  <c r="V349" i="5"/>
  <c r="Q178" i="5"/>
  <c r="N178" i="5"/>
  <c r="L350" i="4"/>
  <c r="T349" i="4"/>
  <c r="K351" i="4"/>
  <c r="I351" i="4" s="1"/>
  <c r="J351" i="4" s="1"/>
  <c r="N350" i="4"/>
  <c r="O350" i="4"/>
  <c r="U349" i="4"/>
  <c r="Q178" i="4" l="1"/>
  <c r="V177" i="4"/>
  <c r="R350" i="6"/>
  <c r="N173" i="6"/>
  <c r="Q173" i="6"/>
  <c r="I352" i="6"/>
  <c r="L351" i="6"/>
  <c r="J351" i="6"/>
  <c r="V350" i="6"/>
  <c r="R350" i="5"/>
  <c r="W178" i="5"/>
  <c r="S178" i="5"/>
  <c r="T178" i="5" s="1"/>
  <c r="U177" i="5" s="1"/>
  <c r="O179" i="5"/>
  <c r="P179" i="5" s="1"/>
  <c r="L351" i="5"/>
  <c r="J351" i="5"/>
  <c r="V350" i="5"/>
  <c r="I352" i="5"/>
  <c r="T350" i="4"/>
  <c r="L351" i="4"/>
  <c r="O351" i="4"/>
  <c r="K352" i="4"/>
  <c r="I352" i="4" s="1"/>
  <c r="J352" i="4" s="1"/>
  <c r="N351" i="4"/>
  <c r="U350" i="4"/>
  <c r="R178" i="4" l="1"/>
  <c r="S178" i="4" s="1"/>
  <c r="P178" i="4"/>
  <c r="R351" i="6"/>
  <c r="W173" i="6"/>
  <c r="S173" i="6"/>
  <c r="T173" i="6" s="1"/>
  <c r="U172" i="6" s="1"/>
  <c r="O174" i="6"/>
  <c r="P174" i="6" s="1"/>
  <c r="I353" i="6"/>
  <c r="L352" i="6"/>
  <c r="J352" i="6"/>
  <c r="V351" i="6"/>
  <c r="R351" i="5"/>
  <c r="I353" i="5"/>
  <c r="L352" i="5"/>
  <c r="J352" i="5"/>
  <c r="V351" i="5"/>
  <c r="Q179" i="5"/>
  <c r="N179" i="5"/>
  <c r="L352" i="4"/>
  <c r="T351" i="4"/>
  <c r="K353" i="4"/>
  <c r="I353" i="4" s="1"/>
  <c r="J353" i="4" s="1"/>
  <c r="N352" i="4"/>
  <c r="O352" i="4"/>
  <c r="U351" i="4"/>
  <c r="R352" i="5" l="1"/>
  <c r="V178" i="4"/>
  <c r="Q179" i="4"/>
  <c r="R352" i="6"/>
  <c r="N174" i="6"/>
  <c r="Q174" i="6"/>
  <c r="I354" i="6"/>
  <c r="L353" i="6"/>
  <c r="J353" i="6"/>
  <c r="V352" i="6"/>
  <c r="W179" i="5"/>
  <c r="S179" i="5"/>
  <c r="T179" i="5" s="1"/>
  <c r="U178" i="5" s="1"/>
  <c r="O180" i="5"/>
  <c r="P180" i="5" s="1"/>
  <c r="I354" i="5"/>
  <c r="L353" i="5"/>
  <c r="J353" i="5"/>
  <c r="V352" i="5"/>
  <c r="L353" i="4"/>
  <c r="T352" i="4"/>
  <c r="O353" i="4"/>
  <c r="K354" i="4"/>
  <c r="I354" i="4" s="1"/>
  <c r="J354" i="4" s="1"/>
  <c r="N353" i="4"/>
  <c r="U352" i="4"/>
  <c r="R353" i="5" l="1"/>
  <c r="R353" i="6"/>
  <c r="R179" i="4"/>
  <c r="S179" i="4" s="1"/>
  <c r="P179" i="4"/>
  <c r="S174" i="6"/>
  <c r="T174" i="6" s="1"/>
  <c r="U173" i="6" s="1"/>
  <c r="O175" i="6"/>
  <c r="P175" i="6" s="1"/>
  <c r="W174" i="6"/>
  <c r="I355" i="6"/>
  <c r="L354" i="6"/>
  <c r="J354" i="6"/>
  <c r="V353" i="6"/>
  <c r="I355" i="5"/>
  <c r="L354" i="5"/>
  <c r="J354" i="5"/>
  <c r="V353" i="5"/>
  <c r="Q180" i="5"/>
  <c r="N180" i="5"/>
  <c r="L354" i="4"/>
  <c r="T353" i="4"/>
  <c r="K355" i="4"/>
  <c r="I355" i="4" s="1"/>
  <c r="J355" i="4" s="1"/>
  <c r="N354" i="4"/>
  <c r="O354" i="4"/>
  <c r="U353" i="4"/>
  <c r="Q180" i="4" l="1"/>
  <c r="V179" i="4"/>
  <c r="R354" i="6"/>
  <c r="R354" i="5"/>
  <c r="N175" i="6"/>
  <c r="Q175" i="6"/>
  <c r="I356" i="6"/>
  <c r="L355" i="6"/>
  <c r="J355" i="6"/>
  <c r="V354" i="6"/>
  <c r="W180" i="5"/>
  <c r="S180" i="5"/>
  <c r="T180" i="5" s="1"/>
  <c r="U179" i="5" s="1"/>
  <c r="O181" i="5"/>
  <c r="P181" i="5" s="1"/>
  <c r="I356" i="5"/>
  <c r="J355" i="5"/>
  <c r="L355" i="5"/>
  <c r="V354" i="5"/>
  <c r="L355" i="4"/>
  <c r="T354" i="4"/>
  <c r="O355" i="4"/>
  <c r="K356" i="4"/>
  <c r="I356" i="4" s="1"/>
  <c r="J356" i="4" s="1"/>
  <c r="N355" i="4"/>
  <c r="U354" i="4"/>
  <c r="R180" i="4" l="1"/>
  <c r="S180" i="4" s="1"/>
  <c r="P180" i="4"/>
  <c r="R355" i="6"/>
  <c r="W175" i="6"/>
  <c r="S175" i="6"/>
  <c r="T175" i="6" s="1"/>
  <c r="U174" i="6" s="1"/>
  <c r="O176" i="6"/>
  <c r="P176" i="6" s="1"/>
  <c r="I357" i="6"/>
  <c r="L356" i="6"/>
  <c r="J356" i="6"/>
  <c r="V355" i="6"/>
  <c r="R355" i="5"/>
  <c r="Q181" i="5"/>
  <c r="N181" i="5"/>
  <c r="I357" i="5"/>
  <c r="L356" i="5"/>
  <c r="J356" i="5"/>
  <c r="V355" i="5"/>
  <c r="L356" i="4"/>
  <c r="T355" i="4"/>
  <c r="K357" i="4"/>
  <c r="I357" i="4" s="1"/>
  <c r="J357" i="4" s="1"/>
  <c r="N356" i="4"/>
  <c r="O356" i="4"/>
  <c r="U355" i="4"/>
  <c r="V180" i="4" l="1"/>
  <c r="Q181" i="4"/>
  <c r="R356" i="6"/>
  <c r="N176" i="6"/>
  <c r="Q176" i="6"/>
  <c r="I358" i="6"/>
  <c r="L357" i="6"/>
  <c r="J357" i="6"/>
  <c r="V356" i="6"/>
  <c r="R356" i="5"/>
  <c r="W181" i="5"/>
  <c r="S181" i="5"/>
  <c r="T181" i="5" s="1"/>
  <c r="U180" i="5" s="1"/>
  <c r="O182" i="5"/>
  <c r="P182" i="5" s="1"/>
  <c r="L357" i="5"/>
  <c r="I358" i="5"/>
  <c r="J357" i="5"/>
  <c r="V356" i="5"/>
  <c r="L357" i="4"/>
  <c r="T356" i="4"/>
  <c r="O357" i="4"/>
  <c r="K358" i="4"/>
  <c r="I358" i="4" s="1"/>
  <c r="J358" i="4" s="1"/>
  <c r="N357" i="4"/>
  <c r="U356" i="4"/>
  <c r="R181" i="4" l="1"/>
  <c r="S181" i="4" s="1"/>
  <c r="P181" i="4"/>
  <c r="R357" i="6"/>
  <c r="R357" i="5"/>
  <c r="S176" i="6"/>
  <c r="T176" i="6" s="1"/>
  <c r="U175" i="6" s="1"/>
  <c r="O177" i="6"/>
  <c r="P177" i="6" s="1"/>
  <c r="W176" i="6"/>
  <c r="I359" i="6"/>
  <c r="L358" i="6"/>
  <c r="J358" i="6"/>
  <c r="V357" i="6"/>
  <c r="I359" i="5"/>
  <c r="L358" i="5"/>
  <c r="J358" i="5"/>
  <c r="V357" i="5"/>
  <c r="Q182" i="5"/>
  <c r="N182" i="5"/>
  <c r="L358" i="4"/>
  <c r="T357" i="4"/>
  <c r="K359" i="4"/>
  <c r="I359" i="4" s="1"/>
  <c r="J359" i="4" s="1"/>
  <c r="N358" i="4"/>
  <c r="O358" i="4"/>
  <c r="U357" i="4"/>
  <c r="R358" i="6" l="1"/>
  <c r="V181" i="4"/>
  <c r="Q182" i="4"/>
  <c r="R358" i="5"/>
  <c r="Q177" i="6"/>
  <c r="N177" i="6"/>
  <c r="I360" i="6"/>
  <c r="L359" i="6"/>
  <c r="J359" i="6"/>
  <c r="V358" i="6"/>
  <c r="W182" i="5"/>
  <c r="S182" i="5"/>
  <c r="T182" i="5" s="1"/>
  <c r="U181" i="5" s="1"/>
  <c r="O183" i="5"/>
  <c r="P183" i="5" s="1"/>
  <c r="L359" i="5"/>
  <c r="I360" i="5"/>
  <c r="J359" i="5"/>
  <c r="V358" i="5"/>
  <c r="L359" i="4"/>
  <c r="T358" i="4"/>
  <c r="O359" i="4"/>
  <c r="K360" i="4"/>
  <c r="I360" i="4" s="1"/>
  <c r="J360" i="4" s="1"/>
  <c r="N359" i="4"/>
  <c r="U358" i="4"/>
  <c r="R359" i="5" l="1"/>
  <c r="R359" i="6"/>
  <c r="R182" i="4"/>
  <c r="S182" i="4" s="1"/>
  <c r="P182" i="4"/>
  <c r="S177" i="6"/>
  <c r="T177" i="6" s="1"/>
  <c r="U176" i="6" s="1"/>
  <c r="O178" i="6"/>
  <c r="P178" i="6" s="1"/>
  <c r="W177" i="6"/>
  <c r="I361" i="6"/>
  <c r="L360" i="6"/>
  <c r="J360" i="6"/>
  <c r="V359" i="6"/>
  <c r="Q183" i="5"/>
  <c r="N183" i="5"/>
  <c r="I361" i="5"/>
  <c r="L360" i="5"/>
  <c r="J360" i="5"/>
  <c r="V359" i="5"/>
  <c r="T359" i="4"/>
  <c r="L360" i="4"/>
  <c r="K361" i="4"/>
  <c r="I361" i="4" s="1"/>
  <c r="J361" i="4" s="1"/>
  <c r="N360" i="4"/>
  <c r="O360" i="4"/>
  <c r="U359" i="4"/>
  <c r="V182" i="4" l="1"/>
  <c r="Q183" i="4"/>
  <c r="R360" i="6"/>
  <c r="N178" i="6"/>
  <c r="Q178" i="6"/>
  <c r="I362" i="6"/>
  <c r="L361" i="6"/>
  <c r="J361" i="6"/>
  <c r="V360" i="6"/>
  <c r="R360" i="5"/>
  <c r="W183" i="5"/>
  <c r="S183" i="5"/>
  <c r="T183" i="5" s="1"/>
  <c r="U182" i="5" s="1"/>
  <c r="O184" i="5"/>
  <c r="P184" i="5" s="1"/>
  <c r="I362" i="5"/>
  <c r="L361" i="5"/>
  <c r="J361" i="5"/>
  <c r="V360" i="5"/>
  <c r="L361" i="4"/>
  <c r="T360" i="4"/>
  <c r="O361" i="4"/>
  <c r="K362" i="4"/>
  <c r="I362" i="4" s="1"/>
  <c r="J362" i="4" s="1"/>
  <c r="N361" i="4"/>
  <c r="U360" i="4"/>
  <c r="R361" i="6" l="1"/>
  <c r="R183" i="4"/>
  <c r="S183" i="4" s="1"/>
  <c r="P183" i="4"/>
  <c r="S178" i="6"/>
  <c r="T178" i="6" s="1"/>
  <c r="U177" i="6" s="1"/>
  <c r="W178" i="6"/>
  <c r="O179" i="6"/>
  <c r="P179" i="6" s="1"/>
  <c r="I363" i="6"/>
  <c r="L362" i="6"/>
  <c r="J362" i="6"/>
  <c r="V361" i="6"/>
  <c r="R361" i="5"/>
  <c r="I363" i="5"/>
  <c r="L362" i="5"/>
  <c r="J362" i="5"/>
  <c r="V361" i="5"/>
  <c r="Q184" i="5"/>
  <c r="N184" i="5"/>
  <c r="L362" i="4"/>
  <c r="T361" i="4"/>
  <c r="K363" i="4"/>
  <c r="I363" i="4" s="1"/>
  <c r="J363" i="4" s="1"/>
  <c r="N362" i="4"/>
  <c r="O362" i="4"/>
  <c r="U361" i="4"/>
  <c r="R362" i="6" l="1"/>
  <c r="Q184" i="4"/>
  <c r="V183" i="4"/>
  <c r="Q179" i="6"/>
  <c r="N179" i="6"/>
  <c r="I364" i="6"/>
  <c r="L363" i="6"/>
  <c r="J363" i="6"/>
  <c r="V362" i="6"/>
  <c r="R362" i="5"/>
  <c r="W184" i="5"/>
  <c r="S184" i="5"/>
  <c r="T184" i="5" s="1"/>
  <c r="U183" i="5" s="1"/>
  <c r="O185" i="5"/>
  <c r="P185" i="5" s="1"/>
  <c r="I364" i="5"/>
  <c r="J363" i="5"/>
  <c r="L363" i="5"/>
  <c r="V362" i="5"/>
  <c r="L363" i="4"/>
  <c r="T362" i="4"/>
  <c r="O363" i="4"/>
  <c r="K364" i="4"/>
  <c r="I364" i="4" s="1"/>
  <c r="J364" i="4" s="1"/>
  <c r="N363" i="4"/>
  <c r="U362" i="4"/>
  <c r="R184" i="4" l="1"/>
  <c r="S184" i="4" s="1"/>
  <c r="P184" i="4"/>
  <c r="R363" i="6"/>
  <c r="R363" i="5"/>
  <c r="S179" i="6"/>
  <c r="T179" i="6" s="1"/>
  <c r="U178" i="6" s="1"/>
  <c r="O180" i="6"/>
  <c r="P180" i="6" s="1"/>
  <c r="W179" i="6"/>
  <c r="I365" i="6"/>
  <c r="L364" i="6"/>
  <c r="J364" i="6"/>
  <c r="V363" i="6"/>
  <c r="Q185" i="5"/>
  <c r="N185" i="5"/>
  <c r="I365" i="5"/>
  <c r="L364" i="5"/>
  <c r="J364" i="5"/>
  <c r="V363" i="5"/>
  <c r="L364" i="4"/>
  <c r="T363" i="4"/>
  <c r="K365" i="4"/>
  <c r="I365" i="4" s="1"/>
  <c r="J365" i="4" s="1"/>
  <c r="N364" i="4"/>
  <c r="O364" i="4"/>
  <c r="U363" i="4"/>
  <c r="R364" i="6" l="1"/>
  <c r="Q185" i="4"/>
  <c r="V184" i="4"/>
  <c r="N180" i="6"/>
  <c r="Q180" i="6"/>
  <c r="I366" i="6"/>
  <c r="L365" i="6"/>
  <c r="J365" i="6"/>
  <c r="V364" i="6"/>
  <c r="R364" i="5"/>
  <c r="W185" i="5"/>
  <c r="S185" i="5"/>
  <c r="T185" i="5" s="1"/>
  <c r="U184" i="5" s="1"/>
  <c r="O186" i="5"/>
  <c r="P186" i="5" s="1"/>
  <c r="L365" i="5"/>
  <c r="I366" i="5"/>
  <c r="J365" i="5"/>
  <c r="V364" i="5"/>
  <c r="L365" i="4"/>
  <c r="T364" i="4"/>
  <c r="O365" i="4"/>
  <c r="K366" i="4"/>
  <c r="I366" i="4" s="1"/>
  <c r="J366" i="4" s="1"/>
  <c r="N365" i="4"/>
  <c r="U364" i="4"/>
  <c r="R365" i="5" l="1"/>
  <c r="R185" i="4"/>
  <c r="S185" i="4" s="1"/>
  <c r="P185" i="4"/>
  <c r="R365" i="6"/>
  <c r="S180" i="6"/>
  <c r="T180" i="6" s="1"/>
  <c r="U179" i="6" s="1"/>
  <c r="O181" i="6"/>
  <c r="P181" i="6" s="1"/>
  <c r="W180" i="6"/>
  <c r="I367" i="6"/>
  <c r="L366" i="6"/>
  <c r="J366" i="6"/>
  <c r="V365" i="6"/>
  <c r="Q186" i="5"/>
  <c r="N186" i="5"/>
  <c r="I367" i="5"/>
  <c r="L366" i="5"/>
  <c r="J366" i="5"/>
  <c r="V365" i="5"/>
  <c r="L366" i="4"/>
  <c r="T365" i="4"/>
  <c r="K367" i="4"/>
  <c r="I367" i="4" s="1"/>
  <c r="J367" i="4" s="1"/>
  <c r="N366" i="4"/>
  <c r="O366" i="4"/>
  <c r="U365" i="4"/>
  <c r="R366" i="6" l="1"/>
  <c r="V185" i="4"/>
  <c r="Q186" i="4"/>
  <c r="N181" i="6"/>
  <c r="Q181" i="6"/>
  <c r="I368" i="6"/>
  <c r="L367" i="6"/>
  <c r="J367" i="6"/>
  <c r="V366" i="6"/>
  <c r="R366" i="5"/>
  <c r="W186" i="5"/>
  <c r="S186" i="5"/>
  <c r="T186" i="5" s="1"/>
  <c r="U185" i="5" s="1"/>
  <c r="O187" i="5"/>
  <c r="P187" i="5" s="1"/>
  <c r="L367" i="5"/>
  <c r="J367" i="5"/>
  <c r="V366" i="5"/>
  <c r="I368" i="5"/>
  <c r="L367" i="4"/>
  <c r="T366" i="4"/>
  <c r="O367" i="4"/>
  <c r="K368" i="4"/>
  <c r="I368" i="4" s="1"/>
  <c r="J368" i="4" s="1"/>
  <c r="N367" i="4"/>
  <c r="U366" i="4"/>
  <c r="R186" i="4" l="1"/>
  <c r="S186" i="4" s="1"/>
  <c r="P186" i="4"/>
  <c r="R367" i="6"/>
  <c r="W181" i="6"/>
  <c r="S181" i="6"/>
  <c r="T181" i="6" s="1"/>
  <c r="U180" i="6" s="1"/>
  <c r="O182" i="6"/>
  <c r="P182" i="6" s="1"/>
  <c r="I369" i="6"/>
  <c r="L368" i="6"/>
  <c r="J368" i="6"/>
  <c r="V367" i="6"/>
  <c r="R367" i="5"/>
  <c r="Q187" i="5"/>
  <c r="N187" i="5"/>
  <c r="I369" i="5"/>
  <c r="L368" i="5"/>
  <c r="J368" i="5"/>
  <c r="V367" i="5"/>
  <c r="L368" i="4"/>
  <c r="T367" i="4"/>
  <c r="K369" i="4"/>
  <c r="I369" i="4" s="1"/>
  <c r="J369" i="4" s="1"/>
  <c r="N368" i="4"/>
  <c r="O368" i="4"/>
  <c r="U367" i="4"/>
  <c r="R368" i="6" l="1"/>
  <c r="V186" i="4"/>
  <c r="Q187" i="4"/>
  <c r="Q182" i="6"/>
  <c r="N182" i="6"/>
  <c r="I370" i="6"/>
  <c r="L369" i="6"/>
  <c r="J369" i="6"/>
  <c r="V368" i="6"/>
  <c r="R368" i="5"/>
  <c r="W187" i="5"/>
  <c r="S187" i="5"/>
  <c r="T187" i="5" s="1"/>
  <c r="U186" i="5" s="1"/>
  <c r="O188" i="5"/>
  <c r="P188" i="5" s="1"/>
  <c r="I370" i="5"/>
  <c r="L369" i="5"/>
  <c r="J369" i="5"/>
  <c r="V368" i="5"/>
  <c r="L369" i="4"/>
  <c r="T368" i="4"/>
  <c r="O369" i="4"/>
  <c r="K370" i="4"/>
  <c r="I370" i="4" s="1"/>
  <c r="J370" i="4" s="1"/>
  <c r="N369" i="4"/>
  <c r="U368" i="4"/>
  <c r="R369" i="6" l="1"/>
  <c r="R187" i="4"/>
  <c r="S187" i="4" s="1"/>
  <c r="P187" i="4"/>
  <c r="R369" i="5"/>
  <c r="S182" i="6"/>
  <c r="T182" i="6" s="1"/>
  <c r="U181" i="6" s="1"/>
  <c r="O183" i="6"/>
  <c r="P183" i="6" s="1"/>
  <c r="W182" i="6"/>
  <c r="I371" i="6"/>
  <c r="L370" i="6"/>
  <c r="J370" i="6"/>
  <c r="V369" i="6"/>
  <c r="I371" i="5"/>
  <c r="L370" i="5"/>
  <c r="J370" i="5"/>
  <c r="V369" i="5"/>
  <c r="Q188" i="5"/>
  <c r="N188" i="5"/>
  <c r="L370" i="4"/>
  <c r="T369" i="4"/>
  <c r="K371" i="4"/>
  <c r="I371" i="4" s="1"/>
  <c r="J371" i="4" s="1"/>
  <c r="N370" i="4"/>
  <c r="O370" i="4"/>
  <c r="U369" i="4"/>
  <c r="R370" i="6" l="1"/>
  <c r="V187" i="4"/>
  <c r="Q188" i="4"/>
  <c r="R370" i="5"/>
  <c r="N183" i="6"/>
  <c r="Q183" i="6"/>
  <c r="I372" i="6"/>
  <c r="L371" i="6"/>
  <c r="J371" i="6"/>
  <c r="V370" i="6"/>
  <c r="W188" i="5"/>
  <c r="S188" i="5"/>
  <c r="T188" i="5" s="1"/>
  <c r="U187" i="5" s="1"/>
  <c r="O189" i="5"/>
  <c r="P189" i="5" s="1"/>
  <c r="I372" i="5"/>
  <c r="J371" i="5"/>
  <c r="L371" i="5"/>
  <c r="V370" i="5"/>
  <c r="L371" i="4"/>
  <c r="T370" i="4"/>
  <c r="O371" i="4"/>
  <c r="K372" i="4"/>
  <c r="I372" i="4" s="1"/>
  <c r="J372" i="4" s="1"/>
  <c r="N371" i="4"/>
  <c r="U370" i="4"/>
  <c r="R371" i="6" l="1"/>
  <c r="R188" i="4"/>
  <c r="S188" i="4" s="1"/>
  <c r="P188" i="4"/>
  <c r="R371" i="5"/>
  <c r="W183" i="6"/>
  <c r="S183" i="6"/>
  <c r="T183" i="6" s="1"/>
  <c r="U182" i="6" s="1"/>
  <c r="O184" i="6"/>
  <c r="P184" i="6" s="1"/>
  <c r="I373" i="6"/>
  <c r="L372" i="6"/>
  <c r="J372" i="6"/>
  <c r="V371" i="6"/>
  <c r="Q189" i="5"/>
  <c r="N189" i="5"/>
  <c r="I373" i="5"/>
  <c r="L372" i="5"/>
  <c r="J372" i="5"/>
  <c r="V371" i="5"/>
  <c r="L372" i="4"/>
  <c r="T371" i="4"/>
  <c r="K373" i="4"/>
  <c r="I373" i="4" s="1"/>
  <c r="J373" i="4" s="1"/>
  <c r="N372" i="4"/>
  <c r="O372" i="4"/>
  <c r="U371" i="4"/>
  <c r="Q189" i="4" l="1"/>
  <c r="V188" i="4"/>
  <c r="R372" i="6"/>
  <c r="Q184" i="6"/>
  <c r="N184" i="6"/>
  <c r="I374" i="6"/>
  <c r="L373" i="6"/>
  <c r="J373" i="6"/>
  <c r="V372" i="6"/>
  <c r="R372" i="5"/>
  <c r="W189" i="5"/>
  <c r="S189" i="5"/>
  <c r="T189" i="5" s="1"/>
  <c r="U188" i="5" s="1"/>
  <c r="O190" i="5"/>
  <c r="P190" i="5" s="1"/>
  <c r="L373" i="5"/>
  <c r="I374" i="5"/>
  <c r="J373" i="5"/>
  <c r="V372" i="5"/>
  <c r="L373" i="4"/>
  <c r="T372" i="4"/>
  <c r="O373" i="4"/>
  <c r="K374" i="4"/>
  <c r="I374" i="4" s="1"/>
  <c r="J374" i="4" s="1"/>
  <c r="N373" i="4"/>
  <c r="U372" i="4"/>
  <c r="R373" i="5" l="1"/>
  <c r="R189" i="4"/>
  <c r="S189" i="4" s="1"/>
  <c r="P189" i="4"/>
  <c r="R373" i="6"/>
  <c r="S184" i="6"/>
  <c r="T184" i="6" s="1"/>
  <c r="U183" i="6" s="1"/>
  <c r="O185" i="6"/>
  <c r="P185" i="6" s="1"/>
  <c r="W184" i="6"/>
  <c r="I375" i="6"/>
  <c r="L374" i="6"/>
  <c r="J374" i="6"/>
  <c r="V373" i="6"/>
  <c r="I375" i="5"/>
  <c r="L374" i="5"/>
  <c r="J374" i="5"/>
  <c r="V373" i="5"/>
  <c r="Q190" i="5"/>
  <c r="N190" i="5"/>
  <c r="L374" i="4"/>
  <c r="T373" i="4"/>
  <c r="K375" i="4"/>
  <c r="I375" i="4" s="1"/>
  <c r="J375" i="4" s="1"/>
  <c r="N374" i="4"/>
  <c r="O374" i="4"/>
  <c r="U373" i="4"/>
  <c r="R374" i="6" l="1"/>
  <c r="V189" i="4"/>
  <c r="Q190" i="4"/>
  <c r="R374" i="5"/>
  <c r="N185" i="6"/>
  <c r="Q185" i="6"/>
  <c r="I376" i="6"/>
  <c r="L375" i="6"/>
  <c r="J375" i="6"/>
  <c r="V374" i="6"/>
  <c r="W190" i="5"/>
  <c r="S190" i="5"/>
  <c r="T190" i="5" s="1"/>
  <c r="U189" i="5" s="1"/>
  <c r="O191" i="5"/>
  <c r="P191" i="5" s="1"/>
  <c r="L375" i="5"/>
  <c r="I376" i="5"/>
  <c r="J375" i="5"/>
  <c r="V374" i="5"/>
  <c r="L375" i="4"/>
  <c r="T374" i="4"/>
  <c r="O375" i="4"/>
  <c r="K376" i="4"/>
  <c r="I376" i="4" s="1"/>
  <c r="J376" i="4" s="1"/>
  <c r="N375" i="4"/>
  <c r="U374" i="4"/>
  <c r="R375" i="6" l="1"/>
  <c r="R190" i="4"/>
  <c r="S190" i="4" s="1"/>
  <c r="P190" i="4"/>
  <c r="R375" i="5"/>
  <c r="W185" i="6"/>
  <c r="S185" i="6"/>
  <c r="T185" i="6" s="1"/>
  <c r="U184" i="6" s="1"/>
  <c r="O186" i="6"/>
  <c r="P186" i="6" s="1"/>
  <c r="I377" i="6"/>
  <c r="L376" i="6"/>
  <c r="J376" i="6"/>
  <c r="R376" i="6" s="1"/>
  <c r="V375" i="6"/>
  <c r="Q191" i="5"/>
  <c r="N191" i="5"/>
  <c r="I377" i="5"/>
  <c r="L376" i="5"/>
  <c r="J376" i="5"/>
  <c r="V375" i="5"/>
  <c r="L376" i="4"/>
  <c r="T375" i="4"/>
  <c r="K377" i="4"/>
  <c r="I377" i="4" s="1"/>
  <c r="J377" i="4" s="1"/>
  <c r="N376" i="4"/>
  <c r="O376" i="4"/>
  <c r="U375" i="4"/>
  <c r="Q191" i="4" l="1"/>
  <c r="V190" i="4"/>
  <c r="N186" i="6"/>
  <c r="Q186" i="6"/>
  <c r="I378" i="6"/>
  <c r="L377" i="6"/>
  <c r="J377" i="6"/>
  <c r="V376" i="6"/>
  <c r="R376" i="5"/>
  <c r="W191" i="5"/>
  <c r="S191" i="5"/>
  <c r="T191" i="5" s="1"/>
  <c r="U190" i="5" s="1"/>
  <c r="O192" i="5"/>
  <c r="P192" i="5" s="1"/>
  <c r="I378" i="5"/>
  <c r="L377" i="5"/>
  <c r="J377" i="5"/>
  <c r="V376" i="5"/>
  <c r="L377" i="4"/>
  <c r="T376" i="4"/>
  <c r="O377" i="4"/>
  <c r="K378" i="4"/>
  <c r="I378" i="4" s="1"/>
  <c r="J378" i="4" s="1"/>
  <c r="N377" i="4"/>
  <c r="U376" i="4"/>
  <c r="R377" i="6" l="1"/>
  <c r="R191" i="4"/>
  <c r="S191" i="4" s="1"/>
  <c r="P191" i="4"/>
  <c r="S186" i="6"/>
  <c r="T186" i="6" s="1"/>
  <c r="U185" i="6" s="1"/>
  <c r="O187" i="6"/>
  <c r="P187" i="6" s="1"/>
  <c r="W186" i="6"/>
  <c r="I379" i="6"/>
  <c r="L378" i="6"/>
  <c r="J378" i="6"/>
  <c r="V377" i="6"/>
  <c r="R377" i="5"/>
  <c r="I379" i="5"/>
  <c r="L378" i="5"/>
  <c r="J378" i="5"/>
  <c r="V377" i="5"/>
  <c r="Q192" i="5"/>
  <c r="N192" i="5"/>
  <c r="L378" i="4"/>
  <c r="T377" i="4"/>
  <c r="K379" i="4"/>
  <c r="I379" i="4" s="1"/>
  <c r="J379" i="4" s="1"/>
  <c r="N378" i="4"/>
  <c r="O378" i="4"/>
  <c r="U377" i="4"/>
  <c r="Q192" i="4" l="1"/>
  <c r="V191" i="4"/>
  <c r="R378" i="6"/>
  <c r="Q187" i="6"/>
  <c r="N187" i="6"/>
  <c r="I380" i="6"/>
  <c r="L379" i="6"/>
  <c r="J379" i="6"/>
  <c r="V378" i="6"/>
  <c r="R378" i="5"/>
  <c r="W192" i="5"/>
  <c r="S192" i="5"/>
  <c r="T192" i="5" s="1"/>
  <c r="U191" i="5" s="1"/>
  <c r="O193" i="5"/>
  <c r="P193" i="5" s="1"/>
  <c r="I380" i="5"/>
  <c r="J379" i="5"/>
  <c r="L379" i="5"/>
  <c r="V378" i="5"/>
  <c r="L379" i="4"/>
  <c r="T378" i="4"/>
  <c r="O379" i="4"/>
  <c r="K380" i="4"/>
  <c r="I380" i="4" s="1"/>
  <c r="J380" i="4" s="1"/>
  <c r="N379" i="4"/>
  <c r="U378" i="4"/>
  <c r="R379" i="6" l="1"/>
  <c r="R192" i="4"/>
  <c r="S192" i="4" s="1"/>
  <c r="P192" i="4"/>
  <c r="R379" i="5"/>
  <c r="W187" i="6"/>
  <c r="S187" i="6"/>
  <c r="T187" i="6" s="1"/>
  <c r="U186" i="6" s="1"/>
  <c r="O188" i="6"/>
  <c r="P188" i="6" s="1"/>
  <c r="I381" i="6"/>
  <c r="L380" i="6"/>
  <c r="J380" i="6"/>
  <c r="V379" i="6"/>
  <c r="Q193" i="5"/>
  <c r="N193" i="5"/>
  <c r="I381" i="5"/>
  <c r="L380" i="5"/>
  <c r="J380" i="5"/>
  <c r="V379" i="5"/>
  <c r="L380" i="4"/>
  <c r="T379" i="4"/>
  <c r="K381" i="4"/>
  <c r="I381" i="4" s="1"/>
  <c r="J381" i="4" s="1"/>
  <c r="N380" i="4"/>
  <c r="O380" i="4"/>
  <c r="U379" i="4"/>
  <c r="V192" i="4" l="1"/>
  <c r="Q193" i="4"/>
  <c r="R380" i="6"/>
  <c r="N188" i="6"/>
  <c r="Q188" i="6"/>
  <c r="I382" i="6"/>
  <c r="L381" i="6"/>
  <c r="J381" i="6"/>
  <c r="V380" i="6"/>
  <c r="R380" i="5"/>
  <c r="W193" i="5"/>
  <c r="S193" i="5"/>
  <c r="T193" i="5" s="1"/>
  <c r="U192" i="5" s="1"/>
  <c r="O194" i="5"/>
  <c r="P194" i="5" s="1"/>
  <c r="L381" i="5"/>
  <c r="I382" i="5"/>
  <c r="J381" i="5"/>
  <c r="V380" i="5"/>
  <c r="L381" i="4"/>
  <c r="T380" i="4"/>
  <c r="O381" i="4"/>
  <c r="K382" i="4"/>
  <c r="I382" i="4" s="1"/>
  <c r="J382" i="4" s="1"/>
  <c r="N381" i="4"/>
  <c r="U380" i="4"/>
  <c r="R193" i="4" l="1"/>
  <c r="S193" i="4" s="1"/>
  <c r="P193" i="4"/>
  <c r="R381" i="6"/>
  <c r="S188" i="6"/>
  <c r="T188" i="6" s="1"/>
  <c r="U187" i="6" s="1"/>
  <c r="O189" i="6"/>
  <c r="P189" i="6" s="1"/>
  <c r="W188" i="6"/>
  <c r="I383" i="6"/>
  <c r="L382" i="6"/>
  <c r="J382" i="6"/>
  <c r="V381" i="6"/>
  <c r="R381" i="5"/>
  <c r="Q194" i="5"/>
  <c r="N194" i="5"/>
  <c r="I383" i="5"/>
  <c r="L382" i="5"/>
  <c r="J382" i="5"/>
  <c r="V381" i="5"/>
  <c r="L382" i="4"/>
  <c r="T381" i="4"/>
  <c r="K383" i="4"/>
  <c r="I383" i="4" s="1"/>
  <c r="J383" i="4" s="1"/>
  <c r="N382" i="4"/>
  <c r="O382" i="4"/>
  <c r="U381" i="4"/>
  <c r="V193" i="4" l="1"/>
  <c r="Q194" i="4"/>
  <c r="R382" i="6"/>
  <c r="N189" i="6"/>
  <c r="Q189" i="6"/>
  <c r="I384" i="6"/>
  <c r="L383" i="6"/>
  <c r="J383" i="6"/>
  <c r="V382" i="6"/>
  <c r="R382" i="5"/>
  <c r="W194" i="5"/>
  <c r="S194" i="5"/>
  <c r="T194" i="5" s="1"/>
  <c r="U193" i="5" s="1"/>
  <c r="O195" i="5"/>
  <c r="P195" i="5" s="1"/>
  <c r="L383" i="5"/>
  <c r="J383" i="5"/>
  <c r="V382" i="5"/>
  <c r="I384" i="5"/>
  <c r="L383" i="4"/>
  <c r="T382" i="4"/>
  <c r="O383" i="4"/>
  <c r="K384" i="4"/>
  <c r="I384" i="4" s="1"/>
  <c r="J384" i="4" s="1"/>
  <c r="N383" i="4"/>
  <c r="U382" i="4"/>
  <c r="R383" i="6" l="1"/>
  <c r="R194" i="4"/>
  <c r="S194" i="4" s="1"/>
  <c r="P194" i="4"/>
  <c r="W189" i="6"/>
  <c r="O190" i="6"/>
  <c r="P190" i="6" s="1"/>
  <c r="S189" i="6"/>
  <c r="T189" i="6" s="1"/>
  <c r="U188" i="6" s="1"/>
  <c r="I385" i="6"/>
  <c r="L384" i="6"/>
  <c r="J384" i="6"/>
  <c r="V383" i="6"/>
  <c r="R383" i="5"/>
  <c r="I385" i="5"/>
  <c r="L384" i="5"/>
  <c r="J384" i="5"/>
  <c r="V383" i="5"/>
  <c r="Q195" i="5"/>
  <c r="N195" i="5"/>
  <c r="L384" i="4"/>
  <c r="T383" i="4"/>
  <c r="K385" i="4"/>
  <c r="I385" i="4" s="1"/>
  <c r="J385" i="4" s="1"/>
  <c r="N384" i="4"/>
  <c r="O384" i="4"/>
  <c r="U383" i="4"/>
  <c r="V194" i="4" l="1"/>
  <c r="Q195" i="4"/>
  <c r="R384" i="6"/>
  <c r="N190" i="6"/>
  <c r="Q190" i="6"/>
  <c r="I386" i="6"/>
  <c r="L385" i="6"/>
  <c r="J385" i="6"/>
  <c r="V384" i="6"/>
  <c r="R384" i="5"/>
  <c r="W195" i="5"/>
  <c r="S195" i="5"/>
  <c r="T195" i="5" s="1"/>
  <c r="U194" i="5" s="1"/>
  <c r="O196" i="5"/>
  <c r="P196" i="5" s="1"/>
  <c r="J385" i="5"/>
  <c r="I386" i="5"/>
  <c r="L385" i="5"/>
  <c r="V384" i="5"/>
  <c r="L385" i="4"/>
  <c r="T384" i="4"/>
  <c r="O385" i="4"/>
  <c r="K386" i="4"/>
  <c r="I386" i="4" s="1"/>
  <c r="J386" i="4" s="1"/>
  <c r="N385" i="4"/>
  <c r="U384" i="4"/>
  <c r="R385" i="5" l="1"/>
  <c r="R195" i="4"/>
  <c r="S195" i="4" s="1"/>
  <c r="P195" i="4"/>
  <c r="R385" i="6"/>
  <c r="W190" i="6"/>
  <c r="O191" i="6"/>
  <c r="P191" i="6" s="1"/>
  <c r="S190" i="6"/>
  <c r="T190" i="6" s="1"/>
  <c r="U189" i="6" s="1"/>
  <c r="I387" i="6"/>
  <c r="L386" i="6"/>
  <c r="J386" i="6"/>
  <c r="V385" i="6"/>
  <c r="Q196" i="5"/>
  <c r="N196" i="5"/>
  <c r="I387" i="5"/>
  <c r="L386" i="5"/>
  <c r="J386" i="5"/>
  <c r="V385" i="5"/>
  <c r="L386" i="4"/>
  <c r="T385" i="4"/>
  <c r="K387" i="4"/>
  <c r="I387" i="4" s="1"/>
  <c r="J387" i="4" s="1"/>
  <c r="N386" i="4"/>
  <c r="O386" i="4"/>
  <c r="U385" i="4"/>
  <c r="V195" i="4" l="1"/>
  <c r="Q196" i="4"/>
  <c r="R386" i="6"/>
  <c r="Q191" i="6"/>
  <c r="N191" i="6"/>
  <c r="I388" i="6"/>
  <c r="L387" i="6"/>
  <c r="J387" i="6"/>
  <c r="V386" i="6"/>
  <c r="R386" i="5"/>
  <c r="W196" i="5"/>
  <c r="S196" i="5"/>
  <c r="T196" i="5" s="1"/>
  <c r="U195" i="5" s="1"/>
  <c r="O197" i="5"/>
  <c r="P197" i="5" s="1"/>
  <c r="I388" i="5"/>
  <c r="J387" i="5"/>
  <c r="L387" i="5"/>
  <c r="V386" i="5"/>
  <c r="L387" i="4"/>
  <c r="T386" i="4"/>
  <c r="O387" i="4"/>
  <c r="K388" i="4"/>
  <c r="I388" i="4" s="1"/>
  <c r="J388" i="4" s="1"/>
  <c r="N387" i="4"/>
  <c r="U386" i="4"/>
  <c r="R196" i="4" l="1"/>
  <c r="S196" i="4" s="1"/>
  <c r="P196" i="4"/>
  <c r="R387" i="6"/>
  <c r="S191" i="6"/>
  <c r="T191" i="6" s="1"/>
  <c r="U190" i="6" s="1"/>
  <c r="O192" i="6"/>
  <c r="P192" i="6" s="1"/>
  <c r="W191" i="6"/>
  <c r="I389" i="6"/>
  <c r="L388" i="6"/>
  <c r="J388" i="6"/>
  <c r="V387" i="6"/>
  <c r="R387" i="5"/>
  <c r="Q197" i="5"/>
  <c r="N197" i="5"/>
  <c r="I389" i="5"/>
  <c r="L388" i="5"/>
  <c r="J388" i="5"/>
  <c r="V387" i="5"/>
  <c r="L388" i="4"/>
  <c r="T387" i="4"/>
  <c r="K389" i="4"/>
  <c r="I389" i="4" s="1"/>
  <c r="J389" i="4" s="1"/>
  <c r="N388" i="4"/>
  <c r="O388" i="4"/>
  <c r="U387" i="4"/>
  <c r="V196" i="4" l="1"/>
  <c r="Q197" i="4"/>
  <c r="R388" i="6"/>
  <c r="Q192" i="6"/>
  <c r="N192" i="6"/>
  <c r="I390" i="6"/>
  <c r="L389" i="6"/>
  <c r="J389" i="6"/>
  <c r="V388" i="6"/>
  <c r="R388" i="5"/>
  <c r="L389" i="5"/>
  <c r="I390" i="5"/>
  <c r="J389" i="5"/>
  <c r="V388" i="5"/>
  <c r="W197" i="5"/>
  <c r="S197" i="5"/>
  <c r="T197" i="5" s="1"/>
  <c r="U196" i="5" s="1"/>
  <c r="O198" i="5"/>
  <c r="P198" i="5" s="1"/>
  <c r="L389" i="4"/>
  <c r="T388" i="4"/>
  <c r="O389" i="4"/>
  <c r="K390" i="4"/>
  <c r="I390" i="4" s="1"/>
  <c r="J390" i="4" s="1"/>
  <c r="N389" i="4"/>
  <c r="U388" i="4"/>
  <c r="R197" i="4" l="1"/>
  <c r="S197" i="4" s="1"/>
  <c r="P197" i="4"/>
  <c r="R389" i="6"/>
  <c r="R389" i="5"/>
  <c r="S192" i="6"/>
  <c r="T192" i="6" s="1"/>
  <c r="U191" i="6" s="1"/>
  <c r="O193" i="6"/>
  <c r="P193" i="6" s="1"/>
  <c r="W192" i="6"/>
  <c r="I391" i="6"/>
  <c r="L390" i="6"/>
  <c r="J390" i="6"/>
  <c r="V389" i="6"/>
  <c r="Q198" i="5"/>
  <c r="N198" i="5"/>
  <c r="I391" i="5"/>
  <c r="L390" i="5"/>
  <c r="J390" i="5"/>
  <c r="V389" i="5"/>
  <c r="L390" i="4"/>
  <c r="T389" i="4"/>
  <c r="K391" i="4"/>
  <c r="I391" i="4" s="1"/>
  <c r="J391" i="4" s="1"/>
  <c r="N390" i="4"/>
  <c r="O390" i="4"/>
  <c r="U389" i="4"/>
  <c r="R390" i="6" l="1"/>
  <c r="Q198" i="4"/>
  <c r="V197" i="4"/>
  <c r="N193" i="6"/>
  <c r="Q193" i="6"/>
  <c r="I392" i="6"/>
  <c r="L391" i="6"/>
  <c r="J391" i="6"/>
  <c r="V390" i="6"/>
  <c r="R390" i="5"/>
  <c r="W198" i="5"/>
  <c r="S198" i="5"/>
  <c r="T198" i="5" s="1"/>
  <c r="U197" i="5" s="1"/>
  <c r="O199" i="5"/>
  <c r="P199" i="5" s="1"/>
  <c r="L391" i="5"/>
  <c r="I392" i="5"/>
  <c r="J391" i="5"/>
  <c r="V390" i="5"/>
  <c r="L391" i="4"/>
  <c r="T390" i="4"/>
  <c r="O391" i="4"/>
  <c r="K392" i="4"/>
  <c r="I392" i="4" s="1"/>
  <c r="J392" i="4" s="1"/>
  <c r="N391" i="4"/>
  <c r="U390" i="4"/>
  <c r="R198" i="4" l="1"/>
  <c r="S198" i="4" s="1"/>
  <c r="P198" i="4"/>
  <c r="R391" i="6"/>
  <c r="R391" i="5"/>
  <c r="W193" i="6"/>
  <c r="S193" i="6"/>
  <c r="T193" i="6" s="1"/>
  <c r="U192" i="6" s="1"/>
  <c r="O194" i="6"/>
  <c r="P194" i="6" s="1"/>
  <c r="I393" i="6"/>
  <c r="L392" i="6"/>
  <c r="J392" i="6"/>
  <c r="V391" i="6"/>
  <c r="T391" i="4"/>
  <c r="Q199" i="5"/>
  <c r="N199" i="5"/>
  <c r="I393" i="5"/>
  <c r="L392" i="5"/>
  <c r="J392" i="5"/>
  <c r="V391" i="5"/>
  <c r="L392" i="4"/>
  <c r="K393" i="4"/>
  <c r="I393" i="4" s="1"/>
  <c r="J393" i="4" s="1"/>
  <c r="N392" i="4"/>
  <c r="O392" i="4"/>
  <c r="U391" i="4"/>
  <c r="R392" i="6" l="1"/>
  <c r="V198" i="4"/>
  <c r="Q199" i="4"/>
  <c r="N194" i="6"/>
  <c r="Q194" i="6"/>
  <c r="I394" i="6"/>
  <c r="L393" i="6"/>
  <c r="J393" i="6"/>
  <c r="V392" i="6"/>
  <c r="R392" i="5"/>
  <c r="W199" i="5"/>
  <c r="S199" i="5"/>
  <c r="T199" i="5" s="1"/>
  <c r="U198" i="5" s="1"/>
  <c r="O200" i="5"/>
  <c r="P200" i="5" s="1"/>
  <c r="I394" i="5"/>
  <c r="L393" i="5"/>
  <c r="J393" i="5"/>
  <c r="V392" i="5"/>
  <c r="T392" i="4"/>
  <c r="L393" i="4"/>
  <c r="O393" i="4"/>
  <c r="K394" i="4"/>
  <c r="I394" i="4" s="1"/>
  <c r="J394" i="4" s="1"/>
  <c r="N393" i="4"/>
  <c r="U392" i="4"/>
  <c r="R393" i="6" l="1"/>
  <c r="R199" i="4"/>
  <c r="S199" i="4" s="1"/>
  <c r="P199" i="4"/>
  <c r="S194" i="6"/>
  <c r="T194" i="6" s="1"/>
  <c r="U193" i="6" s="1"/>
  <c r="O195" i="6"/>
  <c r="P195" i="6" s="1"/>
  <c r="W194" i="6"/>
  <c r="I395" i="6"/>
  <c r="L394" i="6"/>
  <c r="J394" i="6"/>
  <c r="V393" i="6"/>
  <c r="R393" i="5"/>
  <c r="T393" i="4"/>
  <c r="I395" i="5"/>
  <c r="L394" i="5"/>
  <c r="J394" i="5"/>
  <c r="V393" i="5"/>
  <c r="Q200" i="5"/>
  <c r="N200" i="5"/>
  <c r="L394" i="4"/>
  <c r="K395" i="4"/>
  <c r="I395" i="4" s="1"/>
  <c r="J395" i="4" s="1"/>
  <c r="N394" i="4"/>
  <c r="O394" i="4"/>
  <c r="U393" i="4"/>
  <c r="V199" i="4" l="1"/>
  <c r="Q200" i="4"/>
  <c r="R394" i="6"/>
  <c r="R394" i="5"/>
  <c r="N195" i="6"/>
  <c r="Q195" i="6"/>
  <c r="I396" i="6"/>
  <c r="L395" i="6"/>
  <c r="J395" i="6"/>
  <c r="V394" i="6"/>
  <c r="W200" i="5"/>
  <c r="S200" i="5"/>
  <c r="T200" i="5" s="1"/>
  <c r="U199" i="5" s="1"/>
  <c r="O201" i="5"/>
  <c r="P201" i="5" s="1"/>
  <c r="I396" i="5"/>
  <c r="J395" i="5"/>
  <c r="L395" i="5"/>
  <c r="V394" i="5"/>
  <c r="T394" i="4"/>
  <c r="L395" i="4"/>
  <c r="O395" i="4"/>
  <c r="K396" i="4"/>
  <c r="I396" i="4" s="1"/>
  <c r="J396" i="4" s="1"/>
  <c r="N395" i="4"/>
  <c r="U394" i="4"/>
  <c r="R200" i="4" l="1"/>
  <c r="S200" i="4" s="1"/>
  <c r="P200" i="4"/>
  <c r="R395" i="6"/>
  <c r="S195" i="6"/>
  <c r="T195" i="6" s="1"/>
  <c r="U194" i="6" s="1"/>
  <c r="O196" i="6"/>
  <c r="P196" i="6" s="1"/>
  <c r="W195" i="6"/>
  <c r="I397" i="6"/>
  <c r="L396" i="6"/>
  <c r="J396" i="6"/>
  <c r="V395" i="6"/>
  <c r="R395" i="5"/>
  <c r="Q201" i="5"/>
  <c r="N201" i="5"/>
  <c r="I397" i="5"/>
  <c r="L396" i="5"/>
  <c r="J396" i="5"/>
  <c r="V395" i="5"/>
  <c r="T395" i="4"/>
  <c r="L396" i="4"/>
  <c r="K397" i="4"/>
  <c r="I397" i="4" s="1"/>
  <c r="J397" i="4" s="1"/>
  <c r="N396" i="4"/>
  <c r="O396" i="4"/>
  <c r="U395" i="4"/>
  <c r="V200" i="4" l="1"/>
  <c r="Q201" i="4"/>
  <c r="R396" i="6"/>
  <c r="Q196" i="6"/>
  <c r="N196" i="6"/>
  <c r="I398" i="6"/>
  <c r="L397" i="6"/>
  <c r="J397" i="6"/>
  <c r="V396" i="6"/>
  <c r="R396" i="5"/>
  <c r="W201" i="5"/>
  <c r="S201" i="5"/>
  <c r="T201" i="5" s="1"/>
  <c r="U200" i="5" s="1"/>
  <c r="O202" i="5"/>
  <c r="P202" i="5" s="1"/>
  <c r="L397" i="5"/>
  <c r="I398" i="5"/>
  <c r="J397" i="5"/>
  <c r="V396" i="5"/>
  <c r="T396" i="4"/>
  <c r="L397" i="4"/>
  <c r="O397" i="4"/>
  <c r="K398" i="4"/>
  <c r="I398" i="4" s="1"/>
  <c r="J398" i="4" s="1"/>
  <c r="N397" i="4"/>
  <c r="U396" i="4"/>
  <c r="R397" i="5" l="1"/>
  <c r="R201" i="4"/>
  <c r="S201" i="4" s="1"/>
  <c r="P201" i="4"/>
  <c r="R397" i="6"/>
  <c r="S196" i="6"/>
  <c r="T196" i="6" s="1"/>
  <c r="U195" i="6" s="1"/>
  <c r="O197" i="6"/>
  <c r="P197" i="6" s="1"/>
  <c r="W196" i="6"/>
  <c r="I399" i="6"/>
  <c r="L398" i="6"/>
  <c r="J398" i="6"/>
  <c r="V397" i="6"/>
  <c r="I399" i="5"/>
  <c r="L398" i="5"/>
  <c r="J398" i="5"/>
  <c r="V397" i="5"/>
  <c r="Q202" i="5"/>
  <c r="N202" i="5"/>
  <c r="T397" i="4"/>
  <c r="L398" i="4"/>
  <c r="K399" i="4"/>
  <c r="I399" i="4" s="1"/>
  <c r="J399" i="4" s="1"/>
  <c r="N398" i="4"/>
  <c r="O398" i="4"/>
  <c r="U397" i="4"/>
  <c r="R398" i="6" l="1"/>
  <c r="V201" i="4"/>
  <c r="Q202" i="4"/>
  <c r="R398" i="5"/>
  <c r="N197" i="6"/>
  <c r="Q197" i="6"/>
  <c r="I400" i="6"/>
  <c r="L399" i="6"/>
  <c r="J399" i="6"/>
  <c r="V398" i="6"/>
  <c r="W202" i="5"/>
  <c r="S202" i="5"/>
  <c r="T202" i="5" s="1"/>
  <c r="U201" i="5" s="1"/>
  <c r="O203" i="5"/>
  <c r="P203" i="5" s="1"/>
  <c r="L399" i="5"/>
  <c r="J399" i="5"/>
  <c r="V398" i="5"/>
  <c r="I400" i="5"/>
  <c r="T398" i="4"/>
  <c r="L399" i="4"/>
  <c r="O399" i="4"/>
  <c r="K400" i="4"/>
  <c r="I400" i="4" s="1"/>
  <c r="J400" i="4" s="1"/>
  <c r="N399" i="4"/>
  <c r="U398" i="4"/>
  <c r="R399" i="6" l="1"/>
  <c r="R202" i="4"/>
  <c r="S202" i="4" s="1"/>
  <c r="P202" i="4"/>
  <c r="W197" i="6"/>
  <c r="S197" i="6"/>
  <c r="T197" i="6" s="1"/>
  <c r="U196" i="6" s="1"/>
  <c r="O198" i="6"/>
  <c r="P198" i="6" s="1"/>
  <c r="I401" i="6"/>
  <c r="L400" i="6"/>
  <c r="J400" i="6"/>
  <c r="V399" i="6"/>
  <c r="R399" i="5"/>
  <c r="T399" i="4"/>
  <c r="I401" i="5"/>
  <c r="L400" i="5"/>
  <c r="J400" i="5"/>
  <c r="V399" i="5"/>
  <c r="Q203" i="5"/>
  <c r="N203" i="5"/>
  <c r="L400" i="4"/>
  <c r="K401" i="4"/>
  <c r="I401" i="4" s="1"/>
  <c r="J401" i="4" s="1"/>
  <c r="N400" i="4"/>
  <c r="O400" i="4"/>
  <c r="U399" i="4"/>
  <c r="R400" i="6" l="1"/>
  <c r="V202" i="4"/>
  <c r="Q203" i="4"/>
  <c r="R400" i="5"/>
  <c r="N198" i="6"/>
  <c r="Q198" i="6"/>
  <c r="I402" i="6"/>
  <c r="L401" i="6"/>
  <c r="J401" i="6"/>
  <c r="V400" i="6"/>
  <c r="W203" i="5"/>
  <c r="S203" i="5"/>
  <c r="T203" i="5" s="1"/>
  <c r="U202" i="5" s="1"/>
  <c r="O204" i="5"/>
  <c r="P204" i="5" s="1"/>
  <c r="L401" i="5"/>
  <c r="I402" i="5"/>
  <c r="J401" i="5"/>
  <c r="V400" i="5"/>
  <c r="T400" i="4"/>
  <c r="L401" i="4"/>
  <c r="O401" i="4"/>
  <c r="K402" i="4"/>
  <c r="I402" i="4" s="1"/>
  <c r="J402" i="4" s="1"/>
  <c r="N401" i="4"/>
  <c r="U400" i="4"/>
  <c r="R401" i="5" l="1"/>
  <c r="R401" i="6"/>
  <c r="R203" i="4"/>
  <c r="S203" i="4" s="1"/>
  <c r="P203" i="4"/>
  <c r="T401" i="4"/>
  <c r="S198" i="6"/>
  <c r="T198" i="6" s="1"/>
  <c r="U197" i="6" s="1"/>
  <c r="O199" i="6"/>
  <c r="P199" i="6" s="1"/>
  <c r="W198" i="6"/>
  <c r="I403" i="6"/>
  <c r="L402" i="6"/>
  <c r="J402" i="6"/>
  <c r="V401" i="6"/>
  <c r="Q204" i="5"/>
  <c r="N204" i="5"/>
  <c r="I403" i="5"/>
  <c r="L402" i="5"/>
  <c r="J402" i="5"/>
  <c r="V401" i="5"/>
  <c r="L402" i="4"/>
  <c r="K403" i="4"/>
  <c r="I403" i="4" s="1"/>
  <c r="J403" i="4" s="1"/>
  <c r="N402" i="4"/>
  <c r="O402" i="4"/>
  <c r="U401" i="4"/>
  <c r="Q204" i="4" l="1"/>
  <c r="V203" i="4"/>
  <c r="R402" i="6"/>
  <c r="Q199" i="6"/>
  <c r="N199" i="6"/>
  <c r="I404" i="6"/>
  <c r="L403" i="6"/>
  <c r="J403" i="6"/>
  <c r="V402" i="6"/>
  <c r="R402" i="5"/>
  <c r="T402" i="4"/>
  <c r="W204" i="5"/>
  <c r="S204" i="5"/>
  <c r="T204" i="5" s="1"/>
  <c r="U203" i="5" s="1"/>
  <c r="O205" i="5"/>
  <c r="P205" i="5" s="1"/>
  <c r="I404" i="5"/>
  <c r="J403" i="5"/>
  <c r="L403" i="5"/>
  <c r="V402" i="5"/>
  <c r="L403" i="4"/>
  <c r="O403" i="4"/>
  <c r="K404" i="4"/>
  <c r="I404" i="4" s="1"/>
  <c r="J404" i="4" s="1"/>
  <c r="N403" i="4"/>
  <c r="U402" i="4"/>
  <c r="R403" i="6" l="1"/>
  <c r="R204" i="4"/>
  <c r="S204" i="4" s="1"/>
  <c r="P204" i="4"/>
  <c r="S199" i="6"/>
  <c r="T199" i="6" s="1"/>
  <c r="U198" i="6" s="1"/>
  <c r="O200" i="6"/>
  <c r="P200" i="6" s="1"/>
  <c r="W199" i="6"/>
  <c r="I405" i="6"/>
  <c r="L404" i="6"/>
  <c r="J404" i="6"/>
  <c r="V403" i="6"/>
  <c r="R403" i="5"/>
  <c r="T403" i="4"/>
  <c r="Q205" i="5"/>
  <c r="N205" i="5"/>
  <c r="I405" i="5"/>
  <c r="L404" i="5"/>
  <c r="J404" i="5"/>
  <c r="V403" i="5"/>
  <c r="L404" i="4"/>
  <c r="K405" i="4"/>
  <c r="I405" i="4" s="1"/>
  <c r="J405" i="4" s="1"/>
  <c r="N404" i="4"/>
  <c r="O404" i="4"/>
  <c r="U403" i="4"/>
  <c r="R404" i="6" l="1"/>
  <c r="V204" i="4"/>
  <c r="Q205" i="4"/>
  <c r="R404" i="5"/>
  <c r="N200" i="6"/>
  <c r="Q200" i="6"/>
  <c r="I406" i="6"/>
  <c r="L405" i="6"/>
  <c r="J405" i="6"/>
  <c r="V404" i="6"/>
  <c r="W205" i="5"/>
  <c r="S205" i="5"/>
  <c r="T205" i="5" s="1"/>
  <c r="U204" i="5" s="1"/>
  <c r="O206" i="5"/>
  <c r="P206" i="5" s="1"/>
  <c r="L405" i="5"/>
  <c r="I406" i="5"/>
  <c r="J405" i="5"/>
  <c r="V404" i="5"/>
  <c r="T404" i="4"/>
  <c r="L405" i="4"/>
  <c r="O405" i="4"/>
  <c r="K406" i="4"/>
  <c r="I406" i="4" s="1"/>
  <c r="J406" i="4" s="1"/>
  <c r="N405" i="4"/>
  <c r="U404" i="4"/>
  <c r="R405" i="5" l="1"/>
  <c r="R405" i="6"/>
  <c r="R205" i="4"/>
  <c r="S205" i="4" s="1"/>
  <c r="P205" i="4"/>
  <c r="S200" i="6"/>
  <c r="T200" i="6" s="1"/>
  <c r="U199" i="6" s="1"/>
  <c r="O201" i="6"/>
  <c r="P201" i="6" s="1"/>
  <c r="W200" i="6"/>
  <c r="I407" i="6"/>
  <c r="L406" i="6"/>
  <c r="J406" i="6"/>
  <c r="V405" i="6"/>
  <c r="I407" i="5"/>
  <c r="L406" i="5"/>
  <c r="J406" i="5"/>
  <c r="V405" i="5"/>
  <c r="Q206" i="5"/>
  <c r="N206" i="5"/>
  <c r="T405" i="4"/>
  <c r="L406" i="4"/>
  <c r="K407" i="4"/>
  <c r="I407" i="4" s="1"/>
  <c r="J407" i="4" s="1"/>
  <c r="N406" i="4"/>
  <c r="O406" i="4"/>
  <c r="U405" i="4"/>
  <c r="V205" i="4" l="1"/>
  <c r="Q206" i="4"/>
  <c r="R406" i="6"/>
  <c r="R406" i="5"/>
  <c r="N201" i="6"/>
  <c r="Q201" i="6"/>
  <c r="I408" i="6"/>
  <c r="L407" i="6"/>
  <c r="J407" i="6"/>
  <c r="V406" i="6"/>
  <c r="W206" i="5"/>
  <c r="S206" i="5"/>
  <c r="T206" i="5" s="1"/>
  <c r="U205" i="5" s="1"/>
  <c r="O207" i="5"/>
  <c r="P207" i="5" s="1"/>
  <c r="L407" i="5"/>
  <c r="I408" i="5"/>
  <c r="V406" i="5"/>
  <c r="J407" i="5"/>
  <c r="T406" i="4"/>
  <c r="L407" i="4"/>
  <c r="O407" i="4"/>
  <c r="K408" i="4"/>
  <c r="I408" i="4" s="1"/>
  <c r="J408" i="4" s="1"/>
  <c r="N407" i="4"/>
  <c r="U406" i="4"/>
  <c r="R407" i="6" l="1"/>
  <c r="R206" i="4"/>
  <c r="S206" i="4" s="1"/>
  <c r="P206" i="4"/>
  <c r="W201" i="6"/>
  <c r="S201" i="6"/>
  <c r="T201" i="6" s="1"/>
  <c r="U200" i="6" s="1"/>
  <c r="O202" i="6"/>
  <c r="P202" i="6" s="1"/>
  <c r="I409" i="6"/>
  <c r="L408" i="6"/>
  <c r="J408" i="6"/>
  <c r="V407" i="6"/>
  <c r="R407" i="5"/>
  <c r="T407" i="4"/>
  <c r="Q207" i="5"/>
  <c r="N207" i="5"/>
  <c r="I409" i="5"/>
  <c r="L408" i="5"/>
  <c r="J408" i="5"/>
  <c r="V407" i="5"/>
  <c r="L408" i="4"/>
  <c r="K409" i="4"/>
  <c r="I409" i="4" s="1"/>
  <c r="J409" i="4" s="1"/>
  <c r="N408" i="4"/>
  <c r="O408" i="4"/>
  <c r="U407" i="4"/>
  <c r="V206" i="4" l="1"/>
  <c r="Q207" i="4"/>
  <c r="R408" i="6"/>
  <c r="N202" i="6"/>
  <c r="Q202" i="6"/>
  <c r="I410" i="6"/>
  <c r="L409" i="6"/>
  <c r="J409" i="6"/>
  <c r="V408" i="6"/>
  <c r="R408" i="5"/>
  <c r="I410" i="5"/>
  <c r="L409" i="5"/>
  <c r="J409" i="5"/>
  <c r="V408" i="5"/>
  <c r="W207" i="5"/>
  <c r="S207" i="5"/>
  <c r="T207" i="5" s="1"/>
  <c r="U206" i="5" s="1"/>
  <c r="O208" i="5"/>
  <c r="P208" i="5" s="1"/>
  <c r="T408" i="4"/>
  <c r="L409" i="4"/>
  <c r="O409" i="4"/>
  <c r="K410" i="4"/>
  <c r="I410" i="4" s="1"/>
  <c r="J410" i="4" s="1"/>
  <c r="N409" i="4"/>
  <c r="U408" i="4"/>
  <c r="R409" i="6" l="1"/>
  <c r="R207" i="4"/>
  <c r="S207" i="4" s="1"/>
  <c r="P207" i="4"/>
  <c r="S202" i="6"/>
  <c r="T202" i="6" s="1"/>
  <c r="U201" i="6" s="1"/>
  <c r="O203" i="6"/>
  <c r="P203" i="6" s="1"/>
  <c r="W202" i="6"/>
  <c r="I411" i="6"/>
  <c r="L410" i="6"/>
  <c r="J410" i="6"/>
  <c r="V409" i="6"/>
  <c r="R409" i="5"/>
  <c r="T409" i="4"/>
  <c r="I411" i="5"/>
  <c r="L410" i="5"/>
  <c r="J410" i="5"/>
  <c r="V409" i="5"/>
  <c r="Q208" i="5"/>
  <c r="N208" i="5"/>
  <c r="L410" i="4"/>
  <c r="K411" i="4"/>
  <c r="I411" i="4" s="1"/>
  <c r="J411" i="4" s="1"/>
  <c r="N410" i="4"/>
  <c r="O410" i="4"/>
  <c r="U409" i="4"/>
  <c r="R410" i="6" l="1"/>
  <c r="V207" i="4"/>
  <c r="Q208" i="4"/>
  <c r="R410" i="5"/>
  <c r="Q203" i="6"/>
  <c r="N203" i="6"/>
  <c r="I412" i="6"/>
  <c r="L411" i="6"/>
  <c r="J411" i="6"/>
  <c r="V410" i="6"/>
  <c r="T410" i="4"/>
  <c r="W208" i="5"/>
  <c r="S208" i="5"/>
  <c r="T208" i="5" s="1"/>
  <c r="U207" i="5" s="1"/>
  <c r="O209" i="5"/>
  <c r="P209" i="5" s="1"/>
  <c r="I412" i="5"/>
  <c r="J411" i="5"/>
  <c r="L411" i="5"/>
  <c r="V410" i="5"/>
  <c r="L411" i="4"/>
  <c r="O411" i="4"/>
  <c r="K412" i="4"/>
  <c r="I412" i="4" s="1"/>
  <c r="J412" i="4" s="1"/>
  <c r="N411" i="4"/>
  <c r="U410" i="4"/>
  <c r="R411" i="6" l="1"/>
  <c r="R208" i="4"/>
  <c r="S208" i="4" s="1"/>
  <c r="P208" i="4"/>
  <c r="S203" i="6"/>
  <c r="T203" i="6" s="1"/>
  <c r="U202" i="6" s="1"/>
  <c r="O204" i="6"/>
  <c r="P204" i="6" s="1"/>
  <c r="W203" i="6"/>
  <c r="I413" i="6"/>
  <c r="L412" i="6"/>
  <c r="J412" i="6"/>
  <c r="V411" i="6"/>
  <c r="R411" i="5"/>
  <c r="I413" i="5"/>
  <c r="L412" i="5"/>
  <c r="J412" i="5"/>
  <c r="V411" i="5"/>
  <c r="Q209" i="5"/>
  <c r="N209" i="5"/>
  <c r="T411" i="4"/>
  <c r="L412" i="4"/>
  <c r="K413" i="4"/>
  <c r="I413" i="4" s="1"/>
  <c r="J413" i="4" s="1"/>
  <c r="N412" i="4"/>
  <c r="O412" i="4"/>
  <c r="U411" i="4"/>
  <c r="R412" i="6" l="1"/>
  <c r="V208" i="4"/>
  <c r="Q209" i="4"/>
  <c r="Q204" i="6"/>
  <c r="N204" i="6"/>
  <c r="I414" i="6"/>
  <c r="L413" i="6"/>
  <c r="J413" i="6"/>
  <c r="V412" i="6"/>
  <c r="R412" i="5"/>
  <c r="W209" i="5"/>
  <c r="S209" i="5"/>
  <c r="T209" i="5" s="1"/>
  <c r="U208" i="5" s="1"/>
  <c r="O210" i="5"/>
  <c r="P210" i="5" s="1"/>
  <c r="L413" i="5"/>
  <c r="I414" i="5"/>
  <c r="J413" i="5"/>
  <c r="V412" i="5"/>
  <c r="T412" i="4"/>
  <c r="L413" i="4"/>
  <c r="O413" i="4"/>
  <c r="K414" i="4"/>
  <c r="I414" i="4" s="1"/>
  <c r="J414" i="4" s="1"/>
  <c r="N413" i="4"/>
  <c r="U412" i="4"/>
  <c r="R413" i="6" l="1"/>
  <c r="R209" i="4"/>
  <c r="S209" i="4" s="1"/>
  <c r="P209" i="4"/>
  <c r="S204" i="6"/>
  <c r="T204" i="6" s="1"/>
  <c r="U203" i="6" s="1"/>
  <c r="O205" i="6"/>
  <c r="P205" i="6" s="1"/>
  <c r="W204" i="6"/>
  <c r="I415" i="6"/>
  <c r="L414" i="6"/>
  <c r="J414" i="6"/>
  <c r="V413" i="6"/>
  <c r="R413" i="5"/>
  <c r="I415" i="5"/>
  <c r="L414" i="5"/>
  <c r="J414" i="5"/>
  <c r="V413" i="5"/>
  <c r="Q210" i="5"/>
  <c r="N210" i="5"/>
  <c r="T413" i="4"/>
  <c r="L414" i="4"/>
  <c r="K415" i="4"/>
  <c r="I415" i="4" s="1"/>
  <c r="J415" i="4" s="1"/>
  <c r="N414" i="4"/>
  <c r="O414" i="4"/>
  <c r="U413" i="4"/>
  <c r="Q210" i="4" l="1"/>
  <c r="V209" i="4"/>
  <c r="R414" i="6"/>
  <c r="N205" i="6"/>
  <c r="Q205" i="6"/>
  <c r="I416" i="6"/>
  <c r="L415" i="6"/>
  <c r="J415" i="6"/>
  <c r="V414" i="6"/>
  <c r="R414" i="5"/>
  <c r="T414" i="4"/>
  <c r="W210" i="5"/>
  <c r="S210" i="5"/>
  <c r="T210" i="5" s="1"/>
  <c r="U209" i="5" s="1"/>
  <c r="O211" i="5"/>
  <c r="P211" i="5" s="1"/>
  <c r="L415" i="5"/>
  <c r="J415" i="5"/>
  <c r="V414" i="5"/>
  <c r="I416" i="5"/>
  <c r="L415" i="4"/>
  <c r="O415" i="4"/>
  <c r="K416" i="4"/>
  <c r="I416" i="4" s="1"/>
  <c r="J416" i="4" s="1"/>
  <c r="N415" i="4"/>
  <c r="U414" i="4"/>
  <c r="R415" i="6" l="1"/>
  <c r="R210" i="4"/>
  <c r="S210" i="4" s="1"/>
  <c r="P210" i="4"/>
  <c r="R415" i="5"/>
  <c r="W205" i="6"/>
  <c r="S205" i="6"/>
  <c r="T205" i="6" s="1"/>
  <c r="U204" i="6" s="1"/>
  <c r="O206" i="6"/>
  <c r="P206" i="6" s="1"/>
  <c r="I417" i="6"/>
  <c r="L416" i="6"/>
  <c r="J416" i="6"/>
  <c r="V415" i="6"/>
  <c r="T415" i="4"/>
  <c r="I417" i="5"/>
  <c r="L416" i="5"/>
  <c r="J416" i="5"/>
  <c r="V415" i="5"/>
  <c r="Q211" i="5"/>
  <c r="N211" i="5"/>
  <c r="L416" i="4"/>
  <c r="K417" i="4"/>
  <c r="I417" i="4" s="1"/>
  <c r="J417" i="4" s="1"/>
  <c r="N416" i="4"/>
  <c r="O416" i="4"/>
  <c r="U415" i="4"/>
  <c r="V210" i="4" l="1"/>
  <c r="Q211" i="4"/>
  <c r="R416" i="6"/>
  <c r="R416" i="5"/>
  <c r="N206" i="6"/>
  <c r="Q206" i="6"/>
  <c r="I418" i="6"/>
  <c r="L417" i="6"/>
  <c r="J417" i="6"/>
  <c r="V416" i="6"/>
  <c r="W211" i="5"/>
  <c r="S211" i="5"/>
  <c r="T211" i="5" s="1"/>
  <c r="U210" i="5" s="1"/>
  <c r="O212" i="5"/>
  <c r="P212" i="5" s="1"/>
  <c r="L417" i="5"/>
  <c r="J417" i="5"/>
  <c r="I418" i="5"/>
  <c r="V416" i="5"/>
  <c r="T416" i="4"/>
  <c r="L417" i="4"/>
  <c r="O417" i="4"/>
  <c r="K418" i="4"/>
  <c r="I418" i="4" s="1"/>
  <c r="J418" i="4" s="1"/>
  <c r="N417" i="4"/>
  <c r="U416" i="4"/>
  <c r="R417" i="6" l="1"/>
  <c r="R211" i="4"/>
  <c r="S211" i="4" s="1"/>
  <c r="P211" i="4"/>
  <c r="W206" i="6"/>
  <c r="S206" i="6"/>
  <c r="T206" i="6" s="1"/>
  <c r="U205" i="6" s="1"/>
  <c r="O207" i="6"/>
  <c r="P207" i="6" s="1"/>
  <c r="I419" i="6"/>
  <c r="L418" i="6"/>
  <c r="J418" i="6"/>
  <c r="R418" i="6" s="1"/>
  <c r="V417" i="6"/>
  <c r="R417" i="5"/>
  <c r="T417" i="4"/>
  <c r="Q212" i="5"/>
  <c r="N212" i="5"/>
  <c r="I419" i="5"/>
  <c r="L418" i="5"/>
  <c r="J418" i="5"/>
  <c r="V417" i="5"/>
  <c r="L418" i="4"/>
  <c r="K419" i="4"/>
  <c r="I419" i="4" s="1"/>
  <c r="J419" i="4" s="1"/>
  <c r="N418" i="4"/>
  <c r="O418" i="4"/>
  <c r="U417" i="4"/>
  <c r="V211" i="4" l="1"/>
  <c r="Q212" i="4"/>
  <c r="N207" i="6"/>
  <c r="Q207" i="6"/>
  <c r="I420" i="6"/>
  <c r="L419" i="6"/>
  <c r="J419" i="6"/>
  <c r="V418" i="6"/>
  <c r="R418" i="5"/>
  <c r="W212" i="5"/>
  <c r="S212" i="5"/>
  <c r="T212" i="5" s="1"/>
  <c r="U211" i="5" s="1"/>
  <c r="O213" i="5"/>
  <c r="P213" i="5" s="1"/>
  <c r="I420" i="5"/>
  <c r="J419" i="5"/>
  <c r="L419" i="5"/>
  <c r="V418" i="5"/>
  <c r="T418" i="4"/>
  <c r="L419" i="4"/>
  <c r="O419" i="4"/>
  <c r="K420" i="4"/>
  <c r="I420" i="4" s="1"/>
  <c r="J420" i="4" s="1"/>
  <c r="N419" i="4"/>
  <c r="U418" i="4"/>
  <c r="R419" i="6" l="1"/>
  <c r="R212" i="4"/>
  <c r="S212" i="4" s="1"/>
  <c r="P212" i="4"/>
  <c r="W207" i="6"/>
  <c r="S207" i="6"/>
  <c r="T207" i="6" s="1"/>
  <c r="U206" i="6" s="1"/>
  <c r="O208" i="6"/>
  <c r="P208" i="6" s="1"/>
  <c r="I421" i="6"/>
  <c r="L420" i="6"/>
  <c r="J420" i="6"/>
  <c r="V419" i="6"/>
  <c r="R419" i="5"/>
  <c r="T419" i="4"/>
  <c r="Q213" i="5"/>
  <c r="N213" i="5"/>
  <c r="I421" i="5"/>
  <c r="L420" i="5"/>
  <c r="J420" i="5"/>
  <c r="V419" i="5"/>
  <c r="L420" i="4"/>
  <c r="K421" i="4"/>
  <c r="I421" i="4" s="1"/>
  <c r="J421" i="4" s="1"/>
  <c r="N420" i="4"/>
  <c r="O420" i="4"/>
  <c r="U419" i="4"/>
  <c r="R420" i="6" l="1"/>
  <c r="Q213" i="4"/>
  <c r="V212" i="4"/>
  <c r="R420" i="5"/>
  <c r="Q208" i="6"/>
  <c r="N208" i="6"/>
  <c r="I422" i="6"/>
  <c r="L421" i="6"/>
  <c r="J421" i="6"/>
  <c r="V420" i="6"/>
  <c r="W213" i="5"/>
  <c r="S213" i="5"/>
  <c r="T213" i="5" s="1"/>
  <c r="U212" i="5" s="1"/>
  <c r="O214" i="5"/>
  <c r="P214" i="5" s="1"/>
  <c r="L421" i="5"/>
  <c r="I422" i="5"/>
  <c r="J421" i="5"/>
  <c r="V420" i="5"/>
  <c r="T420" i="4"/>
  <c r="L421" i="4"/>
  <c r="O421" i="4"/>
  <c r="K422" i="4"/>
  <c r="I422" i="4" s="1"/>
  <c r="J422" i="4" s="1"/>
  <c r="N421" i="4"/>
  <c r="U420" i="4"/>
  <c r="R421" i="5" l="1"/>
  <c r="R213" i="4"/>
  <c r="S213" i="4" s="1"/>
  <c r="P213" i="4"/>
  <c r="R421" i="6"/>
  <c r="W208" i="6"/>
  <c r="S208" i="6"/>
  <c r="T208" i="6" s="1"/>
  <c r="U207" i="6" s="1"/>
  <c r="O209" i="6"/>
  <c r="P209" i="6" s="1"/>
  <c r="I423" i="6"/>
  <c r="L422" i="6"/>
  <c r="J422" i="6"/>
  <c r="V421" i="6"/>
  <c r="I423" i="5"/>
  <c r="L422" i="5"/>
  <c r="J422" i="5"/>
  <c r="V421" i="5"/>
  <c r="Q214" i="5"/>
  <c r="N214" i="5"/>
  <c r="T421" i="4"/>
  <c r="L422" i="4"/>
  <c r="K423" i="4"/>
  <c r="I423" i="4" s="1"/>
  <c r="J423" i="4" s="1"/>
  <c r="N422" i="4"/>
  <c r="O422" i="4"/>
  <c r="U421" i="4"/>
  <c r="R422" i="6" l="1"/>
  <c r="Q214" i="4"/>
  <c r="V213" i="4"/>
  <c r="R422" i="5"/>
  <c r="N209" i="6"/>
  <c r="Q209" i="6"/>
  <c r="I424" i="6"/>
  <c r="L423" i="6"/>
  <c r="J423" i="6"/>
  <c r="V422" i="6"/>
  <c r="W214" i="5"/>
  <c r="S214" i="5"/>
  <c r="T214" i="5" s="1"/>
  <c r="U213" i="5" s="1"/>
  <c r="O215" i="5"/>
  <c r="P215" i="5" s="1"/>
  <c r="L423" i="5"/>
  <c r="I424" i="5"/>
  <c r="J423" i="5"/>
  <c r="V422" i="5"/>
  <c r="T422" i="4"/>
  <c r="L423" i="4"/>
  <c r="O423" i="4"/>
  <c r="K424" i="4"/>
  <c r="I424" i="4" s="1"/>
  <c r="J424" i="4" s="1"/>
  <c r="N423" i="4"/>
  <c r="U422" i="4"/>
  <c r="R423" i="6" l="1"/>
  <c r="R423" i="5"/>
  <c r="R214" i="4"/>
  <c r="S214" i="4" s="1"/>
  <c r="P214" i="4"/>
  <c r="S209" i="6"/>
  <c r="T209" i="6" s="1"/>
  <c r="U208" i="6" s="1"/>
  <c r="O210" i="6"/>
  <c r="P210" i="6" s="1"/>
  <c r="W209" i="6"/>
  <c r="I425" i="6"/>
  <c r="L424" i="6"/>
  <c r="J424" i="6"/>
  <c r="V423" i="6"/>
  <c r="T423" i="4"/>
  <c r="Q215" i="5"/>
  <c r="N215" i="5"/>
  <c r="I425" i="5"/>
  <c r="L424" i="5"/>
  <c r="J424" i="5"/>
  <c r="V423" i="5"/>
  <c r="L424" i="4"/>
  <c r="K425" i="4"/>
  <c r="I425" i="4" s="1"/>
  <c r="J425" i="4" s="1"/>
  <c r="N424" i="4"/>
  <c r="O424" i="4"/>
  <c r="U423" i="4"/>
  <c r="Q215" i="4" l="1"/>
  <c r="V214" i="4"/>
  <c r="R424" i="6"/>
  <c r="R424" i="5"/>
  <c r="N210" i="6"/>
  <c r="Q210" i="6"/>
  <c r="I426" i="6"/>
  <c r="L425" i="6"/>
  <c r="J425" i="6"/>
  <c r="V424" i="6"/>
  <c r="W215" i="5"/>
  <c r="S215" i="5"/>
  <c r="T215" i="5" s="1"/>
  <c r="U214" i="5" s="1"/>
  <c r="O216" i="5"/>
  <c r="P216" i="5" s="1"/>
  <c r="I426" i="5"/>
  <c r="L425" i="5"/>
  <c r="J425" i="5"/>
  <c r="V424" i="5"/>
  <c r="T424" i="4"/>
  <c r="L425" i="4"/>
  <c r="O425" i="4"/>
  <c r="K426" i="4"/>
  <c r="I426" i="4" s="1"/>
  <c r="J426" i="4" s="1"/>
  <c r="N425" i="4"/>
  <c r="U424" i="4"/>
  <c r="R425" i="5" l="1"/>
  <c r="R215" i="4"/>
  <c r="S215" i="4" s="1"/>
  <c r="P215" i="4"/>
  <c r="R425" i="6"/>
  <c r="S210" i="6"/>
  <c r="T210" i="6" s="1"/>
  <c r="U209" i="6" s="1"/>
  <c r="O211" i="6"/>
  <c r="P211" i="6" s="1"/>
  <c r="W210" i="6"/>
  <c r="I427" i="6"/>
  <c r="L426" i="6"/>
  <c r="J426" i="6"/>
  <c r="V425" i="6"/>
  <c r="T425" i="4"/>
  <c r="I427" i="5"/>
  <c r="L426" i="5"/>
  <c r="J426" i="5"/>
  <c r="V425" i="5"/>
  <c r="Q216" i="5"/>
  <c r="N216" i="5"/>
  <c r="L426" i="4"/>
  <c r="K427" i="4"/>
  <c r="I427" i="4" s="1"/>
  <c r="J427" i="4" s="1"/>
  <c r="N426" i="4"/>
  <c r="O426" i="4"/>
  <c r="U425" i="4"/>
  <c r="V215" i="4" l="1"/>
  <c r="Q216" i="4"/>
  <c r="R426" i="6"/>
  <c r="R426" i="5"/>
  <c r="Q211" i="6"/>
  <c r="N211" i="6"/>
  <c r="I428" i="6"/>
  <c r="L427" i="6"/>
  <c r="J427" i="6"/>
  <c r="V426" i="6"/>
  <c r="W216" i="5"/>
  <c r="S216" i="5"/>
  <c r="T216" i="5" s="1"/>
  <c r="U215" i="5" s="1"/>
  <c r="O217" i="5"/>
  <c r="P217" i="5" s="1"/>
  <c r="I428" i="5"/>
  <c r="J427" i="5"/>
  <c r="L427" i="5"/>
  <c r="V426" i="5"/>
  <c r="T426" i="4"/>
  <c r="L427" i="4"/>
  <c r="O427" i="4"/>
  <c r="K428" i="4"/>
  <c r="I428" i="4" s="1"/>
  <c r="J428" i="4" s="1"/>
  <c r="N427" i="4"/>
  <c r="U426" i="4"/>
  <c r="R216" i="4" l="1"/>
  <c r="S216" i="4" s="1"/>
  <c r="P216" i="4"/>
  <c r="R427" i="6"/>
  <c r="W211" i="6"/>
  <c r="S211" i="6"/>
  <c r="T211" i="6" s="1"/>
  <c r="U210" i="6" s="1"/>
  <c r="O212" i="6"/>
  <c r="P212" i="6" s="1"/>
  <c r="I429" i="6"/>
  <c r="L428" i="6"/>
  <c r="J428" i="6"/>
  <c r="R428" i="6" s="1"/>
  <c r="V427" i="6"/>
  <c r="R427" i="5"/>
  <c r="T427" i="4"/>
  <c r="I429" i="5"/>
  <c r="L428" i="5"/>
  <c r="J428" i="5"/>
  <c r="V427" i="5"/>
  <c r="Q217" i="5"/>
  <c r="N217" i="5"/>
  <c r="L428" i="4"/>
  <c r="K429" i="4"/>
  <c r="I429" i="4" s="1"/>
  <c r="J429" i="4" s="1"/>
  <c r="N428" i="4"/>
  <c r="O428" i="4"/>
  <c r="U427" i="4"/>
  <c r="V216" i="4" l="1"/>
  <c r="Q217" i="4"/>
  <c r="N212" i="6"/>
  <c r="Q212" i="6"/>
  <c r="I430" i="6"/>
  <c r="L429" i="6"/>
  <c r="J429" i="6"/>
  <c r="V428" i="6"/>
  <c r="R428" i="5"/>
  <c r="W217" i="5"/>
  <c r="S217" i="5"/>
  <c r="T217" i="5" s="1"/>
  <c r="U216" i="5" s="1"/>
  <c r="O218" i="5"/>
  <c r="P218" i="5" s="1"/>
  <c r="L429" i="5"/>
  <c r="I430" i="5"/>
  <c r="J429" i="5"/>
  <c r="V428" i="5"/>
  <c r="T428" i="4"/>
  <c r="L429" i="4"/>
  <c r="O429" i="4"/>
  <c r="K430" i="4"/>
  <c r="I430" i="4" s="1"/>
  <c r="J430" i="4" s="1"/>
  <c r="N429" i="4"/>
  <c r="U428" i="4"/>
  <c r="R217" i="4" l="1"/>
  <c r="S217" i="4" s="1"/>
  <c r="P217" i="4"/>
  <c r="R429" i="6"/>
  <c r="S212" i="6"/>
  <c r="T212" i="6" s="1"/>
  <c r="U211" i="6" s="1"/>
  <c r="O213" i="6"/>
  <c r="P213" i="6" s="1"/>
  <c r="W212" i="6"/>
  <c r="I431" i="6"/>
  <c r="L430" i="6"/>
  <c r="J430" i="6"/>
  <c r="V429" i="6"/>
  <c r="R429" i="5"/>
  <c r="I431" i="5"/>
  <c r="L430" i="5"/>
  <c r="J430" i="5"/>
  <c r="V429" i="5"/>
  <c r="Q218" i="5"/>
  <c r="N218" i="5"/>
  <c r="T429" i="4"/>
  <c r="L430" i="4"/>
  <c r="K431" i="4"/>
  <c r="I431" i="4" s="1"/>
  <c r="J431" i="4" s="1"/>
  <c r="N430" i="4"/>
  <c r="O430" i="4"/>
  <c r="U429" i="4"/>
  <c r="Q218" i="4" l="1"/>
  <c r="V217" i="4"/>
  <c r="R430" i="6"/>
  <c r="R430" i="5"/>
  <c r="N213" i="6"/>
  <c r="Q213" i="6"/>
  <c r="I432" i="6"/>
  <c r="L431" i="6"/>
  <c r="J431" i="6"/>
  <c r="V430" i="6"/>
  <c r="W218" i="5"/>
  <c r="S218" i="5"/>
  <c r="T218" i="5" s="1"/>
  <c r="U217" i="5" s="1"/>
  <c r="O219" i="5"/>
  <c r="P219" i="5" s="1"/>
  <c r="L431" i="5"/>
  <c r="J431" i="5"/>
  <c r="V430" i="5"/>
  <c r="I432" i="5"/>
  <c r="T430" i="4"/>
  <c r="L431" i="4"/>
  <c r="O431" i="4"/>
  <c r="K432" i="4"/>
  <c r="I432" i="4" s="1"/>
  <c r="J432" i="4" s="1"/>
  <c r="N431" i="4"/>
  <c r="U430" i="4"/>
  <c r="R218" i="4" l="1"/>
  <c r="S218" i="4" s="1"/>
  <c r="P218" i="4"/>
  <c r="R431" i="6"/>
  <c r="W213" i="6"/>
  <c r="S213" i="6"/>
  <c r="T213" i="6" s="1"/>
  <c r="U212" i="6" s="1"/>
  <c r="O214" i="6"/>
  <c r="P214" i="6" s="1"/>
  <c r="I433" i="6"/>
  <c r="L432" i="6"/>
  <c r="J432" i="6"/>
  <c r="R432" i="6" s="1"/>
  <c r="V431" i="6"/>
  <c r="R431" i="5"/>
  <c r="T431" i="4"/>
  <c r="Q219" i="5"/>
  <c r="N219" i="5"/>
  <c r="I433" i="5"/>
  <c r="L432" i="5"/>
  <c r="J432" i="5"/>
  <c r="V431" i="5"/>
  <c r="L432" i="4"/>
  <c r="K433" i="4"/>
  <c r="I433" i="4" s="1"/>
  <c r="J433" i="4" s="1"/>
  <c r="N432" i="4"/>
  <c r="O432" i="4"/>
  <c r="U431" i="4"/>
  <c r="V218" i="4" l="1"/>
  <c r="Q219" i="4"/>
  <c r="N214" i="6"/>
  <c r="Q214" i="6"/>
  <c r="I434" i="6"/>
  <c r="L433" i="6"/>
  <c r="J433" i="6"/>
  <c r="V432" i="6"/>
  <c r="R432" i="5"/>
  <c r="W219" i="5"/>
  <c r="S219" i="5"/>
  <c r="T219" i="5" s="1"/>
  <c r="U218" i="5" s="1"/>
  <c r="O220" i="5"/>
  <c r="P220" i="5" s="1"/>
  <c r="I434" i="5"/>
  <c r="L433" i="5"/>
  <c r="J433" i="5"/>
  <c r="R433" i="5" s="1"/>
  <c r="V432" i="5"/>
  <c r="T432" i="4"/>
  <c r="L433" i="4"/>
  <c r="O433" i="4"/>
  <c r="K434" i="4"/>
  <c r="I434" i="4" s="1"/>
  <c r="J434" i="4" s="1"/>
  <c r="N433" i="4"/>
  <c r="U432" i="4"/>
  <c r="R219" i="4" l="1"/>
  <c r="S219" i="4" s="1"/>
  <c r="P219" i="4"/>
  <c r="R433" i="6"/>
  <c r="S214" i="6"/>
  <c r="T214" i="6" s="1"/>
  <c r="U213" i="6" s="1"/>
  <c r="O215" i="6"/>
  <c r="P215" i="6" s="1"/>
  <c r="W214" i="6"/>
  <c r="I435" i="6"/>
  <c r="L434" i="6"/>
  <c r="R434" i="6" s="1"/>
  <c r="J434" i="6"/>
  <c r="V433" i="6"/>
  <c r="T433" i="4"/>
  <c r="I435" i="5"/>
  <c r="L434" i="5"/>
  <c r="J434" i="5"/>
  <c r="V433" i="5"/>
  <c r="Q220" i="5"/>
  <c r="N220" i="5"/>
  <c r="L434" i="4"/>
  <c r="K435" i="4"/>
  <c r="I435" i="4" s="1"/>
  <c r="J435" i="4" s="1"/>
  <c r="N434" i="4"/>
  <c r="O434" i="4"/>
  <c r="U433" i="4"/>
  <c r="V219" i="4" l="1"/>
  <c r="Q220" i="4"/>
  <c r="R434" i="5"/>
  <c r="Q215" i="6"/>
  <c r="N215" i="6"/>
  <c r="I436" i="6"/>
  <c r="L435" i="6"/>
  <c r="J435" i="6"/>
  <c r="V434" i="6"/>
  <c r="W220" i="5"/>
  <c r="S220" i="5"/>
  <c r="T220" i="5" s="1"/>
  <c r="U219" i="5" s="1"/>
  <c r="O221" i="5"/>
  <c r="P221" i="5" s="1"/>
  <c r="I436" i="5"/>
  <c r="J435" i="5"/>
  <c r="L435" i="5"/>
  <c r="V434" i="5"/>
  <c r="T434" i="4"/>
  <c r="L435" i="4"/>
  <c r="O435" i="4"/>
  <c r="K436" i="4"/>
  <c r="I436" i="4" s="1"/>
  <c r="J436" i="4" s="1"/>
  <c r="N435" i="4"/>
  <c r="U434" i="4"/>
  <c r="R435" i="6" l="1"/>
  <c r="R220" i="4"/>
  <c r="S220" i="4" s="1"/>
  <c r="P220" i="4"/>
  <c r="S215" i="6"/>
  <c r="T215" i="6" s="1"/>
  <c r="U214" i="6" s="1"/>
  <c r="O216" i="6"/>
  <c r="P216" i="6" s="1"/>
  <c r="W215" i="6"/>
  <c r="I437" i="6"/>
  <c r="L436" i="6"/>
  <c r="J436" i="6"/>
  <c r="V435" i="6"/>
  <c r="R435" i="5"/>
  <c r="T435" i="4"/>
  <c r="Q221" i="5"/>
  <c r="N221" i="5"/>
  <c r="I437" i="5"/>
  <c r="L436" i="5"/>
  <c r="J436" i="5"/>
  <c r="V435" i="5"/>
  <c r="L436" i="4"/>
  <c r="K437" i="4"/>
  <c r="I437" i="4" s="1"/>
  <c r="J437" i="4" s="1"/>
  <c r="N436" i="4"/>
  <c r="O436" i="4"/>
  <c r="U435" i="4"/>
  <c r="R436" i="6" l="1"/>
  <c r="V220" i="4"/>
  <c r="Q221" i="4"/>
  <c r="Q216" i="6"/>
  <c r="N216" i="6"/>
  <c r="I438" i="6"/>
  <c r="L437" i="6"/>
  <c r="J437" i="6"/>
  <c r="V436" i="6"/>
  <c r="R436" i="5"/>
  <c r="W221" i="5"/>
  <c r="S221" i="5"/>
  <c r="T221" i="5" s="1"/>
  <c r="U220" i="5" s="1"/>
  <c r="O222" i="5"/>
  <c r="P222" i="5" s="1"/>
  <c r="L437" i="5"/>
  <c r="I438" i="5"/>
  <c r="J437" i="5"/>
  <c r="V436" i="5"/>
  <c r="T436" i="4"/>
  <c r="L437" i="4"/>
  <c r="O437" i="4"/>
  <c r="K438" i="4"/>
  <c r="I438" i="4" s="1"/>
  <c r="J438" i="4" s="1"/>
  <c r="N437" i="4"/>
  <c r="U436" i="4"/>
  <c r="R437" i="5" l="1"/>
  <c r="R437" i="6"/>
  <c r="R221" i="4"/>
  <c r="S221" i="4" s="1"/>
  <c r="P221" i="4"/>
  <c r="S216" i="6"/>
  <c r="T216" i="6" s="1"/>
  <c r="U215" i="6" s="1"/>
  <c r="O217" i="6"/>
  <c r="P217" i="6" s="1"/>
  <c r="W216" i="6"/>
  <c r="I439" i="6"/>
  <c r="L438" i="6"/>
  <c r="J438" i="6"/>
  <c r="V437" i="6"/>
  <c r="T437" i="4"/>
  <c r="I439" i="5"/>
  <c r="L438" i="5"/>
  <c r="J438" i="5"/>
  <c r="V437" i="5"/>
  <c r="Q222" i="5"/>
  <c r="N222" i="5"/>
  <c r="L438" i="4"/>
  <c r="K439" i="4"/>
  <c r="I439" i="4" s="1"/>
  <c r="J439" i="4" s="1"/>
  <c r="N438" i="4"/>
  <c r="O438" i="4"/>
  <c r="U437" i="4"/>
  <c r="Q222" i="4" l="1"/>
  <c r="V221" i="4"/>
  <c r="R438" i="6"/>
  <c r="Q217" i="6"/>
  <c r="N217" i="6"/>
  <c r="I440" i="6"/>
  <c r="L439" i="6"/>
  <c r="J439" i="6"/>
  <c r="V438" i="6"/>
  <c r="R438" i="5"/>
  <c r="W222" i="5"/>
  <c r="S222" i="5"/>
  <c r="T222" i="5" s="1"/>
  <c r="U221" i="5" s="1"/>
  <c r="O223" i="5"/>
  <c r="P223" i="5" s="1"/>
  <c r="L439" i="5"/>
  <c r="I440" i="5"/>
  <c r="V438" i="5"/>
  <c r="J439" i="5"/>
  <c r="T438" i="4"/>
  <c r="L439" i="4"/>
  <c r="O439" i="4"/>
  <c r="K440" i="4"/>
  <c r="I440" i="4" s="1"/>
  <c r="J440" i="4" s="1"/>
  <c r="N439" i="4"/>
  <c r="U438" i="4"/>
  <c r="R222" i="4" l="1"/>
  <c r="S222" i="4" s="1"/>
  <c r="P222" i="4"/>
  <c r="R439" i="6"/>
  <c r="R439" i="5"/>
  <c r="S217" i="6"/>
  <c r="T217" i="6" s="1"/>
  <c r="U216" i="6" s="1"/>
  <c r="O218" i="6"/>
  <c r="P218" i="6" s="1"/>
  <c r="W217" i="6"/>
  <c r="I441" i="6"/>
  <c r="L440" i="6"/>
  <c r="J440" i="6"/>
  <c r="V439" i="6"/>
  <c r="T439" i="4"/>
  <c r="Q223" i="5"/>
  <c r="N223" i="5"/>
  <c r="I441" i="5"/>
  <c r="L440" i="5"/>
  <c r="J440" i="5"/>
  <c r="V439" i="5"/>
  <c r="L440" i="4"/>
  <c r="K441" i="4"/>
  <c r="I441" i="4" s="1"/>
  <c r="J441" i="4" s="1"/>
  <c r="N440" i="4"/>
  <c r="O440" i="4"/>
  <c r="U439" i="4"/>
  <c r="V222" i="4" l="1"/>
  <c r="Q223" i="4"/>
  <c r="R440" i="6"/>
  <c r="N218" i="6"/>
  <c r="Q218" i="6"/>
  <c r="I442" i="6"/>
  <c r="L441" i="6"/>
  <c r="J441" i="6"/>
  <c r="V440" i="6"/>
  <c r="R440" i="5"/>
  <c r="I442" i="5"/>
  <c r="L441" i="5"/>
  <c r="J441" i="5"/>
  <c r="V440" i="5"/>
  <c r="W223" i="5"/>
  <c r="S223" i="5"/>
  <c r="T223" i="5" s="1"/>
  <c r="U222" i="5" s="1"/>
  <c r="O224" i="5"/>
  <c r="P224" i="5" s="1"/>
  <c r="T440" i="4"/>
  <c r="L441" i="4"/>
  <c r="O441" i="4"/>
  <c r="K442" i="4"/>
  <c r="I442" i="4" s="1"/>
  <c r="J442" i="4" s="1"/>
  <c r="N441" i="4"/>
  <c r="U440" i="4"/>
  <c r="R223" i="4" l="1"/>
  <c r="S223" i="4" s="1"/>
  <c r="P223" i="4"/>
  <c r="R441" i="6"/>
  <c r="S218" i="6"/>
  <c r="T218" i="6" s="1"/>
  <c r="U217" i="6" s="1"/>
  <c r="O219" i="6"/>
  <c r="P219" i="6" s="1"/>
  <c r="W218" i="6"/>
  <c r="I443" i="6"/>
  <c r="L442" i="6"/>
  <c r="J442" i="6"/>
  <c r="V441" i="6"/>
  <c r="R441" i="5"/>
  <c r="T441" i="4"/>
  <c r="I443" i="5"/>
  <c r="L442" i="5"/>
  <c r="J442" i="5"/>
  <c r="V441" i="5"/>
  <c r="Q224" i="5"/>
  <c r="N224" i="5"/>
  <c r="L442" i="4"/>
  <c r="K443" i="4"/>
  <c r="I443" i="4" s="1"/>
  <c r="J443" i="4" s="1"/>
  <c r="N442" i="4"/>
  <c r="O442" i="4"/>
  <c r="U441" i="4"/>
  <c r="R442" i="6" l="1"/>
  <c r="Q224" i="4"/>
  <c r="V223" i="4"/>
  <c r="R442" i="5"/>
  <c r="N219" i="6"/>
  <c r="Q219" i="6"/>
  <c r="I444" i="6"/>
  <c r="L443" i="6"/>
  <c r="J443" i="6"/>
  <c r="V442" i="6"/>
  <c r="W224" i="5"/>
  <c r="S224" i="5"/>
  <c r="T224" i="5" s="1"/>
  <c r="U223" i="5" s="1"/>
  <c r="O225" i="5"/>
  <c r="P225" i="5" s="1"/>
  <c r="I444" i="5"/>
  <c r="J443" i="5"/>
  <c r="L443" i="5"/>
  <c r="V442" i="5"/>
  <c r="T442" i="4"/>
  <c r="L443" i="4"/>
  <c r="O443" i="4"/>
  <c r="K444" i="4"/>
  <c r="I444" i="4" s="1"/>
  <c r="J444" i="4" s="1"/>
  <c r="N443" i="4"/>
  <c r="U442" i="4"/>
  <c r="R443" i="6" l="1"/>
  <c r="R224" i="4"/>
  <c r="S224" i="4" s="1"/>
  <c r="P224" i="4"/>
  <c r="W219" i="6"/>
  <c r="S219" i="6"/>
  <c r="T219" i="6" s="1"/>
  <c r="U218" i="6" s="1"/>
  <c r="O220" i="6"/>
  <c r="P220" i="6" s="1"/>
  <c r="I445" i="6"/>
  <c r="L444" i="6"/>
  <c r="J444" i="6"/>
  <c r="V443" i="6"/>
  <c r="R443" i="5"/>
  <c r="T443" i="4"/>
  <c r="Q225" i="5"/>
  <c r="N225" i="5"/>
  <c r="I445" i="5"/>
  <c r="L444" i="5"/>
  <c r="J444" i="5"/>
  <c r="V443" i="5"/>
  <c r="L444" i="4"/>
  <c r="K445" i="4"/>
  <c r="I445" i="4" s="1"/>
  <c r="J445" i="4" s="1"/>
  <c r="N444" i="4"/>
  <c r="O444" i="4"/>
  <c r="U443" i="4"/>
  <c r="Q225" i="4" l="1"/>
  <c r="V224" i="4"/>
  <c r="R444" i="6"/>
  <c r="R444" i="5"/>
  <c r="Q220" i="6"/>
  <c r="N220" i="6"/>
  <c r="I446" i="6"/>
  <c r="L445" i="6"/>
  <c r="J445" i="6"/>
  <c r="V444" i="6"/>
  <c r="W225" i="5"/>
  <c r="S225" i="5"/>
  <c r="T225" i="5" s="1"/>
  <c r="U224" i="5" s="1"/>
  <c r="O226" i="5"/>
  <c r="P226" i="5" s="1"/>
  <c r="L445" i="5"/>
  <c r="I446" i="5"/>
  <c r="J445" i="5"/>
  <c r="R445" i="5" s="1"/>
  <c r="V444" i="5"/>
  <c r="T444" i="4"/>
  <c r="L445" i="4"/>
  <c r="O445" i="4"/>
  <c r="K446" i="4"/>
  <c r="I446" i="4" s="1"/>
  <c r="J446" i="4" s="1"/>
  <c r="N445" i="4"/>
  <c r="U444" i="4"/>
  <c r="R225" i="4" l="1"/>
  <c r="S225" i="4" s="1"/>
  <c r="P225" i="4"/>
  <c r="R445" i="6"/>
  <c r="S220" i="6"/>
  <c r="T220" i="6" s="1"/>
  <c r="U219" i="6" s="1"/>
  <c r="O221" i="6"/>
  <c r="P221" i="6" s="1"/>
  <c r="W220" i="6"/>
  <c r="I447" i="6"/>
  <c r="L446" i="6"/>
  <c r="J446" i="6"/>
  <c r="V445" i="6"/>
  <c r="I447" i="5"/>
  <c r="L446" i="5"/>
  <c r="J446" i="5"/>
  <c r="V445" i="5"/>
  <c r="Q226" i="5"/>
  <c r="N226" i="5"/>
  <c r="T445" i="4"/>
  <c r="L446" i="4"/>
  <c r="K447" i="4"/>
  <c r="I447" i="4" s="1"/>
  <c r="J447" i="4" s="1"/>
  <c r="N446" i="4"/>
  <c r="O446" i="4"/>
  <c r="U445" i="4"/>
  <c r="V225" i="4" l="1"/>
  <c r="Q226" i="4"/>
  <c r="R446" i="6"/>
  <c r="R446" i="5"/>
  <c r="T446" i="4"/>
  <c r="N221" i="6"/>
  <c r="Q221" i="6"/>
  <c r="I448" i="6"/>
  <c r="L447" i="6"/>
  <c r="J447" i="6"/>
  <c r="V446" i="6"/>
  <c r="W226" i="5"/>
  <c r="S226" i="5"/>
  <c r="T226" i="5" s="1"/>
  <c r="U225" i="5" s="1"/>
  <c r="O227" i="5"/>
  <c r="P227" i="5" s="1"/>
  <c r="L447" i="5"/>
  <c r="J447" i="5"/>
  <c r="V446" i="5"/>
  <c r="I448" i="5"/>
  <c r="L447" i="4"/>
  <c r="O447" i="4"/>
  <c r="K448" i="4"/>
  <c r="I448" i="4" s="1"/>
  <c r="J448" i="4" s="1"/>
  <c r="N447" i="4"/>
  <c r="U446" i="4"/>
  <c r="R226" i="4" l="1"/>
  <c r="S226" i="4" s="1"/>
  <c r="P226" i="4"/>
  <c r="R447" i="6"/>
  <c r="T447" i="4"/>
  <c r="S221" i="6"/>
  <c r="T221" i="6" s="1"/>
  <c r="U220" i="6" s="1"/>
  <c r="O222" i="6"/>
  <c r="P222" i="6" s="1"/>
  <c r="W221" i="6"/>
  <c r="I449" i="6"/>
  <c r="L448" i="6"/>
  <c r="J448" i="6"/>
  <c r="V447" i="6"/>
  <c r="R447" i="5"/>
  <c r="I449" i="5"/>
  <c r="L448" i="5"/>
  <c r="J448" i="5"/>
  <c r="V447" i="5"/>
  <c r="Q227" i="5"/>
  <c r="N227" i="5"/>
  <c r="L448" i="4"/>
  <c r="K449" i="4"/>
  <c r="I449" i="4" s="1"/>
  <c r="J449" i="4" s="1"/>
  <c r="N448" i="4"/>
  <c r="O448" i="4"/>
  <c r="U447" i="4"/>
  <c r="V226" i="4" l="1"/>
  <c r="Q227" i="4"/>
  <c r="R448" i="6"/>
  <c r="Q222" i="6"/>
  <c r="N222" i="6"/>
  <c r="I450" i="6"/>
  <c r="L449" i="6"/>
  <c r="J449" i="6"/>
  <c r="V448" i="6"/>
  <c r="R448" i="5"/>
  <c r="W227" i="5"/>
  <c r="S227" i="5"/>
  <c r="T227" i="5" s="1"/>
  <c r="U226" i="5" s="1"/>
  <c r="O228" i="5"/>
  <c r="P228" i="5" s="1"/>
  <c r="L449" i="5"/>
  <c r="I450" i="5"/>
  <c r="J449" i="5"/>
  <c r="R449" i="5" s="1"/>
  <c r="V448" i="5"/>
  <c r="T448" i="4"/>
  <c r="L449" i="4"/>
  <c r="O449" i="4"/>
  <c r="K450" i="4"/>
  <c r="I450" i="4" s="1"/>
  <c r="J450" i="4" s="1"/>
  <c r="N449" i="4"/>
  <c r="U448" i="4"/>
  <c r="R227" i="4" l="1"/>
  <c r="S227" i="4" s="1"/>
  <c r="P227" i="4"/>
  <c r="R449" i="6"/>
  <c r="T449" i="4"/>
  <c r="S222" i="6"/>
  <c r="T222" i="6" s="1"/>
  <c r="U221" i="6" s="1"/>
  <c r="O223" i="6"/>
  <c r="P223" i="6" s="1"/>
  <c r="W222" i="6"/>
  <c r="I451" i="6"/>
  <c r="L450" i="6"/>
  <c r="J450" i="6"/>
  <c r="V449" i="6"/>
  <c r="Q228" i="5"/>
  <c r="N228" i="5"/>
  <c r="I451" i="5"/>
  <c r="L450" i="5"/>
  <c r="J450" i="5"/>
  <c r="V449" i="5"/>
  <c r="L450" i="4"/>
  <c r="K451" i="4"/>
  <c r="I451" i="4" s="1"/>
  <c r="J451" i="4" s="1"/>
  <c r="N450" i="4"/>
  <c r="O450" i="4"/>
  <c r="U449" i="4"/>
  <c r="Q228" i="4" l="1"/>
  <c r="V227" i="4"/>
  <c r="R450" i="6"/>
  <c r="R450" i="5"/>
  <c r="N223" i="6"/>
  <c r="Q223" i="6"/>
  <c r="I452" i="6"/>
  <c r="L451" i="6"/>
  <c r="J451" i="6"/>
  <c r="V450" i="6"/>
  <c r="I452" i="5"/>
  <c r="J451" i="5"/>
  <c r="L451" i="5"/>
  <c r="V450" i="5"/>
  <c r="W228" i="5"/>
  <c r="S228" i="5"/>
  <c r="T228" i="5" s="1"/>
  <c r="U227" i="5" s="1"/>
  <c r="O229" i="5"/>
  <c r="P229" i="5" s="1"/>
  <c r="T450" i="4"/>
  <c r="L451" i="4"/>
  <c r="O451" i="4"/>
  <c r="K452" i="4"/>
  <c r="I452" i="4" s="1"/>
  <c r="J452" i="4" s="1"/>
  <c r="N451" i="4"/>
  <c r="U450" i="4"/>
  <c r="R228" i="4" l="1"/>
  <c r="S228" i="4" s="1"/>
  <c r="P228" i="4"/>
  <c r="R451" i="6"/>
  <c r="W223" i="6"/>
  <c r="S223" i="6"/>
  <c r="T223" i="6" s="1"/>
  <c r="U222" i="6" s="1"/>
  <c r="O224" i="6"/>
  <c r="P224" i="6" s="1"/>
  <c r="I453" i="6"/>
  <c r="L452" i="6"/>
  <c r="J452" i="6"/>
  <c r="V451" i="6"/>
  <c r="R451" i="5"/>
  <c r="T451" i="4"/>
  <c r="Q229" i="5"/>
  <c r="N229" i="5"/>
  <c r="I453" i="5"/>
  <c r="L452" i="5"/>
  <c r="J452" i="5"/>
  <c r="V451" i="5"/>
  <c r="L452" i="4"/>
  <c r="K453" i="4"/>
  <c r="I453" i="4" s="1"/>
  <c r="J453" i="4" s="1"/>
  <c r="N452" i="4"/>
  <c r="O452" i="4"/>
  <c r="U451" i="4"/>
  <c r="Q229" i="4" l="1"/>
  <c r="V228" i="4"/>
  <c r="R452" i="6"/>
  <c r="R452" i="5"/>
  <c r="N224" i="6"/>
  <c r="Q224" i="6"/>
  <c r="I454" i="6"/>
  <c r="L453" i="6"/>
  <c r="J453" i="6"/>
  <c r="V452" i="6"/>
  <c r="W229" i="5"/>
  <c r="S229" i="5"/>
  <c r="T229" i="5" s="1"/>
  <c r="U228" i="5" s="1"/>
  <c r="O230" i="5"/>
  <c r="P230" i="5" s="1"/>
  <c r="L453" i="5"/>
  <c r="I454" i="5"/>
  <c r="J453" i="5"/>
  <c r="R453" i="5" s="1"/>
  <c r="V452" i="5"/>
  <c r="T452" i="4"/>
  <c r="L453" i="4"/>
  <c r="O453" i="4"/>
  <c r="K454" i="4"/>
  <c r="I454" i="4" s="1"/>
  <c r="J454" i="4" s="1"/>
  <c r="N453" i="4"/>
  <c r="U452" i="4"/>
  <c r="R229" i="4" l="1"/>
  <c r="S229" i="4" s="1"/>
  <c r="P229" i="4"/>
  <c r="R453" i="6"/>
  <c r="S224" i="6"/>
  <c r="T224" i="6" s="1"/>
  <c r="U223" i="6" s="1"/>
  <c r="O225" i="6"/>
  <c r="P225" i="6" s="1"/>
  <c r="W224" i="6"/>
  <c r="I455" i="6"/>
  <c r="L454" i="6"/>
  <c r="J454" i="6"/>
  <c r="V453" i="6"/>
  <c r="I455" i="5"/>
  <c r="L454" i="5"/>
  <c r="J454" i="5"/>
  <c r="V453" i="5"/>
  <c r="Q230" i="5"/>
  <c r="N230" i="5"/>
  <c r="T453" i="4"/>
  <c r="L454" i="4"/>
  <c r="K455" i="4"/>
  <c r="I455" i="4" s="1"/>
  <c r="J455" i="4" s="1"/>
  <c r="N454" i="4"/>
  <c r="O454" i="4"/>
  <c r="U453" i="4"/>
  <c r="R454" i="5" l="1"/>
  <c r="Q230" i="4"/>
  <c r="V229" i="4"/>
  <c r="R454" i="6"/>
  <c r="T454" i="4"/>
  <c r="N225" i="6"/>
  <c r="Q225" i="6"/>
  <c r="I456" i="6"/>
  <c r="L455" i="6"/>
  <c r="J455" i="6"/>
  <c r="V454" i="6"/>
  <c r="W230" i="5"/>
  <c r="S230" i="5"/>
  <c r="T230" i="5" s="1"/>
  <c r="U229" i="5" s="1"/>
  <c r="O231" i="5"/>
  <c r="P231" i="5" s="1"/>
  <c r="L455" i="5"/>
  <c r="I456" i="5"/>
  <c r="J455" i="5"/>
  <c r="V454" i="5"/>
  <c r="L455" i="4"/>
  <c r="O455" i="4"/>
  <c r="K456" i="4"/>
  <c r="I456" i="4" s="1"/>
  <c r="J456" i="4" s="1"/>
  <c r="N455" i="4"/>
  <c r="U454" i="4"/>
  <c r="R455" i="5" l="1"/>
  <c r="R455" i="6"/>
  <c r="R230" i="4"/>
  <c r="S230" i="4" s="1"/>
  <c r="P230" i="4"/>
  <c r="S225" i="6"/>
  <c r="T225" i="6" s="1"/>
  <c r="U224" i="6" s="1"/>
  <c r="O226" i="6"/>
  <c r="P226" i="6" s="1"/>
  <c r="W225" i="6"/>
  <c r="I457" i="6"/>
  <c r="L456" i="6"/>
  <c r="J456" i="6"/>
  <c r="V455" i="6"/>
  <c r="T455" i="4"/>
  <c r="Q231" i="5"/>
  <c r="N231" i="5"/>
  <c r="I457" i="5"/>
  <c r="L456" i="5"/>
  <c r="J456" i="5"/>
  <c r="V455" i="5"/>
  <c r="L456" i="4"/>
  <c r="K457" i="4"/>
  <c r="I457" i="4" s="1"/>
  <c r="J457" i="4" s="1"/>
  <c r="N456" i="4"/>
  <c r="O456" i="4"/>
  <c r="U455" i="4"/>
  <c r="V230" i="4" l="1"/>
  <c r="Q231" i="4"/>
  <c r="R456" i="6"/>
  <c r="N226" i="6"/>
  <c r="Q226" i="6"/>
  <c r="I458" i="6"/>
  <c r="L457" i="6"/>
  <c r="J457" i="6"/>
  <c r="V456" i="6"/>
  <c r="R456" i="5"/>
  <c r="W231" i="5"/>
  <c r="S231" i="5"/>
  <c r="T231" i="5" s="1"/>
  <c r="U230" i="5" s="1"/>
  <c r="O232" i="5"/>
  <c r="P232" i="5" s="1"/>
  <c r="I458" i="5"/>
  <c r="L457" i="5"/>
  <c r="J457" i="5"/>
  <c r="V456" i="5"/>
  <c r="T456" i="4"/>
  <c r="L457" i="4"/>
  <c r="O457" i="4"/>
  <c r="K458" i="4"/>
  <c r="I458" i="4" s="1"/>
  <c r="J458" i="4" s="1"/>
  <c r="N457" i="4"/>
  <c r="U456" i="4"/>
  <c r="R231" i="4" l="1"/>
  <c r="S231" i="4" s="1"/>
  <c r="P231" i="4"/>
  <c r="R457" i="6"/>
  <c r="S226" i="6"/>
  <c r="T226" i="6" s="1"/>
  <c r="U225" i="6" s="1"/>
  <c r="O227" i="6"/>
  <c r="P227" i="6" s="1"/>
  <c r="W226" i="6"/>
  <c r="I459" i="6"/>
  <c r="L458" i="6"/>
  <c r="J458" i="6"/>
  <c r="V457" i="6"/>
  <c r="R457" i="5"/>
  <c r="T457" i="4"/>
  <c r="I459" i="5"/>
  <c r="L458" i="5"/>
  <c r="J458" i="5"/>
  <c r="V457" i="5"/>
  <c r="Q232" i="5"/>
  <c r="N232" i="5"/>
  <c r="L458" i="4"/>
  <c r="K459" i="4"/>
  <c r="I459" i="4" s="1"/>
  <c r="J459" i="4" s="1"/>
  <c r="N458" i="4"/>
  <c r="O458" i="4"/>
  <c r="U457" i="4"/>
  <c r="Q232" i="4" l="1"/>
  <c r="V231" i="4"/>
  <c r="R458" i="6"/>
  <c r="R458" i="5"/>
  <c r="Q227" i="6"/>
  <c r="N227" i="6"/>
  <c r="I460" i="6"/>
  <c r="L459" i="6"/>
  <c r="J459" i="6"/>
  <c r="V458" i="6"/>
  <c r="W232" i="5"/>
  <c r="S232" i="5"/>
  <c r="T232" i="5" s="1"/>
  <c r="U231" i="5" s="1"/>
  <c r="O233" i="5"/>
  <c r="P233" i="5" s="1"/>
  <c r="I460" i="5"/>
  <c r="J459" i="5"/>
  <c r="L459" i="5"/>
  <c r="V458" i="5"/>
  <c r="T458" i="4"/>
  <c r="L459" i="4"/>
  <c r="O459" i="4"/>
  <c r="K460" i="4"/>
  <c r="I460" i="4" s="1"/>
  <c r="J460" i="4" s="1"/>
  <c r="N459" i="4"/>
  <c r="U458" i="4"/>
  <c r="R459" i="6" l="1"/>
  <c r="R232" i="4"/>
  <c r="S232" i="4" s="1"/>
  <c r="P232" i="4"/>
  <c r="S227" i="6"/>
  <c r="T227" i="6" s="1"/>
  <c r="U226" i="6" s="1"/>
  <c r="O228" i="6"/>
  <c r="P228" i="6" s="1"/>
  <c r="W227" i="6"/>
  <c r="I461" i="6"/>
  <c r="L460" i="6"/>
  <c r="J460" i="6"/>
  <c r="V459" i="6"/>
  <c r="R459" i="5"/>
  <c r="Q233" i="5"/>
  <c r="N233" i="5"/>
  <c r="I461" i="5"/>
  <c r="L460" i="5"/>
  <c r="J460" i="5"/>
  <c r="V459" i="5"/>
  <c r="T459" i="4"/>
  <c r="L460" i="4"/>
  <c r="K461" i="4"/>
  <c r="I461" i="4" s="1"/>
  <c r="J461" i="4" s="1"/>
  <c r="N460" i="4"/>
  <c r="O460" i="4"/>
  <c r="U459" i="4"/>
  <c r="R460" i="6" l="1"/>
  <c r="V232" i="4"/>
  <c r="Q233" i="4"/>
  <c r="N228" i="6"/>
  <c r="Q228" i="6"/>
  <c r="L461" i="6"/>
  <c r="I462" i="6"/>
  <c r="J461" i="6"/>
  <c r="V460" i="6"/>
  <c r="R460" i="5"/>
  <c r="W233" i="5"/>
  <c r="S233" i="5"/>
  <c r="T233" i="5" s="1"/>
  <c r="U232" i="5" s="1"/>
  <c r="O234" i="5"/>
  <c r="P234" i="5" s="1"/>
  <c r="L461" i="5"/>
  <c r="I462" i="5"/>
  <c r="J461" i="5"/>
  <c r="V460" i="5"/>
  <c r="T460" i="4"/>
  <c r="L461" i="4"/>
  <c r="O461" i="4"/>
  <c r="K462" i="4"/>
  <c r="I462" i="4" s="1"/>
  <c r="J462" i="4" s="1"/>
  <c r="N461" i="4"/>
  <c r="U460" i="4"/>
  <c r="R233" i="4" l="1"/>
  <c r="S233" i="4" s="1"/>
  <c r="P233" i="4"/>
  <c r="R461" i="6"/>
  <c r="S228" i="6"/>
  <c r="T228" i="6" s="1"/>
  <c r="U227" i="6" s="1"/>
  <c r="O229" i="6"/>
  <c r="P229" i="6" s="1"/>
  <c r="W228" i="6"/>
  <c r="J462" i="6"/>
  <c r="I463" i="6"/>
  <c r="L462" i="6"/>
  <c r="V461" i="6"/>
  <c r="R461" i="5"/>
  <c r="I463" i="5"/>
  <c r="L462" i="5"/>
  <c r="J462" i="5"/>
  <c r="V461" i="5"/>
  <c r="Q234" i="5"/>
  <c r="N234" i="5"/>
  <c r="T461" i="4"/>
  <c r="L462" i="4"/>
  <c r="K463" i="4"/>
  <c r="I463" i="4" s="1"/>
  <c r="J463" i="4" s="1"/>
  <c r="N462" i="4"/>
  <c r="O462" i="4"/>
  <c r="U461" i="4"/>
  <c r="Q234" i="4" l="1"/>
  <c r="V233" i="4"/>
  <c r="R462" i="6"/>
  <c r="Q229" i="6"/>
  <c r="N229" i="6"/>
  <c r="J463" i="6"/>
  <c r="I464" i="6"/>
  <c r="L463" i="6"/>
  <c r="V462" i="6"/>
  <c r="R462" i="5"/>
  <c r="T462" i="4"/>
  <c r="W234" i="5"/>
  <c r="S234" i="5"/>
  <c r="T234" i="5" s="1"/>
  <c r="U233" i="5" s="1"/>
  <c r="O235" i="5"/>
  <c r="P235" i="5" s="1"/>
  <c r="L463" i="5"/>
  <c r="J463" i="5"/>
  <c r="V462" i="5"/>
  <c r="I464" i="5"/>
  <c r="L463" i="4"/>
  <c r="O463" i="4"/>
  <c r="K464" i="4"/>
  <c r="I464" i="4" s="1"/>
  <c r="J464" i="4" s="1"/>
  <c r="N463" i="4"/>
  <c r="U462" i="4"/>
  <c r="T463" i="4" l="1"/>
  <c r="R234" i="4"/>
  <c r="S234" i="4" s="1"/>
  <c r="P234" i="4"/>
  <c r="R463" i="6"/>
  <c r="R463" i="5"/>
  <c r="S229" i="6"/>
  <c r="T229" i="6" s="1"/>
  <c r="U228" i="6" s="1"/>
  <c r="O230" i="6"/>
  <c r="P230" i="6" s="1"/>
  <c r="W229" i="6"/>
  <c r="J464" i="6"/>
  <c r="L464" i="6"/>
  <c r="I465" i="6"/>
  <c r="V463" i="6"/>
  <c r="I465" i="5"/>
  <c r="L464" i="5"/>
  <c r="J464" i="5"/>
  <c r="V463" i="5"/>
  <c r="Q235" i="5"/>
  <c r="N235" i="5"/>
  <c r="L464" i="4"/>
  <c r="K465" i="4"/>
  <c r="I465" i="4" s="1"/>
  <c r="J465" i="4" s="1"/>
  <c r="N464" i="4"/>
  <c r="O464" i="4"/>
  <c r="U463" i="4"/>
  <c r="R464" i="6" l="1"/>
  <c r="Q235" i="4"/>
  <c r="V234" i="4"/>
  <c r="R464" i="5"/>
  <c r="N230" i="6"/>
  <c r="Q230" i="6"/>
  <c r="L465" i="6"/>
  <c r="J465" i="6"/>
  <c r="I466" i="6"/>
  <c r="V464" i="6"/>
  <c r="W235" i="5"/>
  <c r="S235" i="5"/>
  <c r="T235" i="5" s="1"/>
  <c r="U234" i="5" s="1"/>
  <c r="O236" i="5"/>
  <c r="P236" i="5" s="1"/>
  <c r="I466" i="5"/>
  <c r="L465" i="5"/>
  <c r="J465" i="5"/>
  <c r="V464" i="5"/>
  <c r="T464" i="4"/>
  <c r="L465" i="4"/>
  <c r="O465" i="4"/>
  <c r="K466" i="4"/>
  <c r="I466" i="4" s="1"/>
  <c r="J466" i="4" s="1"/>
  <c r="N465" i="4"/>
  <c r="U464" i="4"/>
  <c r="R465" i="5" l="1"/>
  <c r="R465" i="6"/>
  <c r="R235" i="4"/>
  <c r="S235" i="4" s="1"/>
  <c r="P235" i="4"/>
  <c r="T465" i="4"/>
  <c r="S230" i="6"/>
  <c r="T230" i="6" s="1"/>
  <c r="U229" i="6" s="1"/>
  <c r="W230" i="6"/>
  <c r="O231" i="6"/>
  <c r="P231" i="6" s="1"/>
  <c r="J466" i="6"/>
  <c r="I467" i="6"/>
  <c r="L466" i="6"/>
  <c r="V465" i="6"/>
  <c r="I467" i="5"/>
  <c r="L466" i="5"/>
  <c r="J466" i="5"/>
  <c r="V465" i="5"/>
  <c r="Q236" i="5"/>
  <c r="N236" i="5"/>
  <c r="L466" i="4"/>
  <c r="K467" i="4"/>
  <c r="I467" i="4" s="1"/>
  <c r="J467" i="4" s="1"/>
  <c r="N466" i="4"/>
  <c r="O466" i="4"/>
  <c r="U465" i="4"/>
  <c r="Q236" i="4" l="1"/>
  <c r="V235" i="4"/>
  <c r="R466" i="6"/>
  <c r="R466" i="5"/>
  <c r="Q231" i="6"/>
  <c r="N231" i="6"/>
  <c r="J467" i="6"/>
  <c r="I468" i="6"/>
  <c r="L467" i="6"/>
  <c r="V466" i="6"/>
  <c r="W236" i="5"/>
  <c r="S236" i="5"/>
  <c r="T236" i="5" s="1"/>
  <c r="U235" i="5" s="1"/>
  <c r="O237" i="5"/>
  <c r="P237" i="5" s="1"/>
  <c r="I468" i="5"/>
  <c r="J467" i="5"/>
  <c r="L467" i="5"/>
  <c r="V466" i="5"/>
  <c r="T466" i="4"/>
  <c r="L467" i="4"/>
  <c r="O467" i="4"/>
  <c r="K468" i="4"/>
  <c r="I468" i="4" s="1"/>
  <c r="J468" i="4" s="1"/>
  <c r="N467" i="4"/>
  <c r="U466" i="4"/>
  <c r="R467" i="6" l="1"/>
  <c r="R236" i="4"/>
  <c r="S236" i="4" s="1"/>
  <c r="P236" i="4"/>
  <c r="S231" i="6"/>
  <c r="T231" i="6" s="1"/>
  <c r="U230" i="6" s="1"/>
  <c r="O232" i="6"/>
  <c r="P232" i="6" s="1"/>
  <c r="W231" i="6"/>
  <c r="J468" i="6"/>
  <c r="L468" i="6"/>
  <c r="I469" i="6"/>
  <c r="V467" i="6"/>
  <c r="R467" i="5"/>
  <c r="T467" i="4"/>
  <c r="Q237" i="5"/>
  <c r="N237" i="5"/>
  <c r="I469" i="5"/>
  <c r="L468" i="5"/>
  <c r="J468" i="5"/>
  <c r="V467" i="5"/>
  <c r="L468" i="4"/>
  <c r="K469" i="4"/>
  <c r="I469" i="4" s="1"/>
  <c r="J469" i="4" s="1"/>
  <c r="N468" i="4"/>
  <c r="O468" i="4"/>
  <c r="U467" i="4"/>
  <c r="V236" i="4" l="1"/>
  <c r="Q237" i="4"/>
  <c r="R468" i="6"/>
  <c r="R468" i="5"/>
  <c r="Q232" i="6"/>
  <c r="N232" i="6"/>
  <c r="L469" i="6"/>
  <c r="J469" i="6"/>
  <c r="R469" i="6" s="1"/>
  <c r="I470" i="6"/>
  <c r="V468" i="6"/>
  <c r="T468" i="4"/>
  <c r="W237" i="5"/>
  <c r="S237" i="5"/>
  <c r="T237" i="5" s="1"/>
  <c r="U236" i="5" s="1"/>
  <c r="O238" i="5"/>
  <c r="P238" i="5" s="1"/>
  <c r="L469" i="5"/>
  <c r="I470" i="5"/>
  <c r="J469" i="5"/>
  <c r="V468" i="5"/>
  <c r="L469" i="4"/>
  <c r="O469" i="4"/>
  <c r="K470" i="4"/>
  <c r="I470" i="4" s="1"/>
  <c r="J470" i="4" s="1"/>
  <c r="N469" i="4"/>
  <c r="U468" i="4"/>
  <c r="R237" i="4" l="1"/>
  <c r="S237" i="4" s="1"/>
  <c r="P237" i="4"/>
  <c r="W232" i="6"/>
  <c r="S232" i="6"/>
  <c r="T232" i="6" s="1"/>
  <c r="U231" i="6" s="1"/>
  <c r="O233" i="6"/>
  <c r="P233" i="6" s="1"/>
  <c r="J470" i="6"/>
  <c r="I471" i="6"/>
  <c r="L470" i="6"/>
  <c r="V469" i="6"/>
  <c r="R469" i="5"/>
  <c r="I471" i="5"/>
  <c r="L470" i="5"/>
  <c r="J470" i="5"/>
  <c r="V469" i="5"/>
  <c r="Q238" i="5"/>
  <c r="N238" i="5"/>
  <c r="T469" i="4"/>
  <c r="L470" i="4"/>
  <c r="K471" i="4"/>
  <c r="I471" i="4" s="1"/>
  <c r="J471" i="4" s="1"/>
  <c r="N470" i="4"/>
  <c r="O470" i="4"/>
  <c r="U469" i="4"/>
  <c r="Q238" i="4" l="1"/>
  <c r="V237" i="4"/>
  <c r="R470" i="6"/>
  <c r="Q233" i="6"/>
  <c r="N233" i="6"/>
  <c r="J471" i="6"/>
  <c r="I472" i="6"/>
  <c r="L471" i="6"/>
  <c r="V470" i="6"/>
  <c r="R470" i="5"/>
  <c r="W238" i="5"/>
  <c r="S238" i="5"/>
  <c r="T238" i="5" s="1"/>
  <c r="U237" i="5" s="1"/>
  <c r="O239" i="5"/>
  <c r="P239" i="5" s="1"/>
  <c r="L471" i="5"/>
  <c r="J471" i="5"/>
  <c r="I472" i="5"/>
  <c r="V470" i="5"/>
  <c r="T470" i="4"/>
  <c r="L471" i="4"/>
  <c r="O471" i="4"/>
  <c r="K472" i="4"/>
  <c r="I472" i="4" s="1"/>
  <c r="J472" i="4" s="1"/>
  <c r="N471" i="4"/>
  <c r="U470" i="4"/>
  <c r="R471" i="6" l="1"/>
  <c r="R238" i="4"/>
  <c r="S238" i="4" s="1"/>
  <c r="P238" i="4"/>
  <c r="R471" i="5"/>
  <c r="S233" i="6"/>
  <c r="T233" i="6" s="1"/>
  <c r="U232" i="6" s="1"/>
  <c r="O234" i="6"/>
  <c r="P234" i="6" s="1"/>
  <c r="W233" i="6"/>
  <c r="J472" i="6"/>
  <c r="I473" i="6"/>
  <c r="L472" i="6"/>
  <c r="V471" i="6"/>
  <c r="T471" i="4"/>
  <c r="Q239" i="5"/>
  <c r="N239" i="5"/>
  <c r="I473" i="5"/>
  <c r="L472" i="5"/>
  <c r="J472" i="5"/>
  <c r="V471" i="5"/>
  <c r="L472" i="4"/>
  <c r="K473" i="4"/>
  <c r="I473" i="4" s="1"/>
  <c r="J473" i="4" s="1"/>
  <c r="N472" i="4"/>
  <c r="O472" i="4"/>
  <c r="U471" i="4"/>
  <c r="Q239" i="4" l="1"/>
  <c r="V238" i="4"/>
  <c r="R472" i="6"/>
  <c r="R472" i="5"/>
  <c r="Q234" i="6"/>
  <c r="N234" i="6"/>
  <c r="I474" i="6"/>
  <c r="L473" i="6"/>
  <c r="J473" i="6"/>
  <c r="V472" i="6"/>
  <c r="W239" i="5"/>
  <c r="S239" i="5"/>
  <c r="T239" i="5" s="1"/>
  <c r="U238" i="5" s="1"/>
  <c r="O240" i="5"/>
  <c r="P240" i="5" s="1"/>
  <c r="I474" i="5"/>
  <c r="L473" i="5"/>
  <c r="J473" i="5"/>
  <c r="R473" i="5" s="1"/>
  <c r="V472" i="5"/>
  <c r="T472" i="4"/>
  <c r="L473" i="4"/>
  <c r="O473" i="4"/>
  <c r="K474" i="4"/>
  <c r="I474" i="4" s="1"/>
  <c r="J474" i="4" s="1"/>
  <c r="N473" i="4"/>
  <c r="U472" i="4"/>
  <c r="R239" i="4" l="1"/>
  <c r="S239" i="4" s="1"/>
  <c r="P239" i="4"/>
  <c r="R473" i="6"/>
  <c r="S234" i="6"/>
  <c r="T234" i="6" s="1"/>
  <c r="U233" i="6" s="1"/>
  <c r="O235" i="6"/>
  <c r="P235" i="6" s="1"/>
  <c r="W234" i="6"/>
  <c r="J474" i="6"/>
  <c r="I475" i="6"/>
  <c r="L474" i="6"/>
  <c r="V473" i="6"/>
  <c r="I475" i="5"/>
  <c r="L474" i="5"/>
  <c r="J474" i="5"/>
  <c r="V473" i="5"/>
  <c r="Q240" i="5"/>
  <c r="N240" i="5"/>
  <c r="T473" i="4"/>
  <c r="L474" i="4"/>
  <c r="K475" i="4"/>
  <c r="I475" i="4" s="1"/>
  <c r="J475" i="4" s="1"/>
  <c r="N474" i="4"/>
  <c r="O474" i="4"/>
  <c r="U473" i="4"/>
  <c r="R474" i="5" l="1"/>
  <c r="V239" i="4"/>
  <c r="Q240" i="4"/>
  <c r="R474" i="6"/>
  <c r="Q235" i="6"/>
  <c r="N235" i="6"/>
  <c r="I476" i="6"/>
  <c r="L475" i="6"/>
  <c r="J475" i="6"/>
  <c r="V474" i="6"/>
  <c r="W240" i="5"/>
  <c r="S240" i="5"/>
  <c r="T240" i="5" s="1"/>
  <c r="U239" i="5" s="1"/>
  <c r="O241" i="5"/>
  <c r="P241" i="5" s="1"/>
  <c r="I476" i="5"/>
  <c r="J475" i="5"/>
  <c r="L475" i="5"/>
  <c r="V474" i="5"/>
  <c r="T474" i="4"/>
  <c r="L475" i="4"/>
  <c r="O475" i="4"/>
  <c r="K476" i="4"/>
  <c r="I476" i="4" s="1"/>
  <c r="J476" i="4" s="1"/>
  <c r="N475" i="4"/>
  <c r="U474" i="4"/>
  <c r="R475" i="6" l="1"/>
  <c r="R240" i="4"/>
  <c r="S240" i="4" s="1"/>
  <c r="P240" i="4"/>
  <c r="S235" i="6"/>
  <c r="T235" i="6" s="1"/>
  <c r="U234" i="6" s="1"/>
  <c r="O236" i="6"/>
  <c r="P236" i="6" s="1"/>
  <c r="W235" i="6"/>
  <c r="J476" i="6"/>
  <c r="I477" i="6"/>
  <c r="L476" i="6"/>
  <c r="V475" i="6"/>
  <c r="R475" i="5"/>
  <c r="T475" i="4"/>
  <c r="Q241" i="5"/>
  <c r="N241" i="5"/>
  <c r="I477" i="5"/>
  <c r="L476" i="5"/>
  <c r="J476" i="5"/>
  <c r="V475" i="5"/>
  <c r="L476" i="4"/>
  <c r="K477" i="4"/>
  <c r="I477" i="4" s="1"/>
  <c r="J477" i="4" s="1"/>
  <c r="N476" i="4"/>
  <c r="O476" i="4"/>
  <c r="U475" i="4"/>
  <c r="V240" i="4" l="1"/>
  <c r="Q241" i="4"/>
  <c r="R476" i="6"/>
  <c r="Q236" i="6"/>
  <c r="N236" i="6"/>
  <c r="I478" i="6"/>
  <c r="L477" i="6"/>
  <c r="J477" i="6"/>
  <c r="V476" i="6"/>
  <c r="R476" i="5"/>
  <c r="W241" i="5"/>
  <c r="S241" i="5"/>
  <c r="T241" i="5" s="1"/>
  <c r="U240" i="5" s="1"/>
  <c r="O242" i="5"/>
  <c r="P242" i="5" s="1"/>
  <c r="L477" i="5"/>
  <c r="I478" i="5"/>
  <c r="J477" i="5"/>
  <c r="V476" i="5"/>
  <c r="T476" i="4"/>
  <c r="L477" i="4"/>
  <c r="O477" i="4"/>
  <c r="K478" i="4"/>
  <c r="I478" i="4" s="1"/>
  <c r="J478" i="4" s="1"/>
  <c r="N477" i="4"/>
  <c r="U476" i="4"/>
  <c r="R477" i="6" l="1"/>
  <c r="R241" i="4"/>
  <c r="S241" i="4" s="1"/>
  <c r="P241" i="4"/>
  <c r="S236" i="6"/>
  <c r="T236" i="6" s="1"/>
  <c r="U235" i="6" s="1"/>
  <c r="O237" i="6"/>
  <c r="P237" i="6" s="1"/>
  <c r="W236" i="6"/>
  <c r="J478" i="6"/>
  <c r="I479" i="6"/>
  <c r="L478" i="6"/>
  <c r="V477" i="6"/>
  <c r="R477" i="5"/>
  <c r="I479" i="5"/>
  <c r="L478" i="5"/>
  <c r="J478" i="5"/>
  <c r="V477" i="5"/>
  <c r="Q242" i="5"/>
  <c r="N242" i="5"/>
  <c r="T477" i="4"/>
  <c r="L478" i="4"/>
  <c r="K479" i="4"/>
  <c r="I479" i="4" s="1"/>
  <c r="J479" i="4" s="1"/>
  <c r="N478" i="4"/>
  <c r="O478" i="4"/>
  <c r="U477" i="4"/>
  <c r="V241" i="4" l="1"/>
  <c r="Q242" i="4"/>
  <c r="R478" i="6"/>
  <c r="Q237" i="6"/>
  <c r="N237" i="6"/>
  <c r="I480" i="6"/>
  <c r="L479" i="6"/>
  <c r="R479" i="6" s="1"/>
  <c r="J479" i="6"/>
  <c r="V478" i="6"/>
  <c r="R478" i="5"/>
  <c r="T478" i="4"/>
  <c r="W242" i="5"/>
  <c r="S242" i="5"/>
  <c r="T242" i="5" s="1"/>
  <c r="U241" i="5" s="1"/>
  <c r="O243" i="5"/>
  <c r="P243" i="5" s="1"/>
  <c r="L479" i="5"/>
  <c r="J479" i="5"/>
  <c r="I480" i="5"/>
  <c r="V478" i="5"/>
  <c r="L479" i="4"/>
  <c r="O479" i="4"/>
  <c r="K480" i="4"/>
  <c r="I480" i="4" s="1"/>
  <c r="J480" i="4" s="1"/>
  <c r="N479" i="4"/>
  <c r="U478" i="4"/>
  <c r="R242" i="4" l="1"/>
  <c r="S242" i="4" s="1"/>
  <c r="P242" i="4"/>
  <c r="R479" i="5"/>
  <c r="T479" i="4"/>
  <c r="S237" i="6"/>
  <c r="T237" i="6" s="1"/>
  <c r="U236" i="6" s="1"/>
  <c r="O238" i="6"/>
  <c r="P238" i="6" s="1"/>
  <c r="W237" i="6"/>
  <c r="J480" i="6"/>
  <c r="I481" i="6"/>
  <c r="L480" i="6"/>
  <c r="V479" i="6"/>
  <c r="Q243" i="5"/>
  <c r="N243" i="5"/>
  <c r="I481" i="5"/>
  <c r="L480" i="5"/>
  <c r="J480" i="5"/>
  <c r="V479" i="5"/>
  <c r="L480" i="4"/>
  <c r="K481" i="4"/>
  <c r="I481" i="4" s="1"/>
  <c r="J481" i="4" s="1"/>
  <c r="N480" i="4"/>
  <c r="O480" i="4"/>
  <c r="U479" i="4"/>
  <c r="R480" i="6" l="1"/>
  <c r="V242" i="4"/>
  <c r="Q243" i="4"/>
  <c r="Q238" i="6"/>
  <c r="N238" i="6"/>
  <c r="I482" i="6"/>
  <c r="L481" i="6"/>
  <c r="J481" i="6"/>
  <c r="V480" i="6"/>
  <c r="R480" i="5"/>
  <c r="W243" i="5"/>
  <c r="S243" i="5"/>
  <c r="T243" i="5" s="1"/>
  <c r="U242" i="5" s="1"/>
  <c r="O244" i="5"/>
  <c r="P244" i="5" s="1"/>
  <c r="I482" i="5"/>
  <c r="L481" i="5"/>
  <c r="J481" i="5"/>
  <c r="V480" i="5"/>
  <c r="T480" i="4"/>
  <c r="L481" i="4"/>
  <c r="O481" i="4"/>
  <c r="N481" i="4"/>
  <c r="K482" i="4"/>
  <c r="I482" i="4" s="1"/>
  <c r="J482" i="4" s="1"/>
  <c r="U480" i="4"/>
  <c r="R243" i="4" l="1"/>
  <c r="S243" i="4" s="1"/>
  <c r="P243" i="4"/>
  <c r="R481" i="6"/>
  <c r="S238" i="6"/>
  <c r="T238" i="6" s="1"/>
  <c r="U237" i="6" s="1"/>
  <c r="O239" i="6"/>
  <c r="P239" i="6" s="1"/>
  <c r="W238" i="6"/>
  <c r="J482" i="6"/>
  <c r="I483" i="6"/>
  <c r="L482" i="6"/>
  <c r="V481" i="6"/>
  <c r="R481" i="5"/>
  <c r="T481" i="4"/>
  <c r="I483" i="5"/>
  <c r="L482" i="5"/>
  <c r="J482" i="5"/>
  <c r="V481" i="5"/>
  <c r="Q244" i="5"/>
  <c r="N244" i="5"/>
  <c r="L482" i="4"/>
  <c r="K483" i="4"/>
  <c r="I483" i="4" s="1"/>
  <c r="J483" i="4" s="1"/>
  <c r="O482" i="4"/>
  <c r="N482" i="4"/>
  <c r="U481" i="4"/>
  <c r="Q244" i="4" l="1"/>
  <c r="V243" i="4"/>
  <c r="R482" i="6"/>
  <c r="R482" i="5"/>
  <c r="Q239" i="6"/>
  <c r="N239" i="6"/>
  <c r="I484" i="6"/>
  <c r="L483" i="6"/>
  <c r="J483" i="6"/>
  <c r="V482" i="6"/>
  <c r="W244" i="5"/>
  <c r="S244" i="5"/>
  <c r="T244" i="5" s="1"/>
  <c r="U243" i="5" s="1"/>
  <c r="O245" i="5"/>
  <c r="P245" i="5" s="1"/>
  <c r="I484" i="5"/>
  <c r="J483" i="5"/>
  <c r="L483" i="5"/>
  <c r="V482" i="5"/>
  <c r="T482" i="4"/>
  <c r="L483" i="4"/>
  <c r="O483" i="4"/>
  <c r="K484" i="4"/>
  <c r="I484" i="4" s="1"/>
  <c r="J484" i="4" s="1"/>
  <c r="N483" i="4"/>
  <c r="U482" i="4"/>
  <c r="R483" i="6" l="1"/>
  <c r="R244" i="4"/>
  <c r="S244" i="4" s="1"/>
  <c r="P244" i="4"/>
  <c r="R483" i="5"/>
  <c r="S239" i="6"/>
  <c r="T239" i="6" s="1"/>
  <c r="U238" i="6" s="1"/>
  <c r="O240" i="6"/>
  <c r="P240" i="6" s="1"/>
  <c r="W239" i="6"/>
  <c r="J484" i="6"/>
  <c r="I485" i="6"/>
  <c r="L484" i="6"/>
  <c r="V483" i="6"/>
  <c r="Q245" i="5"/>
  <c r="N245" i="5"/>
  <c r="I485" i="5"/>
  <c r="L484" i="5"/>
  <c r="J484" i="5"/>
  <c r="V483" i="5"/>
  <c r="T483" i="4"/>
  <c r="L484" i="4"/>
  <c r="K485" i="4"/>
  <c r="I485" i="4" s="1"/>
  <c r="J485" i="4" s="1"/>
  <c r="O484" i="4"/>
  <c r="N484" i="4"/>
  <c r="U483" i="4"/>
  <c r="Q245" i="4" l="1"/>
  <c r="V244" i="4"/>
  <c r="R484" i="6"/>
  <c r="T484" i="4"/>
  <c r="Q240" i="6"/>
  <c r="N240" i="6"/>
  <c r="I486" i="6"/>
  <c r="L485" i="6"/>
  <c r="J485" i="6"/>
  <c r="V484" i="6"/>
  <c r="R484" i="5"/>
  <c r="W245" i="5"/>
  <c r="S245" i="5"/>
  <c r="T245" i="5" s="1"/>
  <c r="U244" i="5" s="1"/>
  <c r="O246" i="5"/>
  <c r="P246" i="5" s="1"/>
  <c r="L485" i="5"/>
  <c r="I486" i="5"/>
  <c r="J485" i="5"/>
  <c r="V484" i="5"/>
  <c r="L485" i="4"/>
  <c r="O485" i="4"/>
  <c r="K486" i="4"/>
  <c r="I486" i="4" s="1"/>
  <c r="J486" i="4" s="1"/>
  <c r="N485" i="4"/>
  <c r="U484" i="4"/>
  <c r="R245" i="4" l="1"/>
  <c r="S245" i="4" s="1"/>
  <c r="P245" i="4"/>
  <c r="R485" i="6"/>
  <c r="S240" i="6"/>
  <c r="T240" i="6" s="1"/>
  <c r="U239" i="6" s="1"/>
  <c r="O241" i="6"/>
  <c r="P241" i="6" s="1"/>
  <c r="W240" i="6"/>
  <c r="J486" i="6"/>
  <c r="I487" i="6"/>
  <c r="L486" i="6"/>
  <c r="V485" i="6"/>
  <c r="R485" i="5"/>
  <c r="T485" i="4"/>
  <c r="I487" i="5"/>
  <c r="L486" i="5"/>
  <c r="J486" i="5"/>
  <c r="V485" i="5"/>
  <c r="Q246" i="5"/>
  <c r="N246" i="5"/>
  <c r="L486" i="4"/>
  <c r="N486" i="4"/>
  <c r="O486" i="4"/>
  <c r="K487" i="4"/>
  <c r="I487" i="4" s="1"/>
  <c r="J487" i="4" s="1"/>
  <c r="U485" i="4"/>
  <c r="V245" i="4" l="1"/>
  <c r="Q246" i="4"/>
  <c r="R486" i="6"/>
  <c r="R486" i="5"/>
  <c r="N241" i="6"/>
  <c r="Q241" i="6"/>
  <c r="I488" i="6"/>
  <c r="L487" i="6"/>
  <c r="R487" i="6" s="1"/>
  <c r="J487" i="6"/>
  <c r="V486" i="6"/>
  <c r="T486" i="4"/>
  <c r="W246" i="5"/>
  <c r="S246" i="5"/>
  <c r="T246" i="5" s="1"/>
  <c r="U245" i="5" s="1"/>
  <c r="O247" i="5"/>
  <c r="P247" i="5" s="1"/>
  <c r="L487" i="5"/>
  <c r="V486" i="5"/>
  <c r="I488" i="5"/>
  <c r="J487" i="5"/>
  <c r="L487" i="4"/>
  <c r="O487" i="4"/>
  <c r="K488" i="4"/>
  <c r="I488" i="4" s="1"/>
  <c r="J488" i="4" s="1"/>
  <c r="N487" i="4"/>
  <c r="U486" i="4"/>
  <c r="R246" i="4" l="1"/>
  <c r="S246" i="4" s="1"/>
  <c r="P246" i="4"/>
  <c r="R487" i="5"/>
  <c r="S241" i="6"/>
  <c r="T241" i="6" s="1"/>
  <c r="U240" i="6" s="1"/>
  <c r="O242" i="6"/>
  <c r="P242" i="6" s="1"/>
  <c r="W241" i="6"/>
  <c r="J488" i="6"/>
  <c r="I489" i="6"/>
  <c r="L488" i="6"/>
  <c r="V487" i="6"/>
  <c r="T487" i="4"/>
  <c r="Q247" i="5"/>
  <c r="N247" i="5"/>
  <c r="I489" i="5"/>
  <c r="L488" i="5"/>
  <c r="J488" i="5"/>
  <c r="V487" i="5"/>
  <c r="L488" i="4"/>
  <c r="K489" i="4"/>
  <c r="I489" i="4" s="1"/>
  <c r="J489" i="4" s="1"/>
  <c r="O488" i="4"/>
  <c r="N488" i="4"/>
  <c r="U487" i="4"/>
  <c r="Q247" i="4" l="1"/>
  <c r="V246" i="4"/>
  <c r="R488" i="6"/>
  <c r="R488" i="5"/>
  <c r="Q242" i="6"/>
  <c r="N242" i="6"/>
  <c r="I490" i="6"/>
  <c r="L489" i="6"/>
  <c r="J489" i="6"/>
  <c r="V488" i="6"/>
  <c r="T488" i="4"/>
  <c r="W247" i="5"/>
  <c r="S247" i="5"/>
  <c r="T247" i="5" s="1"/>
  <c r="U246" i="5" s="1"/>
  <c r="O248" i="5"/>
  <c r="P248" i="5" s="1"/>
  <c r="I490" i="5"/>
  <c r="L489" i="5"/>
  <c r="J489" i="5"/>
  <c r="R489" i="5" s="1"/>
  <c r="V488" i="5"/>
  <c r="L489" i="4"/>
  <c r="O489" i="4"/>
  <c r="N489" i="4"/>
  <c r="K490" i="4"/>
  <c r="I490" i="4" s="1"/>
  <c r="J490" i="4" s="1"/>
  <c r="U488" i="4"/>
  <c r="R489" i="6" l="1"/>
  <c r="R247" i="4"/>
  <c r="S247" i="4" s="1"/>
  <c r="P247" i="4"/>
  <c r="S242" i="6"/>
  <c r="T242" i="6" s="1"/>
  <c r="U241" i="6" s="1"/>
  <c r="O243" i="6"/>
  <c r="P243" i="6" s="1"/>
  <c r="W242" i="6"/>
  <c r="J490" i="6"/>
  <c r="I491" i="6"/>
  <c r="L490" i="6"/>
  <c r="V489" i="6"/>
  <c r="T489" i="4"/>
  <c r="I491" i="5"/>
  <c r="L490" i="5"/>
  <c r="J490" i="5"/>
  <c r="V489" i="5"/>
  <c r="Q248" i="5"/>
  <c r="N248" i="5"/>
  <c r="L490" i="4"/>
  <c r="K491" i="4"/>
  <c r="I491" i="4" s="1"/>
  <c r="J491" i="4" s="1"/>
  <c r="O490" i="4"/>
  <c r="N490" i="4"/>
  <c r="U489" i="4"/>
  <c r="V247" i="4" l="1"/>
  <c r="Q248" i="4"/>
  <c r="R490" i="6"/>
  <c r="T490" i="4"/>
  <c r="Q243" i="6"/>
  <c r="N243" i="6"/>
  <c r="I492" i="6"/>
  <c r="L491" i="6"/>
  <c r="J491" i="6"/>
  <c r="R491" i="6" s="1"/>
  <c r="V490" i="6"/>
  <c r="R490" i="5"/>
  <c r="W248" i="5"/>
  <c r="S248" i="5"/>
  <c r="T248" i="5" s="1"/>
  <c r="U247" i="5" s="1"/>
  <c r="O249" i="5"/>
  <c r="P249" i="5" s="1"/>
  <c r="I492" i="5"/>
  <c r="J491" i="5"/>
  <c r="L491" i="5"/>
  <c r="V490" i="5"/>
  <c r="L491" i="4"/>
  <c r="O491" i="4"/>
  <c r="K492" i="4"/>
  <c r="I492" i="4" s="1"/>
  <c r="J492" i="4" s="1"/>
  <c r="N491" i="4"/>
  <c r="U490" i="4"/>
  <c r="R248" i="4" l="1"/>
  <c r="S248" i="4" s="1"/>
  <c r="P248" i="4"/>
  <c r="R491" i="5"/>
  <c r="T491" i="4"/>
  <c r="S243" i="6"/>
  <c r="T243" i="6" s="1"/>
  <c r="U242" i="6" s="1"/>
  <c r="O244" i="6"/>
  <c r="P244" i="6" s="1"/>
  <c r="W243" i="6"/>
  <c r="J492" i="6"/>
  <c r="I493" i="6"/>
  <c r="L492" i="6"/>
  <c r="V491" i="6"/>
  <c r="I493" i="5"/>
  <c r="L492" i="5"/>
  <c r="J492" i="5"/>
  <c r="V491" i="5"/>
  <c r="Q249" i="5"/>
  <c r="N249" i="5"/>
  <c r="L492" i="4"/>
  <c r="K493" i="4"/>
  <c r="I493" i="4" s="1"/>
  <c r="J493" i="4" s="1"/>
  <c r="O492" i="4"/>
  <c r="N492" i="4"/>
  <c r="U491" i="4"/>
  <c r="V248" i="4" l="1"/>
  <c r="Q249" i="4"/>
  <c r="R492" i="6"/>
  <c r="Q244" i="6"/>
  <c r="N244" i="6"/>
  <c r="I494" i="6"/>
  <c r="L493" i="6"/>
  <c r="J493" i="6"/>
  <c r="R493" i="6" s="1"/>
  <c r="V492" i="6"/>
  <c r="R492" i="5"/>
  <c r="T492" i="4"/>
  <c r="W249" i="5"/>
  <c r="S249" i="5"/>
  <c r="T249" i="5" s="1"/>
  <c r="U248" i="5" s="1"/>
  <c r="O250" i="5"/>
  <c r="P250" i="5" s="1"/>
  <c r="L493" i="5"/>
  <c r="I494" i="5"/>
  <c r="J493" i="5"/>
  <c r="V492" i="5"/>
  <c r="L493" i="4"/>
  <c r="K494" i="4"/>
  <c r="I494" i="4" s="1"/>
  <c r="J494" i="4" s="1"/>
  <c r="O493" i="4"/>
  <c r="N493" i="4"/>
  <c r="U492" i="4"/>
  <c r="R249" i="4" l="1"/>
  <c r="S249" i="4" s="1"/>
  <c r="P249" i="4"/>
  <c r="R493" i="5"/>
  <c r="S244" i="6"/>
  <c r="T244" i="6" s="1"/>
  <c r="U243" i="6" s="1"/>
  <c r="O245" i="6"/>
  <c r="P245" i="6" s="1"/>
  <c r="W244" i="6"/>
  <c r="J494" i="6"/>
  <c r="I495" i="6"/>
  <c r="L494" i="6"/>
  <c r="V493" i="6"/>
  <c r="T493" i="4"/>
  <c r="Q250" i="5"/>
  <c r="N250" i="5"/>
  <c r="I495" i="5"/>
  <c r="L494" i="5"/>
  <c r="J494" i="5"/>
  <c r="V493" i="5"/>
  <c r="L494" i="4"/>
  <c r="N494" i="4"/>
  <c r="O494" i="4"/>
  <c r="K495" i="4"/>
  <c r="I495" i="4" s="1"/>
  <c r="J495" i="4" s="1"/>
  <c r="U493" i="4"/>
  <c r="R494" i="5" l="1"/>
  <c r="Q250" i="4"/>
  <c r="V249" i="4"/>
  <c r="R494" i="6"/>
  <c r="Q245" i="6"/>
  <c r="N245" i="6"/>
  <c r="I496" i="6"/>
  <c r="L495" i="6"/>
  <c r="J495" i="6"/>
  <c r="R495" i="6" s="1"/>
  <c r="V494" i="6"/>
  <c r="T494" i="4"/>
  <c r="W250" i="5"/>
  <c r="S250" i="5"/>
  <c r="T250" i="5" s="1"/>
  <c r="U249" i="5" s="1"/>
  <c r="O251" i="5"/>
  <c r="P251" i="5" s="1"/>
  <c r="L495" i="5"/>
  <c r="J495" i="5"/>
  <c r="I496" i="5"/>
  <c r="V494" i="5"/>
  <c r="L495" i="4"/>
  <c r="K496" i="4"/>
  <c r="I496" i="4" s="1"/>
  <c r="J496" i="4" s="1"/>
  <c r="N495" i="4"/>
  <c r="O495" i="4"/>
  <c r="U494" i="4"/>
  <c r="R250" i="4" l="1"/>
  <c r="S250" i="4" s="1"/>
  <c r="P250" i="4"/>
  <c r="R495" i="5"/>
  <c r="S245" i="6"/>
  <c r="T245" i="6" s="1"/>
  <c r="U244" i="6" s="1"/>
  <c r="O246" i="6"/>
  <c r="P246" i="6" s="1"/>
  <c r="W245" i="6"/>
  <c r="J496" i="6"/>
  <c r="I497" i="6"/>
  <c r="L496" i="6"/>
  <c r="R496" i="6" s="1"/>
  <c r="V495" i="6"/>
  <c r="T495" i="4"/>
  <c r="Q251" i="5"/>
  <c r="N251" i="5"/>
  <c r="I497" i="5"/>
  <c r="L496" i="5"/>
  <c r="J496" i="5"/>
  <c r="V495" i="5"/>
  <c r="L496" i="4"/>
  <c r="O496" i="4"/>
  <c r="N496" i="4"/>
  <c r="K497" i="4"/>
  <c r="I497" i="4" s="1"/>
  <c r="J497" i="4" s="1"/>
  <c r="U495" i="4"/>
  <c r="R496" i="5" l="1"/>
  <c r="Q251" i="4"/>
  <c r="V250" i="4"/>
  <c r="Q246" i="6"/>
  <c r="O247" i="6" s="1"/>
  <c r="N246" i="6"/>
  <c r="I498" i="6"/>
  <c r="L497" i="6"/>
  <c r="J497" i="6"/>
  <c r="R497" i="6" s="1"/>
  <c r="V496" i="6"/>
  <c r="T496" i="4"/>
  <c r="W251" i="5"/>
  <c r="S251" i="5"/>
  <c r="T251" i="5" s="1"/>
  <c r="U250" i="5" s="1"/>
  <c r="O252" i="5"/>
  <c r="P252" i="5" s="1"/>
  <c r="I498" i="5"/>
  <c r="J497" i="5"/>
  <c r="L497" i="5"/>
  <c r="V496" i="5"/>
  <c r="L497" i="4"/>
  <c r="K498" i="4"/>
  <c r="I498" i="4" s="1"/>
  <c r="J498" i="4" s="1"/>
  <c r="N497" i="4"/>
  <c r="O497" i="4"/>
  <c r="U496" i="4"/>
  <c r="R251" i="4" l="1"/>
  <c r="S251" i="4" s="1"/>
  <c r="P251" i="4"/>
  <c r="P247" i="6"/>
  <c r="Q247" i="6" s="1"/>
  <c r="N247" i="6"/>
  <c r="S246" i="6"/>
  <c r="T246" i="6" s="1"/>
  <c r="W246" i="6"/>
  <c r="J498" i="6"/>
  <c r="I499" i="6"/>
  <c r="L498" i="6"/>
  <c r="V497" i="6"/>
  <c r="R497" i="5"/>
  <c r="T497" i="4"/>
  <c r="I499" i="5"/>
  <c r="L498" i="5"/>
  <c r="J498" i="5"/>
  <c r="V497" i="5"/>
  <c r="Q252" i="5"/>
  <c r="N252" i="5"/>
  <c r="L498" i="4"/>
  <c r="K499" i="4"/>
  <c r="I499" i="4" s="1"/>
  <c r="J499" i="4" s="1"/>
  <c r="O498" i="4"/>
  <c r="N498" i="4"/>
  <c r="U497" i="4"/>
  <c r="V251" i="4" l="1"/>
  <c r="Q252" i="4"/>
  <c r="R498" i="6"/>
  <c r="O248" i="6"/>
  <c r="W247" i="6"/>
  <c r="S247" i="6"/>
  <c r="T247" i="6" s="1"/>
  <c r="U246" i="6" s="1"/>
  <c r="R498" i="5"/>
  <c r="U245" i="6"/>
  <c r="I500" i="6"/>
  <c r="L499" i="6"/>
  <c r="J499" i="6"/>
  <c r="V498" i="6"/>
  <c r="T498" i="4"/>
  <c r="W252" i="5"/>
  <c r="S252" i="5"/>
  <c r="T252" i="5" s="1"/>
  <c r="U251" i="5" s="1"/>
  <c r="O253" i="5"/>
  <c r="P253" i="5" s="1"/>
  <c r="I500" i="5"/>
  <c r="J499" i="5"/>
  <c r="L499" i="5"/>
  <c r="V498" i="5"/>
  <c r="L499" i="4"/>
  <c r="K500" i="4"/>
  <c r="I500" i="4" s="1"/>
  <c r="J500" i="4" s="1"/>
  <c r="N499" i="4"/>
  <c r="O499" i="4"/>
  <c r="U498" i="4"/>
  <c r="R252" i="4" l="1"/>
  <c r="S252" i="4" s="1"/>
  <c r="P252" i="4"/>
  <c r="R499" i="6"/>
  <c r="P248" i="6"/>
  <c r="Q248" i="6" s="1"/>
  <c r="N248" i="6"/>
  <c r="R499" i="5"/>
  <c r="J500" i="6"/>
  <c r="I501" i="6"/>
  <c r="L500" i="6"/>
  <c r="V499" i="6"/>
  <c r="I501" i="5"/>
  <c r="L500" i="5"/>
  <c r="J500" i="5"/>
  <c r="V499" i="5"/>
  <c r="Q253" i="5"/>
  <c r="N253" i="5"/>
  <c r="T499" i="4"/>
  <c r="L500" i="4"/>
  <c r="K501" i="4"/>
  <c r="I501" i="4" s="1"/>
  <c r="J501" i="4" s="1"/>
  <c r="O500" i="4"/>
  <c r="N500" i="4"/>
  <c r="U499" i="4"/>
  <c r="V252" i="4" l="1"/>
  <c r="Q253" i="4"/>
  <c r="W248" i="6"/>
  <c r="S248" i="6"/>
  <c r="T248" i="6" s="1"/>
  <c r="U247" i="6" s="1"/>
  <c r="O249" i="6"/>
  <c r="R500" i="6"/>
  <c r="R500" i="5"/>
  <c r="I502" i="6"/>
  <c r="L501" i="6"/>
  <c r="J501" i="6"/>
  <c r="R501" i="6" s="1"/>
  <c r="V500" i="6"/>
  <c r="T500" i="4"/>
  <c r="W253" i="5"/>
  <c r="S253" i="5"/>
  <c r="T253" i="5" s="1"/>
  <c r="U252" i="5" s="1"/>
  <c r="O254" i="5"/>
  <c r="P254" i="5" s="1"/>
  <c r="L501" i="5"/>
  <c r="I502" i="5"/>
  <c r="J501" i="5"/>
  <c r="V500" i="5"/>
  <c r="L501" i="4"/>
  <c r="K502" i="4"/>
  <c r="I502" i="4" s="1"/>
  <c r="J502" i="4" s="1"/>
  <c r="N501" i="4"/>
  <c r="O501" i="4"/>
  <c r="U500" i="4"/>
  <c r="R501" i="5" l="1"/>
  <c r="R253" i="4"/>
  <c r="S253" i="4" s="1"/>
  <c r="P253" i="4"/>
  <c r="P249" i="6"/>
  <c r="Q249" i="6" s="1"/>
  <c r="N249" i="6"/>
  <c r="J502" i="6"/>
  <c r="I503" i="6"/>
  <c r="L502" i="6"/>
  <c r="V501" i="6"/>
  <c r="T501" i="4"/>
  <c r="I503" i="5"/>
  <c r="L502" i="5"/>
  <c r="J502" i="5"/>
  <c r="V501" i="5"/>
  <c r="Q254" i="5"/>
  <c r="N254" i="5"/>
  <c r="L502" i="4"/>
  <c r="N502" i="4"/>
  <c r="O502" i="4"/>
  <c r="K503" i="4"/>
  <c r="I503" i="4" s="1"/>
  <c r="J503" i="4" s="1"/>
  <c r="U501" i="4"/>
  <c r="V253" i="4" l="1"/>
  <c r="Q254" i="4"/>
  <c r="R502" i="6"/>
  <c r="O250" i="6"/>
  <c r="W249" i="6"/>
  <c r="S249" i="6"/>
  <c r="T249" i="6" s="1"/>
  <c r="U248" i="6" s="1"/>
  <c r="T502" i="4"/>
  <c r="I504" i="6"/>
  <c r="L503" i="6"/>
  <c r="J503" i="6"/>
  <c r="V502" i="6"/>
  <c r="R502" i="5"/>
  <c r="W254" i="5"/>
  <c r="S254" i="5"/>
  <c r="T254" i="5" s="1"/>
  <c r="U253" i="5" s="1"/>
  <c r="O255" i="5"/>
  <c r="P255" i="5" s="1"/>
  <c r="L503" i="5"/>
  <c r="J503" i="5"/>
  <c r="I504" i="5"/>
  <c r="V502" i="5"/>
  <c r="L503" i="4"/>
  <c r="K504" i="4"/>
  <c r="I504" i="4" s="1"/>
  <c r="J504" i="4" s="1"/>
  <c r="N503" i="4"/>
  <c r="O503" i="4"/>
  <c r="U502" i="4"/>
  <c r="R254" i="4" l="1"/>
  <c r="S254" i="4" s="1"/>
  <c r="P254" i="4"/>
  <c r="P250" i="6"/>
  <c r="Q250" i="6" s="1"/>
  <c r="N250" i="6"/>
  <c r="R503" i="6"/>
  <c r="R503" i="5"/>
  <c r="J504" i="6"/>
  <c r="I505" i="6"/>
  <c r="L504" i="6"/>
  <c r="V503" i="6"/>
  <c r="T503" i="4"/>
  <c r="I505" i="5"/>
  <c r="L504" i="5"/>
  <c r="J504" i="5"/>
  <c r="V503" i="5"/>
  <c r="Q255" i="5"/>
  <c r="N255" i="5"/>
  <c r="L504" i="4"/>
  <c r="K505" i="4"/>
  <c r="I505" i="4" s="1"/>
  <c r="J505" i="4" s="1"/>
  <c r="O504" i="4"/>
  <c r="N504" i="4"/>
  <c r="U503" i="4"/>
  <c r="V254" i="4" l="1"/>
  <c r="Q255" i="4"/>
  <c r="R504" i="6"/>
  <c r="S250" i="6"/>
  <c r="T250" i="6" s="1"/>
  <c r="U249" i="6" s="1"/>
  <c r="O251" i="6"/>
  <c r="W250" i="6"/>
  <c r="I506" i="6"/>
  <c r="L505" i="6"/>
  <c r="J505" i="6"/>
  <c r="V504" i="6"/>
  <c r="R504" i="5"/>
  <c r="T504" i="4"/>
  <c r="W255" i="5"/>
  <c r="S255" i="5"/>
  <c r="T255" i="5" s="1"/>
  <c r="U254" i="5" s="1"/>
  <c r="O256" i="5"/>
  <c r="P256" i="5" s="1"/>
  <c r="I506" i="5"/>
  <c r="L505" i="5"/>
  <c r="J505" i="5"/>
  <c r="V504" i="5"/>
  <c r="L505" i="4"/>
  <c r="K506" i="4"/>
  <c r="I506" i="4" s="1"/>
  <c r="J506" i="4" s="1"/>
  <c r="N505" i="4"/>
  <c r="O505" i="4"/>
  <c r="U504" i="4"/>
  <c r="R255" i="4" l="1"/>
  <c r="S255" i="4" s="1"/>
  <c r="P255" i="4"/>
  <c r="R505" i="6"/>
  <c r="P251" i="6"/>
  <c r="Q251" i="6" s="1"/>
  <c r="N251" i="6"/>
  <c r="J506" i="6"/>
  <c r="I507" i="6"/>
  <c r="L506" i="6"/>
  <c r="V505" i="6"/>
  <c r="R505" i="5"/>
  <c r="T505" i="4"/>
  <c r="Q256" i="5"/>
  <c r="N256" i="5"/>
  <c r="I507" i="5"/>
  <c r="L506" i="5"/>
  <c r="J506" i="5"/>
  <c r="V505" i="5"/>
  <c r="L506" i="4"/>
  <c r="O506" i="4"/>
  <c r="N506" i="4"/>
  <c r="K507" i="4"/>
  <c r="I507" i="4" s="1"/>
  <c r="J507" i="4" s="1"/>
  <c r="U505" i="4"/>
  <c r="Q256" i="4" l="1"/>
  <c r="V255" i="4"/>
  <c r="R506" i="6"/>
  <c r="W251" i="6"/>
  <c r="S251" i="6"/>
  <c r="T251" i="6" s="1"/>
  <c r="U250" i="6" s="1"/>
  <c r="O252" i="6"/>
  <c r="I508" i="6"/>
  <c r="L507" i="6"/>
  <c r="J507" i="6"/>
  <c r="R507" i="6" s="1"/>
  <c r="V506" i="6"/>
  <c r="R506" i="5"/>
  <c r="T506" i="4"/>
  <c r="W256" i="5"/>
  <c r="S256" i="5"/>
  <c r="T256" i="5" s="1"/>
  <c r="U255" i="5" s="1"/>
  <c r="O257" i="5"/>
  <c r="P257" i="5" s="1"/>
  <c r="I508" i="5"/>
  <c r="J507" i="5"/>
  <c r="L507" i="5"/>
  <c r="V506" i="5"/>
  <c r="L507" i="4"/>
  <c r="K508" i="4"/>
  <c r="I508" i="4" s="1"/>
  <c r="J508" i="4" s="1"/>
  <c r="N507" i="4"/>
  <c r="O507" i="4"/>
  <c r="U506" i="4"/>
  <c r="R256" i="4" l="1"/>
  <c r="S256" i="4" s="1"/>
  <c r="P256" i="4"/>
  <c r="P252" i="6"/>
  <c r="Q252" i="6" s="1"/>
  <c r="N252" i="6"/>
  <c r="J508" i="6"/>
  <c r="I509" i="6"/>
  <c r="L508" i="6"/>
  <c r="V507" i="6"/>
  <c r="R507" i="5"/>
  <c r="T507" i="4"/>
  <c r="Q257" i="5"/>
  <c r="N257" i="5"/>
  <c r="I509" i="5"/>
  <c r="L508" i="5"/>
  <c r="J508" i="5"/>
  <c r="V507" i="5"/>
  <c r="L508" i="4"/>
  <c r="O508" i="4"/>
  <c r="K509" i="4"/>
  <c r="I509" i="4" s="1"/>
  <c r="J509" i="4" s="1"/>
  <c r="N508" i="4"/>
  <c r="U507" i="4"/>
  <c r="V256" i="4" l="1"/>
  <c r="Q257" i="4"/>
  <c r="W252" i="6"/>
  <c r="S252" i="6"/>
  <c r="T252" i="6" s="1"/>
  <c r="U251" i="6" s="1"/>
  <c r="O253" i="6"/>
  <c r="R508" i="6"/>
  <c r="R508" i="5"/>
  <c r="I510" i="6"/>
  <c r="L509" i="6"/>
  <c r="J509" i="6"/>
  <c r="V508" i="6"/>
  <c r="W257" i="5"/>
  <c r="S257" i="5"/>
  <c r="T257" i="5" s="1"/>
  <c r="U256" i="5" s="1"/>
  <c r="O258" i="5"/>
  <c r="P258" i="5" s="1"/>
  <c r="L509" i="5"/>
  <c r="I510" i="5"/>
  <c r="J509" i="5"/>
  <c r="V508" i="5"/>
  <c r="T508" i="4"/>
  <c r="L509" i="4"/>
  <c r="K510" i="4"/>
  <c r="I510" i="4" s="1"/>
  <c r="J510" i="4" s="1"/>
  <c r="N509" i="4"/>
  <c r="O509" i="4"/>
  <c r="U508" i="4"/>
  <c r="R257" i="4" l="1"/>
  <c r="S257" i="4" s="1"/>
  <c r="P257" i="4"/>
  <c r="R509" i="6"/>
  <c r="P253" i="6"/>
  <c r="Q253" i="6" s="1"/>
  <c r="N253" i="6"/>
  <c r="J510" i="6"/>
  <c r="I511" i="6"/>
  <c r="L510" i="6"/>
  <c r="V509" i="6"/>
  <c r="R509" i="5"/>
  <c r="I511" i="5"/>
  <c r="L510" i="5"/>
  <c r="J510" i="5"/>
  <c r="V509" i="5"/>
  <c r="Q258" i="5"/>
  <c r="N258" i="5"/>
  <c r="T509" i="4"/>
  <c r="L510" i="4"/>
  <c r="O510" i="4"/>
  <c r="N510" i="4"/>
  <c r="K511" i="4"/>
  <c r="I511" i="4" s="1"/>
  <c r="J511" i="4" s="1"/>
  <c r="U509" i="4"/>
  <c r="Q258" i="4" l="1"/>
  <c r="V257" i="4"/>
  <c r="R510" i="6"/>
  <c r="S253" i="6"/>
  <c r="T253" i="6" s="1"/>
  <c r="U252" i="6" s="1"/>
  <c r="O254" i="6"/>
  <c r="W253" i="6"/>
  <c r="R510" i="5"/>
  <c r="I512" i="6"/>
  <c r="L511" i="6"/>
  <c r="J511" i="6"/>
  <c r="V510" i="6"/>
  <c r="W258" i="5"/>
  <c r="S258" i="5"/>
  <c r="T258" i="5" s="1"/>
  <c r="U257" i="5" s="1"/>
  <c r="O259" i="5"/>
  <c r="P259" i="5" s="1"/>
  <c r="L511" i="5"/>
  <c r="I512" i="5"/>
  <c r="J511" i="5"/>
  <c r="V510" i="5"/>
  <c r="T510" i="4"/>
  <c r="L511" i="4"/>
  <c r="K512" i="4"/>
  <c r="I512" i="4" s="1"/>
  <c r="J512" i="4" s="1"/>
  <c r="N511" i="4"/>
  <c r="O511" i="4"/>
  <c r="U510" i="4"/>
  <c r="R258" i="4" l="1"/>
  <c r="S258" i="4" s="1"/>
  <c r="P258" i="4"/>
  <c r="R511" i="6"/>
  <c r="P254" i="6"/>
  <c r="Q254" i="6" s="1"/>
  <c r="N254" i="6"/>
  <c r="T511" i="4"/>
  <c r="J512" i="6"/>
  <c r="I513" i="6"/>
  <c r="L512" i="6"/>
  <c r="V511" i="6"/>
  <c r="R511" i="5"/>
  <c r="I513" i="5"/>
  <c r="L512" i="5"/>
  <c r="J512" i="5"/>
  <c r="V511" i="5"/>
  <c r="Q259" i="5"/>
  <c r="N259" i="5"/>
  <c r="L512" i="4"/>
  <c r="O512" i="4"/>
  <c r="K513" i="4"/>
  <c r="I513" i="4" s="1"/>
  <c r="J513" i="4" s="1"/>
  <c r="N512" i="4"/>
  <c r="U511" i="4"/>
  <c r="Q259" i="4" l="1"/>
  <c r="V258" i="4"/>
  <c r="W254" i="6"/>
  <c r="S254" i="6"/>
  <c r="T254" i="6" s="1"/>
  <c r="U253" i="6" s="1"/>
  <c r="O255" i="6"/>
  <c r="R512" i="6"/>
  <c r="T512" i="4"/>
  <c r="R512" i="5"/>
  <c r="I514" i="6"/>
  <c r="L513" i="6"/>
  <c r="J513" i="6"/>
  <c r="V512" i="6"/>
  <c r="W259" i="5"/>
  <c r="S259" i="5"/>
  <c r="T259" i="5" s="1"/>
  <c r="U258" i="5" s="1"/>
  <c r="O260" i="5"/>
  <c r="P260" i="5" s="1"/>
  <c r="I514" i="5"/>
  <c r="J513" i="5"/>
  <c r="L513" i="5"/>
  <c r="V512" i="5"/>
  <c r="L513" i="4"/>
  <c r="K514" i="4"/>
  <c r="I514" i="4" s="1"/>
  <c r="J514" i="4" s="1"/>
  <c r="N513" i="4"/>
  <c r="O513" i="4"/>
  <c r="U512" i="4"/>
  <c r="R259" i="4" l="1"/>
  <c r="S259" i="4" s="1"/>
  <c r="P259" i="4"/>
  <c r="R513" i="6"/>
  <c r="P255" i="6"/>
  <c r="Q255" i="6" s="1"/>
  <c r="N255" i="6"/>
  <c r="J514" i="6"/>
  <c r="R514" i="6" s="1"/>
  <c r="I515" i="6"/>
  <c r="L514" i="6"/>
  <c r="V513" i="6"/>
  <c r="R513" i="5"/>
  <c r="T513" i="4"/>
  <c r="Q260" i="5"/>
  <c r="N260" i="5"/>
  <c r="I515" i="5"/>
  <c r="L514" i="5"/>
  <c r="J514" i="5"/>
  <c r="V513" i="5"/>
  <c r="L514" i="4"/>
  <c r="O514" i="4"/>
  <c r="N514" i="4"/>
  <c r="K515" i="4"/>
  <c r="I515" i="4" s="1"/>
  <c r="J515" i="4" s="1"/>
  <c r="U513" i="4"/>
  <c r="V259" i="4" l="1"/>
  <c r="Q260" i="4"/>
  <c r="W255" i="6"/>
  <c r="S255" i="6"/>
  <c r="T255" i="6" s="1"/>
  <c r="U254" i="6" s="1"/>
  <c r="O256" i="6"/>
  <c r="R514" i="5"/>
  <c r="T514" i="4"/>
  <c r="I516" i="6"/>
  <c r="L515" i="6"/>
  <c r="J515" i="6"/>
  <c r="V514" i="6"/>
  <c r="W260" i="5"/>
  <c r="S260" i="5"/>
  <c r="T260" i="5" s="1"/>
  <c r="U259" i="5" s="1"/>
  <c r="O261" i="5"/>
  <c r="P261" i="5" s="1"/>
  <c r="L515" i="5"/>
  <c r="I516" i="5"/>
  <c r="J515" i="5"/>
  <c r="V514" i="5"/>
  <c r="L515" i="4"/>
  <c r="K516" i="4"/>
  <c r="I516" i="4" s="1"/>
  <c r="J516" i="4" s="1"/>
  <c r="N515" i="4"/>
  <c r="O515" i="4"/>
  <c r="U514" i="4"/>
  <c r="R260" i="4" l="1"/>
  <c r="S260" i="4" s="1"/>
  <c r="P260" i="4"/>
  <c r="R515" i="6"/>
  <c r="P256" i="6"/>
  <c r="Q256" i="6" s="1"/>
  <c r="N256" i="6"/>
  <c r="R515" i="5"/>
  <c r="J516" i="6"/>
  <c r="I517" i="6"/>
  <c r="L516" i="6"/>
  <c r="V515" i="6"/>
  <c r="T515" i="4"/>
  <c r="I517" i="5"/>
  <c r="L516" i="5"/>
  <c r="J516" i="5"/>
  <c r="V515" i="5"/>
  <c r="Q261" i="5"/>
  <c r="N261" i="5"/>
  <c r="L516" i="4"/>
  <c r="O516" i="4"/>
  <c r="K517" i="4"/>
  <c r="I517" i="4" s="1"/>
  <c r="J517" i="4" s="1"/>
  <c r="N516" i="4"/>
  <c r="U515" i="4"/>
  <c r="V260" i="4" l="1"/>
  <c r="Q261" i="4"/>
  <c r="R516" i="6"/>
  <c r="O257" i="6"/>
  <c r="W256" i="6"/>
  <c r="S256" i="6"/>
  <c r="T256" i="6" s="1"/>
  <c r="U255" i="6" s="1"/>
  <c r="R516" i="5"/>
  <c r="I518" i="6"/>
  <c r="L517" i="6"/>
  <c r="J517" i="6"/>
  <c r="V516" i="6"/>
  <c r="T516" i="4"/>
  <c r="W261" i="5"/>
  <c r="S261" i="5"/>
  <c r="T261" i="5" s="1"/>
  <c r="U260" i="5" s="1"/>
  <c r="O262" i="5"/>
  <c r="P262" i="5" s="1"/>
  <c r="L517" i="5"/>
  <c r="J517" i="5"/>
  <c r="I518" i="5"/>
  <c r="V516" i="5"/>
  <c r="L517" i="4"/>
  <c r="K518" i="4"/>
  <c r="I518" i="4" s="1"/>
  <c r="J518" i="4" s="1"/>
  <c r="N517" i="4"/>
  <c r="O517" i="4"/>
  <c r="U516" i="4"/>
  <c r="R261" i="4" l="1"/>
  <c r="S261" i="4" s="1"/>
  <c r="P261" i="4"/>
  <c r="P257" i="6"/>
  <c r="Q257" i="6" s="1"/>
  <c r="N257" i="6"/>
  <c r="R517" i="6"/>
  <c r="R517" i="5"/>
  <c r="J518" i="6"/>
  <c r="I519" i="6"/>
  <c r="L518" i="6"/>
  <c r="V517" i="6"/>
  <c r="I519" i="5"/>
  <c r="L518" i="5"/>
  <c r="J518" i="5"/>
  <c r="V517" i="5"/>
  <c r="Q262" i="5"/>
  <c r="N262" i="5"/>
  <c r="T517" i="4"/>
  <c r="L518" i="4"/>
  <c r="O518" i="4"/>
  <c r="N518" i="4"/>
  <c r="K519" i="4"/>
  <c r="I519" i="4" s="1"/>
  <c r="J519" i="4" s="1"/>
  <c r="U517" i="4"/>
  <c r="V261" i="4" l="1"/>
  <c r="Q262" i="4"/>
  <c r="W257" i="6"/>
  <c r="S257" i="6"/>
  <c r="T257" i="6" s="1"/>
  <c r="U256" i="6" s="1"/>
  <c r="O258" i="6"/>
  <c r="R518" i="6"/>
  <c r="I520" i="6"/>
  <c r="L519" i="6"/>
  <c r="J519" i="6"/>
  <c r="V518" i="6"/>
  <c r="R518" i="5"/>
  <c r="T518" i="4"/>
  <c r="W262" i="5"/>
  <c r="S262" i="5"/>
  <c r="T262" i="5" s="1"/>
  <c r="U261" i="5" s="1"/>
  <c r="O263" i="5"/>
  <c r="P263" i="5" s="1"/>
  <c r="I520" i="5"/>
  <c r="L519" i="5"/>
  <c r="J519" i="5"/>
  <c r="V518" i="5"/>
  <c r="L519" i="4"/>
  <c r="K520" i="4"/>
  <c r="I520" i="4" s="1"/>
  <c r="J520" i="4" s="1"/>
  <c r="N519" i="4"/>
  <c r="O519" i="4"/>
  <c r="U518" i="4"/>
  <c r="R519" i="6" l="1"/>
  <c r="R262" i="4"/>
  <c r="S262" i="4" s="1"/>
  <c r="P262" i="4"/>
  <c r="P258" i="6"/>
  <c r="Q258" i="6" s="1"/>
  <c r="N258" i="6"/>
  <c r="J520" i="6"/>
  <c r="I521" i="6"/>
  <c r="L520" i="6"/>
  <c r="V519" i="6"/>
  <c r="R519" i="5"/>
  <c r="T519" i="4"/>
  <c r="I521" i="5"/>
  <c r="L520" i="5"/>
  <c r="J520" i="5"/>
  <c r="V519" i="5"/>
  <c r="Q263" i="5"/>
  <c r="N263" i="5"/>
  <c r="L520" i="4"/>
  <c r="O520" i="4"/>
  <c r="K521" i="4"/>
  <c r="I521" i="4" s="1"/>
  <c r="J521" i="4" s="1"/>
  <c r="N520" i="4"/>
  <c r="U519" i="4"/>
  <c r="Q263" i="4" l="1"/>
  <c r="V262" i="4"/>
  <c r="R520" i="6"/>
  <c r="W258" i="6"/>
  <c r="S258" i="6"/>
  <c r="T258" i="6" s="1"/>
  <c r="U257" i="6" s="1"/>
  <c r="O259" i="6"/>
  <c r="R520" i="5"/>
  <c r="T520" i="4"/>
  <c r="I522" i="6"/>
  <c r="L521" i="6"/>
  <c r="J521" i="6"/>
  <c r="V520" i="6"/>
  <c r="W263" i="5"/>
  <c r="S263" i="5"/>
  <c r="T263" i="5" s="1"/>
  <c r="U262" i="5" s="1"/>
  <c r="O264" i="5"/>
  <c r="P264" i="5" s="1"/>
  <c r="J521" i="5"/>
  <c r="I522" i="5"/>
  <c r="L521" i="5"/>
  <c r="V520" i="5"/>
  <c r="L521" i="4"/>
  <c r="K522" i="4"/>
  <c r="I522" i="4" s="1"/>
  <c r="J522" i="4" s="1"/>
  <c r="N521" i="4"/>
  <c r="O521" i="4"/>
  <c r="U520" i="4"/>
  <c r="R263" i="4" l="1"/>
  <c r="S263" i="4" s="1"/>
  <c r="P263" i="4"/>
  <c r="R521" i="6"/>
  <c r="P259" i="6"/>
  <c r="Q259" i="6" s="1"/>
  <c r="N259" i="6"/>
  <c r="J522" i="6"/>
  <c r="I523" i="6"/>
  <c r="L522" i="6"/>
  <c r="V521" i="6"/>
  <c r="R521" i="5"/>
  <c r="T521" i="4"/>
  <c r="Q264" i="5"/>
  <c r="N264" i="5"/>
  <c r="I523" i="5"/>
  <c r="L522" i="5"/>
  <c r="J522" i="5"/>
  <c r="V521" i="5"/>
  <c r="L522" i="4"/>
  <c r="O522" i="4"/>
  <c r="N522" i="4"/>
  <c r="K523" i="4"/>
  <c r="I523" i="4" s="1"/>
  <c r="J523" i="4" s="1"/>
  <c r="U521" i="4"/>
  <c r="R522" i="5" l="1"/>
  <c r="Q264" i="4"/>
  <c r="V263" i="4"/>
  <c r="O260" i="6"/>
  <c r="W259" i="6"/>
  <c r="S259" i="6"/>
  <c r="T259" i="6" s="1"/>
  <c r="U258" i="6" s="1"/>
  <c r="R522" i="6"/>
  <c r="I524" i="6"/>
  <c r="L523" i="6"/>
  <c r="J523" i="6"/>
  <c r="V522" i="6"/>
  <c r="T522" i="4"/>
  <c r="I524" i="5"/>
  <c r="L523" i="5"/>
  <c r="J523" i="5"/>
  <c r="V522" i="5"/>
  <c r="W264" i="5"/>
  <c r="S264" i="5"/>
  <c r="T264" i="5" s="1"/>
  <c r="U263" i="5" s="1"/>
  <c r="O265" i="5"/>
  <c r="P265" i="5" s="1"/>
  <c r="L523" i="4"/>
  <c r="K524" i="4"/>
  <c r="I524" i="4" s="1"/>
  <c r="J524" i="4" s="1"/>
  <c r="N523" i="4"/>
  <c r="O523" i="4"/>
  <c r="U522" i="4"/>
  <c r="R264" i="4" l="1"/>
  <c r="S264" i="4" s="1"/>
  <c r="P264" i="4"/>
  <c r="R523" i="6"/>
  <c r="P260" i="6"/>
  <c r="Q260" i="6" s="1"/>
  <c r="N260" i="6"/>
  <c r="J524" i="6"/>
  <c r="I525" i="6"/>
  <c r="L524" i="6"/>
  <c r="V523" i="6"/>
  <c r="R523" i="5"/>
  <c r="T523" i="4"/>
  <c r="I525" i="5"/>
  <c r="L524" i="5"/>
  <c r="J524" i="5"/>
  <c r="V523" i="5"/>
  <c r="Q265" i="5"/>
  <c r="N265" i="5"/>
  <c r="L524" i="4"/>
  <c r="O524" i="4"/>
  <c r="K525" i="4"/>
  <c r="I525" i="4" s="1"/>
  <c r="J525" i="4" s="1"/>
  <c r="N524" i="4"/>
  <c r="U523" i="4"/>
  <c r="V264" i="4" l="1"/>
  <c r="Q265" i="4"/>
  <c r="R524" i="6"/>
  <c r="W260" i="6"/>
  <c r="S260" i="6"/>
  <c r="T260" i="6" s="1"/>
  <c r="U259" i="6" s="1"/>
  <c r="O261" i="6"/>
  <c r="R524" i="5"/>
  <c r="I526" i="6"/>
  <c r="L525" i="6"/>
  <c r="J525" i="6"/>
  <c r="V524" i="6"/>
  <c r="T524" i="4"/>
  <c r="W265" i="5"/>
  <c r="S265" i="5"/>
  <c r="T265" i="5" s="1"/>
  <c r="U264" i="5" s="1"/>
  <c r="O266" i="5"/>
  <c r="P266" i="5" s="1"/>
  <c r="I526" i="5"/>
  <c r="L525" i="5"/>
  <c r="J525" i="5"/>
  <c r="V524" i="5"/>
  <c r="L525" i="4"/>
  <c r="K526" i="4"/>
  <c r="I526" i="4" s="1"/>
  <c r="J526" i="4" s="1"/>
  <c r="N525" i="4"/>
  <c r="O525" i="4"/>
  <c r="U524" i="4"/>
  <c r="R525" i="6" l="1"/>
  <c r="R265" i="4"/>
  <c r="S265" i="4" s="1"/>
  <c r="P265" i="4"/>
  <c r="P261" i="6"/>
  <c r="Q261" i="6" s="1"/>
  <c r="N261" i="6"/>
  <c r="R525" i="5"/>
  <c r="J526" i="6"/>
  <c r="R526" i="6"/>
  <c r="I527" i="6"/>
  <c r="L526" i="6"/>
  <c r="V525" i="6"/>
  <c r="T525" i="4"/>
  <c r="I527" i="5"/>
  <c r="L526" i="5"/>
  <c r="J526" i="5"/>
  <c r="V525" i="5"/>
  <c r="Q266" i="5"/>
  <c r="N266" i="5"/>
  <c r="L526" i="4"/>
  <c r="O526" i="4"/>
  <c r="N526" i="4"/>
  <c r="K527" i="4"/>
  <c r="I527" i="4" s="1"/>
  <c r="J527" i="4" s="1"/>
  <c r="U525" i="4"/>
  <c r="V265" i="4" l="1"/>
  <c r="Q266" i="4"/>
  <c r="W261" i="6"/>
  <c r="S261" i="6"/>
  <c r="T261" i="6" s="1"/>
  <c r="U260" i="6" s="1"/>
  <c r="O262" i="6"/>
  <c r="I528" i="6"/>
  <c r="L527" i="6"/>
  <c r="J527" i="6"/>
  <c r="R527" i="6"/>
  <c r="V526" i="6"/>
  <c r="R526" i="5"/>
  <c r="T526" i="4"/>
  <c r="W266" i="5"/>
  <c r="S266" i="5"/>
  <c r="T266" i="5" s="1"/>
  <c r="U265" i="5" s="1"/>
  <c r="O267" i="5"/>
  <c r="P267" i="5" s="1"/>
  <c r="L527" i="5"/>
  <c r="J527" i="5"/>
  <c r="I528" i="5"/>
  <c r="V526" i="5"/>
  <c r="L527" i="4"/>
  <c r="K528" i="4"/>
  <c r="I528" i="4" s="1"/>
  <c r="J528" i="4" s="1"/>
  <c r="N527" i="4"/>
  <c r="O527" i="4"/>
  <c r="U526" i="4"/>
  <c r="R266" i="4" l="1"/>
  <c r="S266" i="4" s="1"/>
  <c r="P266" i="4"/>
  <c r="P262" i="6"/>
  <c r="Q262" i="6" s="1"/>
  <c r="N262" i="6"/>
  <c r="J528" i="6"/>
  <c r="R528" i="6" s="1"/>
  <c r="I529" i="6"/>
  <c r="L528" i="6"/>
  <c r="V527" i="6"/>
  <c r="R527" i="5"/>
  <c r="T527" i="4"/>
  <c r="I529" i="5"/>
  <c r="L528" i="5"/>
  <c r="J528" i="5"/>
  <c r="V527" i="5"/>
  <c r="Q267" i="5"/>
  <c r="N267" i="5"/>
  <c r="L528" i="4"/>
  <c r="O528" i="4"/>
  <c r="K529" i="4"/>
  <c r="I529" i="4" s="1"/>
  <c r="J529" i="4" s="1"/>
  <c r="N528" i="4"/>
  <c r="U527" i="4"/>
  <c r="R528" i="5" l="1"/>
  <c r="Q267" i="4"/>
  <c r="V266" i="4"/>
  <c r="O263" i="6"/>
  <c r="W262" i="6"/>
  <c r="S262" i="6"/>
  <c r="T262" i="6" s="1"/>
  <c r="U261" i="6" s="1"/>
  <c r="I530" i="6"/>
  <c r="L529" i="6"/>
  <c r="J529" i="6"/>
  <c r="R529" i="6" s="1"/>
  <c r="V528" i="6"/>
  <c r="T528" i="4"/>
  <c r="W267" i="5"/>
  <c r="S267" i="5"/>
  <c r="T267" i="5" s="1"/>
  <c r="U266" i="5" s="1"/>
  <c r="O268" i="5"/>
  <c r="P268" i="5" s="1"/>
  <c r="J529" i="5"/>
  <c r="I530" i="5"/>
  <c r="L529" i="5"/>
  <c r="R529" i="5" s="1"/>
  <c r="V528" i="5"/>
  <c r="L529" i="4"/>
  <c r="K530" i="4"/>
  <c r="I530" i="4" s="1"/>
  <c r="J530" i="4" s="1"/>
  <c r="N529" i="4"/>
  <c r="O529" i="4"/>
  <c r="U528" i="4"/>
  <c r="R267" i="4" l="1"/>
  <c r="S267" i="4" s="1"/>
  <c r="P267" i="4"/>
  <c r="P263" i="6"/>
  <c r="Q263" i="6" s="1"/>
  <c r="N263" i="6"/>
  <c r="J530" i="6"/>
  <c r="I531" i="6"/>
  <c r="L530" i="6"/>
  <c r="V529" i="6"/>
  <c r="T529" i="4"/>
  <c r="I531" i="5"/>
  <c r="L530" i="5"/>
  <c r="J530" i="5"/>
  <c r="V529" i="5"/>
  <c r="Q268" i="5"/>
  <c r="N268" i="5"/>
  <c r="L530" i="4"/>
  <c r="O530" i="4"/>
  <c r="N530" i="4"/>
  <c r="K531" i="4"/>
  <c r="I531" i="4" s="1"/>
  <c r="J531" i="4" s="1"/>
  <c r="U529" i="4"/>
  <c r="V267" i="4" l="1"/>
  <c r="Q268" i="4"/>
  <c r="W263" i="6"/>
  <c r="S263" i="6"/>
  <c r="T263" i="6" s="1"/>
  <c r="U262" i="6" s="1"/>
  <c r="O264" i="6"/>
  <c r="R530" i="6"/>
  <c r="R530" i="5"/>
  <c r="I532" i="6"/>
  <c r="L531" i="6"/>
  <c r="J531" i="6"/>
  <c r="V530" i="6"/>
  <c r="T530" i="4"/>
  <c r="W268" i="5"/>
  <c r="S268" i="5"/>
  <c r="T268" i="5" s="1"/>
  <c r="U267" i="5" s="1"/>
  <c r="O269" i="5"/>
  <c r="P269" i="5" s="1"/>
  <c r="J531" i="5"/>
  <c r="L531" i="5"/>
  <c r="I532" i="5"/>
  <c r="V530" i="5"/>
  <c r="L531" i="4"/>
  <c r="K532" i="4"/>
  <c r="I532" i="4" s="1"/>
  <c r="J532" i="4" s="1"/>
  <c r="N531" i="4"/>
  <c r="O531" i="4"/>
  <c r="U530" i="4"/>
  <c r="R531" i="6" l="1"/>
  <c r="R268" i="4"/>
  <c r="P268" i="4"/>
  <c r="S268" i="4"/>
  <c r="P264" i="6"/>
  <c r="Q264" i="6" s="1"/>
  <c r="N264" i="6"/>
  <c r="J532" i="6"/>
  <c r="I533" i="6"/>
  <c r="L532" i="6"/>
  <c r="V531" i="6"/>
  <c r="R531" i="5"/>
  <c r="T531" i="4"/>
  <c r="I533" i="5"/>
  <c r="L532" i="5"/>
  <c r="J532" i="5"/>
  <c r="V531" i="5"/>
  <c r="Q269" i="5"/>
  <c r="N269" i="5"/>
  <c r="L532" i="4"/>
  <c r="O532" i="4"/>
  <c r="K533" i="4"/>
  <c r="I533" i="4" s="1"/>
  <c r="J533" i="4" s="1"/>
  <c r="N532" i="4"/>
  <c r="U531" i="4"/>
  <c r="R532" i="5" l="1"/>
  <c r="V268" i="4"/>
  <c r="Q269" i="4"/>
  <c r="R532" i="6"/>
  <c r="S264" i="6"/>
  <c r="T264" i="6" s="1"/>
  <c r="U263" i="6" s="1"/>
  <c r="O265" i="6"/>
  <c r="W264" i="6"/>
  <c r="I534" i="6"/>
  <c r="L533" i="6"/>
  <c r="J533" i="6"/>
  <c r="V532" i="6"/>
  <c r="T532" i="4"/>
  <c r="W269" i="5"/>
  <c r="S269" i="5"/>
  <c r="T269" i="5" s="1"/>
  <c r="U268" i="5" s="1"/>
  <c r="O270" i="5"/>
  <c r="P270" i="5" s="1"/>
  <c r="J533" i="5"/>
  <c r="I534" i="5"/>
  <c r="L533" i="5"/>
  <c r="V532" i="5"/>
  <c r="L533" i="4"/>
  <c r="K534" i="4"/>
  <c r="I534" i="4" s="1"/>
  <c r="J534" i="4" s="1"/>
  <c r="N533" i="4"/>
  <c r="O533" i="4"/>
  <c r="U532" i="4"/>
  <c r="R533" i="5" l="1"/>
  <c r="R533" i="6"/>
  <c r="R269" i="4"/>
  <c r="S269" i="4" s="1"/>
  <c r="P269" i="4"/>
  <c r="P265" i="6"/>
  <c r="Q265" i="6" s="1"/>
  <c r="N265" i="6"/>
  <c r="J534" i="6"/>
  <c r="I535" i="6"/>
  <c r="L534" i="6"/>
  <c r="V533" i="6"/>
  <c r="T533" i="4"/>
  <c r="I535" i="5"/>
  <c r="L534" i="5"/>
  <c r="J534" i="5"/>
  <c r="V533" i="5"/>
  <c r="Q270" i="5"/>
  <c r="N270" i="5"/>
  <c r="L534" i="4"/>
  <c r="O534" i="4"/>
  <c r="N534" i="4"/>
  <c r="K535" i="4"/>
  <c r="I535" i="4" s="1"/>
  <c r="J535" i="4" s="1"/>
  <c r="U533" i="4"/>
  <c r="R534" i="5" l="1"/>
  <c r="Q270" i="4"/>
  <c r="V269" i="4"/>
  <c r="R534" i="6"/>
  <c r="W265" i="6"/>
  <c r="S265" i="6"/>
  <c r="T265" i="6" s="1"/>
  <c r="U264" i="6" s="1"/>
  <c r="O266" i="6"/>
  <c r="I536" i="6"/>
  <c r="L535" i="6"/>
  <c r="J535" i="6"/>
  <c r="V534" i="6"/>
  <c r="T534" i="4"/>
  <c r="W270" i="5"/>
  <c r="S270" i="5"/>
  <c r="T270" i="5" s="1"/>
  <c r="U269" i="5" s="1"/>
  <c r="O271" i="5"/>
  <c r="P271" i="5" s="1"/>
  <c r="J535" i="5"/>
  <c r="I536" i="5"/>
  <c r="L535" i="5"/>
  <c r="V534" i="5"/>
  <c r="L535" i="4"/>
  <c r="K536" i="4"/>
  <c r="I536" i="4" s="1"/>
  <c r="J536" i="4" s="1"/>
  <c r="N535" i="4"/>
  <c r="O535" i="4"/>
  <c r="U534" i="4"/>
  <c r="R535" i="5" l="1"/>
  <c r="R270" i="4"/>
  <c r="S270" i="4" s="1"/>
  <c r="P270" i="4"/>
  <c r="R535" i="6"/>
  <c r="P266" i="6"/>
  <c r="Q266" i="6" s="1"/>
  <c r="N266" i="6"/>
  <c r="J536" i="6"/>
  <c r="I537" i="6"/>
  <c r="L536" i="6"/>
  <c r="V535" i="6"/>
  <c r="T535" i="4"/>
  <c r="I537" i="5"/>
  <c r="L536" i="5"/>
  <c r="J536" i="5"/>
  <c r="V535" i="5"/>
  <c r="Q271" i="5"/>
  <c r="N271" i="5"/>
  <c r="L536" i="4"/>
  <c r="O536" i="4"/>
  <c r="K537" i="4"/>
  <c r="I537" i="4" s="1"/>
  <c r="J537" i="4" s="1"/>
  <c r="N536" i="4"/>
  <c r="U535" i="4"/>
  <c r="R536" i="5" l="1"/>
  <c r="Q271" i="4"/>
  <c r="V270" i="4"/>
  <c r="O267" i="6"/>
  <c r="W266" i="6"/>
  <c r="S266" i="6"/>
  <c r="T266" i="6" s="1"/>
  <c r="U265" i="6" s="1"/>
  <c r="R536" i="6"/>
  <c r="I538" i="6"/>
  <c r="L537" i="6"/>
  <c r="J537" i="6"/>
  <c r="V536" i="6"/>
  <c r="T536" i="4"/>
  <c r="W271" i="5"/>
  <c r="S271" i="5"/>
  <c r="T271" i="5" s="1"/>
  <c r="U270" i="5" s="1"/>
  <c r="O272" i="5"/>
  <c r="P272" i="5" s="1"/>
  <c r="J537" i="5"/>
  <c r="L537" i="5"/>
  <c r="I538" i="5"/>
  <c r="V536" i="5"/>
  <c r="L537" i="4"/>
  <c r="K538" i="4"/>
  <c r="I538" i="4" s="1"/>
  <c r="J538" i="4" s="1"/>
  <c r="N537" i="4"/>
  <c r="O537" i="4"/>
  <c r="U536" i="4"/>
  <c r="R537" i="5" l="1"/>
  <c r="R271" i="4"/>
  <c r="S271" i="4" s="1"/>
  <c r="P271" i="4"/>
  <c r="P267" i="6"/>
  <c r="Q267" i="6" s="1"/>
  <c r="N267" i="6"/>
  <c r="R537" i="6"/>
  <c r="J538" i="6"/>
  <c r="I539" i="6"/>
  <c r="L538" i="6"/>
  <c r="R538" i="6" s="1"/>
  <c r="V537" i="6"/>
  <c r="T537" i="4"/>
  <c r="I539" i="5"/>
  <c r="L538" i="5"/>
  <c r="J538" i="5"/>
  <c r="V537" i="5"/>
  <c r="Q272" i="5"/>
  <c r="N272" i="5"/>
  <c r="L538" i="4"/>
  <c r="O538" i="4"/>
  <c r="N538" i="4"/>
  <c r="K539" i="4"/>
  <c r="I539" i="4" s="1"/>
  <c r="J539" i="4" s="1"/>
  <c r="U537" i="4"/>
  <c r="V271" i="4" l="1"/>
  <c r="Q272" i="4"/>
  <c r="S267" i="6"/>
  <c r="T267" i="6" s="1"/>
  <c r="U266" i="6" s="1"/>
  <c r="O268" i="6"/>
  <c r="W267" i="6"/>
  <c r="I540" i="6"/>
  <c r="L539" i="6"/>
  <c r="J539" i="6"/>
  <c r="V538" i="6"/>
  <c r="R538" i="5"/>
  <c r="T538" i="4"/>
  <c r="W272" i="5"/>
  <c r="S272" i="5"/>
  <c r="T272" i="5" s="1"/>
  <c r="U271" i="5" s="1"/>
  <c r="O273" i="5"/>
  <c r="P273" i="5" s="1"/>
  <c r="J539" i="5"/>
  <c r="L539" i="5"/>
  <c r="I540" i="5"/>
  <c r="V538" i="5"/>
  <c r="L539" i="4"/>
  <c r="K540" i="4"/>
  <c r="I540" i="4" s="1"/>
  <c r="J540" i="4" s="1"/>
  <c r="N539" i="4"/>
  <c r="O539" i="4"/>
  <c r="U538" i="4"/>
  <c r="R272" i="4" l="1"/>
  <c r="S272" i="4" s="1"/>
  <c r="P272" i="4"/>
  <c r="R539" i="6"/>
  <c r="P268" i="6"/>
  <c r="Q268" i="6" s="1"/>
  <c r="N268" i="6"/>
  <c r="R539" i="5"/>
  <c r="J540" i="6"/>
  <c r="I541" i="6"/>
  <c r="L540" i="6"/>
  <c r="V539" i="6"/>
  <c r="T539" i="4"/>
  <c r="I541" i="5"/>
  <c r="L540" i="5"/>
  <c r="J540" i="5"/>
  <c r="V539" i="5"/>
  <c r="Q273" i="5"/>
  <c r="N273" i="5"/>
  <c r="L540" i="4"/>
  <c r="O540" i="4"/>
  <c r="K541" i="4"/>
  <c r="I541" i="4" s="1"/>
  <c r="J541" i="4" s="1"/>
  <c r="N540" i="4"/>
  <c r="U539" i="4"/>
  <c r="Q273" i="4" l="1"/>
  <c r="V272" i="4"/>
  <c r="R540" i="6"/>
  <c r="O269" i="6"/>
  <c r="W268" i="6"/>
  <c r="S268" i="6"/>
  <c r="T268" i="6" s="1"/>
  <c r="U267" i="6" s="1"/>
  <c r="R540" i="5"/>
  <c r="I542" i="6"/>
  <c r="L541" i="6"/>
  <c r="J541" i="6"/>
  <c r="V540" i="6"/>
  <c r="T540" i="4"/>
  <c r="W273" i="5"/>
  <c r="S273" i="5"/>
  <c r="T273" i="5" s="1"/>
  <c r="U272" i="5" s="1"/>
  <c r="O274" i="5"/>
  <c r="P274" i="5" s="1"/>
  <c r="J541" i="5"/>
  <c r="I542" i="5"/>
  <c r="L541" i="5"/>
  <c r="V540" i="5"/>
  <c r="L541" i="4"/>
  <c r="K542" i="4"/>
  <c r="I542" i="4" s="1"/>
  <c r="J542" i="4" s="1"/>
  <c r="N541" i="4"/>
  <c r="O541" i="4"/>
  <c r="U540" i="4"/>
  <c r="R541" i="6" l="1"/>
  <c r="R273" i="4"/>
  <c r="S273" i="4" s="1"/>
  <c r="P273" i="4"/>
  <c r="P269" i="6"/>
  <c r="Q269" i="6" s="1"/>
  <c r="N269" i="6"/>
  <c r="J542" i="6"/>
  <c r="I543" i="6"/>
  <c r="L542" i="6"/>
  <c r="V541" i="6"/>
  <c r="R541" i="5"/>
  <c r="T541" i="4"/>
  <c r="I543" i="5"/>
  <c r="L542" i="5"/>
  <c r="J542" i="5"/>
  <c r="V541" i="5"/>
  <c r="Q274" i="5"/>
  <c r="N274" i="5"/>
  <c r="L542" i="4"/>
  <c r="O542" i="4"/>
  <c r="N542" i="4"/>
  <c r="K543" i="4"/>
  <c r="I543" i="4" s="1"/>
  <c r="J543" i="4" s="1"/>
  <c r="U541" i="4"/>
  <c r="R542" i="5" l="1"/>
  <c r="Q274" i="4"/>
  <c r="V273" i="4"/>
  <c r="R542" i="6"/>
  <c r="O270" i="6"/>
  <c r="W269" i="6"/>
  <c r="S269" i="6"/>
  <c r="T269" i="6" s="1"/>
  <c r="U268" i="6" s="1"/>
  <c r="I544" i="6"/>
  <c r="L543" i="6"/>
  <c r="J543" i="6"/>
  <c r="R543" i="6" s="1"/>
  <c r="V542" i="6"/>
  <c r="T542" i="4"/>
  <c r="W274" i="5"/>
  <c r="S274" i="5"/>
  <c r="T274" i="5" s="1"/>
  <c r="U273" i="5" s="1"/>
  <c r="O275" i="5"/>
  <c r="P275" i="5" s="1"/>
  <c r="J543" i="5"/>
  <c r="I544" i="5"/>
  <c r="L543" i="5"/>
  <c r="V542" i="5"/>
  <c r="L543" i="4"/>
  <c r="K544" i="4"/>
  <c r="I544" i="4" s="1"/>
  <c r="J544" i="4" s="1"/>
  <c r="N543" i="4"/>
  <c r="O543" i="4"/>
  <c r="U542" i="4"/>
  <c r="R543" i="5" l="1"/>
  <c r="R274" i="4"/>
  <c r="S274" i="4" s="1"/>
  <c r="P274" i="4"/>
  <c r="P270" i="6"/>
  <c r="Q270" i="6" s="1"/>
  <c r="N270" i="6"/>
  <c r="T543" i="4"/>
  <c r="J544" i="6"/>
  <c r="R544" i="6" s="1"/>
  <c r="I545" i="6"/>
  <c r="L544" i="6"/>
  <c r="V543" i="6"/>
  <c r="I545" i="5"/>
  <c r="L544" i="5"/>
  <c r="J544" i="5"/>
  <c r="V543" i="5"/>
  <c r="Q275" i="5"/>
  <c r="N275" i="5"/>
  <c r="L544" i="4"/>
  <c r="O544" i="4"/>
  <c r="K545" i="4"/>
  <c r="I545" i="4" s="1"/>
  <c r="J545" i="4" s="1"/>
  <c r="N544" i="4"/>
  <c r="U543" i="4"/>
  <c r="R544" i="5" l="1"/>
  <c r="T544" i="4"/>
  <c r="V274" i="4"/>
  <c r="Q275" i="4"/>
  <c r="S270" i="6"/>
  <c r="T270" i="6" s="1"/>
  <c r="U269" i="6" s="1"/>
  <c r="O271" i="6"/>
  <c r="W270" i="6"/>
  <c r="I546" i="6"/>
  <c r="L545" i="6"/>
  <c r="J545" i="6"/>
  <c r="R545" i="6" s="1"/>
  <c r="V544" i="6"/>
  <c r="W275" i="5"/>
  <c r="S275" i="5"/>
  <c r="T275" i="5" s="1"/>
  <c r="U274" i="5" s="1"/>
  <c r="O276" i="5"/>
  <c r="P276" i="5" s="1"/>
  <c r="J545" i="5"/>
  <c r="L545" i="5"/>
  <c r="I546" i="5"/>
  <c r="V544" i="5"/>
  <c r="L545" i="4"/>
  <c r="K546" i="4"/>
  <c r="I546" i="4" s="1"/>
  <c r="J546" i="4" s="1"/>
  <c r="N545" i="4"/>
  <c r="O545" i="4"/>
  <c r="U544" i="4"/>
  <c r="R275" i="4" l="1"/>
  <c r="S275" i="4" s="1"/>
  <c r="P275" i="4"/>
  <c r="P271" i="6"/>
  <c r="Q271" i="6" s="1"/>
  <c r="N271" i="6"/>
  <c r="R545" i="5"/>
  <c r="J546" i="6"/>
  <c r="I547" i="6"/>
  <c r="L546" i="6"/>
  <c r="V545" i="6"/>
  <c r="T545" i="4"/>
  <c r="I547" i="5"/>
  <c r="L546" i="5"/>
  <c r="J546" i="5"/>
  <c r="V545" i="5"/>
  <c r="Q276" i="5"/>
  <c r="N276" i="5"/>
  <c r="L546" i="4"/>
  <c r="O546" i="4"/>
  <c r="N546" i="4"/>
  <c r="K547" i="4"/>
  <c r="I547" i="4" s="1"/>
  <c r="J547" i="4" s="1"/>
  <c r="U545" i="4"/>
  <c r="Q276" i="4" l="1"/>
  <c r="V275" i="4"/>
  <c r="W271" i="6"/>
  <c r="O272" i="6"/>
  <c r="S271" i="6"/>
  <c r="T271" i="6" s="1"/>
  <c r="U270" i="6" s="1"/>
  <c r="R546" i="6"/>
  <c r="R546" i="5"/>
  <c r="I548" i="6"/>
  <c r="L547" i="6"/>
  <c r="J547" i="6"/>
  <c r="R547" i="6" s="1"/>
  <c r="V546" i="6"/>
  <c r="T546" i="4"/>
  <c r="W276" i="5"/>
  <c r="S276" i="5"/>
  <c r="T276" i="5" s="1"/>
  <c r="U275" i="5" s="1"/>
  <c r="O277" i="5"/>
  <c r="P277" i="5" s="1"/>
  <c r="J547" i="5"/>
  <c r="L547" i="5"/>
  <c r="I548" i="5"/>
  <c r="V546" i="5"/>
  <c r="L547" i="4"/>
  <c r="K548" i="4"/>
  <c r="I548" i="4" s="1"/>
  <c r="J548" i="4" s="1"/>
  <c r="N547" i="4"/>
  <c r="O547" i="4"/>
  <c r="U546" i="4"/>
  <c r="R547" i="5" l="1"/>
  <c r="R276" i="4"/>
  <c r="S276" i="4" s="1"/>
  <c r="P276" i="4"/>
  <c r="P272" i="6"/>
  <c r="Q272" i="6" s="1"/>
  <c r="N272" i="6"/>
  <c r="J548" i="6"/>
  <c r="I549" i="6"/>
  <c r="L548" i="6"/>
  <c r="V547" i="6"/>
  <c r="T547" i="4"/>
  <c r="I549" i="5"/>
  <c r="L548" i="5"/>
  <c r="J548" i="5"/>
  <c r="V547" i="5"/>
  <c r="Q277" i="5"/>
  <c r="N277" i="5"/>
  <c r="L548" i="4"/>
  <c r="O548" i="4"/>
  <c r="K549" i="4"/>
  <c r="I549" i="4" s="1"/>
  <c r="J549" i="4" s="1"/>
  <c r="N548" i="4"/>
  <c r="U547" i="4"/>
  <c r="R548" i="5" l="1"/>
  <c r="V276" i="4"/>
  <c r="Q277" i="4"/>
  <c r="W272" i="6"/>
  <c r="O273" i="6"/>
  <c r="S272" i="6"/>
  <c r="T272" i="6" s="1"/>
  <c r="U271" i="6" s="1"/>
  <c r="R548" i="6"/>
  <c r="I550" i="6"/>
  <c r="L549" i="6"/>
  <c r="J549" i="6"/>
  <c r="V548" i="6"/>
  <c r="T548" i="4"/>
  <c r="W277" i="5"/>
  <c r="S277" i="5"/>
  <c r="T277" i="5" s="1"/>
  <c r="U276" i="5" s="1"/>
  <c r="O278" i="5"/>
  <c r="P278" i="5" s="1"/>
  <c r="J549" i="5"/>
  <c r="I550" i="5"/>
  <c r="L549" i="5"/>
  <c r="V548" i="5"/>
  <c r="L549" i="4"/>
  <c r="K550" i="4"/>
  <c r="I550" i="4" s="1"/>
  <c r="J550" i="4" s="1"/>
  <c r="N549" i="4"/>
  <c r="O549" i="4"/>
  <c r="U548" i="4"/>
  <c r="R549" i="5" l="1"/>
  <c r="R277" i="4"/>
  <c r="S277" i="4" s="1"/>
  <c r="P277" i="4"/>
  <c r="P273" i="6"/>
  <c r="Q273" i="6" s="1"/>
  <c r="N273" i="6"/>
  <c r="R549" i="6"/>
  <c r="J550" i="6"/>
  <c r="R550" i="6" s="1"/>
  <c r="I551" i="6"/>
  <c r="L550" i="6"/>
  <c r="V549" i="6"/>
  <c r="T549" i="4"/>
  <c r="I551" i="5"/>
  <c r="L550" i="5"/>
  <c r="J550" i="5"/>
  <c r="V549" i="5"/>
  <c r="Q278" i="5"/>
  <c r="N278" i="5"/>
  <c r="L550" i="4"/>
  <c r="O550" i="4"/>
  <c r="N550" i="4"/>
  <c r="K551" i="4"/>
  <c r="I551" i="4" s="1"/>
  <c r="J551" i="4" s="1"/>
  <c r="U549" i="4"/>
  <c r="V277" i="4" l="1"/>
  <c r="Q278" i="4"/>
  <c r="O274" i="6"/>
  <c r="W273" i="6"/>
  <c r="S273" i="6"/>
  <c r="T273" i="6" s="1"/>
  <c r="U272" i="6" s="1"/>
  <c r="R550" i="5"/>
  <c r="I552" i="6"/>
  <c r="L551" i="6"/>
  <c r="J551" i="6"/>
  <c r="V550" i="6"/>
  <c r="T550" i="4"/>
  <c r="W278" i="5"/>
  <c r="S278" i="5"/>
  <c r="T278" i="5" s="1"/>
  <c r="U277" i="5" s="1"/>
  <c r="O279" i="5"/>
  <c r="P279" i="5" s="1"/>
  <c r="J551" i="5"/>
  <c r="I552" i="5"/>
  <c r="L551" i="5"/>
  <c r="R551" i="5" s="1"/>
  <c r="V550" i="5"/>
  <c r="L551" i="4"/>
  <c r="K552" i="4"/>
  <c r="I552" i="4" s="1"/>
  <c r="J552" i="4" s="1"/>
  <c r="N551" i="4"/>
  <c r="O551" i="4"/>
  <c r="U550" i="4"/>
  <c r="R278" i="4" l="1"/>
  <c r="S278" i="4" s="1"/>
  <c r="P278" i="4"/>
  <c r="R551" i="6"/>
  <c r="P274" i="6"/>
  <c r="Q274" i="6" s="1"/>
  <c r="N274" i="6"/>
  <c r="J552" i="6"/>
  <c r="R552" i="6" s="1"/>
  <c r="I553" i="6"/>
  <c r="L552" i="6"/>
  <c r="V551" i="6"/>
  <c r="T551" i="4"/>
  <c r="I553" i="5"/>
  <c r="L552" i="5"/>
  <c r="J552" i="5"/>
  <c r="V551" i="5"/>
  <c r="Q279" i="5"/>
  <c r="N279" i="5"/>
  <c r="L552" i="4"/>
  <c r="O552" i="4"/>
  <c r="K553" i="4"/>
  <c r="I553" i="4" s="1"/>
  <c r="J553" i="4" s="1"/>
  <c r="N552" i="4"/>
  <c r="U551" i="4"/>
  <c r="Q279" i="4" l="1"/>
  <c r="V278" i="4"/>
  <c r="S274" i="6"/>
  <c r="T274" i="6" s="1"/>
  <c r="U273" i="6" s="1"/>
  <c r="O275" i="6"/>
  <c r="W274" i="6"/>
  <c r="R552" i="5"/>
  <c r="I554" i="6"/>
  <c r="L553" i="6"/>
  <c r="J553" i="6"/>
  <c r="R553" i="6" s="1"/>
  <c r="V552" i="6"/>
  <c r="T552" i="4"/>
  <c r="W279" i="5"/>
  <c r="S279" i="5"/>
  <c r="T279" i="5" s="1"/>
  <c r="U278" i="5" s="1"/>
  <c r="O280" i="5"/>
  <c r="P280" i="5" s="1"/>
  <c r="J553" i="5"/>
  <c r="L553" i="5"/>
  <c r="I554" i="5"/>
  <c r="V552" i="5"/>
  <c r="L553" i="4"/>
  <c r="K554" i="4"/>
  <c r="I554" i="4" s="1"/>
  <c r="J554" i="4" s="1"/>
  <c r="N553" i="4"/>
  <c r="O553" i="4"/>
  <c r="U552" i="4"/>
  <c r="R279" i="4" l="1"/>
  <c r="S279" i="4" s="1"/>
  <c r="P279" i="4"/>
  <c r="P275" i="6"/>
  <c r="Q275" i="6" s="1"/>
  <c r="N275" i="6"/>
  <c r="R553" i="5"/>
  <c r="J554" i="6"/>
  <c r="R554" i="6" s="1"/>
  <c r="I555" i="6"/>
  <c r="L554" i="6"/>
  <c r="V553" i="6"/>
  <c r="T553" i="4"/>
  <c r="I555" i="5"/>
  <c r="L554" i="5"/>
  <c r="J554" i="5"/>
  <c r="V553" i="5"/>
  <c r="Q280" i="5"/>
  <c r="N280" i="5"/>
  <c r="L554" i="4"/>
  <c r="O554" i="4"/>
  <c r="N554" i="4"/>
  <c r="K555" i="4"/>
  <c r="I555" i="4" s="1"/>
  <c r="J555" i="4" s="1"/>
  <c r="U553" i="4"/>
  <c r="V279" i="4" l="1"/>
  <c r="Q280" i="4"/>
  <c r="S275" i="6"/>
  <c r="T275" i="6" s="1"/>
  <c r="U274" i="6" s="1"/>
  <c r="O276" i="6"/>
  <c r="W275" i="6"/>
  <c r="I556" i="6"/>
  <c r="L555" i="6"/>
  <c r="J555" i="6"/>
  <c r="V554" i="6"/>
  <c r="R554" i="5"/>
  <c r="T554" i="4"/>
  <c r="W280" i="5"/>
  <c r="S280" i="5"/>
  <c r="T280" i="5" s="1"/>
  <c r="U279" i="5" s="1"/>
  <c r="O281" i="5"/>
  <c r="P281" i="5" s="1"/>
  <c r="J555" i="5"/>
  <c r="L555" i="5"/>
  <c r="I556" i="5"/>
  <c r="V554" i="5"/>
  <c r="L555" i="4"/>
  <c r="K556" i="4"/>
  <c r="I556" i="4" s="1"/>
  <c r="J556" i="4" s="1"/>
  <c r="N555" i="4"/>
  <c r="O555" i="4"/>
  <c r="U554" i="4"/>
  <c r="R555" i="6" l="1"/>
  <c r="R280" i="4"/>
  <c r="S280" i="4" s="1"/>
  <c r="P280" i="4"/>
  <c r="P276" i="6"/>
  <c r="Q276" i="6" s="1"/>
  <c r="N276" i="6"/>
  <c r="T555" i="4"/>
  <c r="R555" i="5"/>
  <c r="J556" i="6"/>
  <c r="I557" i="6"/>
  <c r="L556" i="6"/>
  <c r="V555" i="6"/>
  <c r="I557" i="5"/>
  <c r="L556" i="5"/>
  <c r="J556" i="5"/>
  <c r="V555" i="5"/>
  <c r="Q281" i="5"/>
  <c r="N281" i="5"/>
  <c r="L556" i="4"/>
  <c r="O556" i="4"/>
  <c r="K557" i="4"/>
  <c r="I557" i="4" s="1"/>
  <c r="J557" i="4" s="1"/>
  <c r="N556" i="4"/>
  <c r="U555" i="4"/>
  <c r="V280" i="4" l="1"/>
  <c r="Q281" i="4"/>
  <c r="R556" i="6"/>
  <c r="S276" i="6"/>
  <c r="T276" i="6" s="1"/>
  <c r="U275" i="6" s="1"/>
  <c r="O277" i="6"/>
  <c r="W276" i="6"/>
  <c r="T556" i="4"/>
  <c r="R556" i="5"/>
  <c r="I558" i="6"/>
  <c r="L557" i="6"/>
  <c r="J557" i="6"/>
  <c r="V556" i="6"/>
  <c r="W281" i="5"/>
  <c r="S281" i="5"/>
  <c r="T281" i="5" s="1"/>
  <c r="U280" i="5" s="1"/>
  <c r="O282" i="5"/>
  <c r="P282" i="5" s="1"/>
  <c r="J557" i="5"/>
  <c r="I558" i="5"/>
  <c r="L557" i="5"/>
  <c r="V556" i="5"/>
  <c r="L557" i="4"/>
  <c r="K558" i="4"/>
  <c r="I558" i="4" s="1"/>
  <c r="J558" i="4" s="1"/>
  <c r="N557" i="4"/>
  <c r="O557" i="4"/>
  <c r="U556" i="4"/>
  <c r="R281" i="4" l="1"/>
  <c r="S281" i="4" s="1"/>
  <c r="P281" i="4"/>
  <c r="R557" i="6"/>
  <c r="P277" i="6"/>
  <c r="Q277" i="6" s="1"/>
  <c r="N277" i="6"/>
  <c r="J558" i="6"/>
  <c r="I559" i="6"/>
  <c r="L558" i="6"/>
  <c r="V557" i="6"/>
  <c r="R557" i="5"/>
  <c r="T557" i="4"/>
  <c r="I559" i="5"/>
  <c r="L558" i="5"/>
  <c r="J558" i="5"/>
  <c r="V557" i="5"/>
  <c r="Q282" i="5"/>
  <c r="N282" i="5"/>
  <c r="L558" i="4"/>
  <c r="O558" i="4"/>
  <c r="N558" i="4"/>
  <c r="K559" i="4"/>
  <c r="I559" i="4" s="1"/>
  <c r="J559" i="4" s="1"/>
  <c r="U557" i="4"/>
  <c r="V281" i="4" l="1"/>
  <c r="Q282" i="4"/>
  <c r="R558" i="6"/>
  <c r="S277" i="6"/>
  <c r="T277" i="6" s="1"/>
  <c r="U276" i="6" s="1"/>
  <c r="W277" i="6"/>
  <c r="O278" i="6"/>
  <c r="R558" i="5"/>
  <c r="I560" i="6"/>
  <c r="L559" i="6"/>
  <c r="J559" i="6"/>
  <c r="V558" i="6"/>
  <c r="T558" i="4"/>
  <c r="W282" i="5"/>
  <c r="S282" i="5"/>
  <c r="T282" i="5" s="1"/>
  <c r="U281" i="5" s="1"/>
  <c r="O283" i="5"/>
  <c r="P283" i="5" s="1"/>
  <c r="J559" i="5"/>
  <c r="I560" i="5"/>
  <c r="L559" i="5"/>
  <c r="V558" i="5"/>
  <c r="L559" i="4"/>
  <c r="K560" i="4"/>
  <c r="I560" i="4" s="1"/>
  <c r="J560" i="4" s="1"/>
  <c r="N559" i="4"/>
  <c r="O559" i="4"/>
  <c r="U558" i="4"/>
  <c r="R559" i="5" l="1"/>
  <c r="R559" i="6"/>
  <c r="R282" i="4"/>
  <c r="S282" i="4" s="1"/>
  <c r="P282" i="4"/>
  <c r="P278" i="6"/>
  <c r="Q278" i="6" s="1"/>
  <c r="N278" i="6"/>
  <c r="J560" i="6"/>
  <c r="I561" i="6"/>
  <c r="L560" i="6"/>
  <c r="V559" i="6"/>
  <c r="T559" i="4"/>
  <c r="I561" i="5"/>
  <c r="L560" i="5"/>
  <c r="J560" i="5"/>
  <c r="V559" i="5"/>
  <c r="Q283" i="5"/>
  <c r="N283" i="5"/>
  <c r="L560" i="4"/>
  <c r="O560" i="4"/>
  <c r="K561" i="4"/>
  <c r="I561" i="4" s="1"/>
  <c r="J561" i="4" s="1"/>
  <c r="N560" i="4"/>
  <c r="U559" i="4"/>
  <c r="V282" i="4" l="1"/>
  <c r="Q283" i="4"/>
  <c r="R560" i="6"/>
  <c r="S278" i="6"/>
  <c r="T278" i="6" s="1"/>
  <c r="U277" i="6" s="1"/>
  <c r="O279" i="6"/>
  <c r="W278" i="6"/>
  <c r="R560" i="5"/>
  <c r="I562" i="6"/>
  <c r="L561" i="6"/>
  <c r="J561" i="6"/>
  <c r="V560" i="6"/>
  <c r="W283" i="5"/>
  <c r="S283" i="5"/>
  <c r="T283" i="5" s="1"/>
  <c r="U282" i="5" s="1"/>
  <c r="O284" i="5"/>
  <c r="P284" i="5" s="1"/>
  <c r="J561" i="5"/>
  <c r="L561" i="5"/>
  <c r="I562" i="5"/>
  <c r="V560" i="5"/>
  <c r="T560" i="4"/>
  <c r="L561" i="4"/>
  <c r="K562" i="4"/>
  <c r="I562" i="4" s="1"/>
  <c r="J562" i="4" s="1"/>
  <c r="N561" i="4"/>
  <c r="O561" i="4"/>
  <c r="U560" i="4"/>
  <c r="R561" i="6" l="1"/>
  <c r="R283" i="4"/>
  <c r="S283" i="4" s="1"/>
  <c r="P283" i="4"/>
  <c r="P279" i="6"/>
  <c r="Q279" i="6" s="1"/>
  <c r="N279" i="6"/>
  <c r="R561" i="5"/>
  <c r="I563" i="6"/>
  <c r="L562" i="6"/>
  <c r="J562" i="6"/>
  <c r="V561" i="6"/>
  <c r="T561" i="4"/>
  <c r="I563" i="5"/>
  <c r="L562" i="5"/>
  <c r="J562" i="5"/>
  <c r="V561" i="5"/>
  <c r="Q284" i="5"/>
  <c r="N284" i="5"/>
  <c r="L562" i="4"/>
  <c r="O562" i="4"/>
  <c r="N562" i="4"/>
  <c r="K563" i="4"/>
  <c r="I563" i="4" s="1"/>
  <c r="J563" i="4" s="1"/>
  <c r="U561" i="4"/>
  <c r="R562" i="6" l="1"/>
  <c r="V283" i="4"/>
  <c r="Q284" i="4"/>
  <c r="S279" i="6"/>
  <c r="T279" i="6" s="1"/>
  <c r="U278" i="6" s="1"/>
  <c r="O280" i="6"/>
  <c r="W279" i="6"/>
  <c r="R562" i="5"/>
  <c r="I564" i="6"/>
  <c r="L563" i="6"/>
  <c r="J563" i="6"/>
  <c r="V562" i="6"/>
  <c r="T562" i="4"/>
  <c r="W284" i="5"/>
  <c r="S284" i="5"/>
  <c r="T284" i="5" s="1"/>
  <c r="U283" i="5" s="1"/>
  <c r="O285" i="5"/>
  <c r="P285" i="5" s="1"/>
  <c r="J563" i="5"/>
  <c r="L563" i="5"/>
  <c r="I564" i="5"/>
  <c r="V562" i="5"/>
  <c r="L563" i="4"/>
  <c r="K564" i="4"/>
  <c r="I564" i="4" s="1"/>
  <c r="J564" i="4" s="1"/>
  <c r="N563" i="4"/>
  <c r="O563" i="4"/>
  <c r="U562" i="4"/>
  <c r="R563" i="6" l="1"/>
  <c r="R284" i="4"/>
  <c r="S284" i="4" s="1"/>
  <c r="P284" i="4"/>
  <c r="P280" i="6"/>
  <c r="Q280" i="6" s="1"/>
  <c r="N280" i="6"/>
  <c r="T563" i="4"/>
  <c r="R563" i="5"/>
  <c r="J564" i="6"/>
  <c r="I565" i="6"/>
  <c r="L564" i="6"/>
  <c r="V563" i="6"/>
  <c r="I565" i="5"/>
  <c r="L564" i="5"/>
  <c r="J564" i="5"/>
  <c r="V563" i="5"/>
  <c r="Q285" i="5"/>
  <c r="N285" i="5"/>
  <c r="L564" i="4"/>
  <c r="O564" i="4"/>
  <c r="K565" i="4"/>
  <c r="I565" i="4" s="1"/>
  <c r="J565" i="4" s="1"/>
  <c r="N564" i="4"/>
  <c r="U563" i="4"/>
  <c r="V284" i="4" l="1"/>
  <c r="Q285" i="4"/>
  <c r="R564" i="6"/>
  <c r="O281" i="6"/>
  <c r="S280" i="6"/>
  <c r="T280" i="6" s="1"/>
  <c r="U279" i="6" s="1"/>
  <c r="W280" i="6"/>
  <c r="R564" i="5"/>
  <c r="I566" i="6"/>
  <c r="L565" i="6"/>
  <c r="J565" i="6"/>
  <c r="V564" i="6"/>
  <c r="T564" i="4"/>
  <c r="W285" i="5"/>
  <c r="S285" i="5"/>
  <c r="T285" i="5" s="1"/>
  <c r="U284" i="5" s="1"/>
  <c r="O286" i="5"/>
  <c r="P286" i="5" s="1"/>
  <c r="J565" i="5"/>
  <c r="I566" i="5"/>
  <c r="L565" i="5"/>
  <c r="V564" i="5"/>
  <c r="L565" i="4"/>
  <c r="K566" i="4"/>
  <c r="I566" i="4" s="1"/>
  <c r="J566" i="4" s="1"/>
  <c r="N565" i="4"/>
  <c r="O565" i="4"/>
  <c r="U564" i="4"/>
  <c r="R565" i="5" l="1"/>
  <c r="R565" i="6"/>
  <c r="R285" i="4"/>
  <c r="S285" i="4" s="1"/>
  <c r="P285" i="4"/>
  <c r="P281" i="6"/>
  <c r="Q281" i="6" s="1"/>
  <c r="N281" i="6"/>
  <c r="J566" i="6"/>
  <c r="I567" i="6"/>
  <c r="L566" i="6"/>
  <c r="V565" i="6"/>
  <c r="T565" i="4"/>
  <c r="I567" i="5"/>
  <c r="L566" i="5"/>
  <c r="J566" i="5"/>
  <c r="V565" i="5"/>
  <c r="Q286" i="5"/>
  <c r="N286" i="5"/>
  <c r="L566" i="4"/>
  <c r="O566" i="4"/>
  <c r="N566" i="4"/>
  <c r="K567" i="4"/>
  <c r="I567" i="4" s="1"/>
  <c r="J567" i="4" s="1"/>
  <c r="U565" i="4"/>
  <c r="V285" i="4" l="1"/>
  <c r="Q286" i="4"/>
  <c r="R566" i="6"/>
  <c r="S281" i="6"/>
  <c r="T281" i="6" s="1"/>
  <c r="U280" i="6" s="1"/>
  <c r="O282" i="6"/>
  <c r="W281" i="6"/>
  <c r="I568" i="6"/>
  <c r="L567" i="6"/>
  <c r="J567" i="6"/>
  <c r="V566" i="6"/>
  <c r="R566" i="5"/>
  <c r="T566" i="4"/>
  <c r="W286" i="5"/>
  <c r="S286" i="5"/>
  <c r="T286" i="5" s="1"/>
  <c r="U285" i="5" s="1"/>
  <c r="O287" i="5"/>
  <c r="P287" i="5" s="1"/>
  <c r="J567" i="5"/>
  <c r="I568" i="5"/>
  <c r="L567" i="5"/>
  <c r="V566" i="5"/>
  <c r="L567" i="4"/>
  <c r="K568" i="4"/>
  <c r="I568" i="4" s="1"/>
  <c r="J568" i="4" s="1"/>
  <c r="N567" i="4"/>
  <c r="O567" i="4"/>
  <c r="U566" i="4"/>
  <c r="R567" i="6" l="1"/>
  <c r="R286" i="4"/>
  <c r="S286" i="4" s="1"/>
  <c r="P286" i="4"/>
  <c r="P282" i="6"/>
  <c r="Q282" i="6" s="1"/>
  <c r="N282" i="6"/>
  <c r="J568" i="6"/>
  <c r="R568" i="6" s="1"/>
  <c r="I569" i="6"/>
  <c r="L568" i="6"/>
  <c r="V567" i="6"/>
  <c r="R567" i="5"/>
  <c r="T567" i="4"/>
  <c r="I569" i="5"/>
  <c r="L568" i="5"/>
  <c r="J568" i="5"/>
  <c r="V567" i="5"/>
  <c r="Q287" i="5"/>
  <c r="N287" i="5"/>
  <c r="L568" i="4"/>
  <c r="O568" i="4"/>
  <c r="K569" i="4"/>
  <c r="I569" i="4" s="1"/>
  <c r="J569" i="4" s="1"/>
  <c r="N568" i="4"/>
  <c r="U567" i="4"/>
  <c r="V286" i="4" l="1"/>
  <c r="Q287" i="4"/>
  <c r="W282" i="6"/>
  <c r="S282" i="6"/>
  <c r="T282" i="6" s="1"/>
  <c r="U281" i="6" s="1"/>
  <c r="O283" i="6"/>
  <c r="R568" i="5"/>
  <c r="I570" i="6"/>
  <c r="L569" i="6"/>
  <c r="J569" i="6"/>
  <c r="V568" i="6"/>
  <c r="T568" i="4"/>
  <c r="W287" i="5"/>
  <c r="S287" i="5"/>
  <c r="T287" i="5" s="1"/>
  <c r="U286" i="5" s="1"/>
  <c r="O288" i="5"/>
  <c r="P288" i="5" s="1"/>
  <c r="J569" i="5"/>
  <c r="L569" i="5"/>
  <c r="I570" i="5"/>
  <c r="V568" i="5"/>
  <c r="L569" i="4"/>
  <c r="K570" i="4"/>
  <c r="I570" i="4" s="1"/>
  <c r="J570" i="4" s="1"/>
  <c r="N569" i="4"/>
  <c r="O569" i="4"/>
  <c r="U568" i="4"/>
  <c r="R569" i="6" l="1"/>
  <c r="R287" i="4"/>
  <c r="S287" i="4" s="1"/>
  <c r="P287" i="4"/>
  <c r="P283" i="6"/>
  <c r="Q283" i="6" s="1"/>
  <c r="N283" i="6"/>
  <c r="R569" i="5"/>
  <c r="J570" i="6"/>
  <c r="I571" i="6"/>
  <c r="L570" i="6"/>
  <c r="V569" i="6"/>
  <c r="T569" i="4"/>
  <c r="I571" i="5"/>
  <c r="L570" i="5"/>
  <c r="J570" i="5"/>
  <c r="V569" i="5"/>
  <c r="Q288" i="5"/>
  <c r="N288" i="5"/>
  <c r="L570" i="4"/>
  <c r="O570" i="4"/>
  <c r="N570" i="4"/>
  <c r="K571" i="4"/>
  <c r="I571" i="4" s="1"/>
  <c r="J571" i="4" s="1"/>
  <c r="U569" i="4"/>
  <c r="R570" i="6" l="1"/>
  <c r="V287" i="4"/>
  <c r="Q288" i="4"/>
  <c r="S283" i="6"/>
  <c r="T283" i="6" s="1"/>
  <c r="U282" i="6" s="1"/>
  <c r="O284" i="6"/>
  <c r="W283" i="6"/>
  <c r="T570" i="4"/>
  <c r="I572" i="6"/>
  <c r="L571" i="6"/>
  <c r="S571" i="6"/>
  <c r="T571" i="6" s="1"/>
  <c r="O571" i="6"/>
  <c r="P571" i="6" s="1"/>
  <c r="J571" i="6"/>
  <c r="R571" i="6"/>
  <c r="N571" i="6"/>
  <c r="V570" i="6"/>
  <c r="R570" i="5"/>
  <c r="W288" i="5"/>
  <c r="S288" i="5"/>
  <c r="T288" i="5" s="1"/>
  <c r="U287" i="5" s="1"/>
  <c r="O289" i="5"/>
  <c r="P289" i="5" s="1"/>
  <c r="J571" i="5"/>
  <c r="R571" i="5"/>
  <c r="L571" i="5"/>
  <c r="I572" i="5"/>
  <c r="V570" i="5"/>
  <c r="L571" i="4"/>
  <c r="T571" i="4" s="1"/>
  <c r="K572" i="4"/>
  <c r="I572" i="4" s="1"/>
  <c r="J572" i="4" s="1"/>
  <c r="N571" i="4"/>
  <c r="O571" i="4"/>
  <c r="U570" i="4"/>
  <c r="R288" i="4" l="1"/>
  <c r="S288" i="4" s="1"/>
  <c r="P288" i="4"/>
  <c r="P284" i="6"/>
  <c r="Q284" i="6" s="1"/>
  <c r="N284" i="6"/>
  <c r="Q571" i="6"/>
  <c r="W571" i="6" s="1"/>
  <c r="S572" i="6"/>
  <c r="T572" i="6" s="1"/>
  <c r="U571" i="6" s="1"/>
  <c r="O572" i="6"/>
  <c r="P572" i="6" s="1"/>
  <c r="J572" i="6"/>
  <c r="R572" i="6"/>
  <c r="N572" i="6"/>
  <c r="I573" i="6"/>
  <c r="L572" i="6"/>
  <c r="V571" i="6"/>
  <c r="I573" i="5"/>
  <c r="L572" i="5"/>
  <c r="J572" i="5"/>
  <c r="R572" i="5" s="1"/>
  <c r="V571" i="5"/>
  <c r="Q289" i="5"/>
  <c r="N289" i="5"/>
  <c r="L572" i="4"/>
  <c r="T572" i="4" s="1"/>
  <c r="O572" i="4"/>
  <c r="K573" i="4"/>
  <c r="I573" i="4" s="1"/>
  <c r="J573" i="4" s="1"/>
  <c r="N572" i="4"/>
  <c r="U571" i="4"/>
  <c r="Q289" i="4" l="1"/>
  <c r="V288" i="4"/>
  <c r="W284" i="6"/>
  <c r="S284" i="6"/>
  <c r="T284" i="6" s="1"/>
  <c r="U283" i="6" s="1"/>
  <c r="O285" i="6"/>
  <c r="I574" i="6"/>
  <c r="L573" i="6"/>
  <c r="S573" i="6"/>
  <c r="T573" i="6" s="1"/>
  <c r="U572" i="6" s="1"/>
  <c r="O573" i="6"/>
  <c r="P573" i="6" s="1"/>
  <c r="J573" i="6"/>
  <c r="R573" i="6"/>
  <c r="N573" i="6"/>
  <c r="V572" i="6"/>
  <c r="Q572" i="6"/>
  <c r="W572" i="6" s="1"/>
  <c r="W289" i="5"/>
  <c r="S289" i="5"/>
  <c r="T289" i="5" s="1"/>
  <c r="U288" i="5" s="1"/>
  <c r="O290" i="5"/>
  <c r="P290" i="5" s="1"/>
  <c r="J573" i="5"/>
  <c r="R573" i="5"/>
  <c r="I574" i="5"/>
  <c r="L573" i="5"/>
  <c r="V572" i="5"/>
  <c r="L573" i="4"/>
  <c r="T573" i="4" s="1"/>
  <c r="K574" i="4"/>
  <c r="I574" i="4" s="1"/>
  <c r="J574" i="4" s="1"/>
  <c r="N573" i="4"/>
  <c r="O573" i="4"/>
  <c r="U572" i="4"/>
  <c r="R289" i="4" l="1"/>
  <c r="S289" i="4" s="1"/>
  <c r="P289" i="4"/>
  <c r="P285" i="6"/>
  <c r="Q285" i="6" s="1"/>
  <c r="N285" i="6"/>
  <c r="Q573" i="6"/>
  <c r="W573" i="6" s="1"/>
  <c r="S574" i="6"/>
  <c r="T574" i="6" s="1"/>
  <c r="U573" i="6" s="1"/>
  <c r="O574" i="6"/>
  <c r="P574" i="6" s="1"/>
  <c r="J574" i="6"/>
  <c r="R574" i="6"/>
  <c r="N574" i="6"/>
  <c r="I575" i="6"/>
  <c r="L574" i="6"/>
  <c r="V573" i="6"/>
  <c r="I575" i="5"/>
  <c r="L574" i="5"/>
  <c r="R574" i="5" s="1"/>
  <c r="J574" i="5"/>
  <c r="V573" i="5"/>
  <c r="Q290" i="5"/>
  <c r="N290" i="5"/>
  <c r="L574" i="4"/>
  <c r="T574" i="4" s="1"/>
  <c r="O574" i="4"/>
  <c r="N574" i="4"/>
  <c r="K575" i="4"/>
  <c r="I575" i="4" s="1"/>
  <c r="J575" i="4" s="1"/>
  <c r="U573" i="4"/>
  <c r="V289" i="4" l="1"/>
  <c r="Q290" i="4"/>
  <c r="W285" i="6"/>
  <c r="S285" i="6"/>
  <c r="T285" i="6" s="1"/>
  <c r="U284" i="6" s="1"/>
  <c r="O286" i="6"/>
  <c r="I576" i="6"/>
  <c r="L575" i="6"/>
  <c r="S575" i="6"/>
  <c r="T575" i="6" s="1"/>
  <c r="U574" i="6" s="1"/>
  <c r="O575" i="6"/>
  <c r="P575" i="6" s="1"/>
  <c r="J575" i="6"/>
  <c r="N575" i="6"/>
  <c r="R575" i="6"/>
  <c r="V574" i="6"/>
  <c r="Q574" i="6"/>
  <c r="W574" i="6" s="1"/>
  <c r="W290" i="5"/>
  <c r="S290" i="5"/>
  <c r="T290" i="5" s="1"/>
  <c r="U289" i="5" s="1"/>
  <c r="O291" i="5"/>
  <c r="P291" i="5" s="1"/>
  <c r="J575" i="5"/>
  <c r="R575" i="5" s="1"/>
  <c r="I576" i="5"/>
  <c r="L575" i="5"/>
  <c r="V574" i="5"/>
  <c r="L575" i="4"/>
  <c r="T575" i="4" s="1"/>
  <c r="K576" i="4"/>
  <c r="I576" i="4" s="1"/>
  <c r="J576" i="4" s="1"/>
  <c r="N575" i="4"/>
  <c r="O575" i="4"/>
  <c r="U574" i="4"/>
  <c r="R290" i="4" l="1"/>
  <c r="S290" i="4" s="1"/>
  <c r="P290" i="4"/>
  <c r="P286" i="6"/>
  <c r="Q286" i="6" s="1"/>
  <c r="N286" i="6"/>
  <c r="Q575" i="6"/>
  <c r="W575" i="6" s="1"/>
  <c r="S576" i="6"/>
  <c r="T576" i="6" s="1"/>
  <c r="U575" i="6" s="1"/>
  <c r="O576" i="6"/>
  <c r="P576" i="6" s="1"/>
  <c r="J576" i="6"/>
  <c r="R576" i="6"/>
  <c r="N576" i="6"/>
  <c r="I577" i="6"/>
  <c r="L576" i="6"/>
  <c r="V575" i="6"/>
  <c r="I577" i="5"/>
  <c r="L576" i="5"/>
  <c r="R576" i="5"/>
  <c r="J576" i="5"/>
  <c r="V575" i="5"/>
  <c r="Q291" i="5"/>
  <c r="N291" i="5"/>
  <c r="L576" i="4"/>
  <c r="T576" i="4" s="1"/>
  <c r="O576" i="4"/>
  <c r="K577" i="4"/>
  <c r="I577" i="4" s="1"/>
  <c r="J577" i="4" s="1"/>
  <c r="N576" i="4"/>
  <c r="U575" i="4"/>
  <c r="V290" i="4" l="1"/>
  <c r="Q291" i="4"/>
  <c r="O287" i="6"/>
  <c r="S286" i="6"/>
  <c r="T286" i="6" s="1"/>
  <c r="U285" i="6" s="1"/>
  <c r="W286" i="6"/>
  <c r="I578" i="6"/>
  <c r="L577" i="6"/>
  <c r="S577" i="6"/>
  <c r="T577" i="6" s="1"/>
  <c r="U576" i="6" s="1"/>
  <c r="O577" i="6"/>
  <c r="P577" i="6" s="1"/>
  <c r="J577" i="6"/>
  <c r="R577" i="6"/>
  <c r="N577" i="6"/>
  <c r="V576" i="6"/>
  <c r="Q576" i="6"/>
  <c r="W576" i="6" s="1"/>
  <c r="W291" i="5"/>
  <c r="S291" i="5"/>
  <c r="T291" i="5" s="1"/>
  <c r="U290" i="5" s="1"/>
  <c r="O292" i="5"/>
  <c r="P292" i="5" s="1"/>
  <c r="J577" i="5"/>
  <c r="L577" i="5"/>
  <c r="R577" i="5" s="1"/>
  <c r="I578" i="5"/>
  <c r="V576" i="5"/>
  <c r="L577" i="4"/>
  <c r="T577" i="4" s="1"/>
  <c r="K578" i="4"/>
  <c r="I578" i="4" s="1"/>
  <c r="J578" i="4" s="1"/>
  <c r="N577" i="4"/>
  <c r="O577" i="4"/>
  <c r="U576" i="4"/>
  <c r="R291" i="4" l="1"/>
  <c r="S291" i="4" s="1"/>
  <c r="P291" i="4"/>
  <c r="P287" i="6"/>
  <c r="Q287" i="6" s="1"/>
  <c r="N287" i="6"/>
  <c r="Q577" i="6"/>
  <c r="W577" i="6" s="1"/>
  <c r="S578" i="6"/>
  <c r="T578" i="6" s="1"/>
  <c r="U577" i="6" s="1"/>
  <c r="O578" i="6"/>
  <c r="P578" i="6" s="1"/>
  <c r="J578" i="6"/>
  <c r="R578" i="6"/>
  <c r="N578" i="6"/>
  <c r="I579" i="6"/>
  <c r="L578" i="6"/>
  <c r="V577" i="6"/>
  <c r="I579" i="5"/>
  <c r="L578" i="5"/>
  <c r="J578" i="5"/>
  <c r="R578" i="5" s="1"/>
  <c r="V577" i="5"/>
  <c r="Q292" i="5"/>
  <c r="N292" i="5"/>
  <c r="L578" i="4"/>
  <c r="T578" i="4"/>
  <c r="O578" i="4"/>
  <c r="N578" i="4"/>
  <c r="K579" i="4"/>
  <c r="I579" i="4" s="1"/>
  <c r="J579" i="4" s="1"/>
  <c r="U577" i="4"/>
  <c r="V291" i="4" l="1"/>
  <c r="Q292" i="4"/>
  <c r="W287" i="6"/>
  <c r="S287" i="6"/>
  <c r="T287" i="6" s="1"/>
  <c r="U286" i="6" s="1"/>
  <c r="O288" i="6"/>
  <c r="I580" i="6"/>
  <c r="L579" i="6"/>
  <c r="S579" i="6"/>
  <c r="T579" i="6" s="1"/>
  <c r="U578" i="6" s="1"/>
  <c r="O579" i="6"/>
  <c r="P579" i="6" s="1"/>
  <c r="J579" i="6"/>
  <c r="R579" i="6"/>
  <c r="N579" i="6"/>
  <c r="V578" i="6"/>
  <c r="Q578" i="6"/>
  <c r="W578" i="6" s="1"/>
  <c r="W292" i="5"/>
  <c r="S292" i="5"/>
  <c r="T292" i="5" s="1"/>
  <c r="U291" i="5" s="1"/>
  <c r="O293" i="5"/>
  <c r="P293" i="5" s="1"/>
  <c r="J579" i="5"/>
  <c r="L579" i="5"/>
  <c r="R579" i="5" s="1"/>
  <c r="I580" i="5"/>
  <c r="V578" i="5"/>
  <c r="L579" i="4"/>
  <c r="T579" i="4" s="1"/>
  <c r="K580" i="4"/>
  <c r="I580" i="4" s="1"/>
  <c r="J580" i="4" s="1"/>
  <c r="N579" i="4"/>
  <c r="O579" i="4"/>
  <c r="U578" i="4"/>
  <c r="R292" i="4" l="1"/>
  <c r="S292" i="4" s="1"/>
  <c r="P292" i="4"/>
  <c r="P288" i="6"/>
  <c r="Q288" i="6" s="1"/>
  <c r="N288" i="6"/>
  <c r="Q579" i="6"/>
  <c r="W579" i="6" s="1"/>
  <c r="S580" i="6"/>
  <c r="T580" i="6" s="1"/>
  <c r="U579" i="6" s="1"/>
  <c r="O580" i="6"/>
  <c r="P580" i="6" s="1"/>
  <c r="J580" i="6"/>
  <c r="R580" i="6"/>
  <c r="N580" i="6"/>
  <c r="I581" i="6"/>
  <c r="L580" i="6"/>
  <c r="V579" i="6"/>
  <c r="I581" i="5"/>
  <c r="L580" i="5"/>
  <c r="J580" i="5"/>
  <c r="R580" i="5"/>
  <c r="V579" i="5"/>
  <c r="Q293" i="5"/>
  <c r="N293" i="5"/>
  <c r="L580" i="4"/>
  <c r="O580" i="4"/>
  <c r="K581" i="4"/>
  <c r="I581" i="4" s="1"/>
  <c r="J581" i="4" s="1"/>
  <c r="N580" i="4"/>
  <c r="T580" i="4" s="1"/>
  <c r="U579" i="4"/>
  <c r="Q293" i="4" l="1"/>
  <c r="V292" i="4"/>
  <c r="S288" i="6"/>
  <c r="T288" i="6" s="1"/>
  <c r="U287" i="6" s="1"/>
  <c r="O289" i="6"/>
  <c r="W288" i="6"/>
  <c r="I582" i="6"/>
  <c r="L581" i="6"/>
  <c r="S581" i="6"/>
  <c r="T581" i="6" s="1"/>
  <c r="U580" i="6" s="1"/>
  <c r="O581" i="6"/>
  <c r="P581" i="6" s="1"/>
  <c r="J581" i="6"/>
  <c r="R581" i="6"/>
  <c r="N581" i="6"/>
  <c r="V580" i="6"/>
  <c r="Q580" i="6"/>
  <c r="W580" i="6" s="1"/>
  <c r="W293" i="5"/>
  <c r="S293" i="5"/>
  <c r="T293" i="5" s="1"/>
  <c r="U292" i="5" s="1"/>
  <c r="O294" i="5"/>
  <c r="P294" i="5" s="1"/>
  <c r="J581" i="5"/>
  <c r="R581" i="5"/>
  <c r="I582" i="5"/>
  <c r="L581" i="5"/>
  <c r="V580" i="5"/>
  <c r="L581" i="4"/>
  <c r="T581" i="4" s="1"/>
  <c r="K582" i="4"/>
  <c r="I582" i="4" s="1"/>
  <c r="J582" i="4" s="1"/>
  <c r="N581" i="4"/>
  <c r="O581" i="4"/>
  <c r="U580" i="4"/>
  <c r="R293" i="4" l="1"/>
  <c r="S293" i="4" s="1"/>
  <c r="P293" i="4"/>
  <c r="P289" i="6"/>
  <c r="Q289" i="6" s="1"/>
  <c r="N289" i="6"/>
  <c r="Q581" i="6"/>
  <c r="W581" i="6" s="1"/>
  <c r="S582" i="6"/>
  <c r="T582" i="6" s="1"/>
  <c r="U581" i="6" s="1"/>
  <c r="O582" i="6"/>
  <c r="P582" i="6" s="1"/>
  <c r="J582" i="6"/>
  <c r="R582" i="6"/>
  <c r="N582" i="6"/>
  <c r="I583" i="6"/>
  <c r="L582" i="6"/>
  <c r="V581" i="6"/>
  <c r="I583" i="5"/>
  <c r="L582" i="5"/>
  <c r="R582" i="5" s="1"/>
  <c r="J582" i="5"/>
  <c r="V581" i="5"/>
  <c r="Q294" i="5"/>
  <c r="N294" i="5"/>
  <c r="L582" i="4"/>
  <c r="T582" i="4"/>
  <c r="O582" i="4"/>
  <c r="N582" i="4"/>
  <c r="K583" i="4"/>
  <c r="I583" i="4" s="1"/>
  <c r="J583" i="4" s="1"/>
  <c r="U581" i="4"/>
  <c r="Q294" i="4" l="1"/>
  <c r="V293" i="4"/>
  <c r="S289" i="6"/>
  <c r="T289" i="6" s="1"/>
  <c r="U288" i="6" s="1"/>
  <c r="W289" i="6"/>
  <c r="O290" i="6"/>
  <c r="I584" i="6"/>
  <c r="L583" i="6"/>
  <c r="S583" i="6"/>
  <c r="T583" i="6" s="1"/>
  <c r="U582" i="6" s="1"/>
  <c r="O583" i="6"/>
  <c r="P583" i="6" s="1"/>
  <c r="J583" i="6"/>
  <c r="N583" i="6"/>
  <c r="R583" i="6"/>
  <c r="V582" i="6"/>
  <c r="Q582" i="6"/>
  <c r="W582" i="6" s="1"/>
  <c r="W294" i="5"/>
  <c r="S294" i="5"/>
  <c r="T294" i="5" s="1"/>
  <c r="U293" i="5" s="1"/>
  <c r="O295" i="5"/>
  <c r="P295" i="5" s="1"/>
  <c r="J583" i="5"/>
  <c r="R583" i="5" s="1"/>
  <c r="I584" i="5"/>
  <c r="L583" i="5"/>
  <c r="V582" i="5"/>
  <c r="L583" i="4"/>
  <c r="T583" i="4" s="1"/>
  <c r="K584" i="4"/>
  <c r="I584" i="4" s="1"/>
  <c r="J584" i="4" s="1"/>
  <c r="N583" i="4"/>
  <c r="O583" i="4"/>
  <c r="U582" i="4"/>
  <c r="R294" i="4" l="1"/>
  <c r="S294" i="4" s="1"/>
  <c r="P294" i="4"/>
  <c r="P290" i="6"/>
  <c r="Q290" i="6" s="1"/>
  <c r="N290" i="6"/>
  <c r="Q583" i="6"/>
  <c r="W583" i="6" s="1"/>
  <c r="S584" i="6"/>
  <c r="T584" i="6" s="1"/>
  <c r="U583" i="6" s="1"/>
  <c r="O584" i="6"/>
  <c r="P584" i="6" s="1"/>
  <c r="J584" i="6"/>
  <c r="R584" i="6"/>
  <c r="N584" i="6"/>
  <c r="I585" i="6"/>
  <c r="L584" i="6"/>
  <c r="V583" i="6"/>
  <c r="I585" i="5"/>
  <c r="L584" i="5"/>
  <c r="R584" i="5" s="1"/>
  <c r="J584" i="5"/>
  <c r="V583" i="5"/>
  <c r="Q295" i="5"/>
  <c r="N295" i="5"/>
  <c r="L584" i="4"/>
  <c r="T584" i="4" s="1"/>
  <c r="O584" i="4"/>
  <c r="K585" i="4"/>
  <c r="I585" i="4" s="1"/>
  <c r="J585" i="4" s="1"/>
  <c r="N584" i="4"/>
  <c r="U583" i="4"/>
  <c r="V294" i="4" l="1"/>
  <c r="Q295" i="4"/>
  <c r="S290" i="6"/>
  <c r="T290" i="6" s="1"/>
  <c r="U289" i="6" s="1"/>
  <c r="O291" i="6"/>
  <c r="W290" i="6"/>
  <c r="I586" i="6"/>
  <c r="L585" i="6"/>
  <c r="S585" i="6"/>
  <c r="T585" i="6" s="1"/>
  <c r="U584" i="6" s="1"/>
  <c r="O585" i="6"/>
  <c r="P585" i="6" s="1"/>
  <c r="J585" i="6"/>
  <c r="R585" i="6"/>
  <c r="N585" i="6"/>
  <c r="V584" i="6"/>
  <c r="Q584" i="6"/>
  <c r="W584" i="6" s="1"/>
  <c r="W295" i="5"/>
  <c r="S295" i="5"/>
  <c r="T295" i="5" s="1"/>
  <c r="U294" i="5" s="1"/>
  <c r="O296" i="5"/>
  <c r="P296" i="5" s="1"/>
  <c r="J585" i="5"/>
  <c r="L585" i="5"/>
  <c r="R585" i="5" s="1"/>
  <c r="I586" i="5"/>
  <c r="V584" i="5"/>
  <c r="L585" i="4"/>
  <c r="T585" i="4" s="1"/>
  <c r="K586" i="4"/>
  <c r="I586" i="4" s="1"/>
  <c r="J586" i="4" s="1"/>
  <c r="N585" i="4"/>
  <c r="O585" i="4"/>
  <c r="U584" i="4"/>
  <c r="R295" i="4" l="1"/>
  <c r="S295" i="4" s="1"/>
  <c r="P295" i="4"/>
  <c r="P291" i="6"/>
  <c r="Q291" i="6" s="1"/>
  <c r="N291" i="6"/>
  <c r="Q585" i="6"/>
  <c r="W585" i="6" s="1"/>
  <c r="S586" i="6"/>
  <c r="T586" i="6" s="1"/>
  <c r="U585" i="6" s="1"/>
  <c r="O586" i="6"/>
  <c r="P586" i="6" s="1"/>
  <c r="J586" i="6"/>
  <c r="R586" i="6"/>
  <c r="N586" i="6"/>
  <c r="I587" i="6"/>
  <c r="L586" i="6"/>
  <c r="V585" i="6"/>
  <c r="I587" i="5"/>
  <c r="L586" i="5"/>
  <c r="R586" i="5" s="1"/>
  <c r="J586" i="5"/>
  <c r="V585" i="5"/>
  <c r="Q296" i="5"/>
  <c r="N296" i="5"/>
  <c r="L586" i="4"/>
  <c r="T586" i="4" s="1"/>
  <c r="O586" i="4"/>
  <c r="N586" i="4"/>
  <c r="K587" i="4"/>
  <c r="I587" i="4" s="1"/>
  <c r="J587" i="4" s="1"/>
  <c r="U585" i="4"/>
  <c r="V295" i="4" l="1"/>
  <c r="Q296" i="4"/>
  <c r="S291" i="6"/>
  <c r="T291" i="6" s="1"/>
  <c r="U290" i="6" s="1"/>
  <c r="O292" i="6"/>
  <c r="W291" i="6"/>
  <c r="I588" i="6"/>
  <c r="L587" i="6"/>
  <c r="S587" i="6"/>
  <c r="T587" i="6" s="1"/>
  <c r="U586" i="6" s="1"/>
  <c r="O587" i="6"/>
  <c r="P587" i="6" s="1"/>
  <c r="J587" i="6"/>
  <c r="R587" i="6"/>
  <c r="N587" i="6"/>
  <c r="V586" i="6"/>
  <c r="Q586" i="6"/>
  <c r="W586" i="6" s="1"/>
  <c r="W296" i="5"/>
  <c r="S296" i="5"/>
  <c r="T296" i="5" s="1"/>
  <c r="U295" i="5" s="1"/>
  <c r="O297" i="5"/>
  <c r="P297" i="5" s="1"/>
  <c r="J587" i="5"/>
  <c r="R587" i="5" s="1"/>
  <c r="L587" i="5"/>
  <c r="I588" i="5"/>
  <c r="V586" i="5"/>
  <c r="L587" i="4"/>
  <c r="T587" i="4" s="1"/>
  <c r="K588" i="4"/>
  <c r="I588" i="4" s="1"/>
  <c r="J588" i="4" s="1"/>
  <c r="N587" i="4"/>
  <c r="O587" i="4"/>
  <c r="U586" i="4"/>
  <c r="R296" i="4" l="1"/>
  <c r="S296" i="4" s="1"/>
  <c r="P296" i="4"/>
  <c r="P292" i="6"/>
  <c r="Q292" i="6" s="1"/>
  <c r="N292" i="6"/>
  <c r="Q587" i="6"/>
  <c r="W587" i="6" s="1"/>
  <c r="S588" i="6"/>
  <c r="T588" i="6" s="1"/>
  <c r="U587" i="6" s="1"/>
  <c r="O588" i="6"/>
  <c r="P588" i="6" s="1"/>
  <c r="J588" i="6"/>
  <c r="R588" i="6"/>
  <c r="N588" i="6"/>
  <c r="I589" i="6"/>
  <c r="L588" i="6"/>
  <c r="V587" i="6"/>
  <c r="I589" i="5"/>
  <c r="L588" i="5"/>
  <c r="J588" i="5"/>
  <c r="R588" i="5" s="1"/>
  <c r="V587" i="5"/>
  <c r="Q297" i="5"/>
  <c r="N297" i="5"/>
  <c r="L588" i="4"/>
  <c r="O588" i="4"/>
  <c r="K589" i="4"/>
  <c r="I589" i="4" s="1"/>
  <c r="J589" i="4" s="1"/>
  <c r="N588" i="4"/>
  <c r="T588" i="4" s="1"/>
  <c r="U587" i="4"/>
  <c r="V296" i="4" l="1"/>
  <c r="Q297" i="4"/>
  <c r="S292" i="6"/>
  <c r="T292" i="6" s="1"/>
  <c r="U291" i="6" s="1"/>
  <c r="O293" i="6"/>
  <c r="W292" i="6"/>
  <c r="I590" i="6"/>
  <c r="L589" i="6"/>
  <c r="S589" i="6"/>
  <c r="T589" i="6" s="1"/>
  <c r="U588" i="6" s="1"/>
  <c r="O589" i="6"/>
  <c r="P589" i="6" s="1"/>
  <c r="J589" i="6"/>
  <c r="R589" i="6"/>
  <c r="N589" i="6"/>
  <c r="V588" i="6"/>
  <c r="Q588" i="6"/>
  <c r="W588" i="6" s="1"/>
  <c r="W297" i="5"/>
  <c r="S297" i="5"/>
  <c r="T297" i="5" s="1"/>
  <c r="U296" i="5" s="1"/>
  <c r="O298" i="5"/>
  <c r="P298" i="5" s="1"/>
  <c r="J589" i="5"/>
  <c r="R589" i="5"/>
  <c r="I590" i="5"/>
  <c r="L589" i="5"/>
  <c r="V588" i="5"/>
  <c r="L589" i="4"/>
  <c r="T589" i="4" s="1"/>
  <c r="K590" i="4"/>
  <c r="I590" i="4" s="1"/>
  <c r="J590" i="4" s="1"/>
  <c r="N589" i="4"/>
  <c r="O589" i="4"/>
  <c r="U588" i="4"/>
  <c r="R297" i="4" l="1"/>
  <c r="S297" i="4" s="1"/>
  <c r="P297" i="4"/>
  <c r="P293" i="6"/>
  <c r="Q293" i="6" s="1"/>
  <c r="N293" i="6"/>
  <c r="Q589" i="6"/>
  <c r="W589" i="6" s="1"/>
  <c r="S590" i="6"/>
  <c r="T590" i="6" s="1"/>
  <c r="U589" i="6" s="1"/>
  <c r="O590" i="6"/>
  <c r="P590" i="6" s="1"/>
  <c r="J590" i="6"/>
  <c r="R590" i="6"/>
  <c r="N590" i="6"/>
  <c r="I591" i="6"/>
  <c r="L590" i="6"/>
  <c r="V589" i="6"/>
  <c r="I591" i="5"/>
  <c r="L590" i="5"/>
  <c r="J590" i="5"/>
  <c r="R590" i="5" s="1"/>
  <c r="V589" i="5"/>
  <c r="Q298" i="5"/>
  <c r="N298" i="5"/>
  <c r="L590" i="4"/>
  <c r="T590" i="4" s="1"/>
  <c r="O590" i="4"/>
  <c r="N590" i="4"/>
  <c r="K591" i="4"/>
  <c r="I591" i="4" s="1"/>
  <c r="J591" i="4" s="1"/>
  <c r="U589" i="4"/>
  <c r="V297" i="4" l="1"/>
  <c r="Q298" i="4"/>
  <c r="S293" i="6"/>
  <c r="T293" i="6" s="1"/>
  <c r="U292" i="6" s="1"/>
  <c r="O294" i="6"/>
  <c r="W293" i="6"/>
  <c r="I592" i="6"/>
  <c r="L591" i="6"/>
  <c r="S591" i="6"/>
  <c r="T591" i="6" s="1"/>
  <c r="U590" i="6" s="1"/>
  <c r="O591" i="6"/>
  <c r="P591" i="6" s="1"/>
  <c r="J591" i="6"/>
  <c r="N591" i="6"/>
  <c r="R591" i="6"/>
  <c r="V590" i="6"/>
  <c r="Q590" i="6"/>
  <c r="W590" i="6" s="1"/>
  <c r="W298" i="5"/>
  <c r="S298" i="5"/>
  <c r="T298" i="5" s="1"/>
  <c r="U297" i="5" s="1"/>
  <c r="O299" i="5"/>
  <c r="P299" i="5" s="1"/>
  <c r="J591" i="5"/>
  <c r="R591" i="5" s="1"/>
  <c r="I592" i="5"/>
  <c r="L591" i="5"/>
  <c r="V590" i="5"/>
  <c r="L591" i="4"/>
  <c r="T591" i="4" s="1"/>
  <c r="K592" i="4"/>
  <c r="I592" i="4" s="1"/>
  <c r="J592" i="4" s="1"/>
  <c r="N591" i="4"/>
  <c r="O591" i="4"/>
  <c r="U590" i="4"/>
  <c r="R298" i="4" l="1"/>
  <c r="S298" i="4" s="1"/>
  <c r="P298" i="4"/>
  <c r="P294" i="6"/>
  <c r="Q294" i="6" s="1"/>
  <c r="N294" i="6"/>
  <c r="Q591" i="6"/>
  <c r="W591" i="6" s="1"/>
  <c r="S592" i="6"/>
  <c r="T592" i="6" s="1"/>
  <c r="U591" i="6" s="1"/>
  <c r="O592" i="6"/>
  <c r="P592" i="6" s="1"/>
  <c r="J592" i="6"/>
  <c r="R592" i="6"/>
  <c r="N592" i="6"/>
  <c r="I593" i="6"/>
  <c r="L592" i="6"/>
  <c r="V591" i="6"/>
  <c r="I593" i="5"/>
  <c r="L592" i="5"/>
  <c r="R592" i="5" s="1"/>
  <c r="J592" i="5"/>
  <c r="V591" i="5"/>
  <c r="Q299" i="5"/>
  <c r="N299" i="5"/>
  <c r="L592" i="4"/>
  <c r="T592" i="4"/>
  <c r="O592" i="4"/>
  <c r="N592" i="4"/>
  <c r="K593" i="4"/>
  <c r="I593" i="4" s="1"/>
  <c r="J593" i="4" s="1"/>
  <c r="U591" i="4"/>
  <c r="V298" i="4" l="1"/>
  <c r="Q299" i="4"/>
  <c r="S294" i="6"/>
  <c r="T294" i="6" s="1"/>
  <c r="U293" i="6" s="1"/>
  <c r="O295" i="6"/>
  <c r="W294" i="6"/>
  <c r="I594" i="6"/>
  <c r="L593" i="6"/>
  <c r="S593" i="6"/>
  <c r="T593" i="6" s="1"/>
  <c r="U592" i="6" s="1"/>
  <c r="O593" i="6"/>
  <c r="P593" i="6" s="1"/>
  <c r="J593" i="6"/>
  <c r="R593" i="6"/>
  <c r="N593" i="6"/>
  <c r="V592" i="6"/>
  <c r="Q592" i="6"/>
  <c r="W592" i="6" s="1"/>
  <c r="W299" i="5"/>
  <c r="S299" i="5"/>
  <c r="T299" i="5" s="1"/>
  <c r="U298" i="5" s="1"/>
  <c r="O300" i="5"/>
  <c r="P300" i="5" s="1"/>
  <c r="J593" i="5"/>
  <c r="R593" i="5" s="1"/>
  <c r="L593" i="5"/>
  <c r="I594" i="5"/>
  <c r="V592" i="5"/>
  <c r="L593" i="4"/>
  <c r="T593" i="4" s="1"/>
  <c r="K594" i="4"/>
  <c r="I594" i="4" s="1"/>
  <c r="J594" i="4" s="1"/>
  <c r="N593" i="4"/>
  <c r="O593" i="4"/>
  <c r="U592" i="4"/>
  <c r="R299" i="4" l="1"/>
  <c r="S299" i="4" s="1"/>
  <c r="P299" i="4"/>
  <c r="P295" i="6"/>
  <c r="Q295" i="6" s="1"/>
  <c r="N295" i="6"/>
  <c r="Q593" i="6"/>
  <c r="W593" i="6" s="1"/>
  <c r="S594" i="6"/>
  <c r="T594" i="6" s="1"/>
  <c r="U593" i="6" s="1"/>
  <c r="O594" i="6"/>
  <c r="P594" i="6" s="1"/>
  <c r="J594" i="6"/>
  <c r="R594" i="6"/>
  <c r="N594" i="6"/>
  <c r="I595" i="6"/>
  <c r="L594" i="6"/>
  <c r="V593" i="6"/>
  <c r="I595" i="5"/>
  <c r="L594" i="5"/>
  <c r="J594" i="5"/>
  <c r="R594" i="5" s="1"/>
  <c r="V593" i="5"/>
  <c r="Q300" i="5"/>
  <c r="N300" i="5"/>
  <c r="L594" i="4"/>
  <c r="T594" i="4" s="1"/>
  <c r="O594" i="4"/>
  <c r="K595" i="4"/>
  <c r="I595" i="4" s="1"/>
  <c r="J595" i="4" s="1"/>
  <c r="N594" i="4"/>
  <c r="U593" i="4"/>
  <c r="V299" i="4" l="1"/>
  <c r="Q300" i="4"/>
  <c r="S295" i="6"/>
  <c r="T295" i="6" s="1"/>
  <c r="U294" i="6" s="1"/>
  <c r="W295" i="6"/>
  <c r="O296" i="6"/>
  <c r="I596" i="6"/>
  <c r="L595" i="6"/>
  <c r="S595" i="6"/>
  <c r="T595" i="6" s="1"/>
  <c r="U594" i="6" s="1"/>
  <c r="O595" i="6"/>
  <c r="P595" i="6" s="1"/>
  <c r="J595" i="6"/>
  <c r="R595" i="6"/>
  <c r="N595" i="6"/>
  <c r="V594" i="6"/>
  <c r="Q594" i="6"/>
  <c r="W594" i="6" s="1"/>
  <c r="W300" i="5"/>
  <c r="S300" i="5"/>
  <c r="T300" i="5" s="1"/>
  <c r="U299" i="5" s="1"/>
  <c r="O301" i="5"/>
  <c r="P301" i="5" s="1"/>
  <c r="J595" i="5"/>
  <c r="R595" i="5" s="1"/>
  <c r="L595" i="5"/>
  <c r="I596" i="5"/>
  <c r="V594" i="5"/>
  <c r="L595" i="4"/>
  <c r="T595" i="4" s="1"/>
  <c r="K596" i="4"/>
  <c r="I596" i="4" s="1"/>
  <c r="J596" i="4" s="1"/>
  <c r="N595" i="4"/>
  <c r="O595" i="4"/>
  <c r="U594" i="4"/>
  <c r="R300" i="4" l="1"/>
  <c r="S300" i="4" s="1"/>
  <c r="P300" i="4"/>
  <c r="P296" i="6"/>
  <c r="Q296" i="6" s="1"/>
  <c r="N296" i="6"/>
  <c r="Q595" i="6"/>
  <c r="W595" i="6" s="1"/>
  <c r="S596" i="6"/>
  <c r="T596" i="6" s="1"/>
  <c r="U595" i="6" s="1"/>
  <c r="O596" i="6"/>
  <c r="P596" i="6" s="1"/>
  <c r="J596" i="6"/>
  <c r="R596" i="6"/>
  <c r="N596" i="6"/>
  <c r="I597" i="6"/>
  <c r="L596" i="6"/>
  <c r="V595" i="6"/>
  <c r="I597" i="5"/>
  <c r="L596" i="5"/>
  <c r="J596" i="5"/>
  <c r="R596" i="5"/>
  <c r="V595" i="5"/>
  <c r="Q301" i="5"/>
  <c r="N301" i="5"/>
  <c r="L596" i="4"/>
  <c r="T596" i="4"/>
  <c r="O596" i="4"/>
  <c r="N596" i="4"/>
  <c r="K597" i="4"/>
  <c r="I597" i="4" s="1"/>
  <c r="J597" i="4" s="1"/>
  <c r="U595" i="4"/>
  <c r="Q301" i="4" l="1"/>
  <c r="V300" i="4"/>
  <c r="S296" i="6"/>
  <c r="T296" i="6" s="1"/>
  <c r="U295" i="6" s="1"/>
  <c r="O297" i="6"/>
  <c r="W296" i="6"/>
  <c r="I598" i="6"/>
  <c r="L597" i="6"/>
  <c r="S597" i="6"/>
  <c r="T597" i="6" s="1"/>
  <c r="U596" i="6" s="1"/>
  <c r="O597" i="6"/>
  <c r="P597" i="6" s="1"/>
  <c r="J597" i="6"/>
  <c r="R597" i="6"/>
  <c r="N597" i="6"/>
  <c r="V596" i="6"/>
  <c r="Q596" i="6"/>
  <c r="W596" i="6" s="1"/>
  <c r="W301" i="5"/>
  <c r="S301" i="5"/>
  <c r="T301" i="5" s="1"/>
  <c r="U300" i="5" s="1"/>
  <c r="O302" i="5"/>
  <c r="P302" i="5" s="1"/>
  <c r="J597" i="5"/>
  <c r="I598" i="5"/>
  <c r="L597" i="5"/>
  <c r="R597" i="5" s="1"/>
  <c r="V596" i="5"/>
  <c r="L597" i="4"/>
  <c r="T597" i="4" s="1"/>
  <c r="K598" i="4"/>
  <c r="I598" i="4" s="1"/>
  <c r="J598" i="4" s="1"/>
  <c r="N597" i="4"/>
  <c r="O597" i="4"/>
  <c r="U596" i="4"/>
  <c r="R301" i="4" l="1"/>
  <c r="S301" i="4" s="1"/>
  <c r="P301" i="4"/>
  <c r="P297" i="6"/>
  <c r="Q297" i="6" s="1"/>
  <c r="N297" i="6"/>
  <c r="Q597" i="6"/>
  <c r="W597" i="6" s="1"/>
  <c r="S598" i="6"/>
  <c r="T598" i="6" s="1"/>
  <c r="U597" i="6" s="1"/>
  <c r="O598" i="6"/>
  <c r="P598" i="6" s="1"/>
  <c r="J598" i="6"/>
  <c r="R598" i="6"/>
  <c r="N598" i="6"/>
  <c r="I599" i="6"/>
  <c r="L598" i="6"/>
  <c r="V597" i="6"/>
  <c r="I599" i="5"/>
  <c r="L598" i="5"/>
  <c r="R598" i="5"/>
  <c r="J598" i="5"/>
  <c r="V597" i="5"/>
  <c r="Q302" i="5"/>
  <c r="N302" i="5"/>
  <c r="L598" i="4"/>
  <c r="T598" i="4"/>
  <c r="O598" i="4"/>
  <c r="K599" i="4"/>
  <c r="I599" i="4" s="1"/>
  <c r="J599" i="4" s="1"/>
  <c r="N598" i="4"/>
  <c r="U597" i="4"/>
  <c r="V301" i="4" l="1"/>
  <c r="Q302" i="4"/>
  <c r="S297" i="6"/>
  <c r="T297" i="6" s="1"/>
  <c r="U296" i="6" s="1"/>
  <c r="O298" i="6"/>
  <c r="W297" i="6"/>
  <c r="I600" i="6"/>
  <c r="L599" i="6"/>
  <c r="S599" i="6"/>
  <c r="T599" i="6" s="1"/>
  <c r="U598" i="6" s="1"/>
  <c r="O599" i="6"/>
  <c r="P599" i="6" s="1"/>
  <c r="J599" i="6"/>
  <c r="N599" i="6"/>
  <c r="R599" i="6"/>
  <c r="V598" i="6"/>
  <c r="Q598" i="6"/>
  <c r="W598" i="6" s="1"/>
  <c r="W302" i="5"/>
  <c r="S302" i="5"/>
  <c r="T302" i="5" s="1"/>
  <c r="U301" i="5" s="1"/>
  <c r="O303" i="5"/>
  <c r="P303" i="5" s="1"/>
  <c r="J599" i="5"/>
  <c r="I600" i="5"/>
  <c r="L599" i="5"/>
  <c r="R599" i="5" s="1"/>
  <c r="V598" i="5"/>
  <c r="L599" i="4"/>
  <c r="T599" i="4" s="1"/>
  <c r="K600" i="4"/>
  <c r="I600" i="4" s="1"/>
  <c r="J600" i="4" s="1"/>
  <c r="N599" i="4"/>
  <c r="O599" i="4"/>
  <c r="U598" i="4"/>
  <c r="R302" i="4" l="1"/>
  <c r="S302" i="4" s="1"/>
  <c r="P302" i="4"/>
  <c r="P298" i="6"/>
  <c r="Q298" i="6" s="1"/>
  <c r="N298" i="6"/>
  <c r="Q599" i="6"/>
  <c r="W599" i="6" s="1"/>
  <c r="S600" i="6"/>
  <c r="T600" i="6" s="1"/>
  <c r="U599" i="6" s="1"/>
  <c r="O600" i="6"/>
  <c r="P600" i="6" s="1"/>
  <c r="J600" i="6"/>
  <c r="R600" i="6"/>
  <c r="N600" i="6"/>
  <c r="I601" i="6"/>
  <c r="L600" i="6"/>
  <c r="V599" i="6"/>
  <c r="I601" i="5"/>
  <c r="L600" i="5"/>
  <c r="J600" i="5"/>
  <c r="R600" i="5" s="1"/>
  <c r="V599" i="5"/>
  <c r="Q303" i="5"/>
  <c r="N303" i="5"/>
  <c r="L600" i="4"/>
  <c r="T600" i="4" s="1"/>
  <c r="O600" i="4"/>
  <c r="N600" i="4"/>
  <c r="K601" i="4"/>
  <c r="I601" i="4" s="1"/>
  <c r="J601" i="4" s="1"/>
  <c r="U599" i="4"/>
  <c r="V302" i="4" l="1"/>
  <c r="Q303" i="4"/>
  <c r="S298" i="6"/>
  <c r="T298" i="6" s="1"/>
  <c r="U297" i="6" s="1"/>
  <c r="O299" i="6"/>
  <c r="W298" i="6"/>
  <c r="I602" i="6"/>
  <c r="L601" i="6"/>
  <c r="S601" i="6"/>
  <c r="T601" i="6" s="1"/>
  <c r="U600" i="6" s="1"/>
  <c r="O601" i="6"/>
  <c r="P601" i="6" s="1"/>
  <c r="J601" i="6"/>
  <c r="R601" i="6"/>
  <c r="N601" i="6"/>
  <c r="V600" i="6"/>
  <c r="Q600" i="6"/>
  <c r="W600" i="6" s="1"/>
  <c r="W303" i="5"/>
  <c r="S303" i="5"/>
  <c r="T303" i="5" s="1"/>
  <c r="U302" i="5" s="1"/>
  <c r="O304" i="5"/>
  <c r="P304" i="5" s="1"/>
  <c r="J601" i="5"/>
  <c r="L601" i="5"/>
  <c r="R601" i="5" s="1"/>
  <c r="I602" i="5"/>
  <c r="V600" i="5"/>
  <c r="L601" i="4"/>
  <c r="T601" i="4" s="1"/>
  <c r="K602" i="4"/>
  <c r="I602" i="4" s="1"/>
  <c r="J602" i="4" s="1"/>
  <c r="N601" i="4"/>
  <c r="O601" i="4"/>
  <c r="U600" i="4"/>
  <c r="R303" i="4" l="1"/>
  <c r="S303" i="4" s="1"/>
  <c r="P303" i="4"/>
  <c r="P299" i="6"/>
  <c r="Q299" i="6" s="1"/>
  <c r="N299" i="6"/>
  <c r="Q601" i="6"/>
  <c r="W601" i="6" s="1"/>
  <c r="S602" i="6"/>
  <c r="T602" i="6" s="1"/>
  <c r="U601" i="6" s="1"/>
  <c r="O602" i="6"/>
  <c r="P602" i="6" s="1"/>
  <c r="J602" i="6"/>
  <c r="R602" i="6"/>
  <c r="N602" i="6"/>
  <c r="I603" i="6"/>
  <c r="L602" i="6"/>
  <c r="V601" i="6"/>
  <c r="I603" i="5"/>
  <c r="L602" i="5"/>
  <c r="J602" i="5"/>
  <c r="R602" i="5" s="1"/>
  <c r="V601" i="5"/>
  <c r="Q304" i="5"/>
  <c r="N304" i="5"/>
  <c r="L602" i="4"/>
  <c r="T602" i="4" s="1"/>
  <c r="O602" i="4"/>
  <c r="K603" i="4"/>
  <c r="I603" i="4" s="1"/>
  <c r="J603" i="4" s="1"/>
  <c r="N602" i="4"/>
  <c r="U601" i="4"/>
  <c r="V303" i="4" l="1"/>
  <c r="Q304" i="4"/>
  <c r="S299" i="6"/>
  <c r="T299" i="6" s="1"/>
  <c r="U298" i="6" s="1"/>
  <c r="O300" i="6"/>
  <c r="W299" i="6"/>
  <c r="I604" i="6"/>
  <c r="L603" i="6"/>
  <c r="S603" i="6"/>
  <c r="T603" i="6" s="1"/>
  <c r="U602" i="6" s="1"/>
  <c r="O603" i="6"/>
  <c r="P603" i="6" s="1"/>
  <c r="J603" i="6"/>
  <c r="R603" i="6"/>
  <c r="N603" i="6"/>
  <c r="V602" i="6"/>
  <c r="Q602" i="6"/>
  <c r="W602" i="6" s="1"/>
  <c r="W304" i="5"/>
  <c r="S304" i="5"/>
  <c r="T304" i="5" s="1"/>
  <c r="U303" i="5" s="1"/>
  <c r="O305" i="5"/>
  <c r="P305" i="5" s="1"/>
  <c r="J603" i="5"/>
  <c r="R603" i="5" s="1"/>
  <c r="L603" i="5"/>
  <c r="I604" i="5"/>
  <c r="V602" i="5"/>
  <c r="L603" i="4"/>
  <c r="T603" i="4" s="1"/>
  <c r="K604" i="4"/>
  <c r="I604" i="4" s="1"/>
  <c r="J604" i="4" s="1"/>
  <c r="N603" i="4"/>
  <c r="O603" i="4"/>
  <c r="U602" i="4"/>
  <c r="R304" i="4" l="1"/>
  <c r="S304" i="4" s="1"/>
  <c r="P304" i="4"/>
  <c r="P300" i="6"/>
  <c r="Q300" i="6" s="1"/>
  <c r="N300" i="6"/>
  <c r="Q603" i="6"/>
  <c r="W603" i="6" s="1"/>
  <c r="S604" i="6"/>
  <c r="T604" i="6" s="1"/>
  <c r="U603" i="6" s="1"/>
  <c r="O604" i="6"/>
  <c r="P604" i="6" s="1"/>
  <c r="J604" i="6"/>
  <c r="R604" i="6"/>
  <c r="N604" i="6"/>
  <c r="I605" i="6"/>
  <c r="L604" i="6"/>
  <c r="V603" i="6"/>
  <c r="I605" i="5"/>
  <c r="L604" i="5"/>
  <c r="J604" i="5"/>
  <c r="R604" i="5" s="1"/>
  <c r="V603" i="5"/>
  <c r="Q305" i="5"/>
  <c r="N305" i="5"/>
  <c r="L604" i="4"/>
  <c r="T604" i="4"/>
  <c r="O604" i="4"/>
  <c r="N604" i="4"/>
  <c r="K605" i="4"/>
  <c r="I605" i="4" s="1"/>
  <c r="J605" i="4" s="1"/>
  <c r="U603" i="4"/>
  <c r="V304" i="4" l="1"/>
  <c r="Q305" i="4"/>
  <c r="S300" i="6"/>
  <c r="T300" i="6" s="1"/>
  <c r="U299" i="6" s="1"/>
  <c r="O301" i="6"/>
  <c r="W300" i="6"/>
  <c r="I606" i="6"/>
  <c r="L605" i="6"/>
  <c r="S605" i="6"/>
  <c r="T605" i="6" s="1"/>
  <c r="U604" i="6" s="1"/>
  <c r="O605" i="6"/>
  <c r="P605" i="6" s="1"/>
  <c r="J605" i="6"/>
  <c r="R605" i="6"/>
  <c r="N605" i="6"/>
  <c r="V604" i="6"/>
  <c r="Q604" i="6"/>
  <c r="W604" i="6" s="1"/>
  <c r="W305" i="5"/>
  <c r="S305" i="5"/>
  <c r="T305" i="5" s="1"/>
  <c r="U304" i="5" s="1"/>
  <c r="O306" i="5"/>
  <c r="P306" i="5" s="1"/>
  <c r="J605" i="5"/>
  <c r="R605" i="5" s="1"/>
  <c r="I606" i="5"/>
  <c r="L605" i="5"/>
  <c r="V604" i="5"/>
  <c r="L605" i="4"/>
  <c r="T605" i="4" s="1"/>
  <c r="K606" i="4"/>
  <c r="I606" i="4" s="1"/>
  <c r="J606" i="4" s="1"/>
  <c r="N605" i="4"/>
  <c r="O605" i="4"/>
  <c r="U604" i="4"/>
  <c r="R305" i="4" l="1"/>
  <c r="S305" i="4" s="1"/>
  <c r="P305" i="4"/>
  <c r="P301" i="6"/>
  <c r="Q301" i="6" s="1"/>
  <c r="N301" i="6"/>
  <c r="Q605" i="6"/>
  <c r="W605" i="6" s="1"/>
  <c r="I607" i="6"/>
  <c r="S606" i="6"/>
  <c r="T606" i="6" s="1"/>
  <c r="U605" i="6" s="1"/>
  <c r="O606" i="6"/>
  <c r="P606" i="6" s="1"/>
  <c r="J606" i="6"/>
  <c r="R606" i="6"/>
  <c r="N606" i="6"/>
  <c r="L606" i="6"/>
  <c r="V605" i="6"/>
  <c r="I607" i="5"/>
  <c r="L606" i="5"/>
  <c r="R606" i="5" s="1"/>
  <c r="J606" i="5"/>
  <c r="V605" i="5"/>
  <c r="Q306" i="5"/>
  <c r="N306" i="5"/>
  <c r="L606" i="4"/>
  <c r="T606" i="4" s="1"/>
  <c r="O606" i="4"/>
  <c r="K607" i="4"/>
  <c r="I607" i="4" s="1"/>
  <c r="J607" i="4" s="1"/>
  <c r="N606" i="4"/>
  <c r="U605" i="4"/>
  <c r="V305" i="4" l="1"/>
  <c r="Q306" i="4"/>
  <c r="S301" i="6"/>
  <c r="T301" i="6" s="1"/>
  <c r="U300" i="6" s="1"/>
  <c r="O302" i="6"/>
  <c r="W301" i="6"/>
  <c r="Q606" i="6"/>
  <c r="W606" i="6" s="1"/>
  <c r="R607" i="6"/>
  <c r="N607" i="6"/>
  <c r="I608" i="6"/>
  <c r="L607" i="6"/>
  <c r="S607" i="6"/>
  <c r="T607" i="6" s="1"/>
  <c r="U606" i="6" s="1"/>
  <c r="O607" i="6"/>
  <c r="P607" i="6" s="1"/>
  <c r="J607" i="6"/>
  <c r="V606" i="6"/>
  <c r="W306" i="5"/>
  <c r="S306" i="5"/>
  <c r="T306" i="5" s="1"/>
  <c r="U305" i="5" s="1"/>
  <c r="O307" i="5"/>
  <c r="P307" i="5" s="1"/>
  <c r="J607" i="5"/>
  <c r="R607" i="5"/>
  <c r="I608" i="5"/>
  <c r="L607" i="5"/>
  <c r="V606" i="5"/>
  <c r="L607" i="4"/>
  <c r="T607" i="4" s="1"/>
  <c r="K608" i="4"/>
  <c r="I608" i="4" s="1"/>
  <c r="J608" i="4" s="1"/>
  <c r="N607" i="4"/>
  <c r="O607" i="4"/>
  <c r="U606" i="4"/>
  <c r="R306" i="4" l="1"/>
  <c r="S306" i="4" s="1"/>
  <c r="P306" i="4"/>
  <c r="P302" i="6"/>
  <c r="Q302" i="6" s="1"/>
  <c r="N302" i="6"/>
  <c r="I609" i="6"/>
  <c r="L608" i="6"/>
  <c r="S608" i="6"/>
  <c r="T608" i="6" s="1"/>
  <c r="U607" i="6" s="1"/>
  <c r="O608" i="6"/>
  <c r="P608" i="6" s="1"/>
  <c r="J608" i="6"/>
  <c r="R608" i="6"/>
  <c r="N608" i="6"/>
  <c r="V607" i="6"/>
  <c r="Q607" i="6"/>
  <c r="W607" i="6" s="1"/>
  <c r="I609" i="5"/>
  <c r="L608" i="5"/>
  <c r="R608" i="5"/>
  <c r="J608" i="5"/>
  <c r="V607" i="5"/>
  <c r="Q307" i="5"/>
  <c r="N307" i="5"/>
  <c r="L608" i="4"/>
  <c r="T608" i="4" s="1"/>
  <c r="O608" i="4"/>
  <c r="N608" i="4"/>
  <c r="K609" i="4"/>
  <c r="I609" i="4" s="1"/>
  <c r="J609" i="4" s="1"/>
  <c r="U607" i="4"/>
  <c r="V306" i="4" l="1"/>
  <c r="Q307" i="4"/>
  <c r="S302" i="6"/>
  <c r="T302" i="6" s="1"/>
  <c r="U301" i="6" s="1"/>
  <c r="W302" i="6"/>
  <c r="O303" i="6"/>
  <c r="Q608" i="6"/>
  <c r="W608" i="6" s="1"/>
  <c r="R609" i="6"/>
  <c r="N609" i="6"/>
  <c r="I610" i="6"/>
  <c r="L609" i="6"/>
  <c r="S609" i="6"/>
  <c r="T609" i="6" s="1"/>
  <c r="U608" i="6" s="1"/>
  <c r="O609" i="6"/>
  <c r="P609" i="6" s="1"/>
  <c r="J609" i="6"/>
  <c r="V608" i="6"/>
  <c r="W307" i="5"/>
  <c r="S307" i="5"/>
  <c r="T307" i="5" s="1"/>
  <c r="U306" i="5" s="1"/>
  <c r="O308" i="5"/>
  <c r="P308" i="5" s="1"/>
  <c r="J609" i="5"/>
  <c r="R609" i="5" s="1"/>
  <c r="L609" i="5"/>
  <c r="I610" i="5"/>
  <c r="V608" i="5"/>
  <c r="L609" i="4"/>
  <c r="T609" i="4" s="1"/>
  <c r="K610" i="4"/>
  <c r="I610" i="4" s="1"/>
  <c r="J610" i="4" s="1"/>
  <c r="N609" i="4"/>
  <c r="O609" i="4"/>
  <c r="U608" i="4"/>
  <c r="R307" i="4" l="1"/>
  <c r="S307" i="4" s="1"/>
  <c r="P307" i="4"/>
  <c r="P303" i="6"/>
  <c r="Q303" i="6" s="1"/>
  <c r="N303" i="6"/>
  <c r="I611" i="6"/>
  <c r="L610" i="6"/>
  <c r="S610" i="6"/>
  <c r="T610" i="6" s="1"/>
  <c r="U609" i="6" s="1"/>
  <c r="O610" i="6"/>
  <c r="P610" i="6" s="1"/>
  <c r="J610" i="6"/>
  <c r="R610" i="6"/>
  <c r="N610" i="6"/>
  <c r="V609" i="6"/>
  <c r="Q609" i="6"/>
  <c r="W609" i="6" s="1"/>
  <c r="I611" i="5"/>
  <c r="L610" i="5"/>
  <c r="J610" i="5"/>
  <c r="R610" i="5" s="1"/>
  <c r="V609" i="5"/>
  <c r="Q308" i="5"/>
  <c r="N308" i="5"/>
  <c r="L610" i="4"/>
  <c r="O610" i="4"/>
  <c r="K611" i="4"/>
  <c r="I611" i="4" s="1"/>
  <c r="J611" i="4" s="1"/>
  <c r="N610" i="4"/>
  <c r="T610" i="4" s="1"/>
  <c r="U609" i="4"/>
  <c r="V307" i="4" l="1"/>
  <c r="Q308" i="4"/>
  <c r="S303" i="6"/>
  <c r="T303" i="6" s="1"/>
  <c r="U302" i="6" s="1"/>
  <c r="O304" i="6"/>
  <c r="W303" i="6"/>
  <c r="R611" i="6"/>
  <c r="N611" i="6"/>
  <c r="I612" i="6"/>
  <c r="L611" i="6"/>
  <c r="S611" i="6"/>
  <c r="T611" i="6" s="1"/>
  <c r="U610" i="6" s="1"/>
  <c r="O611" i="6"/>
  <c r="P611" i="6" s="1"/>
  <c r="J611" i="6"/>
  <c r="V610" i="6"/>
  <c r="Q610" i="6"/>
  <c r="W610" i="6" s="1"/>
  <c r="W308" i="5"/>
  <c r="S308" i="5"/>
  <c r="T308" i="5" s="1"/>
  <c r="U307" i="5" s="1"/>
  <c r="O309" i="5"/>
  <c r="P309" i="5" s="1"/>
  <c r="J611" i="5"/>
  <c r="R611" i="5" s="1"/>
  <c r="L611" i="5"/>
  <c r="I612" i="5"/>
  <c r="V610" i="5"/>
  <c r="L611" i="4"/>
  <c r="T611" i="4" s="1"/>
  <c r="K612" i="4"/>
  <c r="I612" i="4" s="1"/>
  <c r="J612" i="4" s="1"/>
  <c r="N611" i="4"/>
  <c r="O611" i="4"/>
  <c r="U610" i="4"/>
  <c r="R308" i="4" l="1"/>
  <c r="S308" i="4" s="1"/>
  <c r="P308" i="4"/>
  <c r="P304" i="6"/>
  <c r="Q304" i="6" s="1"/>
  <c r="N304" i="6"/>
  <c r="I613" i="6"/>
  <c r="L612" i="6"/>
  <c r="S612" i="6"/>
  <c r="T612" i="6" s="1"/>
  <c r="U611" i="6" s="1"/>
  <c r="O612" i="6"/>
  <c r="P612" i="6" s="1"/>
  <c r="J612" i="6"/>
  <c r="R612" i="6"/>
  <c r="N612" i="6"/>
  <c r="V611" i="6"/>
  <c r="Q611" i="6"/>
  <c r="W611" i="6" s="1"/>
  <c r="I613" i="5"/>
  <c r="L612" i="5"/>
  <c r="J612" i="5"/>
  <c r="R612" i="5" s="1"/>
  <c r="V611" i="5"/>
  <c r="Q309" i="5"/>
  <c r="N309" i="5"/>
  <c r="L612" i="4"/>
  <c r="T612" i="4" s="1"/>
  <c r="O612" i="4"/>
  <c r="N612" i="4"/>
  <c r="K613" i="4"/>
  <c r="I613" i="4" s="1"/>
  <c r="J613" i="4" s="1"/>
  <c r="U611" i="4"/>
  <c r="V308" i="4" l="1"/>
  <c r="Q309" i="4"/>
  <c r="S304" i="6"/>
  <c r="T304" i="6" s="1"/>
  <c r="U303" i="6" s="1"/>
  <c r="O305" i="6"/>
  <c r="W304" i="6"/>
  <c r="Q612" i="6"/>
  <c r="W612" i="6" s="1"/>
  <c r="R613" i="6"/>
  <c r="N613" i="6"/>
  <c r="I614" i="6"/>
  <c r="L613" i="6"/>
  <c r="S613" i="6"/>
  <c r="T613" i="6" s="1"/>
  <c r="U612" i="6" s="1"/>
  <c r="O613" i="6"/>
  <c r="P613" i="6" s="1"/>
  <c r="J613" i="6"/>
  <c r="V612" i="6"/>
  <c r="W309" i="5"/>
  <c r="S309" i="5"/>
  <c r="T309" i="5" s="1"/>
  <c r="U308" i="5" s="1"/>
  <c r="O310" i="5"/>
  <c r="P310" i="5" s="1"/>
  <c r="J613" i="5"/>
  <c r="R613" i="5"/>
  <c r="I614" i="5"/>
  <c r="L613" i="5"/>
  <c r="V612" i="5"/>
  <c r="L613" i="4"/>
  <c r="T613" i="4" s="1"/>
  <c r="K614" i="4"/>
  <c r="I614" i="4" s="1"/>
  <c r="J614" i="4" s="1"/>
  <c r="N613" i="4"/>
  <c r="O613" i="4"/>
  <c r="U612" i="4"/>
  <c r="R309" i="4" l="1"/>
  <c r="S309" i="4" s="1"/>
  <c r="P309" i="4"/>
  <c r="P305" i="6"/>
  <c r="Q305" i="6" s="1"/>
  <c r="N305" i="6"/>
  <c r="Q613" i="6"/>
  <c r="W613" i="6" s="1"/>
  <c r="I615" i="6"/>
  <c r="L614" i="6"/>
  <c r="S614" i="6"/>
  <c r="T614" i="6" s="1"/>
  <c r="U613" i="6" s="1"/>
  <c r="O614" i="6"/>
  <c r="P614" i="6" s="1"/>
  <c r="J614" i="6"/>
  <c r="R614" i="6"/>
  <c r="N614" i="6"/>
  <c r="V613" i="6"/>
  <c r="I615" i="5"/>
  <c r="L614" i="5"/>
  <c r="J614" i="5"/>
  <c r="R614" i="5" s="1"/>
  <c r="V613" i="5"/>
  <c r="Q310" i="5"/>
  <c r="N310" i="5"/>
  <c r="L614" i="4"/>
  <c r="O614" i="4"/>
  <c r="K615" i="4"/>
  <c r="I615" i="4" s="1"/>
  <c r="J615" i="4" s="1"/>
  <c r="N614" i="4"/>
  <c r="T614" i="4" s="1"/>
  <c r="U613" i="4"/>
  <c r="Q310" i="4" l="1"/>
  <c r="V309" i="4"/>
  <c r="S305" i="6"/>
  <c r="T305" i="6" s="1"/>
  <c r="U304" i="6" s="1"/>
  <c r="O306" i="6"/>
  <c r="W305" i="6"/>
  <c r="R615" i="6"/>
  <c r="N615" i="6"/>
  <c r="I616" i="6"/>
  <c r="L615" i="6"/>
  <c r="S615" i="6"/>
  <c r="T615" i="6" s="1"/>
  <c r="U614" i="6" s="1"/>
  <c r="O615" i="6"/>
  <c r="P615" i="6" s="1"/>
  <c r="J615" i="6"/>
  <c r="V614" i="6"/>
  <c r="Q614" i="6"/>
  <c r="W614" i="6" s="1"/>
  <c r="W310" i="5"/>
  <c r="S310" i="5"/>
  <c r="T310" i="5" s="1"/>
  <c r="U309" i="5" s="1"/>
  <c r="O311" i="5"/>
  <c r="P311" i="5" s="1"/>
  <c r="J615" i="5"/>
  <c r="I616" i="5"/>
  <c r="L615" i="5"/>
  <c r="R615" i="5" s="1"/>
  <c r="V614" i="5"/>
  <c r="L615" i="4"/>
  <c r="T615" i="4" s="1"/>
  <c r="K616" i="4"/>
  <c r="I616" i="4" s="1"/>
  <c r="J616" i="4" s="1"/>
  <c r="N615" i="4"/>
  <c r="O615" i="4"/>
  <c r="U614" i="4"/>
  <c r="R310" i="4" l="1"/>
  <c r="S310" i="4" s="1"/>
  <c r="P310" i="4"/>
  <c r="P306" i="6"/>
  <c r="Q306" i="6" s="1"/>
  <c r="N306" i="6"/>
  <c r="I617" i="6"/>
  <c r="L616" i="6"/>
  <c r="S616" i="6"/>
  <c r="T616" i="6" s="1"/>
  <c r="U615" i="6" s="1"/>
  <c r="O616" i="6"/>
  <c r="P616" i="6" s="1"/>
  <c r="J616" i="6"/>
  <c r="R616" i="6"/>
  <c r="N616" i="6"/>
  <c r="V615" i="6"/>
  <c r="Q615" i="6"/>
  <c r="W615" i="6" s="1"/>
  <c r="I617" i="5"/>
  <c r="L616" i="5"/>
  <c r="R616" i="5" s="1"/>
  <c r="J616" i="5"/>
  <c r="V615" i="5"/>
  <c r="Q311" i="5"/>
  <c r="N311" i="5"/>
  <c r="L616" i="4"/>
  <c r="T616" i="4" s="1"/>
  <c r="O616" i="4"/>
  <c r="N616" i="4"/>
  <c r="K617" i="4"/>
  <c r="I617" i="4" s="1"/>
  <c r="J617" i="4" s="1"/>
  <c r="U615" i="4"/>
  <c r="V310" i="4" l="1"/>
  <c r="Q311" i="4"/>
  <c r="S306" i="6"/>
  <c r="T306" i="6" s="1"/>
  <c r="U305" i="6" s="1"/>
  <c r="O307" i="6"/>
  <c r="W306" i="6"/>
  <c r="Q616" i="6"/>
  <c r="W616" i="6" s="1"/>
  <c r="R617" i="6"/>
  <c r="N617" i="6"/>
  <c r="I618" i="6"/>
  <c r="L617" i="6"/>
  <c r="S617" i="6"/>
  <c r="T617" i="6" s="1"/>
  <c r="U616" i="6" s="1"/>
  <c r="O617" i="6"/>
  <c r="P617" i="6" s="1"/>
  <c r="J617" i="6"/>
  <c r="V616" i="6"/>
  <c r="W311" i="5"/>
  <c r="S311" i="5"/>
  <c r="T311" i="5" s="1"/>
  <c r="U310" i="5" s="1"/>
  <c r="O312" i="5"/>
  <c r="P312" i="5" s="1"/>
  <c r="J617" i="5"/>
  <c r="L617" i="5"/>
  <c r="R617" i="5" s="1"/>
  <c r="I618" i="5"/>
  <c r="V616" i="5"/>
  <c r="L617" i="4"/>
  <c r="T617" i="4" s="1"/>
  <c r="K618" i="4"/>
  <c r="I618" i="4" s="1"/>
  <c r="J618" i="4" s="1"/>
  <c r="N617" i="4"/>
  <c r="O617" i="4"/>
  <c r="U616" i="4"/>
  <c r="R311" i="4" l="1"/>
  <c r="S311" i="4" s="1"/>
  <c r="P311" i="4"/>
  <c r="P307" i="6"/>
  <c r="Q307" i="6" s="1"/>
  <c r="N307" i="6"/>
  <c r="Q617" i="6"/>
  <c r="W617" i="6" s="1"/>
  <c r="I619" i="6"/>
  <c r="L618" i="6"/>
  <c r="S618" i="6"/>
  <c r="T618" i="6" s="1"/>
  <c r="U617" i="6" s="1"/>
  <c r="O618" i="6"/>
  <c r="P618" i="6" s="1"/>
  <c r="J618" i="6"/>
  <c r="R618" i="6"/>
  <c r="N618" i="6"/>
  <c r="V617" i="6"/>
  <c r="I619" i="5"/>
  <c r="L618" i="5"/>
  <c r="R618" i="5" s="1"/>
  <c r="J618" i="5"/>
  <c r="V617" i="5"/>
  <c r="Q312" i="5"/>
  <c r="N312" i="5"/>
  <c r="L618" i="4"/>
  <c r="O618" i="4"/>
  <c r="K619" i="4"/>
  <c r="I619" i="4" s="1"/>
  <c r="J619" i="4" s="1"/>
  <c r="N618" i="4"/>
  <c r="T618" i="4" s="1"/>
  <c r="U617" i="4"/>
  <c r="V311" i="4" l="1"/>
  <c r="Q312" i="4"/>
  <c r="S307" i="6"/>
  <c r="T307" i="6" s="1"/>
  <c r="U306" i="6" s="1"/>
  <c r="O308" i="6"/>
  <c r="W307" i="6"/>
  <c r="R619" i="6"/>
  <c r="N619" i="6"/>
  <c r="I620" i="6"/>
  <c r="L619" i="6"/>
  <c r="S619" i="6"/>
  <c r="T619" i="6" s="1"/>
  <c r="U618" i="6" s="1"/>
  <c r="O619" i="6"/>
  <c r="P619" i="6" s="1"/>
  <c r="J619" i="6"/>
  <c r="V618" i="6"/>
  <c r="Q618" i="6"/>
  <c r="W618" i="6" s="1"/>
  <c r="W312" i="5"/>
  <c r="S312" i="5"/>
  <c r="T312" i="5" s="1"/>
  <c r="U311" i="5" s="1"/>
  <c r="O313" i="5"/>
  <c r="P313" i="5" s="1"/>
  <c r="J619" i="5"/>
  <c r="L619" i="5"/>
  <c r="R619" i="5" s="1"/>
  <c r="I620" i="5"/>
  <c r="V618" i="5"/>
  <c r="L619" i="4"/>
  <c r="T619" i="4" s="1"/>
  <c r="K620" i="4"/>
  <c r="I620" i="4" s="1"/>
  <c r="J620" i="4" s="1"/>
  <c r="N619" i="4"/>
  <c r="O619" i="4"/>
  <c r="U618" i="4"/>
  <c r="R312" i="4" l="1"/>
  <c r="S312" i="4" s="1"/>
  <c r="P312" i="4"/>
  <c r="P308" i="6"/>
  <c r="Q308" i="6" s="1"/>
  <c r="N308" i="6"/>
  <c r="I621" i="6"/>
  <c r="L620" i="6"/>
  <c r="S620" i="6"/>
  <c r="T620" i="6" s="1"/>
  <c r="U619" i="6" s="1"/>
  <c r="O620" i="6"/>
  <c r="P620" i="6" s="1"/>
  <c r="J620" i="6"/>
  <c r="R620" i="6"/>
  <c r="N620" i="6"/>
  <c r="V619" i="6"/>
  <c r="Q619" i="6"/>
  <c r="W619" i="6" s="1"/>
  <c r="I621" i="5"/>
  <c r="L620" i="5"/>
  <c r="J620" i="5"/>
  <c r="R620" i="5" s="1"/>
  <c r="V619" i="5"/>
  <c r="Q313" i="5"/>
  <c r="N313" i="5"/>
  <c r="L620" i="4"/>
  <c r="T620" i="4" s="1"/>
  <c r="O620" i="4"/>
  <c r="N620" i="4"/>
  <c r="K621" i="4"/>
  <c r="I621" i="4" s="1"/>
  <c r="J621" i="4" s="1"/>
  <c r="U619" i="4"/>
  <c r="Q313" i="4" l="1"/>
  <c r="V312" i="4"/>
  <c r="S308" i="6"/>
  <c r="T308" i="6" s="1"/>
  <c r="U307" i="6" s="1"/>
  <c r="O309" i="6"/>
  <c r="W308" i="6"/>
  <c r="R621" i="6"/>
  <c r="N621" i="6"/>
  <c r="I622" i="6"/>
  <c r="L621" i="6"/>
  <c r="S621" i="6"/>
  <c r="T621" i="6" s="1"/>
  <c r="U620" i="6" s="1"/>
  <c r="O621" i="6"/>
  <c r="P621" i="6" s="1"/>
  <c r="J621" i="6"/>
  <c r="V620" i="6"/>
  <c r="Q620" i="6"/>
  <c r="W620" i="6" s="1"/>
  <c r="W313" i="5"/>
  <c r="S313" i="5"/>
  <c r="T313" i="5" s="1"/>
  <c r="U312" i="5" s="1"/>
  <c r="O314" i="5"/>
  <c r="P314" i="5" s="1"/>
  <c r="I622" i="5"/>
  <c r="J621" i="5"/>
  <c r="R621" i="5" s="1"/>
  <c r="L621" i="5"/>
  <c r="V620" i="5"/>
  <c r="L621" i="4"/>
  <c r="T621" i="4" s="1"/>
  <c r="K622" i="4"/>
  <c r="I622" i="4" s="1"/>
  <c r="J622" i="4" s="1"/>
  <c r="N621" i="4"/>
  <c r="O621" i="4"/>
  <c r="U620" i="4"/>
  <c r="R313" i="4" l="1"/>
  <c r="S313" i="4" s="1"/>
  <c r="P313" i="4"/>
  <c r="P309" i="6"/>
  <c r="Q309" i="6" s="1"/>
  <c r="N309" i="6"/>
  <c r="I623" i="6"/>
  <c r="L622" i="6"/>
  <c r="S622" i="6"/>
  <c r="T622" i="6" s="1"/>
  <c r="U621" i="6" s="1"/>
  <c r="O622" i="6"/>
  <c r="P622" i="6" s="1"/>
  <c r="J622" i="6"/>
  <c r="R622" i="6"/>
  <c r="N622" i="6"/>
  <c r="V621" i="6"/>
  <c r="Q621" i="6"/>
  <c r="W621" i="6" s="1"/>
  <c r="Q314" i="5"/>
  <c r="N314" i="5"/>
  <c r="I623" i="5"/>
  <c r="L622" i="5"/>
  <c r="J622" i="5"/>
  <c r="R622" i="5"/>
  <c r="V621" i="5"/>
  <c r="L622" i="4"/>
  <c r="T622" i="4" s="1"/>
  <c r="O622" i="4"/>
  <c r="K623" i="4"/>
  <c r="I623" i="4" s="1"/>
  <c r="J623" i="4" s="1"/>
  <c r="N622" i="4"/>
  <c r="U621" i="4"/>
  <c r="V313" i="4" l="1"/>
  <c r="Q314" i="4"/>
  <c r="W309" i="6"/>
  <c r="O310" i="6"/>
  <c r="S309" i="6"/>
  <c r="T309" i="6" s="1"/>
  <c r="U308" i="6" s="1"/>
  <c r="R623" i="6"/>
  <c r="N623" i="6"/>
  <c r="I624" i="6"/>
  <c r="L623" i="6"/>
  <c r="S623" i="6"/>
  <c r="T623" i="6" s="1"/>
  <c r="U622" i="6" s="1"/>
  <c r="O623" i="6"/>
  <c r="P623" i="6" s="1"/>
  <c r="J623" i="6"/>
  <c r="V622" i="6"/>
  <c r="Q622" i="6"/>
  <c r="W622" i="6" s="1"/>
  <c r="W314" i="5"/>
  <c r="S314" i="5"/>
  <c r="T314" i="5" s="1"/>
  <c r="U313" i="5" s="1"/>
  <c r="O315" i="5"/>
  <c r="P315" i="5" s="1"/>
  <c r="I624" i="5"/>
  <c r="J623" i="5"/>
  <c r="L623" i="5"/>
  <c r="R623" i="5" s="1"/>
  <c r="V622" i="5"/>
  <c r="L623" i="4"/>
  <c r="T623" i="4" s="1"/>
  <c r="K624" i="4"/>
  <c r="I624" i="4" s="1"/>
  <c r="J624" i="4" s="1"/>
  <c r="N623" i="4"/>
  <c r="O623" i="4"/>
  <c r="U622" i="4"/>
  <c r="R314" i="4" l="1"/>
  <c r="S314" i="4" s="1"/>
  <c r="P314" i="4"/>
  <c r="P310" i="6"/>
  <c r="Q310" i="6" s="1"/>
  <c r="N310" i="6"/>
  <c r="I625" i="6"/>
  <c r="L624" i="6"/>
  <c r="S624" i="6"/>
  <c r="T624" i="6" s="1"/>
  <c r="U623" i="6" s="1"/>
  <c r="O624" i="6"/>
  <c r="P624" i="6" s="1"/>
  <c r="J624" i="6"/>
  <c r="R624" i="6"/>
  <c r="N624" i="6"/>
  <c r="V623" i="6"/>
  <c r="Q623" i="6"/>
  <c r="W623" i="6" s="1"/>
  <c r="Q315" i="5"/>
  <c r="N315" i="5"/>
  <c r="I625" i="5"/>
  <c r="L624" i="5"/>
  <c r="J624" i="5"/>
  <c r="R624" i="5"/>
  <c r="V623" i="5"/>
  <c r="L624" i="4"/>
  <c r="T624" i="4" s="1"/>
  <c r="O624" i="4"/>
  <c r="N624" i="4"/>
  <c r="K625" i="4"/>
  <c r="I625" i="4" s="1"/>
  <c r="J625" i="4" s="1"/>
  <c r="U623" i="4"/>
  <c r="V314" i="4" l="1"/>
  <c r="Q315" i="4"/>
  <c r="W310" i="6"/>
  <c r="S310" i="6"/>
  <c r="T310" i="6" s="1"/>
  <c r="U309" i="6" s="1"/>
  <c r="O311" i="6"/>
  <c r="R625" i="6"/>
  <c r="N625" i="6"/>
  <c r="I626" i="6"/>
  <c r="L625" i="6"/>
  <c r="S625" i="6"/>
  <c r="T625" i="6" s="1"/>
  <c r="U624" i="6" s="1"/>
  <c r="O625" i="6"/>
  <c r="P625" i="6" s="1"/>
  <c r="J625" i="6"/>
  <c r="V624" i="6"/>
  <c r="Q624" i="6"/>
  <c r="W624" i="6" s="1"/>
  <c r="W315" i="5"/>
  <c r="S315" i="5"/>
  <c r="T315" i="5" s="1"/>
  <c r="U314" i="5" s="1"/>
  <c r="O316" i="5"/>
  <c r="P316" i="5" s="1"/>
  <c r="L625" i="5"/>
  <c r="I626" i="5"/>
  <c r="J625" i="5"/>
  <c r="R625" i="5" s="1"/>
  <c r="V624" i="5"/>
  <c r="L625" i="4"/>
  <c r="T625" i="4" s="1"/>
  <c r="K626" i="4"/>
  <c r="I626" i="4" s="1"/>
  <c r="J626" i="4" s="1"/>
  <c r="N625" i="4"/>
  <c r="O625" i="4"/>
  <c r="U624" i="4"/>
  <c r="R315" i="4" l="1"/>
  <c r="S315" i="4" s="1"/>
  <c r="P315" i="4"/>
  <c r="P311" i="6"/>
  <c r="Q311" i="6" s="1"/>
  <c r="N311" i="6"/>
  <c r="I627" i="6"/>
  <c r="L626" i="6"/>
  <c r="S626" i="6"/>
  <c r="T626" i="6" s="1"/>
  <c r="U625" i="6" s="1"/>
  <c r="O626" i="6"/>
  <c r="P626" i="6" s="1"/>
  <c r="J626" i="6"/>
  <c r="R626" i="6"/>
  <c r="N626" i="6"/>
  <c r="V625" i="6"/>
  <c r="Q625" i="6"/>
  <c r="W625" i="6" s="1"/>
  <c r="I627" i="5"/>
  <c r="L626" i="5"/>
  <c r="J626" i="5"/>
  <c r="R626" i="5" s="1"/>
  <c r="V625" i="5"/>
  <c r="Q316" i="5"/>
  <c r="N316" i="5"/>
  <c r="L626" i="4"/>
  <c r="T626" i="4" s="1"/>
  <c r="O626" i="4"/>
  <c r="K627" i="4"/>
  <c r="I627" i="4" s="1"/>
  <c r="J627" i="4" s="1"/>
  <c r="N626" i="4"/>
  <c r="U625" i="4"/>
  <c r="V315" i="4" l="1"/>
  <c r="Q316" i="4"/>
  <c r="S311" i="6"/>
  <c r="T311" i="6" s="1"/>
  <c r="U310" i="6" s="1"/>
  <c r="O312" i="6"/>
  <c r="W311" i="6"/>
  <c r="R627" i="6"/>
  <c r="N627" i="6"/>
  <c r="I628" i="6"/>
  <c r="L627" i="6"/>
  <c r="S627" i="6"/>
  <c r="T627" i="6" s="1"/>
  <c r="U626" i="6" s="1"/>
  <c r="O627" i="6"/>
  <c r="P627" i="6" s="1"/>
  <c r="J627" i="6"/>
  <c r="V626" i="6"/>
  <c r="Q626" i="6"/>
  <c r="W626" i="6" s="1"/>
  <c r="W316" i="5"/>
  <c r="S316" i="5"/>
  <c r="T316" i="5" s="1"/>
  <c r="U315" i="5" s="1"/>
  <c r="O317" i="5"/>
  <c r="P317" i="5" s="1"/>
  <c r="L627" i="5"/>
  <c r="J627" i="5"/>
  <c r="R627" i="5" s="1"/>
  <c r="I628" i="5"/>
  <c r="V626" i="5"/>
  <c r="L627" i="4"/>
  <c r="K628" i="4"/>
  <c r="I628" i="4" s="1"/>
  <c r="J628" i="4" s="1"/>
  <c r="N627" i="4"/>
  <c r="T627" i="4" s="1"/>
  <c r="O627" i="4"/>
  <c r="U626" i="4"/>
  <c r="R316" i="4" l="1"/>
  <c r="S316" i="4" s="1"/>
  <c r="P316" i="4"/>
  <c r="P312" i="6"/>
  <c r="Q312" i="6" s="1"/>
  <c r="N312" i="6"/>
  <c r="I629" i="6"/>
  <c r="L628" i="6"/>
  <c r="S628" i="6"/>
  <c r="T628" i="6" s="1"/>
  <c r="U627" i="6" s="1"/>
  <c r="O628" i="6"/>
  <c r="P628" i="6" s="1"/>
  <c r="J628" i="6"/>
  <c r="R628" i="6"/>
  <c r="N628" i="6"/>
  <c r="V627" i="6"/>
  <c r="Q627" i="6"/>
  <c r="W627" i="6" s="1"/>
  <c r="I629" i="5"/>
  <c r="L628" i="5"/>
  <c r="J628" i="5"/>
  <c r="R628" i="5" s="1"/>
  <c r="V627" i="5"/>
  <c r="Q317" i="5"/>
  <c r="N317" i="5"/>
  <c r="L628" i="4"/>
  <c r="T628" i="4" s="1"/>
  <c r="O628" i="4"/>
  <c r="N628" i="4"/>
  <c r="K629" i="4"/>
  <c r="I629" i="4" s="1"/>
  <c r="J629" i="4" s="1"/>
  <c r="U627" i="4"/>
  <c r="V316" i="4" l="1"/>
  <c r="Q317" i="4"/>
  <c r="S312" i="6"/>
  <c r="T312" i="6" s="1"/>
  <c r="U311" i="6" s="1"/>
  <c r="O313" i="6"/>
  <c r="W312" i="6"/>
  <c r="R629" i="6"/>
  <c r="N629" i="6"/>
  <c r="I630" i="6"/>
  <c r="L629" i="6"/>
  <c r="S629" i="6"/>
  <c r="T629" i="6" s="1"/>
  <c r="U628" i="6" s="1"/>
  <c r="O629" i="6"/>
  <c r="P629" i="6" s="1"/>
  <c r="J629" i="6"/>
  <c r="V628" i="6"/>
  <c r="Q628" i="6"/>
  <c r="W628" i="6" s="1"/>
  <c r="W317" i="5"/>
  <c r="S317" i="5"/>
  <c r="T317" i="5" s="1"/>
  <c r="U316" i="5" s="1"/>
  <c r="O318" i="5"/>
  <c r="P318" i="5" s="1"/>
  <c r="I630" i="5"/>
  <c r="J629" i="5"/>
  <c r="R629" i="5" s="1"/>
  <c r="L629" i="5"/>
  <c r="V628" i="5"/>
  <c r="L629" i="4"/>
  <c r="T629" i="4" s="1"/>
  <c r="K630" i="4"/>
  <c r="I630" i="4" s="1"/>
  <c r="J630" i="4" s="1"/>
  <c r="N629" i="4"/>
  <c r="O629" i="4"/>
  <c r="U628" i="4"/>
  <c r="R317" i="4" l="1"/>
  <c r="S317" i="4" s="1"/>
  <c r="P317" i="4"/>
  <c r="P313" i="6"/>
  <c r="Q313" i="6" s="1"/>
  <c r="N313" i="6"/>
  <c r="I631" i="6"/>
  <c r="L630" i="6"/>
  <c r="S630" i="6"/>
  <c r="T630" i="6" s="1"/>
  <c r="U629" i="6" s="1"/>
  <c r="O630" i="6"/>
  <c r="P630" i="6" s="1"/>
  <c r="J630" i="6"/>
  <c r="R630" i="6"/>
  <c r="N630" i="6"/>
  <c r="V629" i="6"/>
  <c r="Q629" i="6"/>
  <c r="W629" i="6" s="1"/>
  <c r="I631" i="5"/>
  <c r="L630" i="5"/>
  <c r="J630" i="5"/>
  <c r="R630" i="5" s="1"/>
  <c r="V629" i="5"/>
  <c r="Q318" i="5"/>
  <c r="N318" i="5"/>
  <c r="L630" i="4"/>
  <c r="T630" i="4"/>
  <c r="O630" i="4"/>
  <c r="K631" i="4"/>
  <c r="I631" i="4" s="1"/>
  <c r="J631" i="4" s="1"/>
  <c r="N630" i="4"/>
  <c r="U629" i="4"/>
  <c r="V317" i="4" l="1"/>
  <c r="Q318" i="4"/>
  <c r="S313" i="6"/>
  <c r="T313" i="6" s="1"/>
  <c r="U312" i="6" s="1"/>
  <c r="O314" i="6"/>
  <c r="W313" i="6"/>
  <c r="R631" i="6"/>
  <c r="N631" i="6"/>
  <c r="I632" i="6"/>
  <c r="L631" i="6"/>
  <c r="S631" i="6"/>
  <c r="T631" i="6" s="1"/>
  <c r="U630" i="6" s="1"/>
  <c r="O631" i="6"/>
  <c r="P631" i="6" s="1"/>
  <c r="J631" i="6"/>
  <c r="V630" i="6"/>
  <c r="Q630" i="6"/>
  <c r="W630" i="6" s="1"/>
  <c r="W318" i="5"/>
  <c r="S318" i="5"/>
  <c r="T318" i="5" s="1"/>
  <c r="U317" i="5" s="1"/>
  <c r="O319" i="5"/>
  <c r="P319" i="5" s="1"/>
  <c r="I632" i="5"/>
  <c r="J631" i="5"/>
  <c r="R631" i="5" s="1"/>
  <c r="L631" i="5"/>
  <c r="V630" i="5"/>
  <c r="L631" i="4"/>
  <c r="K632" i="4"/>
  <c r="I632" i="4" s="1"/>
  <c r="J632" i="4" s="1"/>
  <c r="N631" i="4"/>
  <c r="T631" i="4"/>
  <c r="O631" i="4"/>
  <c r="U630" i="4"/>
  <c r="R318" i="4" l="1"/>
  <c r="S318" i="4" s="1"/>
  <c r="P318" i="4"/>
  <c r="P314" i="6"/>
  <c r="Q314" i="6" s="1"/>
  <c r="N314" i="6"/>
  <c r="I633" i="6"/>
  <c r="L632" i="6"/>
  <c r="S632" i="6"/>
  <c r="T632" i="6" s="1"/>
  <c r="U631" i="6" s="1"/>
  <c r="O632" i="6"/>
  <c r="P632" i="6" s="1"/>
  <c r="J632" i="6"/>
  <c r="R632" i="6"/>
  <c r="N632" i="6"/>
  <c r="V631" i="6"/>
  <c r="Q631" i="6"/>
  <c r="W631" i="6" s="1"/>
  <c r="I633" i="5"/>
  <c r="L632" i="5"/>
  <c r="R632" i="5" s="1"/>
  <c r="J632" i="5"/>
  <c r="V631" i="5"/>
  <c r="Q319" i="5"/>
  <c r="N319" i="5"/>
  <c r="L632" i="4"/>
  <c r="T632" i="4" s="1"/>
  <c r="O632" i="4"/>
  <c r="N632" i="4"/>
  <c r="K633" i="4"/>
  <c r="I633" i="4" s="1"/>
  <c r="J633" i="4" s="1"/>
  <c r="U631" i="4"/>
  <c r="V318" i="4" l="1"/>
  <c r="Q319" i="4"/>
  <c r="S314" i="6"/>
  <c r="T314" i="6" s="1"/>
  <c r="U313" i="6" s="1"/>
  <c r="O315" i="6"/>
  <c r="W314" i="6"/>
  <c r="R633" i="6"/>
  <c r="N633" i="6"/>
  <c r="I634" i="6"/>
  <c r="L633" i="6"/>
  <c r="S633" i="6"/>
  <c r="T633" i="6" s="1"/>
  <c r="U632" i="6" s="1"/>
  <c r="O633" i="6"/>
  <c r="P633" i="6" s="1"/>
  <c r="J633" i="6"/>
  <c r="V632" i="6"/>
  <c r="Q632" i="6"/>
  <c r="W632" i="6" s="1"/>
  <c r="W319" i="5"/>
  <c r="S319" i="5"/>
  <c r="T319" i="5" s="1"/>
  <c r="U318" i="5" s="1"/>
  <c r="O320" i="5"/>
  <c r="P320" i="5" s="1"/>
  <c r="L633" i="5"/>
  <c r="I634" i="5"/>
  <c r="J633" i="5"/>
  <c r="R633" i="5" s="1"/>
  <c r="V632" i="5"/>
  <c r="L633" i="4"/>
  <c r="T633" i="4" s="1"/>
  <c r="K634" i="4"/>
  <c r="I634" i="4" s="1"/>
  <c r="J634" i="4" s="1"/>
  <c r="N633" i="4"/>
  <c r="O633" i="4"/>
  <c r="U632" i="4"/>
  <c r="R319" i="4" l="1"/>
  <c r="S319" i="4" s="1"/>
  <c r="P319" i="4"/>
  <c r="P315" i="6"/>
  <c r="Q315" i="6" s="1"/>
  <c r="N315" i="6"/>
  <c r="I635" i="6"/>
  <c r="L634" i="6"/>
  <c r="S634" i="6"/>
  <c r="T634" i="6" s="1"/>
  <c r="U633" i="6" s="1"/>
  <c r="O634" i="6"/>
  <c r="P634" i="6" s="1"/>
  <c r="J634" i="6"/>
  <c r="R634" i="6"/>
  <c r="N634" i="6"/>
  <c r="V633" i="6"/>
  <c r="Q633" i="6"/>
  <c r="W633" i="6" s="1"/>
  <c r="Q320" i="5"/>
  <c r="N320" i="5"/>
  <c r="I635" i="5"/>
  <c r="L634" i="5"/>
  <c r="J634" i="5"/>
  <c r="R634" i="5"/>
  <c r="V633" i="5"/>
  <c r="L634" i="4"/>
  <c r="T634" i="4" s="1"/>
  <c r="O634" i="4"/>
  <c r="K635" i="4"/>
  <c r="I635" i="4" s="1"/>
  <c r="J635" i="4" s="1"/>
  <c r="N634" i="4"/>
  <c r="U633" i="4"/>
  <c r="V319" i="4" l="1"/>
  <c r="Q320" i="4"/>
  <c r="S315" i="6"/>
  <c r="T315" i="6" s="1"/>
  <c r="U314" i="6" s="1"/>
  <c r="O316" i="6"/>
  <c r="W315" i="6"/>
  <c r="R635" i="6"/>
  <c r="N635" i="6"/>
  <c r="I636" i="6"/>
  <c r="L635" i="6"/>
  <c r="S635" i="6"/>
  <c r="T635" i="6" s="1"/>
  <c r="U634" i="6" s="1"/>
  <c r="O635" i="6"/>
  <c r="P635" i="6" s="1"/>
  <c r="J635" i="6"/>
  <c r="V634" i="6"/>
  <c r="Q634" i="6"/>
  <c r="W634" i="6" s="1"/>
  <c r="W320" i="5"/>
  <c r="S320" i="5"/>
  <c r="T320" i="5" s="1"/>
  <c r="U319" i="5" s="1"/>
  <c r="O321" i="5"/>
  <c r="P321" i="5" s="1"/>
  <c r="L635" i="5"/>
  <c r="I636" i="5"/>
  <c r="J635" i="5"/>
  <c r="R635" i="5" s="1"/>
  <c r="V634" i="5"/>
  <c r="L635" i="4"/>
  <c r="T635" i="4" s="1"/>
  <c r="K636" i="4"/>
  <c r="I636" i="4" s="1"/>
  <c r="J636" i="4" s="1"/>
  <c r="N635" i="4"/>
  <c r="O635" i="4"/>
  <c r="U634" i="4"/>
  <c r="R320" i="4" l="1"/>
  <c r="S320" i="4" s="1"/>
  <c r="P320" i="4"/>
  <c r="P316" i="6"/>
  <c r="Q316" i="6" s="1"/>
  <c r="N316" i="6"/>
  <c r="I637" i="6"/>
  <c r="L636" i="6"/>
  <c r="S636" i="6"/>
  <c r="T636" i="6" s="1"/>
  <c r="U635" i="6" s="1"/>
  <c r="O636" i="6"/>
  <c r="P636" i="6" s="1"/>
  <c r="J636" i="6"/>
  <c r="R636" i="6"/>
  <c r="N636" i="6"/>
  <c r="V635" i="6"/>
  <c r="Q635" i="6"/>
  <c r="W635" i="6" s="1"/>
  <c r="Q321" i="5"/>
  <c r="N321" i="5"/>
  <c r="I637" i="5"/>
  <c r="L636" i="5"/>
  <c r="R636" i="5" s="1"/>
  <c r="J636" i="5"/>
  <c r="V635" i="5"/>
  <c r="L636" i="4"/>
  <c r="T636" i="4" s="1"/>
  <c r="O636" i="4"/>
  <c r="N636" i="4"/>
  <c r="K637" i="4"/>
  <c r="I637" i="4" s="1"/>
  <c r="J637" i="4" s="1"/>
  <c r="U635" i="4"/>
  <c r="V320" i="4" l="1"/>
  <c r="Q321" i="4"/>
  <c r="S316" i="6"/>
  <c r="T316" i="6" s="1"/>
  <c r="U315" i="6" s="1"/>
  <c r="O317" i="6"/>
  <c r="W316" i="6"/>
  <c r="R637" i="6"/>
  <c r="N637" i="6"/>
  <c r="I638" i="6"/>
  <c r="L637" i="6"/>
  <c r="S637" i="6"/>
  <c r="T637" i="6" s="1"/>
  <c r="U636" i="6" s="1"/>
  <c r="O637" i="6"/>
  <c r="P637" i="6" s="1"/>
  <c r="J637" i="6"/>
  <c r="V636" i="6"/>
  <c r="Q636" i="6"/>
  <c r="W636" i="6" s="1"/>
  <c r="W321" i="5"/>
  <c r="S321" i="5"/>
  <c r="T321" i="5" s="1"/>
  <c r="U320" i="5" s="1"/>
  <c r="O322" i="5"/>
  <c r="P322" i="5" s="1"/>
  <c r="I638" i="5"/>
  <c r="L637" i="5"/>
  <c r="J637" i="5"/>
  <c r="R637" i="5" s="1"/>
  <c r="V636" i="5"/>
  <c r="L637" i="4"/>
  <c r="T637" i="4" s="1"/>
  <c r="K638" i="4"/>
  <c r="I638" i="4" s="1"/>
  <c r="J638" i="4" s="1"/>
  <c r="N637" i="4"/>
  <c r="O637" i="4"/>
  <c r="U636" i="4"/>
  <c r="R321" i="4" l="1"/>
  <c r="S321" i="4" s="1"/>
  <c r="P321" i="4"/>
  <c r="P317" i="6"/>
  <c r="Q317" i="6" s="1"/>
  <c r="N317" i="6"/>
  <c r="I639" i="6"/>
  <c r="L638" i="6"/>
  <c r="S638" i="6"/>
  <c r="T638" i="6" s="1"/>
  <c r="U637" i="6" s="1"/>
  <c r="O638" i="6"/>
  <c r="P638" i="6" s="1"/>
  <c r="J638" i="6"/>
  <c r="R638" i="6"/>
  <c r="N638" i="6"/>
  <c r="V637" i="6"/>
  <c r="Q637" i="6"/>
  <c r="W637" i="6" s="1"/>
  <c r="I639" i="5"/>
  <c r="L638" i="5"/>
  <c r="J638" i="5"/>
  <c r="R638" i="5"/>
  <c r="V637" i="5"/>
  <c r="Q322" i="5"/>
  <c r="N322" i="5"/>
  <c r="L638" i="4"/>
  <c r="O638" i="4"/>
  <c r="K639" i="4"/>
  <c r="I639" i="4" s="1"/>
  <c r="J639" i="4" s="1"/>
  <c r="N638" i="4"/>
  <c r="T638" i="4" s="1"/>
  <c r="U637" i="4"/>
  <c r="Q322" i="4" l="1"/>
  <c r="V321" i="4"/>
  <c r="S317" i="6"/>
  <c r="T317" i="6" s="1"/>
  <c r="U316" i="6" s="1"/>
  <c r="O318" i="6"/>
  <c r="W317" i="6"/>
  <c r="Q638" i="6"/>
  <c r="W638" i="6" s="1"/>
  <c r="R639" i="6"/>
  <c r="N639" i="6"/>
  <c r="I640" i="6"/>
  <c r="L639" i="6"/>
  <c r="S639" i="6"/>
  <c r="T639" i="6" s="1"/>
  <c r="U638" i="6" s="1"/>
  <c r="O639" i="6"/>
  <c r="P639" i="6" s="1"/>
  <c r="J639" i="6"/>
  <c r="V638" i="6"/>
  <c r="W322" i="5"/>
  <c r="S322" i="5"/>
  <c r="T322" i="5" s="1"/>
  <c r="U321" i="5" s="1"/>
  <c r="O323" i="5"/>
  <c r="P323" i="5" s="1"/>
  <c r="I640" i="5"/>
  <c r="J639" i="5"/>
  <c r="R639" i="5" s="1"/>
  <c r="L639" i="5"/>
  <c r="V638" i="5"/>
  <c r="L639" i="4"/>
  <c r="K640" i="4"/>
  <c r="I640" i="4" s="1"/>
  <c r="J640" i="4" s="1"/>
  <c r="N639" i="4"/>
  <c r="T639" i="4"/>
  <c r="O639" i="4"/>
  <c r="U638" i="4"/>
  <c r="R322" i="4" l="1"/>
  <c r="S322" i="4" s="1"/>
  <c r="P322" i="4"/>
  <c r="P318" i="6"/>
  <c r="Q318" i="6" s="1"/>
  <c r="N318" i="6"/>
  <c r="Q639" i="6"/>
  <c r="W639" i="6" s="1"/>
  <c r="I641" i="6"/>
  <c r="L640" i="6"/>
  <c r="S640" i="6"/>
  <c r="T640" i="6" s="1"/>
  <c r="U639" i="6" s="1"/>
  <c r="O640" i="6"/>
  <c r="P640" i="6" s="1"/>
  <c r="J640" i="6"/>
  <c r="R640" i="6"/>
  <c r="N640" i="6"/>
  <c r="V639" i="6"/>
  <c r="I641" i="5"/>
  <c r="L640" i="5"/>
  <c r="R640" i="5" s="1"/>
  <c r="J640" i="5"/>
  <c r="V639" i="5"/>
  <c r="Q323" i="5"/>
  <c r="N323" i="5"/>
  <c r="L640" i="4"/>
  <c r="T640" i="4" s="1"/>
  <c r="O640" i="4"/>
  <c r="N640" i="4"/>
  <c r="K641" i="4"/>
  <c r="I641" i="4" s="1"/>
  <c r="J641" i="4" s="1"/>
  <c r="U639" i="4"/>
  <c r="V322" i="4" l="1"/>
  <c r="Q323" i="4"/>
  <c r="S318" i="6"/>
  <c r="T318" i="6" s="1"/>
  <c r="U317" i="6" s="1"/>
  <c r="O319" i="6"/>
  <c r="W318" i="6"/>
  <c r="R641" i="6"/>
  <c r="N641" i="6"/>
  <c r="I642" i="6"/>
  <c r="L641" i="6"/>
  <c r="S641" i="6"/>
  <c r="T641" i="6" s="1"/>
  <c r="U640" i="6" s="1"/>
  <c r="O641" i="6"/>
  <c r="P641" i="6" s="1"/>
  <c r="J641" i="6"/>
  <c r="V640" i="6"/>
  <c r="Q640" i="6"/>
  <c r="W640" i="6" s="1"/>
  <c r="W323" i="5"/>
  <c r="S323" i="5"/>
  <c r="T323" i="5" s="1"/>
  <c r="U322" i="5" s="1"/>
  <c r="O324" i="5"/>
  <c r="P324" i="5" s="1"/>
  <c r="L641" i="5"/>
  <c r="I642" i="5"/>
  <c r="J641" i="5"/>
  <c r="R641" i="5" s="1"/>
  <c r="V640" i="5"/>
  <c r="L641" i="4"/>
  <c r="T641" i="4" s="1"/>
  <c r="K642" i="4"/>
  <c r="I642" i="4" s="1"/>
  <c r="J642" i="4" s="1"/>
  <c r="N641" i="4"/>
  <c r="O641" i="4"/>
  <c r="U640" i="4"/>
  <c r="R323" i="4" l="1"/>
  <c r="S323" i="4" s="1"/>
  <c r="P323" i="4"/>
  <c r="P319" i="6"/>
  <c r="Q319" i="6" s="1"/>
  <c r="N319" i="6"/>
  <c r="I643" i="6"/>
  <c r="L642" i="6"/>
  <c r="S642" i="6"/>
  <c r="T642" i="6" s="1"/>
  <c r="U641" i="6" s="1"/>
  <c r="O642" i="6"/>
  <c r="P642" i="6" s="1"/>
  <c r="J642" i="6"/>
  <c r="R642" i="6"/>
  <c r="N642" i="6"/>
  <c r="V641" i="6"/>
  <c r="Q641" i="6"/>
  <c r="W641" i="6" s="1"/>
  <c r="I643" i="5"/>
  <c r="L642" i="5"/>
  <c r="R642" i="5" s="1"/>
  <c r="J642" i="5"/>
  <c r="V641" i="5"/>
  <c r="Q324" i="5"/>
  <c r="N324" i="5"/>
  <c r="L642" i="4"/>
  <c r="T642" i="4" s="1"/>
  <c r="O642" i="4"/>
  <c r="K643" i="4"/>
  <c r="I643" i="4" s="1"/>
  <c r="J643" i="4" s="1"/>
  <c r="N642" i="4"/>
  <c r="U641" i="4"/>
  <c r="V323" i="4" l="1"/>
  <c r="Q324" i="4"/>
  <c r="S319" i="6"/>
  <c r="T319" i="6" s="1"/>
  <c r="U318" i="6" s="1"/>
  <c r="O320" i="6"/>
  <c r="W319" i="6"/>
  <c r="Q642" i="6"/>
  <c r="W642" i="6" s="1"/>
  <c r="R643" i="6"/>
  <c r="N643" i="6"/>
  <c r="I644" i="6"/>
  <c r="L643" i="6"/>
  <c r="S643" i="6"/>
  <c r="T643" i="6" s="1"/>
  <c r="U642" i="6" s="1"/>
  <c r="O643" i="6"/>
  <c r="P643" i="6" s="1"/>
  <c r="J643" i="6"/>
  <c r="V642" i="6"/>
  <c r="W324" i="5"/>
  <c r="S324" i="5"/>
  <c r="T324" i="5" s="1"/>
  <c r="U323" i="5" s="1"/>
  <c r="O325" i="5"/>
  <c r="P325" i="5" s="1"/>
  <c r="L643" i="5"/>
  <c r="J643" i="5"/>
  <c r="R643" i="5" s="1"/>
  <c r="I644" i="5"/>
  <c r="V642" i="5"/>
  <c r="L643" i="4"/>
  <c r="T643" i="4" s="1"/>
  <c r="K644" i="4"/>
  <c r="I644" i="4" s="1"/>
  <c r="J644" i="4" s="1"/>
  <c r="N643" i="4"/>
  <c r="O643" i="4"/>
  <c r="U642" i="4"/>
  <c r="R324" i="4" l="1"/>
  <c r="S324" i="4" s="1"/>
  <c r="P324" i="4"/>
  <c r="P320" i="6"/>
  <c r="Q320" i="6" s="1"/>
  <c r="N320" i="6"/>
  <c r="I645" i="6"/>
  <c r="L644" i="6"/>
  <c r="S644" i="6"/>
  <c r="T644" i="6" s="1"/>
  <c r="U643" i="6" s="1"/>
  <c r="O644" i="6"/>
  <c r="P644" i="6" s="1"/>
  <c r="J644" i="6"/>
  <c r="R644" i="6"/>
  <c r="N644" i="6"/>
  <c r="V643" i="6"/>
  <c r="Q643" i="6"/>
  <c r="W643" i="6" s="1"/>
  <c r="I645" i="5"/>
  <c r="L644" i="5"/>
  <c r="J644" i="5"/>
  <c r="R644" i="5" s="1"/>
  <c r="V643" i="5"/>
  <c r="Q325" i="5"/>
  <c r="N325" i="5"/>
  <c r="L644" i="4"/>
  <c r="T644" i="4"/>
  <c r="O644" i="4"/>
  <c r="N644" i="4"/>
  <c r="K645" i="4"/>
  <c r="I645" i="4" s="1"/>
  <c r="J645" i="4" s="1"/>
  <c r="U643" i="4"/>
  <c r="V324" i="4" l="1"/>
  <c r="Q325" i="4"/>
  <c r="S320" i="6"/>
  <c r="T320" i="6" s="1"/>
  <c r="U319" i="6" s="1"/>
  <c r="O321" i="6"/>
  <c r="W320" i="6"/>
  <c r="Q644" i="6"/>
  <c r="W644" i="6" s="1"/>
  <c r="R645" i="6"/>
  <c r="N645" i="6"/>
  <c r="I646" i="6"/>
  <c r="L645" i="6"/>
  <c r="S645" i="6"/>
  <c r="T645" i="6" s="1"/>
  <c r="U644" i="6" s="1"/>
  <c r="O645" i="6"/>
  <c r="P645" i="6" s="1"/>
  <c r="J645" i="6"/>
  <c r="V644" i="6"/>
  <c r="W325" i="5"/>
  <c r="S325" i="5"/>
  <c r="T325" i="5" s="1"/>
  <c r="U324" i="5" s="1"/>
  <c r="O326" i="5"/>
  <c r="P326" i="5" s="1"/>
  <c r="L645" i="5"/>
  <c r="I646" i="5"/>
  <c r="J645" i="5"/>
  <c r="R645" i="5" s="1"/>
  <c r="V644" i="5"/>
  <c r="L645" i="4"/>
  <c r="T645" i="4" s="1"/>
  <c r="K646" i="4"/>
  <c r="I646" i="4" s="1"/>
  <c r="J646" i="4" s="1"/>
  <c r="N645" i="4"/>
  <c r="O645" i="4"/>
  <c r="U644" i="4"/>
  <c r="R325" i="4" l="1"/>
  <c r="S325" i="4" s="1"/>
  <c r="P325" i="4"/>
  <c r="P321" i="6"/>
  <c r="Q321" i="6" s="1"/>
  <c r="N321" i="6"/>
  <c r="Q645" i="6"/>
  <c r="W645" i="6" s="1"/>
  <c r="I647" i="6"/>
  <c r="L646" i="6"/>
  <c r="S646" i="6"/>
  <c r="T646" i="6" s="1"/>
  <c r="U645" i="6" s="1"/>
  <c r="O646" i="6"/>
  <c r="P646" i="6" s="1"/>
  <c r="J646" i="6"/>
  <c r="R646" i="6"/>
  <c r="N646" i="6"/>
  <c r="V645" i="6"/>
  <c r="I647" i="5"/>
  <c r="L646" i="5"/>
  <c r="J646" i="5"/>
  <c r="R646" i="5"/>
  <c r="V645" i="5"/>
  <c r="Q326" i="5"/>
  <c r="N326" i="5"/>
  <c r="L646" i="4"/>
  <c r="T646" i="4" s="1"/>
  <c r="O646" i="4"/>
  <c r="K647" i="4"/>
  <c r="I647" i="4" s="1"/>
  <c r="J647" i="4" s="1"/>
  <c r="N646" i="4"/>
  <c r="U645" i="4"/>
  <c r="V325" i="4" l="1"/>
  <c r="Q326" i="4"/>
  <c r="S321" i="6"/>
  <c r="T321" i="6" s="1"/>
  <c r="U320" i="6" s="1"/>
  <c r="O322" i="6"/>
  <c r="W321" i="6"/>
  <c r="R647" i="6"/>
  <c r="N647" i="6"/>
  <c r="I648" i="6"/>
  <c r="L647" i="6"/>
  <c r="S647" i="6"/>
  <c r="T647" i="6" s="1"/>
  <c r="U646" i="6" s="1"/>
  <c r="O647" i="6"/>
  <c r="P647" i="6" s="1"/>
  <c r="J647" i="6"/>
  <c r="V646" i="6"/>
  <c r="Q646" i="6"/>
  <c r="W646" i="6" s="1"/>
  <c r="W326" i="5"/>
  <c r="S326" i="5"/>
  <c r="T326" i="5" s="1"/>
  <c r="U325" i="5" s="1"/>
  <c r="O327" i="5"/>
  <c r="P327" i="5" s="1"/>
  <c r="I648" i="5"/>
  <c r="J647" i="5"/>
  <c r="L647" i="5"/>
  <c r="R647" i="5" s="1"/>
  <c r="V646" i="5"/>
  <c r="L647" i="4"/>
  <c r="T647" i="4" s="1"/>
  <c r="K648" i="4"/>
  <c r="I648" i="4" s="1"/>
  <c r="J648" i="4" s="1"/>
  <c r="N647" i="4"/>
  <c r="O647" i="4"/>
  <c r="U646" i="4"/>
  <c r="R326" i="4" l="1"/>
  <c r="S326" i="4" s="1"/>
  <c r="P326" i="4"/>
  <c r="P322" i="6"/>
  <c r="Q322" i="6" s="1"/>
  <c r="N322" i="6"/>
  <c r="I649" i="6"/>
  <c r="L648" i="6"/>
  <c r="S648" i="6"/>
  <c r="T648" i="6" s="1"/>
  <c r="U647" i="6" s="1"/>
  <c r="O648" i="6"/>
  <c r="P648" i="6" s="1"/>
  <c r="J648" i="6"/>
  <c r="R648" i="6"/>
  <c r="N648" i="6"/>
  <c r="V647" i="6"/>
  <c r="Q647" i="6"/>
  <c r="W647" i="6" s="1"/>
  <c r="I649" i="5"/>
  <c r="L648" i="5"/>
  <c r="J648" i="5"/>
  <c r="R648" i="5" s="1"/>
  <c r="V647" i="5"/>
  <c r="Q327" i="5"/>
  <c r="N327" i="5"/>
  <c r="L648" i="4"/>
  <c r="T648" i="4" s="1"/>
  <c r="O648" i="4"/>
  <c r="N648" i="4"/>
  <c r="K649" i="4"/>
  <c r="I649" i="4" s="1"/>
  <c r="J649" i="4" s="1"/>
  <c r="U647" i="4"/>
  <c r="V326" i="4" l="1"/>
  <c r="Q327" i="4"/>
  <c r="W322" i="6"/>
  <c r="S322" i="6"/>
  <c r="T322" i="6" s="1"/>
  <c r="U321" i="6" s="1"/>
  <c r="O323" i="6"/>
  <c r="Q648" i="6"/>
  <c r="W648" i="6" s="1"/>
  <c r="R649" i="6"/>
  <c r="N649" i="6"/>
  <c r="I650" i="6"/>
  <c r="L649" i="6"/>
  <c r="S649" i="6"/>
  <c r="T649" i="6" s="1"/>
  <c r="U648" i="6" s="1"/>
  <c r="O649" i="6"/>
  <c r="P649" i="6" s="1"/>
  <c r="J649" i="6"/>
  <c r="V648" i="6"/>
  <c r="W327" i="5"/>
  <c r="S327" i="5"/>
  <c r="T327" i="5" s="1"/>
  <c r="U326" i="5" s="1"/>
  <c r="O328" i="5"/>
  <c r="P328" i="5" s="1"/>
  <c r="L649" i="5"/>
  <c r="I650" i="5"/>
  <c r="J649" i="5"/>
  <c r="R649" i="5" s="1"/>
  <c r="V648" i="5"/>
  <c r="L649" i="4"/>
  <c r="T649" i="4" s="1"/>
  <c r="K650" i="4"/>
  <c r="I650" i="4" s="1"/>
  <c r="J650" i="4" s="1"/>
  <c r="N649" i="4"/>
  <c r="O649" i="4"/>
  <c r="U648" i="4"/>
  <c r="R327" i="4" l="1"/>
  <c r="S327" i="4" s="1"/>
  <c r="P327" i="4"/>
  <c r="P323" i="6"/>
  <c r="Q323" i="6" s="1"/>
  <c r="N323" i="6"/>
  <c r="Q649" i="6"/>
  <c r="W649" i="6" s="1"/>
  <c r="I651" i="6"/>
  <c r="L650" i="6"/>
  <c r="S650" i="6"/>
  <c r="T650" i="6" s="1"/>
  <c r="U649" i="6" s="1"/>
  <c r="O650" i="6"/>
  <c r="P650" i="6" s="1"/>
  <c r="J650" i="6"/>
  <c r="R650" i="6"/>
  <c r="N650" i="6"/>
  <c r="V649" i="6"/>
  <c r="Q328" i="5"/>
  <c r="N328" i="5"/>
  <c r="I651" i="5"/>
  <c r="L650" i="5"/>
  <c r="J650" i="5"/>
  <c r="R650" i="5" s="1"/>
  <c r="V649" i="5"/>
  <c r="L650" i="4"/>
  <c r="T650" i="4" s="1"/>
  <c r="O650" i="4"/>
  <c r="K651" i="4"/>
  <c r="I651" i="4" s="1"/>
  <c r="J651" i="4" s="1"/>
  <c r="N650" i="4"/>
  <c r="U649" i="4"/>
  <c r="V327" i="4" l="1"/>
  <c r="Q328" i="4"/>
  <c r="S323" i="6"/>
  <c r="T323" i="6" s="1"/>
  <c r="U322" i="6" s="1"/>
  <c r="O324" i="6"/>
  <c r="W323" i="6"/>
  <c r="R651" i="6"/>
  <c r="N651" i="6"/>
  <c r="I652" i="6"/>
  <c r="L651" i="6"/>
  <c r="S651" i="6"/>
  <c r="T651" i="6" s="1"/>
  <c r="U650" i="6" s="1"/>
  <c r="O651" i="6"/>
  <c r="P651" i="6" s="1"/>
  <c r="J651" i="6"/>
  <c r="V650" i="6"/>
  <c r="Q650" i="6"/>
  <c r="W650" i="6" s="1"/>
  <c r="W328" i="5"/>
  <c r="S328" i="5"/>
  <c r="T328" i="5" s="1"/>
  <c r="U327" i="5" s="1"/>
  <c r="O329" i="5"/>
  <c r="P329" i="5" s="1"/>
  <c r="L651" i="5"/>
  <c r="I652" i="5"/>
  <c r="J651" i="5"/>
  <c r="R651" i="5" s="1"/>
  <c r="V650" i="5"/>
  <c r="L651" i="4"/>
  <c r="T651" i="4" s="1"/>
  <c r="K652" i="4"/>
  <c r="I652" i="4" s="1"/>
  <c r="J652" i="4" s="1"/>
  <c r="N651" i="4"/>
  <c r="O651" i="4"/>
  <c r="U650" i="4"/>
  <c r="R328" i="4" l="1"/>
  <c r="S328" i="4" s="1"/>
  <c r="P328" i="4"/>
  <c r="P324" i="6"/>
  <c r="Q324" i="6" s="1"/>
  <c r="N324" i="6"/>
  <c r="I653" i="6"/>
  <c r="L652" i="6"/>
  <c r="S652" i="6"/>
  <c r="T652" i="6" s="1"/>
  <c r="U651" i="6" s="1"/>
  <c r="O652" i="6"/>
  <c r="P652" i="6" s="1"/>
  <c r="J652" i="6"/>
  <c r="R652" i="6"/>
  <c r="N652" i="6"/>
  <c r="V651" i="6"/>
  <c r="Q651" i="6"/>
  <c r="W651" i="6" s="1"/>
  <c r="Q329" i="5"/>
  <c r="N329" i="5"/>
  <c r="I653" i="5"/>
  <c r="L652" i="5"/>
  <c r="J652" i="5"/>
  <c r="R652" i="5"/>
  <c r="V651" i="5"/>
  <c r="L652" i="4"/>
  <c r="T652" i="4" s="1"/>
  <c r="O652" i="4"/>
  <c r="N652" i="4"/>
  <c r="K653" i="4"/>
  <c r="I653" i="4" s="1"/>
  <c r="J653" i="4" s="1"/>
  <c r="U651" i="4"/>
  <c r="V328" i="4" l="1"/>
  <c r="Q329" i="4"/>
  <c r="S324" i="6"/>
  <c r="T324" i="6" s="1"/>
  <c r="U323" i="6" s="1"/>
  <c r="O325" i="6"/>
  <c r="W324" i="6"/>
  <c r="R653" i="6"/>
  <c r="N653" i="6"/>
  <c r="I654" i="6"/>
  <c r="L653" i="6"/>
  <c r="S653" i="6"/>
  <c r="T653" i="6" s="1"/>
  <c r="U652" i="6" s="1"/>
  <c r="O653" i="6"/>
  <c r="P653" i="6" s="1"/>
  <c r="J653" i="6"/>
  <c r="V652" i="6"/>
  <c r="Q652" i="6"/>
  <c r="W652" i="6" s="1"/>
  <c r="W329" i="5"/>
  <c r="S329" i="5"/>
  <c r="T329" i="5" s="1"/>
  <c r="U328" i="5" s="1"/>
  <c r="O330" i="5"/>
  <c r="P330" i="5" s="1"/>
  <c r="I654" i="5"/>
  <c r="L653" i="5"/>
  <c r="J653" i="5"/>
  <c r="R653" i="5" s="1"/>
  <c r="V652" i="5"/>
  <c r="L653" i="4"/>
  <c r="T653" i="4" s="1"/>
  <c r="K654" i="4"/>
  <c r="I654" i="4" s="1"/>
  <c r="J654" i="4" s="1"/>
  <c r="N653" i="4"/>
  <c r="O653" i="4"/>
  <c r="U652" i="4"/>
  <c r="R329" i="4" l="1"/>
  <c r="S329" i="4" s="1"/>
  <c r="P329" i="4"/>
  <c r="P325" i="6"/>
  <c r="Q325" i="6" s="1"/>
  <c r="N325" i="6"/>
  <c r="I655" i="6"/>
  <c r="L654" i="6"/>
  <c r="S654" i="6"/>
  <c r="T654" i="6" s="1"/>
  <c r="U653" i="6" s="1"/>
  <c r="O654" i="6"/>
  <c r="P654" i="6" s="1"/>
  <c r="J654" i="6"/>
  <c r="R654" i="6"/>
  <c r="N654" i="6"/>
  <c r="V653" i="6"/>
  <c r="Q653" i="6"/>
  <c r="W653" i="6" s="1"/>
  <c r="I655" i="5"/>
  <c r="L654" i="5"/>
  <c r="J654" i="5"/>
  <c r="R654" i="5"/>
  <c r="V653" i="5"/>
  <c r="Q330" i="5"/>
  <c r="N330" i="5"/>
  <c r="L654" i="4"/>
  <c r="T654" i="4" s="1"/>
  <c r="O654" i="4"/>
  <c r="K655" i="4"/>
  <c r="I655" i="4" s="1"/>
  <c r="J655" i="4" s="1"/>
  <c r="N654" i="4"/>
  <c r="U653" i="4"/>
  <c r="V329" i="4" l="1"/>
  <c r="Q330" i="4"/>
  <c r="W325" i="6"/>
  <c r="S325" i="6"/>
  <c r="T325" i="6" s="1"/>
  <c r="U324" i="6" s="1"/>
  <c r="O326" i="6"/>
  <c r="R655" i="6"/>
  <c r="N655" i="6"/>
  <c r="I656" i="6"/>
  <c r="L655" i="6"/>
  <c r="S655" i="6"/>
  <c r="T655" i="6" s="1"/>
  <c r="U654" i="6" s="1"/>
  <c r="O655" i="6"/>
  <c r="P655" i="6" s="1"/>
  <c r="J655" i="6"/>
  <c r="V654" i="6"/>
  <c r="Q654" i="6"/>
  <c r="W654" i="6" s="1"/>
  <c r="W330" i="5"/>
  <c r="S330" i="5"/>
  <c r="T330" i="5" s="1"/>
  <c r="U329" i="5" s="1"/>
  <c r="O331" i="5"/>
  <c r="P331" i="5" s="1"/>
  <c r="I656" i="5"/>
  <c r="J655" i="5"/>
  <c r="R655" i="5" s="1"/>
  <c r="L655" i="5"/>
  <c r="V654" i="5"/>
  <c r="L655" i="4"/>
  <c r="K656" i="4"/>
  <c r="I656" i="4" s="1"/>
  <c r="J656" i="4" s="1"/>
  <c r="N655" i="4"/>
  <c r="T655" i="4"/>
  <c r="O655" i="4"/>
  <c r="U654" i="4"/>
  <c r="R330" i="4" l="1"/>
  <c r="S330" i="4" s="1"/>
  <c r="P330" i="4"/>
  <c r="P326" i="6"/>
  <c r="Q326" i="6" s="1"/>
  <c r="N326" i="6"/>
  <c r="I657" i="6"/>
  <c r="L656" i="6"/>
  <c r="S656" i="6"/>
  <c r="T656" i="6" s="1"/>
  <c r="U655" i="6" s="1"/>
  <c r="O656" i="6"/>
  <c r="P656" i="6" s="1"/>
  <c r="J656" i="6"/>
  <c r="R656" i="6"/>
  <c r="N656" i="6"/>
  <c r="V655" i="6"/>
  <c r="Q655" i="6"/>
  <c r="W655" i="6" s="1"/>
  <c r="I657" i="5"/>
  <c r="L656" i="5"/>
  <c r="R656" i="5" s="1"/>
  <c r="J656" i="5"/>
  <c r="V655" i="5"/>
  <c r="Q331" i="5"/>
  <c r="N331" i="5"/>
  <c r="L656" i="4"/>
  <c r="T656" i="4" s="1"/>
  <c r="O656" i="4"/>
  <c r="N656" i="4"/>
  <c r="K657" i="4"/>
  <c r="I657" i="4" s="1"/>
  <c r="J657" i="4" s="1"/>
  <c r="U655" i="4"/>
  <c r="V330" i="4" l="1"/>
  <c r="Q331" i="4"/>
  <c r="S326" i="6"/>
  <c r="T326" i="6" s="1"/>
  <c r="U325" i="6" s="1"/>
  <c r="O327" i="6"/>
  <c r="W326" i="6"/>
  <c r="Q656" i="6"/>
  <c r="W656" i="6" s="1"/>
  <c r="R657" i="6"/>
  <c r="N657" i="6"/>
  <c r="I658" i="6"/>
  <c r="L657" i="6"/>
  <c r="S657" i="6"/>
  <c r="T657" i="6" s="1"/>
  <c r="U656" i="6" s="1"/>
  <c r="O657" i="6"/>
  <c r="P657" i="6" s="1"/>
  <c r="J657" i="6"/>
  <c r="V656" i="6"/>
  <c r="W331" i="5"/>
  <c r="S331" i="5"/>
  <c r="T331" i="5" s="1"/>
  <c r="U330" i="5" s="1"/>
  <c r="O332" i="5"/>
  <c r="P332" i="5" s="1"/>
  <c r="R657" i="5"/>
  <c r="L657" i="5"/>
  <c r="I658" i="5"/>
  <c r="J657" i="5"/>
  <c r="V656" i="5"/>
  <c r="L657" i="4"/>
  <c r="T657" i="4" s="1"/>
  <c r="K658" i="4"/>
  <c r="I658" i="4" s="1"/>
  <c r="J658" i="4" s="1"/>
  <c r="N657" i="4"/>
  <c r="O657" i="4"/>
  <c r="U656" i="4"/>
  <c r="R331" i="4" l="1"/>
  <c r="S331" i="4" s="1"/>
  <c r="P331" i="4"/>
  <c r="P327" i="6"/>
  <c r="Q327" i="6" s="1"/>
  <c r="N327" i="6"/>
  <c r="Q657" i="6"/>
  <c r="W657" i="6" s="1"/>
  <c r="I659" i="6"/>
  <c r="L658" i="6"/>
  <c r="S658" i="6"/>
  <c r="T658" i="6" s="1"/>
  <c r="U657" i="6" s="1"/>
  <c r="O658" i="6"/>
  <c r="P658" i="6" s="1"/>
  <c r="J658" i="6"/>
  <c r="R658" i="6"/>
  <c r="N658" i="6"/>
  <c r="V657" i="6"/>
  <c r="I659" i="5"/>
  <c r="L658" i="5"/>
  <c r="J658" i="5"/>
  <c r="R658" i="5"/>
  <c r="V657" i="5"/>
  <c r="Q332" i="5"/>
  <c r="N332" i="5"/>
  <c r="L658" i="4"/>
  <c r="T658" i="4" s="1"/>
  <c r="O658" i="4"/>
  <c r="K659" i="4"/>
  <c r="I659" i="4" s="1"/>
  <c r="J659" i="4" s="1"/>
  <c r="N658" i="4"/>
  <c r="U657" i="4"/>
  <c r="V331" i="4" l="1"/>
  <c r="Q332" i="4"/>
  <c r="S327" i="6"/>
  <c r="T327" i="6" s="1"/>
  <c r="U326" i="6" s="1"/>
  <c r="O328" i="6"/>
  <c r="W327" i="6"/>
  <c r="R659" i="6"/>
  <c r="N659" i="6"/>
  <c r="I660" i="6"/>
  <c r="L659" i="6"/>
  <c r="S659" i="6"/>
  <c r="T659" i="6" s="1"/>
  <c r="U658" i="6" s="1"/>
  <c r="O659" i="6"/>
  <c r="P659" i="6" s="1"/>
  <c r="J659" i="6"/>
  <c r="V658" i="6"/>
  <c r="Q658" i="6"/>
  <c r="W658" i="6" s="1"/>
  <c r="W332" i="5"/>
  <c r="S332" i="5"/>
  <c r="T332" i="5" s="1"/>
  <c r="U331" i="5" s="1"/>
  <c r="O333" i="5"/>
  <c r="P333" i="5" s="1"/>
  <c r="L659" i="5"/>
  <c r="J659" i="5"/>
  <c r="R659" i="5" s="1"/>
  <c r="I660" i="5"/>
  <c r="V658" i="5"/>
  <c r="L659" i="4"/>
  <c r="T659" i="4" s="1"/>
  <c r="K660" i="4"/>
  <c r="I660" i="4" s="1"/>
  <c r="J660" i="4" s="1"/>
  <c r="N659" i="4"/>
  <c r="O659" i="4"/>
  <c r="U658" i="4"/>
  <c r="R332" i="4" l="1"/>
  <c r="S332" i="4" s="1"/>
  <c r="P332" i="4"/>
  <c r="P328" i="6"/>
  <c r="Q328" i="6" s="1"/>
  <c r="N328" i="6"/>
  <c r="I661" i="6"/>
  <c r="L660" i="6"/>
  <c r="S660" i="6"/>
  <c r="T660" i="6" s="1"/>
  <c r="U659" i="6" s="1"/>
  <c r="O660" i="6"/>
  <c r="P660" i="6" s="1"/>
  <c r="J660" i="6"/>
  <c r="R660" i="6"/>
  <c r="N660" i="6"/>
  <c r="V659" i="6"/>
  <c r="Q659" i="6"/>
  <c r="W659" i="6" s="1"/>
  <c r="Q333" i="5"/>
  <c r="N333" i="5"/>
  <c r="I661" i="5"/>
  <c r="L660" i="5"/>
  <c r="J660" i="5"/>
  <c r="R660" i="5"/>
  <c r="V659" i="5"/>
  <c r="L660" i="4"/>
  <c r="T660" i="4"/>
  <c r="O660" i="4"/>
  <c r="N660" i="4"/>
  <c r="K661" i="4"/>
  <c r="I661" i="4" s="1"/>
  <c r="J661" i="4" s="1"/>
  <c r="U659" i="4"/>
  <c r="V332" i="4" l="1"/>
  <c r="Q333" i="4"/>
  <c r="S328" i="6"/>
  <c r="T328" i="6" s="1"/>
  <c r="U327" i="6" s="1"/>
  <c r="O329" i="6"/>
  <c r="W328" i="6"/>
  <c r="Q660" i="6"/>
  <c r="W660" i="6" s="1"/>
  <c r="R661" i="6"/>
  <c r="N661" i="6"/>
  <c r="I662" i="6"/>
  <c r="L661" i="6"/>
  <c r="S661" i="6"/>
  <c r="T661" i="6" s="1"/>
  <c r="U660" i="6" s="1"/>
  <c r="O661" i="6"/>
  <c r="P661" i="6" s="1"/>
  <c r="J661" i="6"/>
  <c r="V660" i="6"/>
  <c r="W333" i="5"/>
  <c r="S333" i="5"/>
  <c r="T333" i="5" s="1"/>
  <c r="U332" i="5" s="1"/>
  <c r="O334" i="5"/>
  <c r="P334" i="5" s="1"/>
  <c r="I662" i="5"/>
  <c r="J661" i="5"/>
  <c r="R661" i="5" s="1"/>
  <c r="L661" i="5"/>
  <c r="V660" i="5"/>
  <c r="L661" i="4"/>
  <c r="T661" i="4" s="1"/>
  <c r="K662" i="4"/>
  <c r="I662" i="4" s="1"/>
  <c r="J662" i="4" s="1"/>
  <c r="N661" i="4"/>
  <c r="O661" i="4"/>
  <c r="U660" i="4"/>
  <c r="R333" i="4" l="1"/>
  <c r="S333" i="4" s="1"/>
  <c r="P333" i="4"/>
  <c r="P329" i="6"/>
  <c r="Q329" i="6" s="1"/>
  <c r="N329" i="6"/>
  <c r="Q661" i="6"/>
  <c r="W661" i="6" s="1"/>
  <c r="I663" i="6"/>
  <c r="L662" i="6"/>
  <c r="S662" i="6"/>
  <c r="T662" i="6" s="1"/>
  <c r="U661" i="6" s="1"/>
  <c r="O662" i="6"/>
  <c r="P662" i="6" s="1"/>
  <c r="J662" i="6"/>
  <c r="R662" i="6"/>
  <c r="N662" i="6"/>
  <c r="V661" i="6"/>
  <c r="I663" i="5"/>
  <c r="L662" i="5"/>
  <c r="J662" i="5"/>
  <c r="R662" i="5"/>
  <c r="V661" i="5"/>
  <c r="Q334" i="5"/>
  <c r="N334" i="5"/>
  <c r="L662" i="4"/>
  <c r="T662" i="4" s="1"/>
  <c r="O662" i="4"/>
  <c r="K663" i="4"/>
  <c r="I663" i="4" s="1"/>
  <c r="J663" i="4" s="1"/>
  <c r="N662" i="4"/>
  <c r="U661" i="4"/>
  <c r="V333" i="4" l="1"/>
  <c r="Q334" i="4"/>
  <c r="S329" i="6"/>
  <c r="T329" i="6" s="1"/>
  <c r="U328" i="6" s="1"/>
  <c r="O330" i="6"/>
  <c r="W329" i="6"/>
  <c r="R663" i="6"/>
  <c r="N663" i="6"/>
  <c r="I664" i="6"/>
  <c r="L663" i="6"/>
  <c r="S663" i="6"/>
  <c r="T663" i="6" s="1"/>
  <c r="U662" i="6" s="1"/>
  <c r="O663" i="6"/>
  <c r="P663" i="6" s="1"/>
  <c r="J663" i="6"/>
  <c r="V662" i="6"/>
  <c r="Q662" i="6"/>
  <c r="W662" i="6" s="1"/>
  <c r="W334" i="5"/>
  <c r="S334" i="5"/>
  <c r="T334" i="5" s="1"/>
  <c r="U333" i="5" s="1"/>
  <c r="O335" i="5"/>
  <c r="P335" i="5" s="1"/>
  <c r="I664" i="5"/>
  <c r="J663" i="5"/>
  <c r="L663" i="5"/>
  <c r="R663" i="5" s="1"/>
  <c r="V662" i="5"/>
  <c r="L663" i="4"/>
  <c r="T663" i="4" s="1"/>
  <c r="K664" i="4"/>
  <c r="I664" i="4" s="1"/>
  <c r="J664" i="4" s="1"/>
  <c r="N663" i="4"/>
  <c r="O663" i="4"/>
  <c r="U662" i="4"/>
  <c r="R334" i="4" l="1"/>
  <c r="S334" i="4" s="1"/>
  <c r="P334" i="4"/>
  <c r="P330" i="6"/>
  <c r="Q330" i="6" s="1"/>
  <c r="N330" i="6"/>
  <c r="I665" i="6"/>
  <c r="L664" i="6"/>
  <c r="S664" i="6"/>
  <c r="T664" i="6" s="1"/>
  <c r="U663" i="6" s="1"/>
  <c r="O664" i="6"/>
  <c r="P664" i="6" s="1"/>
  <c r="J664" i="6"/>
  <c r="R664" i="6"/>
  <c r="N664" i="6"/>
  <c r="V663" i="6"/>
  <c r="Q663" i="6"/>
  <c r="W663" i="6" s="1"/>
  <c r="I665" i="5"/>
  <c r="L664" i="5"/>
  <c r="J664" i="5"/>
  <c r="R664" i="5"/>
  <c r="V663" i="5"/>
  <c r="Q335" i="5"/>
  <c r="N335" i="5"/>
  <c r="L664" i="4"/>
  <c r="T664" i="4"/>
  <c r="O664" i="4"/>
  <c r="N664" i="4"/>
  <c r="K665" i="4"/>
  <c r="I665" i="4" s="1"/>
  <c r="J665" i="4" s="1"/>
  <c r="U663" i="4"/>
  <c r="V334" i="4" l="1"/>
  <c r="Q335" i="4"/>
  <c r="S330" i="6"/>
  <c r="T330" i="6" s="1"/>
  <c r="U329" i="6" s="1"/>
  <c r="O331" i="6"/>
  <c r="W330" i="6"/>
  <c r="Q664" i="6"/>
  <c r="W664" i="6" s="1"/>
  <c r="R665" i="6"/>
  <c r="N665" i="6"/>
  <c r="I666" i="6"/>
  <c r="L665" i="6"/>
  <c r="S665" i="6"/>
  <c r="T665" i="6" s="1"/>
  <c r="U664" i="6" s="1"/>
  <c r="O665" i="6"/>
  <c r="P665" i="6" s="1"/>
  <c r="J665" i="6"/>
  <c r="V664" i="6"/>
  <c r="W335" i="5"/>
  <c r="S335" i="5"/>
  <c r="T335" i="5" s="1"/>
  <c r="U334" i="5" s="1"/>
  <c r="O336" i="5"/>
  <c r="P336" i="5" s="1"/>
  <c r="L665" i="5"/>
  <c r="I666" i="5"/>
  <c r="J665" i="5"/>
  <c r="R665" i="5" s="1"/>
  <c r="V664" i="5"/>
  <c r="L665" i="4"/>
  <c r="T665" i="4" s="1"/>
  <c r="K666" i="4"/>
  <c r="I666" i="4" s="1"/>
  <c r="J666" i="4" s="1"/>
  <c r="N665" i="4"/>
  <c r="O665" i="4"/>
  <c r="U664" i="4"/>
  <c r="R335" i="4" l="1"/>
  <c r="S335" i="4" s="1"/>
  <c r="P335" i="4"/>
  <c r="P331" i="6"/>
  <c r="Q331" i="6" s="1"/>
  <c r="N331" i="6"/>
  <c r="I667" i="6"/>
  <c r="L666" i="6"/>
  <c r="S666" i="6"/>
  <c r="T666" i="6" s="1"/>
  <c r="U665" i="6" s="1"/>
  <c r="O666" i="6"/>
  <c r="P666" i="6" s="1"/>
  <c r="J666" i="6"/>
  <c r="R666" i="6"/>
  <c r="N666" i="6"/>
  <c r="V665" i="6"/>
  <c r="Q665" i="6"/>
  <c r="W665" i="6" s="1"/>
  <c r="I667" i="5"/>
  <c r="L666" i="5"/>
  <c r="R666" i="5" s="1"/>
  <c r="J666" i="5"/>
  <c r="V665" i="5"/>
  <c r="Q336" i="5"/>
  <c r="N336" i="5"/>
  <c r="L666" i="4"/>
  <c r="T666" i="4" s="1"/>
  <c r="O666" i="4"/>
  <c r="K667" i="4"/>
  <c r="I667" i="4" s="1"/>
  <c r="J667" i="4" s="1"/>
  <c r="N666" i="4"/>
  <c r="U665" i="4"/>
  <c r="V335" i="4" l="1"/>
  <c r="Q336" i="4"/>
  <c r="S331" i="6"/>
  <c r="T331" i="6" s="1"/>
  <c r="U330" i="6" s="1"/>
  <c r="O332" i="6"/>
  <c r="W331" i="6"/>
  <c r="S667" i="6"/>
  <c r="T667" i="6" s="1"/>
  <c r="U666" i="6" s="1"/>
  <c r="R667" i="6"/>
  <c r="N667" i="6"/>
  <c r="O667" i="6"/>
  <c r="P667" i="6" s="1"/>
  <c r="L667" i="6"/>
  <c r="I668" i="6"/>
  <c r="J667" i="6"/>
  <c r="V666" i="6"/>
  <c r="Q666" i="6"/>
  <c r="W666" i="6" s="1"/>
  <c r="W336" i="5"/>
  <c r="S336" i="5"/>
  <c r="T336" i="5" s="1"/>
  <c r="U335" i="5" s="1"/>
  <c r="O337" i="5"/>
  <c r="P337" i="5" s="1"/>
  <c r="L667" i="5"/>
  <c r="I668" i="5"/>
  <c r="J667" i="5"/>
  <c r="R667" i="5" s="1"/>
  <c r="V666" i="5"/>
  <c r="L667" i="4"/>
  <c r="T667" i="4" s="1"/>
  <c r="K668" i="4"/>
  <c r="I668" i="4" s="1"/>
  <c r="J668" i="4" s="1"/>
  <c r="N667" i="4"/>
  <c r="O667" i="4"/>
  <c r="U666" i="4"/>
  <c r="R336" i="4" l="1"/>
  <c r="S336" i="4" s="1"/>
  <c r="P336" i="4"/>
  <c r="P332" i="6"/>
  <c r="Q332" i="6" s="1"/>
  <c r="N332" i="6"/>
  <c r="Q667" i="6"/>
  <c r="W667" i="6" s="1"/>
  <c r="I669" i="6"/>
  <c r="L668" i="6"/>
  <c r="N668" i="6"/>
  <c r="S668" i="6"/>
  <c r="T668" i="6" s="1"/>
  <c r="U667" i="6" s="1"/>
  <c r="R668" i="6"/>
  <c r="J668" i="6"/>
  <c r="O668" i="6"/>
  <c r="P668" i="6" s="1"/>
  <c r="V667" i="6"/>
  <c r="I669" i="5"/>
  <c r="L668" i="5"/>
  <c r="J668" i="5"/>
  <c r="R668" i="5" s="1"/>
  <c r="V667" i="5"/>
  <c r="Q337" i="5"/>
  <c r="N337" i="5"/>
  <c r="L668" i="4"/>
  <c r="T668" i="4"/>
  <c r="O668" i="4"/>
  <c r="N668" i="4"/>
  <c r="K669" i="4"/>
  <c r="I669" i="4" s="1"/>
  <c r="J669" i="4" s="1"/>
  <c r="U667" i="4"/>
  <c r="V336" i="4" l="1"/>
  <c r="Q337" i="4"/>
  <c r="S332" i="6"/>
  <c r="T332" i="6" s="1"/>
  <c r="U331" i="6" s="1"/>
  <c r="W332" i="6"/>
  <c r="O333" i="6"/>
  <c r="Q668" i="6"/>
  <c r="W668" i="6" s="1"/>
  <c r="S669" i="6"/>
  <c r="T669" i="6" s="1"/>
  <c r="U668" i="6" s="1"/>
  <c r="O669" i="6"/>
  <c r="P669" i="6" s="1"/>
  <c r="J669" i="6"/>
  <c r="R669" i="6"/>
  <c r="N669" i="6"/>
  <c r="I670" i="6"/>
  <c r="L669" i="6"/>
  <c r="V668" i="6"/>
  <c r="W337" i="5"/>
  <c r="S337" i="5"/>
  <c r="T337" i="5" s="1"/>
  <c r="U336" i="5" s="1"/>
  <c r="O338" i="5"/>
  <c r="P338" i="5" s="1"/>
  <c r="I670" i="5"/>
  <c r="L669" i="5"/>
  <c r="J669" i="5"/>
  <c r="R669" i="5" s="1"/>
  <c r="V668" i="5"/>
  <c r="L669" i="4"/>
  <c r="T669" i="4" s="1"/>
  <c r="K670" i="4"/>
  <c r="I670" i="4" s="1"/>
  <c r="J670" i="4" s="1"/>
  <c r="N669" i="4"/>
  <c r="O669" i="4"/>
  <c r="U668" i="4"/>
  <c r="R337" i="4" l="1"/>
  <c r="S337" i="4" s="1"/>
  <c r="P337" i="4"/>
  <c r="P333" i="6"/>
  <c r="Q333" i="6" s="1"/>
  <c r="N333" i="6"/>
  <c r="I671" i="6"/>
  <c r="L670" i="6"/>
  <c r="O670" i="6"/>
  <c r="P670" i="6" s="1"/>
  <c r="N670" i="6"/>
  <c r="S670" i="6"/>
  <c r="T670" i="6" s="1"/>
  <c r="U669" i="6" s="1"/>
  <c r="R670" i="6"/>
  <c r="J670" i="6"/>
  <c r="V669" i="6"/>
  <c r="Q669" i="6"/>
  <c r="W669" i="6" s="1"/>
  <c r="Q338" i="5"/>
  <c r="N338" i="5"/>
  <c r="I671" i="5"/>
  <c r="L670" i="5"/>
  <c r="R670" i="5" s="1"/>
  <c r="J670" i="5"/>
  <c r="V669" i="5"/>
  <c r="L670" i="4"/>
  <c r="T670" i="4" s="1"/>
  <c r="O670" i="4"/>
  <c r="K671" i="4"/>
  <c r="I671" i="4" s="1"/>
  <c r="J671" i="4" s="1"/>
  <c r="N670" i="4"/>
  <c r="U669" i="4"/>
  <c r="V337" i="4" l="1"/>
  <c r="Q338" i="4"/>
  <c r="S333" i="6"/>
  <c r="T333" i="6" s="1"/>
  <c r="U332" i="6" s="1"/>
  <c r="O334" i="6"/>
  <c r="W333" i="6"/>
  <c r="Q670" i="6"/>
  <c r="W670" i="6" s="1"/>
  <c r="S671" i="6"/>
  <c r="T671" i="6" s="1"/>
  <c r="U670" i="6" s="1"/>
  <c r="O671" i="6"/>
  <c r="P671" i="6" s="1"/>
  <c r="J671" i="6"/>
  <c r="R671" i="6"/>
  <c r="N671" i="6"/>
  <c r="I672" i="6"/>
  <c r="L671" i="6"/>
  <c r="V670" i="6"/>
  <c r="W338" i="5"/>
  <c r="S338" i="5"/>
  <c r="T338" i="5" s="1"/>
  <c r="U337" i="5" s="1"/>
  <c r="O339" i="5"/>
  <c r="P339" i="5" s="1"/>
  <c r="I672" i="5"/>
  <c r="J671" i="5"/>
  <c r="R671" i="5" s="1"/>
  <c r="L671" i="5"/>
  <c r="V670" i="5"/>
  <c r="L671" i="4"/>
  <c r="K672" i="4"/>
  <c r="I672" i="4" s="1"/>
  <c r="J672" i="4" s="1"/>
  <c r="N671" i="4"/>
  <c r="T671" i="4"/>
  <c r="O671" i="4"/>
  <c r="U670" i="4"/>
  <c r="R338" i="4" l="1"/>
  <c r="S338" i="4" s="1"/>
  <c r="P338" i="4"/>
  <c r="P334" i="6"/>
  <c r="Q334" i="6" s="1"/>
  <c r="N334" i="6"/>
  <c r="Q671" i="6"/>
  <c r="W671" i="6" s="1"/>
  <c r="I673" i="6"/>
  <c r="L672" i="6"/>
  <c r="R672" i="6"/>
  <c r="J672" i="6"/>
  <c r="O672" i="6"/>
  <c r="P672" i="6" s="1"/>
  <c r="N672" i="6"/>
  <c r="S672" i="6"/>
  <c r="T672" i="6" s="1"/>
  <c r="U671" i="6" s="1"/>
  <c r="V671" i="6"/>
  <c r="Q339" i="5"/>
  <c r="N339" i="5"/>
  <c r="I673" i="5"/>
  <c r="L672" i="5"/>
  <c r="J672" i="5"/>
  <c r="R672" i="5" s="1"/>
  <c r="V671" i="5"/>
  <c r="L672" i="4"/>
  <c r="T672" i="4" s="1"/>
  <c r="O672" i="4"/>
  <c r="N672" i="4"/>
  <c r="K673" i="4"/>
  <c r="I673" i="4" s="1"/>
  <c r="J673" i="4" s="1"/>
  <c r="U671" i="4"/>
  <c r="V338" i="4" l="1"/>
  <c r="Q339" i="4"/>
  <c r="S334" i="6"/>
  <c r="T334" i="6" s="1"/>
  <c r="U333" i="6" s="1"/>
  <c r="O335" i="6"/>
  <c r="W334" i="6"/>
  <c r="I674" i="6"/>
  <c r="L673" i="6"/>
  <c r="S673" i="6"/>
  <c r="T673" i="6" s="1"/>
  <c r="U672" i="6" s="1"/>
  <c r="O673" i="6"/>
  <c r="P673" i="6" s="1"/>
  <c r="J673" i="6"/>
  <c r="R673" i="6"/>
  <c r="N673" i="6"/>
  <c r="V672" i="6"/>
  <c r="Q672" i="6"/>
  <c r="W672" i="6" s="1"/>
  <c r="W339" i="5"/>
  <c r="S339" i="5"/>
  <c r="T339" i="5" s="1"/>
  <c r="U338" i="5" s="1"/>
  <c r="O340" i="5"/>
  <c r="P340" i="5" s="1"/>
  <c r="R673" i="5"/>
  <c r="L673" i="5"/>
  <c r="I674" i="5"/>
  <c r="J673" i="5"/>
  <c r="V672" i="5"/>
  <c r="L673" i="4"/>
  <c r="T673" i="4" s="1"/>
  <c r="K674" i="4"/>
  <c r="I674" i="4" s="1"/>
  <c r="J674" i="4" s="1"/>
  <c r="N673" i="4"/>
  <c r="O673" i="4"/>
  <c r="U672" i="4"/>
  <c r="R339" i="4" l="1"/>
  <c r="S339" i="4" s="1"/>
  <c r="P339" i="4"/>
  <c r="P335" i="6"/>
  <c r="Q335" i="6" s="1"/>
  <c r="N335" i="6"/>
  <c r="Q673" i="6"/>
  <c r="W673" i="6" s="1"/>
  <c r="R674" i="6"/>
  <c r="N674" i="6"/>
  <c r="I675" i="6"/>
  <c r="L674" i="6"/>
  <c r="O674" i="6"/>
  <c r="P674" i="6" s="1"/>
  <c r="J674" i="6"/>
  <c r="S674" i="6"/>
  <c r="T674" i="6" s="1"/>
  <c r="U673" i="6" s="1"/>
  <c r="V673" i="6"/>
  <c r="I675" i="5"/>
  <c r="L674" i="5"/>
  <c r="J674" i="5"/>
  <c r="R674" i="5" s="1"/>
  <c r="V673" i="5"/>
  <c r="Q340" i="5"/>
  <c r="N340" i="5"/>
  <c r="L674" i="4"/>
  <c r="T674" i="4" s="1"/>
  <c r="O674" i="4"/>
  <c r="K675" i="4"/>
  <c r="I675" i="4" s="1"/>
  <c r="J675" i="4" s="1"/>
  <c r="N674" i="4"/>
  <c r="U673" i="4"/>
  <c r="V339" i="4" l="1"/>
  <c r="Q340" i="4"/>
  <c r="S335" i="6"/>
  <c r="T335" i="6" s="1"/>
  <c r="U334" i="6" s="1"/>
  <c r="O336" i="6"/>
  <c r="W335" i="6"/>
  <c r="Q674" i="6"/>
  <c r="W674" i="6" s="1"/>
  <c r="I676" i="6"/>
  <c r="L675" i="6"/>
  <c r="S675" i="6"/>
  <c r="T675" i="6" s="1"/>
  <c r="U674" i="6" s="1"/>
  <c r="O675" i="6"/>
  <c r="P675" i="6" s="1"/>
  <c r="J675" i="6"/>
  <c r="R675" i="6"/>
  <c r="N675" i="6"/>
  <c r="V674" i="6"/>
  <c r="W340" i="5"/>
  <c r="S340" i="5"/>
  <c r="T340" i="5" s="1"/>
  <c r="U339" i="5" s="1"/>
  <c r="O341" i="5"/>
  <c r="P341" i="5" s="1"/>
  <c r="L675" i="5"/>
  <c r="J675" i="5"/>
  <c r="R675" i="5" s="1"/>
  <c r="I676" i="5"/>
  <c r="V674" i="5"/>
  <c r="L675" i="4"/>
  <c r="T675" i="4" s="1"/>
  <c r="K676" i="4"/>
  <c r="I676" i="4" s="1"/>
  <c r="J676" i="4" s="1"/>
  <c r="N675" i="4"/>
  <c r="O675" i="4"/>
  <c r="U674" i="4"/>
  <c r="R340" i="4" l="1"/>
  <c r="S340" i="4" s="1"/>
  <c r="P340" i="4"/>
  <c r="P336" i="6"/>
  <c r="Q336" i="6" s="1"/>
  <c r="N336" i="6"/>
  <c r="R676" i="6"/>
  <c r="N676" i="6"/>
  <c r="I677" i="6"/>
  <c r="L676" i="6"/>
  <c r="O676" i="6"/>
  <c r="P676" i="6" s="1"/>
  <c r="J676" i="6"/>
  <c r="S676" i="6"/>
  <c r="T676" i="6" s="1"/>
  <c r="U675" i="6" s="1"/>
  <c r="V675" i="6"/>
  <c r="Q675" i="6"/>
  <c r="W675" i="6" s="1"/>
  <c r="I677" i="5"/>
  <c r="L676" i="5"/>
  <c r="J676" i="5"/>
  <c r="R676" i="5"/>
  <c r="V675" i="5"/>
  <c r="Q341" i="5"/>
  <c r="N341" i="5"/>
  <c r="L676" i="4"/>
  <c r="T676" i="4" s="1"/>
  <c r="O676" i="4"/>
  <c r="N676" i="4"/>
  <c r="K677" i="4"/>
  <c r="I677" i="4" s="1"/>
  <c r="J677" i="4" s="1"/>
  <c r="U675" i="4"/>
  <c r="V340" i="4" l="1"/>
  <c r="Q341" i="4"/>
  <c r="S336" i="6"/>
  <c r="T336" i="6" s="1"/>
  <c r="U335" i="6" s="1"/>
  <c r="O337" i="6"/>
  <c r="W336" i="6"/>
  <c r="I678" i="6"/>
  <c r="L677" i="6"/>
  <c r="S677" i="6"/>
  <c r="T677" i="6" s="1"/>
  <c r="U676" i="6" s="1"/>
  <c r="O677" i="6"/>
  <c r="P677" i="6" s="1"/>
  <c r="J677" i="6"/>
  <c r="R677" i="6"/>
  <c r="N677" i="6"/>
  <c r="V676" i="6"/>
  <c r="Q676" i="6"/>
  <c r="W676" i="6" s="1"/>
  <c r="W341" i="5"/>
  <c r="S341" i="5"/>
  <c r="T341" i="5" s="1"/>
  <c r="U340" i="5" s="1"/>
  <c r="O342" i="5"/>
  <c r="P342" i="5" s="1"/>
  <c r="L677" i="5"/>
  <c r="I678" i="5"/>
  <c r="J677" i="5"/>
  <c r="R677" i="5" s="1"/>
  <c r="V676" i="5"/>
  <c r="L677" i="4"/>
  <c r="T677" i="4" s="1"/>
  <c r="K678" i="4"/>
  <c r="I678" i="4" s="1"/>
  <c r="J678" i="4" s="1"/>
  <c r="N677" i="4"/>
  <c r="O677" i="4"/>
  <c r="U676" i="4"/>
  <c r="R341" i="4" l="1"/>
  <c r="S341" i="4" s="1"/>
  <c r="P341" i="4"/>
  <c r="P337" i="6"/>
  <c r="Q337" i="6" s="1"/>
  <c r="N337" i="6"/>
  <c r="R678" i="6"/>
  <c r="N678" i="6"/>
  <c r="I679" i="6"/>
  <c r="L678" i="6"/>
  <c r="O678" i="6"/>
  <c r="P678" i="6" s="1"/>
  <c r="J678" i="6"/>
  <c r="S678" i="6"/>
  <c r="T678" i="6" s="1"/>
  <c r="U677" i="6" s="1"/>
  <c r="V677" i="6"/>
  <c r="Q677" i="6"/>
  <c r="W677" i="6" s="1"/>
  <c r="Q342" i="5"/>
  <c r="N342" i="5"/>
  <c r="I679" i="5"/>
  <c r="L678" i="5"/>
  <c r="J678" i="5"/>
  <c r="R678" i="5" s="1"/>
  <c r="V677" i="5"/>
  <c r="L678" i="4"/>
  <c r="T678" i="4" s="1"/>
  <c r="O678" i="4"/>
  <c r="K679" i="4"/>
  <c r="I679" i="4" s="1"/>
  <c r="J679" i="4" s="1"/>
  <c r="N678" i="4"/>
  <c r="U677" i="4"/>
  <c r="V341" i="4" l="1"/>
  <c r="Q342" i="4"/>
  <c r="S337" i="6"/>
  <c r="T337" i="6" s="1"/>
  <c r="U336" i="6" s="1"/>
  <c r="O338" i="6"/>
  <c r="W337" i="6"/>
  <c r="Q678" i="6"/>
  <c r="W678" i="6" s="1"/>
  <c r="I680" i="6"/>
  <c r="L679" i="6"/>
  <c r="S679" i="6"/>
  <c r="T679" i="6" s="1"/>
  <c r="U678" i="6" s="1"/>
  <c r="O679" i="6"/>
  <c r="P679" i="6" s="1"/>
  <c r="J679" i="6"/>
  <c r="R679" i="6"/>
  <c r="N679" i="6"/>
  <c r="V678" i="6"/>
  <c r="W342" i="5"/>
  <c r="S342" i="5"/>
  <c r="T342" i="5" s="1"/>
  <c r="U341" i="5" s="1"/>
  <c r="O343" i="5"/>
  <c r="P343" i="5" s="1"/>
  <c r="I680" i="5"/>
  <c r="J679" i="5"/>
  <c r="R679" i="5" s="1"/>
  <c r="L679" i="5"/>
  <c r="V678" i="5"/>
  <c r="L679" i="4"/>
  <c r="K680" i="4"/>
  <c r="I680" i="4" s="1"/>
  <c r="J680" i="4" s="1"/>
  <c r="N679" i="4"/>
  <c r="T679" i="4"/>
  <c r="O679" i="4"/>
  <c r="U678" i="4"/>
  <c r="R342" i="4" l="1"/>
  <c r="S342" i="4" s="1"/>
  <c r="P342" i="4"/>
  <c r="P338" i="6"/>
  <c r="Q338" i="6" s="1"/>
  <c r="N338" i="6"/>
  <c r="R680" i="6"/>
  <c r="N680" i="6"/>
  <c r="I681" i="6"/>
  <c r="L680" i="6"/>
  <c r="O680" i="6"/>
  <c r="P680" i="6" s="1"/>
  <c r="J680" i="6"/>
  <c r="S680" i="6"/>
  <c r="T680" i="6" s="1"/>
  <c r="U679" i="6" s="1"/>
  <c r="V679" i="6"/>
  <c r="Q679" i="6"/>
  <c r="W679" i="6" s="1"/>
  <c r="Q343" i="5"/>
  <c r="N343" i="5"/>
  <c r="I681" i="5"/>
  <c r="L680" i="5"/>
  <c r="J680" i="5"/>
  <c r="R680" i="5"/>
  <c r="V679" i="5"/>
  <c r="L680" i="4"/>
  <c r="T680" i="4"/>
  <c r="O680" i="4"/>
  <c r="N680" i="4"/>
  <c r="K681" i="4"/>
  <c r="I681" i="4" s="1"/>
  <c r="J681" i="4" s="1"/>
  <c r="U679" i="4"/>
  <c r="V342" i="4" l="1"/>
  <c r="Q343" i="4"/>
  <c r="S338" i="6"/>
  <c r="T338" i="6" s="1"/>
  <c r="U337" i="6" s="1"/>
  <c r="O339" i="6"/>
  <c r="W338" i="6"/>
  <c r="I682" i="6"/>
  <c r="L681" i="6"/>
  <c r="S681" i="6"/>
  <c r="T681" i="6" s="1"/>
  <c r="U680" i="6" s="1"/>
  <c r="O681" i="6"/>
  <c r="P681" i="6" s="1"/>
  <c r="J681" i="6"/>
  <c r="R681" i="6"/>
  <c r="N681" i="6"/>
  <c r="V680" i="6"/>
  <c r="Q680" i="6"/>
  <c r="W680" i="6" s="1"/>
  <c r="W343" i="5"/>
  <c r="S343" i="5"/>
  <c r="T343" i="5" s="1"/>
  <c r="U342" i="5" s="1"/>
  <c r="O344" i="5"/>
  <c r="P344" i="5" s="1"/>
  <c r="R681" i="5"/>
  <c r="L681" i="5"/>
  <c r="I682" i="5"/>
  <c r="J681" i="5"/>
  <c r="V680" i="5"/>
  <c r="L681" i="4"/>
  <c r="T681" i="4" s="1"/>
  <c r="K682" i="4"/>
  <c r="I682" i="4" s="1"/>
  <c r="J682" i="4" s="1"/>
  <c r="N681" i="4"/>
  <c r="O681" i="4"/>
  <c r="U680" i="4"/>
  <c r="R343" i="4" l="1"/>
  <c r="S343" i="4" s="1"/>
  <c r="P343" i="4"/>
  <c r="P339" i="6"/>
  <c r="Q339" i="6" s="1"/>
  <c r="N339" i="6"/>
  <c r="Q681" i="6"/>
  <c r="W681" i="6" s="1"/>
  <c r="R682" i="6"/>
  <c r="N682" i="6"/>
  <c r="I683" i="6"/>
  <c r="L682" i="6"/>
  <c r="O682" i="6"/>
  <c r="P682" i="6" s="1"/>
  <c r="J682" i="6"/>
  <c r="S682" i="6"/>
  <c r="T682" i="6" s="1"/>
  <c r="U681" i="6" s="1"/>
  <c r="V681" i="6"/>
  <c r="I683" i="5"/>
  <c r="L682" i="5"/>
  <c r="R682" i="5" s="1"/>
  <c r="J682" i="5"/>
  <c r="V681" i="5"/>
  <c r="Q344" i="5"/>
  <c r="N344" i="5"/>
  <c r="L682" i="4"/>
  <c r="T682" i="4" s="1"/>
  <c r="O682" i="4"/>
  <c r="K683" i="4"/>
  <c r="I683" i="4" s="1"/>
  <c r="J683" i="4" s="1"/>
  <c r="N682" i="4"/>
  <c r="U681" i="4"/>
  <c r="V343" i="4" l="1"/>
  <c r="Q344" i="4"/>
  <c r="S339" i="6"/>
  <c r="T339" i="6" s="1"/>
  <c r="U338" i="6" s="1"/>
  <c r="W339" i="6"/>
  <c r="O340" i="6"/>
  <c r="I684" i="6"/>
  <c r="L683" i="6"/>
  <c r="S683" i="6"/>
  <c r="T683" i="6" s="1"/>
  <c r="U682" i="6" s="1"/>
  <c r="O683" i="6"/>
  <c r="P683" i="6" s="1"/>
  <c r="J683" i="6"/>
  <c r="R683" i="6"/>
  <c r="N683" i="6"/>
  <c r="V682" i="6"/>
  <c r="Q682" i="6"/>
  <c r="W682" i="6" s="1"/>
  <c r="W344" i="5"/>
  <c r="S344" i="5"/>
  <c r="T344" i="5" s="1"/>
  <c r="U343" i="5" s="1"/>
  <c r="O345" i="5"/>
  <c r="P345" i="5" s="1"/>
  <c r="L683" i="5"/>
  <c r="I684" i="5"/>
  <c r="J683" i="5"/>
  <c r="R683" i="5" s="1"/>
  <c r="V682" i="5"/>
  <c r="L683" i="4"/>
  <c r="T683" i="4" s="1"/>
  <c r="K684" i="4"/>
  <c r="I684" i="4" s="1"/>
  <c r="J684" i="4" s="1"/>
  <c r="N683" i="4"/>
  <c r="O683" i="4"/>
  <c r="U682" i="4"/>
  <c r="R344" i="4" l="1"/>
  <c r="S344" i="4" s="1"/>
  <c r="P344" i="4"/>
  <c r="P340" i="6"/>
  <c r="Q340" i="6" s="1"/>
  <c r="N340" i="6"/>
  <c r="Q683" i="6"/>
  <c r="W683" i="6" s="1"/>
  <c r="R684" i="6"/>
  <c r="N684" i="6"/>
  <c r="I685" i="6"/>
  <c r="L684" i="6"/>
  <c r="O684" i="6"/>
  <c r="P684" i="6" s="1"/>
  <c r="J684" i="6"/>
  <c r="S684" i="6"/>
  <c r="T684" i="6" s="1"/>
  <c r="U683" i="6" s="1"/>
  <c r="V683" i="6"/>
  <c r="I685" i="5"/>
  <c r="L684" i="5"/>
  <c r="J684" i="5"/>
  <c r="R684" i="5"/>
  <c r="V683" i="5"/>
  <c r="Q345" i="5"/>
  <c r="N345" i="5"/>
  <c r="L684" i="4"/>
  <c r="T684" i="4" s="1"/>
  <c r="O684" i="4"/>
  <c r="N684" i="4"/>
  <c r="K685" i="4"/>
  <c r="I685" i="4" s="1"/>
  <c r="J685" i="4" s="1"/>
  <c r="U683" i="4"/>
  <c r="V344" i="4" l="1"/>
  <c r="Q345" i="4"/>
  <c r="S340" i="6"/>
  <c r="T340" i="6" s="1"/>
  <c r="U339" i="6" s="1"/>
  <c r="O341" i="6"/>
  <c r="W340" i="6"/>
  <c r="I686" i="6"/>
  <c r="L685" i="6"/>
  <c r="S685" i="6"/>
  <c r="T685" i="6" s="1"/>
  <c r="U684" i="6" s="1"/>
  <c r="O685" i="6"/>
  <c r="P685" i="6" s="1"/>
  <c r="J685" i="6"/>
  <c r="R685" i="6"/>
  <c r="N685" i="6"/>
  <c r="V684" i="6"/>
  <c r="Q684" i="6"/>
  <c r="W684" i="6" s="1"/>
  <c r="W345" i="5"/>
  <c r="S345" i="5"/>
  <c r="T345" i="5" s="1"/>
  <c r="U344" i="5" s="1"/>
  <c r="O346" i="5"/>
  <c r="P346" i="5" s="1"/>
  <c r="I686" i="5"/>
  <c r="L685" i="5"/>
  <c r="J685" i="5"/>
  <c r="R685" i="5" s="1"/>
  <c r="V684" i="5"/>
  <c r="L685" i="4"/>
  <c r="T685" i="4" s="1"/>
  <c r="K686" i="4"/>
  <c r="I686" i="4" s="1"/>
  <c r="J686" i="4" s="1"/>
  <c r="N685" i="4"/>
  <c r="O685" i="4"/>
  <c r="U684" i="4"/>
  <c r="R345" i="4" l="1"/>
  <c r="S345" i="4" s="1"/>
  <c r="P345" i="4"/>
  <c r="P341" i="6"/>
  <c r="Q341" i="6" s="1"/>
  <c r="N341" i="6"/>
  <c r="Q685" i="6"/>
  <c r="W685" i="6" s="1"/>
  <c r="S686" i="6"/>
  <c r="T686" i="6" s="1"/>
  <c r="U685" i="6" s="1"/>
  <c r="R686" i="6"/>
  <c r="N686" i="6"/>
  <c r="I687" i="6"/>
  <c r="L686" i="6"/>
  <c r="O686" i="6"/>
  <c r="P686" i="6" s="1"/>
  <c r="J686" i="6"/>
  <c r="V685" i="6"/>
  <c r="Q346" i="5"/>
  <c r="N346" i="5"/>
  <c r="I687" i="5"/>
  <c r="L686" i="5"/>
  <c r="J686" i="5"/>
  <c r="R686" i="5"/>
  <c r="V685" i="5"/>
  <c r="L686" i="4"/>
  <c r="T686" i="4" s="1"/>
  <c r="O686" i="4"/>
  <c r="K687" i="4"/>
  <c r="I687" i="4" s="1"/>
  <c r="J687" i="4" s="1"/>
  <c r="N686" i="4"/>
  <c r="U685" i="4"/>
  <c r="V345" i="4" l="1"/>
  <c r="Q346" i="4"/>
  <c r="S341" i="6"/>
  <c r="T341" i="6" s="1"/>
  <c r="U340" i="6" s="1"/>
  <c r="O342" i="6"/>
  <c r="W341" i="6"/>
  <c r="Q686" i="6"/>
  <c r="W686" i="6" s="1"/>
  <c r="I688" i="6"/>
  <c r="L687" i="6"/>
  <c r="S687" i="6"/>
  <c r="T687" i="6" s="1"/>
  <c r="U686" i="6" s="1"/>
  <c r="O687" i="6"/>
  <c r="P687" i="6" s="1"/>
  <c r="J687" i="6"/>
  <c r="R687" i="6"/>
  <c r="N687" i="6"/>
  <c r="V686" i="6"/>
  <c r="W346" i="5"/>
  <c r="S346" i="5"/>
  <c r="T346" i="5" s="1"/>
  <c r="U345" i="5" s="1"/>
  <c r="O347" i="5"/>
  <c r="P347" i="5" s="1"/>
  <c r="I688" i="5"/>
  <c r="J687" i="5"/>
  <c r="L687" i="5"/>
  <c r="R687" i="5" s="1"/>
  <c r="V686" i="5"/>
  <c r="L687" i="4"/>
  <c r="T687" i="4" s="1"/>
  <c r="K688" i="4"/>
  <c r="I688" i="4" s="1"/>
  <c r="J688" i="4" s="1"/>
  <c r="N687" i="4"/>
  <c r="O687" i="4"/>
  <c r="U686" i="4"/>
  <c r="R346" i="4" l="1"/>
  <c r="S346" i="4" s="1"/>
  <c r="P346" i="4"/>
  <c r="P342" i="6"/>
  <c r="Q342" i="6" s="1"/>
  <c r="N342" i="6"/>
  <c r="S688" i="6"/>
  <c r="T688" i="6" s="1"/>
  <c r="U687" i="6" s="1"/>
  <c r="O688" i="6"/>
  <c r="P688" i="6" s="1"/>
  <c r="J688" i="6"/>
  <c r="R688" i="6"/>
  <c r="N688" i="6"/>
  <c r="I689" i="6"/>
  <c r="L688" i="6"/>
  <c r="V687" i="6"/>
  <c r="Q687" i="6"/>
  <c r="W687" i="6" s="1"/>
  <c r="Q347" i="5"/>
  <c r="N347" i="5"/>
  <c r="I689" i="5"/>
  <c r="L688" i="5"/>
  <c r="J688" i="5"/>
  <c r="R688" i="5"/>
  <c r="V687" i="5"/>
  <c r="L688" i="4"/>
  <c r="T688" i="4" s="1"/>
  <c r="O688" i="4"/>
  <c r="N688" i="4"/>
  <c r="K689" i="4"/>
  <c r="I689" i="4" s="1"/>
  <c r="J689" i="4" s="1"/>
  <c r="U687" i="4"/>
  <c r="Q347" i="4" l="1"/>
  <c r="V346" i="4"/>
  <c r="S342" i="6"/>
  <c r="T342" i="6" s="1"/>
  <c r="U341" i="6" s="1"/>
  <c r="O343" i="6"/>
  <c r="W342" i="6"/>
  <c r="I690" i="6"/>
  <c r="L689" i="6"/>
  <c r="S689" i="6"/>
  <c r="T689" i="6" s="1"/>
  <c r="U688" i="6" s="1"/>
  <c r="O689" i="6"/>
  <c r="P689" i="6" s="1"/>
  <c r="J689" i="6"/>
  <c r="R689" i="6"/>
  <c r="N689" i="6"/>
  <c r="V688" i="6"/>
  <c r="Q688" i="6"/>
  <c r="W688" i="6" s="1"/>
  <c r="W347" i="5"/>
  <c r="S347" i="5"/>
  <c r="T347" i="5" s="1"/>
  <c r="U346" i="5" s="1"/>
  <c r="O348" i="5"/>
  <c r="P348" i="5" s="1"/>
  <c r="R689" i="5"/>
  <c r="L689" i="5"/>
  <c r="I690" i="5"/>
  <c r="J689" i="5"/>
  <c r="V688" i="5"/>
  <c r="L689" i="4"/>
  <c r="T689" i="4" s="1"/>
  <c r="K690" i="4"/>
  <c r="I690" i="4" s="1"/>
  <c r="J690" i="4" s="1"/>
  <c r="N689" i="4"/>
  <c r="O689" i="4"/>
  <c r="U688" i="4"/>
  <c r="R347" i="4" l="1"/>
  <c r="S347" i="4" s="1"/>
  <c r="P347" i="4"/>
  <c r="P343" i="6"/>
  <c r="Q343" i="6" s="1"/>
  <c r="N343" i="6"/>
  <c r="Q689" i="6"/>
  <c r="W689" i="6" s="1"/>
  <c r="S690" i="6"/>
  <c r="T690" i="6" s="1"/>
  <c r="U689" i="6" s="1"/>
  <c r="O690" i="6"/>
  <c r="P690" i="6" s="1"/>
  <c r="J690" i="6"/>
  <c r="R690" i="6"/>
  <c r="N690" i="6"/>
  <c r="I691" i="6"/>
  <c r="L690" i="6"/>
  <c r="V689" i="6"/>
  <c r="I691" i="5"/>
  <c r="L690" i="5"/>
  <c r="J690" i="5"/>
  <c r="R690" i="5" s="1"/>
  <c r="V689" i="5"/>
  <c r="Q348" i="5"/>
  <c r="N348" i="5"/>
  <c r="L690" i="4"/>
  <c r="T690" i="4" s="1"/>
  <c r="O690" i="4"/>
  <c r="K691" i="4"/>
  <c r="I691" i="4" s="1"/>
  <c r="J691" i="4" s="1"/>
  <c r="N690" i="4"/>
  <c r="U689" i="4"/>
  <c r="Q348" i="4" l="1"/>
  <c r="V347" i="4"/>
  <c r="S343" i="6"/>
  <c r="T343" i="6" s="1"/>
  <c r="U342" i="6" s="1"/>
  <c r="O344" i="6"/>
  <c r="W343" i="6"/>
  <c r="R691" i="6"/>
  <c r="N691" i="6"/>
  <c r="I692" i="6"/>
  <c r="S691" i="6"/>
  <c r="T691" i="6" s="1"/>
  <c r="U690" i="6" s="1"/>
  <c r="L691" i="6"/>
  <c r="J691" i="6"/>
  <c r="O691" i="6"/>
  <c r="P691" i="6" s="1"/>
  <c r="V690" i="6"/>
  <c r="Q690" i="6"/>
  <c r="W690" i="6" s="1"/>
  <c r="W348" i="5"/>
  <c r="S348" i="5"/>
  <c r="T348" i="5" s="1"/>
  <c r="U347" i="5" s="1"/>
  <c r="O349" i="5"/>
  <c r="P349" i="5" s="1"/>
  <c r="L691" i="5"/>
  <c r="J691" i="5"/>
  <c r="R691" i="5" s="1"/>
  <c r="I692" i="5"/>
  <c r="V690" i="5"/>
  <c r="L691" i="4"/>
  <c r="T691" i="4" s="1"/>
  <c r="K692" i="4"/>
  <c r="I692" i="4" s="1"/>
  <c r="J692" i="4" s="1"/>
  <c r="N691" i="4"/>
  <c r="O691" i="4"/>
  <c r="U690" i="4"/>
  <c r="R348" i="4" l="1"/>
  <c r="S348" i="4" s="1"/>
  <c r="P348" i="4"/>
  <c r="P344" i="6"/>
  <c r="Q344" i="6" s="1"/>
  <c r="N344" i="6"/>
  <c r="Q691" i="6"/>
  <c r="W691" i="6" s="1"/>
  <c r="I693" i="6"/>
  <c r="L692" i="6"/>
  <c r="O692" i="6"/>
  <c r="P692" i="6" s="1"/>
  <c r="S692" i="6"/>
  <c r="T692" i="6" s="1"/>
  <c r="U691" i="6" s="1"/>
  <c r="N692" i="6"/>
  <c r="R692" i="6"/>
  <c r="J692" i="6"/>
  <c r="V691" i="6"/>
  <c r="I693" i="5"/>
  <c r="L692" i="5"/>
  <c r="J692" i="5"/>
  <c r="R692" i="5"/>
  <c r="V691" i="5"/>
  <c r="Q349" i="5"/>
  <c r="N349" i="5"/>
  <c r="L692" i="4"/>
  <c r="T692" i="4" s="1"/>
  <c r="O692" i="4"/>
  <c r="N692" i="4"/>
  <c r="K693" i="4"/>
  <c r="I693" i="4" s="1"/>
  <c r="J693" i="4" s="1"/>
  <c r="U691" i="4"/>
  <c r="V348" i="4" l="1"/>
  <c r="Q349" i="4"/>
  <c r="W344" i="6"/>
  <c r="S344" i="6"/>
  <c r="T344" i="6" s="1"/>
  <c r="U343" i="6" s="1"/>
  <c r="O345" i="6"/>
  <c r="R693" i="6"/>
  <c r="N693" i="6"/>
  <c r="L693" i="6"/>
  <c r="J693" i="6"/>
  <c r="O693" i="6"/>
  <c r="P693" i="6" s="1"/>
  <c r="I694" i="6"/>
  <c r="S693" i="6"/>
  <c r="T693" i="6" s="1"/>
  <c r="U692" i="6" s="1"/>
  <c r="V692" i="6"/>
  <c r="Q692" i="6"/>
  <c r="W692" i="6" s="1"/>
  <c r="W349" i="5"/>
  <c r="S349" i="5"/>
  <c r="T349" i="5" s="1"/>
  <c r="U348" i="5" s="1"/>
  <c r="O350" i="5"/>
  <c r="P350" i="5" s="1"/>
  <c r="I694" i="5"/>
  <c r="J693" i="5"/>
  <c r="R693" i="5" s="1"/>
  <c r="L693" i="5"/>
  <c r="V692" i="5"/>
  <c r="L693" i="4"/>
  <c r="T693" i="4" s="1"/>
  <c r="K694" i="4"/>
  <c r="I694" i="4" s="1"/>
  <c r="J694" i="4" s="1"/>
  <c r="N693" i="4"/>
  <c r="O693" i="4"/>
  <c r="U692" i="4"/>
  <c r="R349" i="4" l="1"/>
  <c r="S349" i="4" s="1"/>
  <c r="P349" i="4"/>
  <c r="P345" i="6"/>
  <c r="Q345" i="6" s="1"/>
  <c r="N345" i="6"/>
  <c r="I695" i="6"/>
  <c r="L694" i="6"/>
  <c r="S694" i="6"/>
  <c r="T694" i="6" s="1"/>
  <c r="U693" i="6" s="1"/>
  <c r="N694" i="6"/>
  <c r="R694" i="6"/>
  <c r="J694" i="6"/>
  <c r="O694" i="6"/>
  <c r="P694" i="6" s="1"/>
  <c r="V693" i="6"/>
  <c r="Q693" i="6"/>
  <c r="W693" i="6" s="1"/>
  <c r="I695" i="5"/>
  <c r="L694" i="5"/>
  <c r="J694" i="5"/>
  <c r="R694" i="5" s="1"/>
  <c r="V693" i="5"/>
  <c r="Q350" i="5"/>
  <c r="N350" i="5"/>
  <c r="L694" i="4"/>
  <c r="T694" i="4" s="1"/>
  <c r="O694" i="4"/>
  <c r="K695" i="4"/>
  <c r="I695" i="4" s="1"/>
  <c r="J695" i="4" s="1"/>
  <c r="N694" i="4"/>
  <c r="U693" i="4"/>
  <c r="V349" i="4" l="1"/>
  <c r="Q350" i="4"/>
  <c r="S345" i="6"/>
  <c r="T345" i="6" s="1"/>
  <c r="U344" i="6" s="1"/>
  <c r="O346" i="6"/>
  <c r="W345" i="6"/>
  <c r="Q694" i="6"/>
  <c r="W694" i="6" s="1"/>
  <c r="R695" i="6"/>
  <c r="N695" i="6"/>
  <c r="J695" i="6"/>
  <c r="O695" i="6"/>
  <c r="P695" i="6" s="1"/>
  <c r="I696" i="6"/>
  <c r="S695" i="6"/>
  <c r="T695" i="6" s="1"/>
  <c r="U694" i="6" s="1"/>
  <c r="L695" i="6"/>
  <c r="V694" i="6"/>
  <c r="W350" i="5"/>
  <c r="S350" i="5"/>
  <c r="T350" i="5" s="1"/>
  <c r="U349" i="5" s="1"/>
  <c r="O351" i="5"/>
  <c r="P351" i="5" s="1"/>
  <c r="I696" i="5"/>
  <c r="J695" i="5"/>
  <c r="L695" i="5"/>
  <c r="R695" i="5" s="1"/>
  <c r="V694" i="5"/>
  <c r="L695" i="4"/>
  <c r="T695" i="4" s="1"/>
  <c r="K696" i="4"/>
  <c r="I696" i="4" s="1"/>
  <c r="J696" i="4" s="1"/>
  <c r="N695" i="4"/>
  <c r="O695" i="4"/>
  <c r="U694" i="4"/>
  <c r="R350" i="4" l="1"/>
  <c r="S350" i="4" s="1"/>
  <c r="P350" i="4"/>
  <c r="P346" i="6"/>
  <c r="Q346" i="6" s="1"/>
  <c r="N346" i="6"/>
  <c r="I697" i="6"/>
  <c r="L696" i="6"/>
  <c r="R696" i="6"/>
  <c r="J696" i="6"/>
  <c r="O696" i="6"/>
  <c r="P696" i="6" s="1"/>
  <c r="S696" i="6"/>
  <c r="T696" i="6" s="1"/>
  <c r="U695" i="6" s="1"/>
  <c r="N696" i="6"/>
  <c r="V695" i="6"/>
  <c r="Q695" i="6"/>
  <c r="W695" i="6" s="1"/>
  <c r="Q351" i="5"/>
  <c r="N351" i="5"/>
  <c r="I697" i="5"/>
  <c r="L696" i="5"/>
  <c r="R696" i="5" s="1"/>
  <c r="J696" i="5"/>
  <c r="V695" i="5"/>
  <c r="L696" i="4"/>
  <c r="T696" i="4"/>
  <c r="O696" i="4"/>
  <c r="N696" i="4"/>
  <c r="K697" i="4"/>
  <c r="I697" i="4" s="1"/>
  <c r="J697" i="4" s="1"/>
  <c r="U695" i="4"/>
  <c r="V350" i="4" l="1"/>
  <c r="Q351" i="4"/>
  <c r="S346" i="6"/>
  <c r="T346" i="6" s="1"/>
  <c r="U345" i="6" s="1"/>
  <c r="O347" i="6"/>
  <c r="W346" i="6"/>
  <c r="Q696" i="6"/>
  <c r="W696" i="6" s="1"/>
  <c r="R697" i="6"/>
  <c r="N697" i="6"/>
  <c r="O697" i="6"/>
  <c r="P697" i="6" s="1"/>
  <c r="I698" i="6"/>
  <c r="S697" i="6"/>
  <c r="T697" i="6" s="1"/>
  <c r="U696" i="6" s="1"/>
  <c r="L697" i="6"/>
  <c r="J697" i="6"/>
  <c r="V696" i="6"/>
  <c r="W351" i="5"/>
  <c r="S351" i="5"/>
  <c r="T351" i="5" s="1"/>
  <c r="U350" i="5" s="1"/>
  <c r="O352" i="5"/>
  <c r="P352" i="5" s="1"/>
  <c r="L697" i="5"/>
  <c r="I698" i="5"/>
  <c r="J697" i="5"/>
  <c r="R697" i="5" s="1"/>
  <c r="V696" i="5"/>
  <c r="L697" i="4"/>
  <c r="T697" i="4" s="1"/>
  <c r="K698" i="4"/>
  <c r="I698" i="4" s="1"/>
  <c r="J698" i="4" s="1"/>
  <c r="N697" i="4"/>
  <c r="O697" i="4"/>
  <c r="U696" i="4"/>
  <c r="R351" i="4" l="1"/>
  <c r="S351" i="4" s="1"/>
  <c r="P351" i="4"/>
  <c r="P347" i="6"/>
  <c r="Q347" i="6" s="1"/>
  <c r="N347" i="6"/>
  <c r="Q697" i="6"/>
  <c r="W697" i="6" s="1"/>
  <c r="I699" i="6"/>
  <c r="L698" i="6"/>
  <c r="J698" i="6"/>
  <c r="O698" i="6"/>
  <c r="P698" i="6" s="1"/>
  <c r="S698" i="6"/>
  <c r="T698" i="6" s="1"/>
  <c r="U697" i="6" s="1"/>
  <c r="N698" i="6"/>
  <c r="R698" i="6"/>
  <c r="V697" i="6"/>
  <c r="I699" i="5"/>
  <c r="L698" i="5"/>
  <c r="J698" i="5"/>
  <c r="R698" i="5"/>
  <c r="V697" i="5"/>
  <c r="Q352" i="5"/>
  <c r="N352" i="5"/>
  <c r="L698" i="4"/>
  <c r="T698" i="4" s="1"/>
  <c r="K699" i="4"/>
  <c r="I699" i="4" s="1"/>
  <c r="J699" i="4" s="1"/>
  <c r="O698" i="4"/>
  <c r="N698" i="4"/>
  <c r="U697" i="4"/>
  <c r="V351" i="4" l="1"/>
  <c r="Q352" i="4"/>
  <c r="S347" i="6"/>
  <c r="T347" i="6" s="1"/>
  <c r="U346" i="6" s="1"/>
  <c r="W347" i="6"/>
  <c r="O348" i="6"/>
  <c r="R699" i="6"/>
  <c r="N699" i="6"/>
  <c r="I700" i="6"/>
  <c r="S699" i="6"/>
  <c r="T699" i="6" s="1"/>
  <c r="U698" i="6" s="1"/>
  <c r="L699" i="6"/>
  <c r="J699" i="6"/>
  <c r="O699" i="6"/>
  <c r="P699" i="6" s="1"/>
  <c r="V698" i="6"/>
  <c r="Q698" i="6"/>
  <c r="W698" i="6" s="1"/>
  <c r="W352" i="5"/>
  <c r="S352" i="5"/>
  <c r="T352" i="5" s="1"/>
  <c r="U351" i="5" s="1"/>
  <c r="O353" i="5"/>
  <c r="P353" i="5" s="1"/>
  <c r="L699" i="5"/>
  <c r="I700" i="5"/>
  <c r="J699" i="5"/>
  <c r="R699" i="5" s="1"/>
  <c r="V698" i="5"/>
  <c r="L699" i="4"/>
  <c r="T699" i="4" s="1"/>
  <c r="O699" i="4"/>
  <c r="N699" i="4"/>
  <c r="K700" i="4"/>
  <c r="I700" i="4" s="1"/>
  <c r="J700" i="4" s="1"/>
  <c r="U698" i="4"/>
  <c r="R352" i="4" l="1"/>
  <c r="S352" i="4" s="1"/>
  <c r="P352" i="4"/>
  <c r="P348" i="6"/>
  <c r="Q348" i="6" s="1"/>
  <c r="N348" i="6"/>
  <c r="Q699" i="6"/>
  <c r="W699" i="6" s="1"/>
  <c r="I701" i="6"/>
  <c r="L700" i="6"/>
  <c r="O700" i="6"/>
  <c r="P700" i="6" s="1"/>
  <c r="S700" i="6"/>
  <c r="T700" i="6" s="1"/>
  <c r="U699" i="6" s="1"/>
  <c r="N700" i="6"/>
  <c r="R700" i="6"/>
  <c r="J700" i="6"/>
  <c r="V699" i="6"/>
  <c r="I701" i="5"/>
  <c r="L700" i="5"/>
  <c r="J700" i="5"/>
  <c r="R700" i="5"/>
  <c r="V699" i="5"/>
  <c r="Q353" i="5"/>
  <c r="N353" i="5"/>
  <c r="L700" i="4"/>
  <c r="K701" i="4"/>
  <c r="I701" i="4" s="1"/>
  <c r="J701" i="4" s="1"/>
  <c r="O700" i="4"/>
  <c r="T700" i="4" s="1"/>
  <c r="N700" i="4"/>
  <c r="U699" i="4"/>
  <c r="Q353" i="4" l="1"/>
  <c r="V352" i="4"/>
  <c r="W348" i="6"/>
  <c r="O349" i="6"/>
  <c r="S348" i="6"/>
  <c r="T348" i="6" s="1"/>
  <c r="U347" i="6" s="1"/>
  <c r="R701" i="6"/>
  <c r="N701" i="6"/>
  <c r="L701" i="6"/>
  <c r="J701" i="6"/>
  <c r="O701" i="6"/>
  <c r="P701" i="6" s="1"/>
  <c r="I702" i="6"/>
  <c r="S701" i="6"/>
  <c r="T701" i="6" s="1"/>
  <c r="U700" i="6" s="1"/>
  <c r="V700" i="6"/>
  <c r="Q700" i="6"/>
  <c r="W700" i="6" s="1"/>
  <c r="W353" i="5"/>
  <c r="S353" i="5"/>
  <c r="T353" i="5" s="1"/>
  <c r="U352" i="5" s="1"/>
  <c r="O354" i="5"/>
  <c r="P354" i="5" s="1"/>
  <c r="I702" i="5"/>
  <c r="L701" i="5"/>
  <c r="R701" i="5" s="1"/>
  <c r="J701" i="5"/>
  <c r="V700" i="5"/>
  <c r="L701" i="4"/>
  <c r="T701" i="4" s="1"/>
  <c r="O701" i="4"/>
  <c r="K702" i="4"/>
  <c r="I702" i="4" s="1"/>
  <c r="J702" i="4" s="1"/>
  <c r="N701" i="4"/>
  <c r="U700" i="4"/>
  <c r="R353" i="4" l="1"/>
  <c r="S353" i="4" s="1"/>
  <c r="P353" i="4"/>
  <c r="P349" i="6"/>
  <c r="Q349" i="6" s="1"/>
  <c r="N349" i="6"/>
  <c r="I703" i="6"/>
  <c r="L702" i="6"/>
  <c r="S702" i="6"/>
  <c r="T702" i="6" s="1"/>
  <c r="U701" i="6" s="1"/>
  <c r="N702" i="6"/>
  <c r="R702" i="6"/>
  <c r="J702" i="6"/>
  <c r="O702" i="6"/>
  <c r="P702" i="6" s="1"/>
  <c r="V701" i="6"/>
  <c r="Q701" i="6"/>
  <c r="W701" i="6" s="1"/>
  <c r="Q354" i="5"/>
  <c r="N354" i="5"/>
  <c r="I703" i="5"/>
  <c r="L702" i="5"/>
  <c r="J702" i="5"/>
  <c r="R702" i="5"/>
  <c r="V701" i="5"/>
  <c r="L702" i="4"/>
  <c r="T702" i="4" s="1"/>
  <c r="K703" i="4"/>
  <c r="I703" i="4" s="1"/>
  <c r="J703" i="4" s="1"/>
  <c r="O702" i="4"/>
  <c r="N702" i="4"/>
  <c r="U701" i="4"/>
  <c r="V353" i="4" l="1"/>
  <c r="Q354" i="4"/>
  <c r="S349" i="6"/>
  <c r="T349" i="6" s="1"/>
  <c r="U348" i="6" s="1"/>
  <c r="O350" i="6"/>
  <c r="W349" i="6"/>
  <c r="Q702" i="6"/>
  <c r="W702" i="6" s="1"/>
  <c r="S703" i="6"/>
  <c r="T703" i="6" s="1"/>
  <c r="U702" i="6" s="1"/>
  <c r="R703" i="6"/>
  <c r="N703" i="6"/>
  <c r="I704" i="6"/>
  <c r="J703" i="6"/>
  <c r="O703" i="6"/>
  <c r="P703" i="6" s="1"/>
  <c r="L703" i="6"/>
  <c r="V702" i="6"/>
  <c r="W354" i="5"/>
  <c r="S354" i="5"/>
  <c r="T354" i="5" s="1"/>
  <c r="U353" i="5" s="1"/>
  <c r="O355" i="5"/>
  <c r="P355" i="5" s="1"/>
  <c r="I704" i="5"/>
  <c r="J703" i="5"/>
  <c r="R703" i="5" s="1"/>
  <c r="L703" i="5"/>
  <c r="V702" i="5"/>
  <c r="L703" i="4"/>
  <c r="T703" i="4" s="1"/>
  <c r="O703" i="4"/>
  <c r="K704" i="4"/>
  <c r="I704" i="4" s="1"/>
  <c r="J704" i="4" s="1"/>
  <c r="N703" i="4"/>
  <c r="U702" i="4"/>
  <c r="R354" i="4" l="1"/>
  <c r="S354" i="4" s="1"/>
  <c r="P354" i="4"/>
  <c r="P350" i="6"/>
  <c r="Q350" i="6" s="1"/>
  <c r="N350" i="6"/>
  <c r="Q703" i="6"/>
  <c r="W703" i="6" s="1"/>
  <c r="I705" i="6"/>
  <c r="L704" i="6"/>
  <c r="O704" i="6"/>
  <c r="P704" i="6" s="1"/>
  <c r="N704" i="6"/>
  <c r="S704" i="6"/>
  <c r="T704" i="6" s="1"/>
  <c r="U703" i="6" s="1"/>
  <c r="R704" i="6"/>
  <c r="J704" i="6"/>
  <c r="V703" i="6"/>
  <c r="Q355" i="5"/>
  <c r="N355" i="5"/>
  <c r="I705" i="5"/>
  <c r="L704" i="5"/>
  <c r="R704" i="5" s="1"/>
  <c r="J704" i="5"/>
  <c r="V703" i="5"/>
  <c r="L704" i="4"/>
  <c r="T704" i="4" s="1"/>
  <c r="N704" i="4"/>
  <c r="K705" i="4"/>
  <c r="I705" i="4" s="1"/>
  <c r="J705" i="4" s="1"/>
  <c r="O704" i="4"/>
  <c r="U703" i="4"/>
  <c r="V354" i="4" l="1"/>
  <c r="Q355" i="4"/>
  <c r="S350" i="6"/>
  <c r="T350" i="6" s="1"/>
  <c r="U349" i="6" s="1"/>
  <c r="O351" i="6"/>
  <c r="W350" i="6"/>
  <c r="Q704" i="6"/>
  <c r="W704" i="6" s="1"/>
  <c r="S705" i="6"/>
  <c r="T705" i="6" s="1"/>
  <c r="U704" i="6" s="1"/>
  <c r="O705" i="6"/>
  <c r="P705" i="6" s="1"/>
  <c r="J705" i="6"/>
  <c r="R705" i="6"/>
  <c r="N705" i="6"/>
  <c r="I706" i="6"/>
  <c r="L705" i="6"/>
  <c r="V704" i="6"/>
  <c r="W355" i="5"/>
  <c r="S355" i="5"/>
  <c r="T355" i="5" s="1"/>
  <c r="U354" i="5" s="1"/>
  <c r="O356" i="5"/>
  <c r="P356" i="5" s="1"/>
  <c r="L705" i="5"/>
  <c r="I706" i="5"/>
  <c r="J705" i="5"/>
  <c r="R705" i="5" s="1"/>
  <c r="V704" i="5"/>
  <c r="L705" i="4"/>
  <c r="T705" i="4" s="1"/>
  <c r="O705" i="4"/>
  <c r="K706" i="4"/>
  <c r="I706" i="4" s="1"/>
  <c r="J706" i="4" s="1"/>
  <c r="N705" i="4"/>
  <c r="U704" i="4"/>
  <c r="R355" i="4" l="1"/>
  <c r="S355" i="4" s="1"/>
  <c r="P355" i="4"/>
  <c r="P351" i="6"/>
  <c r="Q351" i="6" s="1"/>
  <c r="N351" i="6"/>
  <c r="I707" i="6"/>
  <c r="L706" i="6"/>
  <c r="R706" i="6"/>
  <c r="J706" i="6"/>
  <c r="O706" i="6"/>
  <c r="P706" i="6" s="1"/>
  <c r="N706" i="6"/>
  <c r="S706" i="6"/>
  <c r="T706" i="6" s="1"/>
  <c r="U705" i="6" s="1"/>
  <c r="V705" i="6"/>
  <c r="Q705" i="6"/>
  <c r="W705" i="6" s="1"/>
  <c r="I707" i="5"/>
  <c r="L706" i="5"/>
  <c r="J706" i="5"/>
  <c r="R706" i="5" s="1"/>
  <c r="V705" i="5"/>
  <c r="Q356" i="5"/>
  <c r="N356" i="5"/>
  <c r="L706" i="4"/>
  <c r="T706" i="4" s="1"/>
  <c r="K707" i="4"/>
  <c r="I707" i="4" s="1"/>
  <c r="J707" i="4" s="1"/>
  <c r="O706" i="4"/>
  <c r="N706" i="4"/>
  <c r="U705" i="4"/>
  <c r="V355" i="4" l="1"/>
  <c r="Q356" i="4"/>
  <c r="W351" i="6"/>
  <c r="O352" i="6"/>
  <c r="S351" i="6"/>
  <c r="T351" i="6" s="1"/>
  <c r="U350" i="6" s="1"/>
  <c r="Q706" i="6"/>
  <c r="W706" i="6" s="1"/>
  <c r="S707" i="6"/>
  <c r="T707" i="6" s="1"/>
  <c r="U706" i="6" s="1"/>
  <c r="O707" i="6"/>
  <c r="P707" i="6" s="1"/>
  <c r="J707" i="6"/>
  <c r="R707" i="6"/>
  <c r="N707" i="6"/>
  <c r="L707" i="6"/>
  <c r="I708" i="6"/>
  <c r="V706" i="6"/>
  <c r="W356" i="5"/>
  <c r="S356" i="5"/>
  <c r="T356" i="5" s="1"/>
  <c r="U355" i="5" s="1"/>
  <c r="O357" i="5"/>
  <c r="P357" i="5" s="1"/>
  <c r="L707" i="5"/>
  <c r="J707" i="5"/>
  <c r="R707" i="5" s="1"/>
  <c r="I708" i="5"/>
  <c r="V706" i="5"/>
  <c r="L707" i="4"/>
  <c r="T707" i="4" s="1"/>
  <c r="O707" i="4"/>
  <c r="N707" i="4"/>
  <c r="K708" i="4"/>
  <c r="I708" i="4" s="1"/>
  <c r="J708" i="4" s="1"/>
  <c r="U706" i="4"/>
  <c r="R356" i="4" l="1"/>
  <c r="S356" i="4" s="1"/>
  <c r="P356" i="4"/>
  <c r="P352" i="6"/>
  <c r="Q352" i="6" s="1"/>
  <c r="N352" i="6"/>
  <c r="Q707" i="6"/>
  <c r="W707" i="6" s="1"/>
  <c r="I709" i="6"/>
  <c r="L708" i="6"/>
  <c r="S708" i="6"/>
  <c r="T708" i="6" s="1"/>
  <c r="U707" i="6" s="1"/>
  <c r="R708" i="6"/>
  <c r="J708" i="6"/>
  <c r="O708" i="6"/>
  <c r="P708" i="6" s="1"/>
  <c r="N708" i="6"/>
  <c r="V707" i="6"/>
  <c r="Q357" i="5"/>
  <c r="N357" i="5"/>
  <c r="I709" i="5"/>
  <c r="L708" i="5"/>
  <c r="J708" i="5"/>
  <c r="R708" i="5"/>
  <c r="V707" i="5"/>
  <c r="L708" i="4"/>
  <c r="T708" i="4" s="1"/>
  <c r="K709" i="4"/>
  <c r="I709" i="4" s="1"/>
  <c r="J709" i="4" s="1"/>
  <c r="O708" i="4"/>
  <c r="N708" i="4"/>
  <c r="U707" i="4"/>
  <c r="Q357" i="4" l="1"/>
  <c r="V356" i="4"/>
  <c r="W352" i="6"/>
  <c r="O353" i="6"/>
  <c r="S352" i="6"/>
  <c r="T352" i="6" s="1"/>
  <c r="U351" i="6" s="1"/>
  <c r="Q708" i="6"/>
  <c r="W708" i="6" s="1"/>
  <c r="S709" i="6"/>
  <c r="T709" i="6" s="1"/>
  <c r="U708" i="6" s="1"/>
  <c r="O709" i="6"/>
  <c r="P709" i="6" s="1"/>
  <c r="J709" i="6"/>
  <c r="R709" i="6"/>
  <c r="N709" i="6"/>
  <c r="L709" i="6"/>
  <c r="I710" i="6"/>
  <c r="V708" i="6"/>
  <c r="W357" i="5"/>
  <c r="S357" i="5"/>
  <c r="T357" i="5" s="1"/>
  <c r="U356" i="5" s="1"/>
  <c r="O358" i="5"/>
  <c r="P358" i="5" s="1"/>
  <c r="L709" i="5"/>
  <c r="I710" i="5"/>
  <c r="J709" i="5"/>
  <c r="R709" i="5" s="1"/>
  <c r="V708" i="5"/>
  <c r="L709" i="4"/>
  <c r="T709" i="4" s="1"/>
  <c r="O709" i="4"/>
  <c r="K710" i="4"/>
  <c r="I710" i="4" s="1"/>
  <c r="J710" i="4" s="1"/>
  <c r="N709" i="4"/>
  <c r="U708" i="4"/>
  <c r="R357" i="4" l="1"/>
  <c r="S357" i="4" s="1"/>
  <c r="P357" i="4"/>
  <c r="P353" i="6"/>
  <c r="Q353" i="6" s="1"/>
  <c r="N353" i="6"/>
  <c r="Q709" i="6"/>
  <c r="W709" i="6" s="1"/>
  <c r="I711" i="6"/>
  <c r="L710" i="6"/>
  <c r="N710" i="6"/>
  <c r="S710" i="6"/>
  <c r="T710" i="6" s="1"/>
  <c r="U709" i="6" s="1"/>
  <c r="R710" i="6"/>
  <c r="J710" i="6"/>
  <c r="O710" i="6"/>
  <c r="P710" i="6" s="1"/>
  <c r="V709" i="6"/>
  <c r="I711" i="5"/>
  <c r="L710" i="5"/>
  <c r="R710" i="5" s="1"/>
  <c r="J710" i="5"/>
  <c r="V709" i="5"/>
  <c r="Q358" i="5"/>
  <c r="N358" i="5"/>
  <c r="L710" i="4"/>
  <c r="K711" i="4"/>
  <c r="I711" i="4" s="1"/>
  <c r="J711" i="4" s="1"/>
  <c r="O710" i="4"/>
  <c r="N710" i="4"/>
  <c r="T710" i="4" s="1"/>
  <c r="U709" i="4"/>
  <c r="V357" i="4" l="1"/>
  <c r="Q358" i="4"/>
  <c r="S353" i="6"/>
  <c r="T353" i="6" s="1"/>
  <c r="U352" i="6" s="1"/>
  <c r="O354" i="6"/>
  <c r="W353" i="6"/>
  <c r="Q710" i="6"/>
  <c r="W710" i="6" s="1"/>
  <c r="S711" i="6"/>
  <c r="T711" i="6" s="1"/>
  <c r="U710" i="6" s="1"/>
  <c r="O711" i="6"/>
  <c r="P711" i="6" s="1"/>
  <c r="J711" i="6"/>
  <c r="R711" i="6"/>
  <c r="N711" i="6"/>
  <c r="I712" i="6"/>
  <c r="L711" i="6"/>
  <c r="V710" i="6"/>
  <c r="W358" i="5"/>
  <c r="S358" i="5"/>
  <c r="T358" i="5" s="1"/>
  <c r="U357" i="5" s="1"/>
  <c r="O359" i="5"/>
  <c r="P359" i="5" s="1"/>
  <c r="I712" i="5"/>
  <c r="J711" i="5"/>
  <c r="R711" i="5" s="1"/>
  <c r="L711" i="5"/>
  <c r="V710" i="5"/>
  <c r="L711" i="4"/>
  <c r="O711" i="4"/>
  <c r="K712" i="4"/>
  <c r="I712" i="4" s="1"/>
  <c r="J712" i="4" s="1"/>
  <c r="T711" i="4"/>
  <c r="N711" i="4"/>
  <c r="U710" i="4"/>
  <c r="R358" i="4" l="1"/>
  <c r="S358" i="4" s="1"/>
  <c r="P358" i="4"/>
  <c r="P354" i="6"/>
  <c r="Q354" i="6" s="1"/>
  <c r="N354" i="6"/>
  <c r="I713" i="6"/>
  <c r="L712" i="6"/>
  <c r="O712" i="6"/>
  <c r="P712" i="6" s="1"/>
  <c r="N712" i="6"/>
  <c r="S712" i="6"/>
  <c r="T712" i="6" s="1"/>
  <c r="U711" i="6" s="1"/>
  <c r="R712" i="6"/>
  <c r="J712" i="6"/>
  <c r="V711" i="6"/>
  <c r="Q711" i="6"/>
  <c r="W711" i="6" s="1"/>
  <c r="I713" i="5"/>
  <c r="L712" i="5"/>
  <c r="J712" i="5"/>
  <c r="R712" i="5" s="1"/>
  <c r="V711" i="5"/>
  <c r="Q359" i="5"/>
  <c r="N359" i="5"/>
  <c r="L712" i="4"/>
  <c r="N712" i="4"/>
  <c r="T712" i="4" s="1"/>
  <c r="K713" i="4"/>
  <c r="I713" i="4" s="1"/>
  <c r="J713" i="4" s="1"/>
  <c r="O712" i="4"/>
  <c r="U711" i="4"/>
  <c r="V358" i="4" l="1"/>
  <c r="Q359" i="4"/>
  <c r="S354" i="6"/>
  <c r="T354" i="6" s="1"/>
  <c r="U353" i="6" s="1"/>
  <c r="O355" i="6"/>
  <c r="W354" i="6"/>
  <c r="Q712" i="6"/>
  <c r="W712" i="6" s="1"/>
  <c r="S713" i="6"/>
  <c r="T713" i="6" s="1"/>
  <c r="U712" i="6" s="1"/>
  <c r="O713" i="6"/>
  <c r="P713" i="6" s="1"/>
  <c r="J713" i="6"/>
  <c r="R713" i="6"/>
  <c r="N713" i="6"/>
  <c r="I714" i="6"/>
  <c r="L713" i="6"/>
  <c r="V712" i="6"/>
  <c r="W359" i="5"/>
  <c r="S359" i="5"/>
  <c r="T359" i="5" s="1"/>
  <c r="U358" i="5" s="1"/>
  <c r="O360" i="5"/>
  <c r="P360" i="5" s="1"/>
  <c r="L713" i="5"/>
  <c r="I714" i="5"/>
  <c r="J713" i="5"/>
  <c r="R713" i="5" s="1"/>
  <c r="V712" i="5"/>
  <c r="L713" i="4"/>
  <c r="T713" i="4" s="1"/>
  <c r="O713" i="4"/>
  <c r="K714" i="4"/>
  <c r="I714" i="4" s="1"/>
  <c r="J714" i="4" s="1"/>
  <c r="N713" i="4"/>
  <c r="U712" i="4"/>
  <c r="R359" i="4" l="1"/>
  <c r="S359" i="4" s="1"/>
  <c r="P359" i="4"/>
  <c r="P355" i="6"/>
  <c r="Q355" i="6" s="1"/>
  <c r="N355" i="6"/>
  <c r="I715" i="6"/>
  <c r="L714" i="6"/>
  <c r="R714" i="6"/>
  <c r="J714" i="6"/>
  <c r="O714" i="6"/>
  <c r="P714" i="6" s="1"/>
  <c r="N714" i="6"/>
  <c r="S714" i="6"/>
  <c r="T714" i="6" s="1"/>
  <c r="U713" i="6" s="1"/>
  <c r="V713" i="6"/>
  <c r="Q713" i="6"/>
  <c r="W713" i="6" s="1"/>
  <c r="Q360" i="5"/>
  <c r="N360" i="5"/>
  <c r="I715" i="5"/>
  <c r="L714" i="5"/>
  <c r="J714" i="5"/>
  <c r="R714" i="5"/>
  <c r="V713" i="5"/>
  <c r="L714" i="4"/>
  <c r="O714" i="4"/>
  <c r="T714" i="4" s="1"/>
  <c r="N714" i="4"/>
  <c r="K715" i="4"/>
  <c r="I715" i="4" s="1"/>
  <c r="J715" i="4" s="1"/>
  <c r="U713" i="4"/>
  <c r="Q360" i="4" l="1"/>
  <c r="V359" i="4"/>
  <c r="W355" i="6"/>
  <c r="S355" i="6"/>
  <c r="T355" i="6" s="1"/>
  <c r="U354" i="6" s="1"/>
  <c r="O356" i="6"/>
  <c r="S715" i="6"/>
  <c r="T715" i="6" s="1"/>
  <c r="U714" i="6" s="1"/>
  <c r="O715" i="6"/>
  <c r="P715" i="6" s="1"/>
  <c r="J715" i="6"/>
  <c r="R715" i="6"/>
  <c r="N715" i="6"/>
  <c r="L715" i="6"/>
  <c r="I716" i="6"/>
  <c r="V714" i="6"/>
  <c r="Q714" i="6"/>
  <c r="W714" i="6" s="1"/>
  <c r="W360" i="5"/>
  <c r="S360" i="5"/>
  <c r="T360" i="5" s="1"/>
  <c r="U359" i="5" s="1"/>
  <c r="O361" i="5"/>
  <c r="P361" i="5" s="1"/>
  <c r="L715" i="5"/>
  <c r="I716" i="5"/>
  <c r="J715" i="5"/>
  <c r="R715" i="5" s="1"/>
  <c r="V714" i="5"/>
  <c r="L715" i="4"/>
  <c r="T715" i="4" s="1"/>
  <c r="O715" i="4"/>
  <c r="N715" i="4"/>
  <c r="K716" i="4"/>
  <c r="I716" i="4" s="1"/>
  <c r="J716" i="4" s="1"/>
  <c r="U714" i="4"/>
  <c r="R360" i="4" l="1"/>
  <c r="S360" i="4" s="1"/>
  <c r="P360" i="4"/>
  <c r="P356" i="6"/>
  <c r="Q356" i="6" s="1"/>
  <c r="N356" i="6"/>
  <c r="I717" i="6"/>
  <c r="L716" i="6"/>
  <c r="S716" i="6"/>
  <c r="T716" i="6" s="1"/>
  <c r="U715" i="6" s="1"/>
  <c r="R716" i="6"/>
  <c r="J716" i="6"/>
  <c r="O716" i="6"/>
  <c r="P716" i="6" s="1"/>
  <c r="N716" i="6"/>
  <c r="V715" i="6"/>
  <c r="Q715" i="6"/>
  <c r="W715" i="6" s="1"/>
  <c r="Q361" i="5"/>
  <c r="N361" i="5"/>
  <c r="I717" i="5"/>
  <c r="L716" i="5"/>
  <c r="R716" i="5" s="1"/>
  <c r="J716" i="5"/>
  <c r="V715" i="5"/>
  <c r="L716" i="4"/>
  <c r="T716" i="4" s="1"/>
  <c r="K717" i="4"/>
  <c r="I717" i="4" s="1"/>
  <c r="J717" i="4" s="1"/>
  <c r="O716" i="4"/>
  <c r="N716" i="4"/>
  <c r="U715" i="4"/>
  <c r="Q361" i="4" l="1"/>
  <c r="V360" i="4"/>
  <c r="S356" i="6"/>
  <c r="T356" i="6" s="1"/>
  <c r="U355" i="6" s="1"/>
  <c r="O357" i="6"/>
  <c r="W356" i="6"/>
  <c r="S717" i="6"/>
  <c r="T717" i="6" s="1"/>
  <c r="U716" i="6" s="1"/>
  <c r="O717" i="6"/>
  <c r="P717" i="6" s="1"/>
  <c r="J717" i="6"/>
  <c r="R717" i="6"/>
  <c r="N717" i="6"/>
  <c r="L717" i="6"/>
  <c r="I718" i="6"/>
  <c r="V716" i="6"/>
  <c r="Q716" i="6"/>
  <c r="W716" i="6" s="1"/>
  <c r="W361" i="5"/>
  <c r="S361" i="5"/>
  <c r="T361" i="5" s="1"/>
  <c r="U360" i="5" s="1"/>
  <c r="O362" i="5"/>
  <c r="P362" i="5" s="1"/>
  <c r="I718" i="5"/>
  <c r="L717" i="5"/>
  <c r="J717" i="5"/>
  <c r="R717" i="5" s="1"/>
  <c r="V716" i="5"/>
  <c r="L717" i="4"/>
  <c r="T717" i="4" s="1"/>
  <c r="O717" i="4"/>
  <c r="N717" i="4"/>
  <c r="K718" i="4"/>
  <c r="I718" i="4" s="1"/>
  <c r="J718" i="4" s="1"/>
  <c r="U716" i="4"/>
  <c r="R361" i="4" l="1"/>
  <c r="S361" i="4" s="1"/>
  <c r="P361" i="4"/>
  <c r="P357" i="6"/>
  <c r="Q357" i="6" s="1"/>
  <c r="N357" i="6"/>
  <c r="I719" i="6"/>
  <c r="L718" i="6"/>
  <c r="N718" i="6"/>
  <c r="S718" i="6"/>
  <c r="T718" i="6" s="1"/>
  <c r="U717" i="6" s="1"/>
  <c r="R718" i="6"/>
  <c r="J718" i="6"/>
  <c r="O718" i="6"/>
  <c r="P718" i="6" s="1"/>
  <c r="V717" i="6"/>
  <c r="Q717" i="6"/>
  <c r="W717" i="6" s="1"/>
  <c r="I719" i="5"/>
  <c r="L718" i="5"/>
  <c r="J718" i="5"/>
  <c r="R718" i="5"/>
  <c r="V717" i="5"/>
  <c r="Q362" i="5"/>
  <c r="N362" i="5"/>
  <c r="L718" i="4"/>
  <c r="T718" i="4" s="1"/>
  <c r="K719" i="4"/>
  <c r="I719" i="4" s="1"/>
  <c r="J719" i="4" s="1"/>
  <c r="O718" i="4"/>
  <c r="N718" i="4"/>
  <c r="U717" i="4"/>
  <c r="V361" i="4" l="1"/>
  <c r="Q362" i="4"/>
  <c r="S357" i="6"/>
  <c r="T357" i="6" s="1"/>
  <c r="U356" i="6" s="1"/>
  <c r="O358" i="6"/>
  <c r="W357" i="6"/>
  <c r="S719" i="6"/>
  <c r="T719" i="6" s="1"/>
  <c r="U718" i="6" s="1"/>
  <c r="O719" i="6"/>
  <c r="P719" i="6" s="1"/>
  <c r="J719" i="6"/>
  <c r="R719" i="6"/>
  <c r="N719" i="6"/>
  <c r="I720" i="6"/>
  <c r="L719" i="6"/>
  <c r="V718" i="6"/>
  <c r="Q718" i="6"/>
  <c r="W718" i="6" s="1"/>
  <c r="W362" i="5"/>
  <c r="S362" i="5"/>
  <c r="T362" i="5" s="1"/>
  <c r="U361" i="5" s="1"/>
  <c r="O363" i="5"/>
  <c r="P363" i="5" s="1"/>
  <c r="I720" i="5"/>
  <c r="J719" i="5"/>
  <c r="R719" i="5" s="1"/>
  <c r="L719" i="5"/>
  <c r="V718" i="5"/>
  <c r="L719" i="4"/>
  <c r="T719" i="4" s="1"/>
  <c r="O719" i="4"/>
  <c r="K720" i="4"/>
  <c r="I720" i="4" s="1"/>
  <c r="J720" i="4" s="1"/>
  <c r="N719" i="4"/>
  <c r="U718" i="4"/>
  <c r="R362" i="4" l="1"/>
  <c r="S362" i="4" s="1"/>
  <c r="P362" i="4"/>
  <c r="P358" i="6"/>
  <c r="Q358" i="6" s="1"/>
  <c r="N358" i="6"/>
  <c r="I721" i="6"/>
  <c r="L720" i="6"/>
  <c r="O720" i="6"/>
  <c r="P720" i="6" s="1"/>
  <c r="N720" i="6"/>
  <c r="S720" i="6"/>
  <c r="T720" i="6" s="1"/>
  <c r="U719" i="6" s="1"/>
  <c r="R720" i="6"/>
  <c r="J720" i="6"/>
  <c r="V719" i="6"/>
  <c r="Q719" i="6"/>
  <c r="W719" i="6" s="1"/>
  <c r="I721" i="5"/>
  <c r="L720" i="5"/>
  <c r="J720" i="5"/>
  <c r="R720" i="5"/>
  <c r="V719" i="5"/>
  <c r="Q363" i="5"/>
  <c r="N363" i="5"/>
  <c r="L720" i="4"/>
  <c r="T720" i="4" s="1"/>
  <c r="N720" i="4"/>
  <c r="O720" i="4"/>
  <c r="K721" i="4"/>
  <c r="I721" i="4" s="1"/>
  <c r="J721" i="4" s="1"/>
  <c r="U719" i="4"/>
  <c r="Q363" i="4" l="1"/>
  <c r="V362" i="4"/>
  <c r="W358" i="6"/>
  <c r="S358" i="6"/>
  <c r="T358" i="6" s="1"/>
  <c r="U357" i="6" s="1"/>
  <c r="O359" i="6"/>
  <c r="S721" i="6"/>
  <c r="T721" i="6" s="1"/>
  <c r="U720" i="6" s="1"/>
  <c r="O721" i="6"/>
  <c r="P721" i="6" s="1"/>
  <c r="J721" i="6"/>
  <c r="R721" i="6"/>
  <c r="N721" i="6"/>
  <c r="I722" i="6"/>
  <c r="L721" i="6"/>
  <c r="V720" i="6"/>
  <c r="Q720" i="6"/>
  <c r="W720" i="6" s="1"/>
  <c r="W363" i="5"/>
  <c r="S363" i="5"/>
  <c r="T363" i="5" s="1"/>
  <c r="U362" i="5" s="1"/>
  <c r="O364" i="5"/>
  <c r="P364" i="5" s="1"/>
  <c r="L721" i="5"/>
  <c r="I722" i="5"/>
  <c r="J721" i="5"/>
  <c r="R721" i="5" s="1"/>
  <c r="V720" i="5"/>
  <c r="L721" i="4"/>
  <c r="T721" i="4" s="1"/>
  <c r="O721" i="4"/>
  <c r="K722" i="4"/>
  <c r="I722" i="4" s="1"/>
  <c r="J722" i="4" s="1"/>
  <c r="N721" i="4"/>
  <c r="U720" i="4"/>
  <c r="R363" i="4" l="1"/>
  <c r="S363" i="4" s="1"/>
  <c r="P363" i="4"/>
  <c r="P359" i="6"/>
  <c r="Q359" i="6" s="1"/>
  <c r="N359" i="6"/>
  <c r="I723" i="6"/>
  <c r="L722" i="6"/>
  <c r="R722" i="6"/>
  <c r="J722" i="6"/>
  <c r="O722" i="6"/>
  <c r="P722" i="6" s="1"/>
  <c r="N722" i="6"/>
  <c r="S722" i="6"/>
  <c r="T722" i="6" s="1"/>
  <c r="U721" i="6" s="1"/>
  <c r="V721" i="6"/>
  <c r="Q721" i="6"/>
  <c r="W721" i="6" s="1"/>
  <c r="Q364" i="5"/>
  <c r="N364" i="5"/>
  <c r="I723" i="5"/>
  <c r="L722" i="5"/>
  <c r="J722" i="5"/>
  <c r="R722" i="5"/>
  <c r="V721" i="5"/>
  <c r="L722" i="4"/>
  <c r="T722" i="4" s="1"/>
  <c r="K723" i="4"/>
  <c r="I723" i="4" s="1"/>
  <c r="J723" i="4" s="1"/>
  <c r="O722" i="4"/>
  <c r="N722" i="4"/>
  <c r="U721" i="4"/>
  <c r="Q364" i="4" l="1"/>
  <c r="V363" i="4"/>
  <c r="S359" i="6"/>
  <c r="T359" i="6" s="1"/>
  <c r="U358" i="6" s="1"/>
  <c r="O360" i="6"/>
  <c r="W359" i="6"/>
  <c r="Q722" i="6"/>
  <c r="W722" i="6" s="1"/>
  <c r="S723" i="6"/>
  <c r="T723" i="6" s="1"/>
  <c r="U722" i="6" s="1"/>
  <c r="O723" i="6"/>
  <c r="P723" i="6" s="1"/>
  <c r="J723" i="6"/>
  <c r="R723" i="6"/>
  <c r="N723" i="6"/>
  <c r="L723" i="6"/>
  <c r="I724" i="6"/>
  <c r="V722" i="6"/>
  <c r="W364" i="5"/>
  <c r="S364" i="5"/>
  <c r="T364" i="5" s="1"/>
  <c r="U363" i="5" s="1"/>
  <c r="O365" i="5"/>
  <c r="P365" i="5" s="1"/>
  <c r="L723" i="5"/>
  <c r="J723" i="5"/>
  <c r="R723" i="5" s="1"/>
  <c r="I724" i="5"/>
  <c r="V722" i="5"/>
  <c r="L723" i="4"/>
  <c r="T723" i="4" s="1"/>
  <c r="O723" i="4"/>
  <c r="N723" i="4"/>
  <c r="K724" i="4"/>
  <c r="I724" i="4" s="1"/>
  <c r="J724" i="4" s="1"/>
  <c r="U722" i="4"/>
  <c r="R364" i="4" l="1"/>
  <c r="S364" i="4" s="1"/>
  <c r="P364" i="4"/>
  <c r="P360" i="6"/>
  <c r="Q360" i="6" s="1"/>
  <c r="N360" i="6"/>
  <c r="Q723" i="6"/>
  <c r="W723" i="6" s="1"/>
  <c r="I725" i="6"/>
  <c r="L724" i="6"/>
  <c r="S724" i="6"/>
  <c r="T724" i="6" s="1"/>
  <c r="U723" i="6" s="1"/>
  <c r="R724" i="6"/>
  <c r="J724" i="6"/>
  <c r="O724" i="6"/>
  <c r="P724" i="6" s="1"/>
  <c r="N724" i="6"/>
  <c r="V723" i="6"/>
  <c r="Q365" i="5"/>
  <c r="N365" i="5"/>
  <c r="I725" i="5"/>
  <c r="L724" i="5"/>
  <c r="J724" i="5"/>
  <c r="R724" i="5"/>
  <c r="V723" i="5"/>
  <c r="L724" i="4"/>
  <c r="K725" i="4"/>
  <c r="I725" i="4" s="1"/>
  <c r="J725" i="4" s="1"/>
  <c r="T724" i="4"/>
  <c r="O724" i="4"/>
  <c r="N724" i="4"/>
  <c r="U723" i="4"/>
  <c r="Q365" i="4" l="1"/>
  <c r="V364" i="4"/>
  <c r="S360" i="6"/>
  <c r="T360" i="6" s="1"/>
  <c r="U359" i="6" s="1"/>
  <c r="O361" i="6"/>
  <c r="W360" i="6"/>
  <c r="Q724" i="6"/>
  <c r="W724" i="6" s="1"/>
  <c r="S725" i="6"/>
  <c r="T725" i="6" s="1"/>
  <c r="U724" i="6" s="1"/>
  <c r="O725" i="6"/>
  <c r="P725" i="6" s="1"/>
  <c r="J725" i="6"/>
  <c r="R725" i="6"/>
  <c r="N725" i="6"/>
  <c r="L725" i="6"/>
  <c r="I726" i="6"/>
  <c r="V724" i="6"/>
  <c r="W365" i="5"/>
  <c r="S365" i="5"/>
  <c r="T365" i="5" s="1"/>
  <c r="U364" i="5" s="1"/>
  <c r="O366" i="5"/>
  <c r="P366" i="5" s="1"/>
  <c r="I726" i="5"/>
  <c r="J725" i="5"/>
  <c r="R725" i="5" s="1"/>
  <c r="L725" i="5"/>
  <c r="V724" i="5"/>
  <c r="L725" i="4"/>
  <c r="T725" i="4" s="1"/>
  <c r="O725" i="4"/>
  <c r="K726" i="4"/>
  <c r="I726" i="4" s="1"/>
  <c r="J726" i="4" s="1"/>
  <c r="N725" i="4"/>
  <c r="U724" i="4"/>
  <c r="R365" i="4" l="1"/>
  <c r="S365" i="4" s="1"/>
  <c r="P365" i="4"/>
  <c r="P361" i="6"/>
  <c r="Q361" i="6" s="1"/>
  <c r="N361" i="6"/>
  <c r="I727" i="6"/>
  <c r="L726" i="6"/>
  <c r="N726" i="6"/>
  <c r="S726" i="6"/>
  <c r="T726" i="6" s="1"/>
  <c r="U725" i="6" s="1"/>
  <c r="R726" i="6"/>
  <c r="J726" i="6"/>
  <c r="O726" i="6"/>
  <c r="P726" i="6" s="1"/>
  <c r="V725" i="6"/>
  <c r="Q725" i="6"/>
  <c r="W725" i="6" s="1"/>
  <c r="I727" i="5"/>
  <c r="L726" i="5"/>
  <c r="J726" i="5"/>
  <c r="R726" i="5"/>
  <c r="V725" i="5"/>
  <c r="Q366" i="5"/>
  <c r="N366" i="5"/>
  <c r="L726" i="4"/>
  <c r="T726" i="4" s="1"/>
  <c r="K727" i="4"/>
  <c r="I727" i="4" s="1"/>
  <c r="J727" i="4" s="1"/>
  <c r="O726" i="4"/>
  <c r="N726" i="4"/>
  <c r="U725" i="4"/>
  <c r="V365" i="4" l="1"/>
  <c r="Q366" i="4"/>
  <c r="S361" i="6"/>
  <c r="T361" i="6" s="1"/>
  <c r="U360" i="6" s="1"/>
  <c r="O362" i="6"/>
  <c r="W361" i="6"/>
  <c r="Q726" i="6"/>
  <c r="W726" i="6" s="1"/>
  <c r="S727" i="6"/>
  <c r="T727" i="6" s="1"/>
  <c r="U726" i="6" s="1"/>
  <c r="O727" i="6"/>
  <c r="P727" i="6" s="1"/>
  <c r="J727" i="6"/>
  <c r="R727" i="6"/>
  <c r="N727" i="6"/>
  <c r="I728" i="6"/>
  <c r="L727" i="6"/>
  <c r="V726" i="6"/>
  <c r="W366" i="5"/>
  <c r="S366" i="5"/>
  <c r="T366" i="5" s="1"/>
  <c r="U365" i="5" s="1"/>
  <c r="O367" i="5"/>
  <c r="P367" i="5" s="1"/>
  <c r="I728" i="5"/>
  <c r="J727" i="5"/>
  <c r="L727" i="5"/>
  <c r="R727" i="5" s="1"/>
  <c r="V726" i="5"/>
  <c r="L727" i="4"/>
  <c r="T727" i="4" s="1"/>
  <c r="O727" i="4"/>
  <c r="K728" i="4"/>
  <c r="I728" i="4" s="1"/>
  <c r="J728" i="4" s="1"/>
  <c r="N727" i="4"/>
  <c r="U726" i="4"/>
  <c r="R366" i="4" l="1"/>
  <c r="S366" i="4" s="1"/>
  <c r="P366" i="4"/>
  <c r="P362" i="6"/>
  <c r="Q362" i="6" s="1"/>
  <c r="N362" i="6"/>
  <c r="I729" i="6"/>
  <c r="L728" i="6"/>
  <c r="O728" i="6"/>
  <c r="P728" i="6" s="1"/>
  <c r="N728" i="6"/>
  <c r="S728" i="6"/>
  <c r="T728" i="6" s="1"/>
  <c r="U727" i="6" s="1"/>
  <c r="R728" i="6"/>
  <c r="J728" i="6"/>
  <c r="V727" i="6"/>
  <c r="Q727" i="6"/>
  <c r="W727" i="6" s="1"/>
  <c r="I729" i="5"/>
  <c r="L728" i="5"/>
  <c r="R728" i="5" s="1"/>
  <c r="J728" i="5"/>
  <c r="V727" i="5"/>
  <c r="Q367" i="5"/>
  <c r="N367" i="5"/>
  <c r="L728" i="4"/>
  <c r="T728" i="4" s="1"/>
  <c r="N728" i="4"/>
  <c r="K729" i="4"/>
  <c r="I729" i="4" s="1"/>
  <c r="J729" i="4" s="1"/>
  <c r="O728" i="4"/>
  <c r="U727" i="4"/>
  <c r="V366" i="4" l="1"/>
  <c r="Q367" i="4"/>
  <c r="S362" i="6"/>
  <c r="T362" i="6" s="1"/>
  <c r="U361" i="6" s="1"/>
  <c r="W362" i="6"/>
  <c r="O363" i="6"/>
  <c r="S729" i="6"/>
  <c r="T729" i="6" s="1"/>
  <c r="U728" i="6" s="1"/>
  <c r="O729" i="6"/>
  <c r="P729" i="6" s="1"/>
  <c r="J729" i="6"/>
  <c r="R729" i="6"/>
  <c r="N729" i="6"/>
  <c r="I730" i="6"/>
  <c r="L729" i="6"/>
  <c r="V728" i="6"/>
  <c r="Q728" i="6"/>
  <c r="W728" i="6" s="1"/>
  <c r="W367" i="5"/>
  <c r="S367" i="5"/>
  <c r="T367" i="5" s="1"/>
  <c r="U366" i="5" s="1"/>
  <c r="O368" i="5"/>
  <c r="P368" i="5" s="1"/>
  <c r="L729" i="5"/>
  <c r="I730" i="5"/>
  <c r="J729" i="5"/>
  <c r="R729" i="5" s="1"/>
  <c r="V728" i="5"/>
  <c r="L729" i="4"/>
  <c r="O729" i="4"/>
  <c r="K730" i="4"/>
  <c r="I730" i="4" s="1"/>
  <c r="J730" i="4" s="1"/>
  <c r="T729" i="4"/>
  <c r="N729" i="4"/>
  <c r="U728" i="4"/>
  <c r="R367" i="4" l="1"/>
  <c r="S367" i="4" s="1"/>
  <c r="P367" i="4"/>
  <c r="P363" i="6"/>
  <c r="Q363" i="6" s="1"/>
  <c r="N363" i="6"/>
  <c r="I731" i="6"/>
  <c r="L730" i="6"/>
  <c r="O730" i="6"/>
  <c r="P730" i="6" s="1"/>
  <c r="R730" i="6"/>
  <c r="N730" i="6"/>
  <c r="S730" i="6"/>
  <c r="T730" i="6" s="1"/>
  <c r="U729" i="6" s="1"/>
  <c r="J730" i="6"/>
  <c r="V729" i="6"/>
  <c r="Q729" i="6"/>
  <c r="W729" i="6" s="1"/>
  <c r="Q368" i="5"/>
  <c r="N368" i="5"/>
  <c r="I731" i="5"/>
  <c r="L730" i="5"/>
  <c r="J730" i="5"/>
  <c r="R730" i="5"/>
  <c r="V729" i="5"/>
  <c r="L730" i="4"/>
  <c r="T730" i="4" s="1"/>
  <c r="K731" i="4"/>
  <c r="I731" i="4" s="1"/>
  <c r="J731" i="4" s="1"/>
  <c r="O730" i="4"/>
  <c r="N730" i="4"/>
  <c r="U729" i="4"/>
  <c r="V367" i="4" l="1"/>
  <c r="Q368" i="4"/>
  <c r="S363" i="6"/>
  <c r="T363" i="6" s="1"/>
  <c r="U362" i="6" s="1"/>
  <c r="W363" i="6"/>
  <c r="O364" i="6"/>
  <c r="S731" i="6"/>
  <c r="T731" i="6" s="1"/>
  <c r="U730" i="6" s="1"/>
  <c r="O731" i="6"/>
  <c r="P731" i="6" s="1"/>
  <c r="J731" i="6"/>
  <c r="R731" i="6"/>
  <c r="N731" i="6"/>
  <c r="I732" i="6"/>
  <c r="L731" i="6"/>
  <c r="V730" i="6"/>
  <c r="Q730" i="6"/>
  <c r="W730" i="6" s="1"/>
  <c r="W368" i="5"/>
  <c r="S368" i="5"/>
  <c r="T368" i="5" s="1"/>
  <c r="U367" i="5" s="1"/>
  <c r="O369" i="5"/>
  <c r="P369" i="5" s="1"/>
  <c r="L731" i="5"/>
  <c r="I732" i="5"/>
  <c r="J731" i="5"/>
  <c r="R731" i="5" s="1"/>
  <c r="V730" i="5"/>
  <c r="L731" i="4"/>
  <c r="T731" i="4" s="1"/>
  <c r="O731" i="4"/>
  <c r="N731" i="4"/>
  <c r="K732" i="4"/>
  <c r="I732" i="4" s="1"/>
  <c r="J732" i="4" s="1"/>
  <c r="U730" i="4"/>
  <c r="R368" i="4" l="1"/>
  <c r="S368" i="4" s="1"/>
  <c r="P368" i="4"/>
  <c r="P364" i="6"/>
  <c r="Q364" i="6" s="1"/>
  <c r="N364" i="6"/>
  <c r="I733" i="6"/>
  <c r="L732" i="6"/>
  <c r="R732" i="6"/>
  <c r="J732" i="6"/>
  <c r="S732" i="6"/>
  <c r="T732" i="6" s="1"/>
  <c r="U731" i="6" s="1"/>
  <c r="O732" i="6"/>
  <c r="P732" i="6" s="1"/>
  <c r="N732" i="6"/>
  <c r="V731" i="6"/>
  <c r="Q731" i="6"/>
  <c r="W731" i="6" s="1"/>
  <c r="Q369" i="5"/>
  <c r="N369" i="5"/>
  <c r="I733" i="5"/>
  <c r="L732" i="5"/>
  <c r="J732" i="5"/>
  <c r="R732" i="5"/>
  <c r="V731" i="5"/>
  <c r="L732" i="4"/>
  <c r="T732" i="4" s="1"/>
  <c r="K733" i="4"/>
  <c r="I733" i="4" s="1"/>
  <c r="J733" i="4" s="1"/>
  <c r="O732" i="4"/>
  <c r="N732" i="4"/>
  <c r="U731" i="4"/>
  <c r="Q369" i="4" l="1"/>
  <c r="V368" i="4"/>
  <c r="S364" i="6"/>
  <c r="T364" i="6" s="1"/>
  <c r="U363" i="6" s="1"/>
  <c r="O365" i="6"/>
  <c r="W364" i="6"/>
  <c r="S733" i="6"/>
  <c r="T733" i="6" s="1"/>
  <c r="U732" i="6" s="1"/>
  <c r="O733" i="6"/>
  <c r="P733" i="6" s="1"/>
  <c r="J733" i="6"/>
  <c r="R733" i="6"/>
  <c r="N733" i="6"/>
  <c r="L733" i="6"/>
  <c r="I734" i="6"/>
  <c r="V732" i="6"/>
  <c r="Q732" i="6"/>
  <c r="W732" i="6" s="1"/>
  <c r="W369" i="5"/>
  <c r="S369" i="5"/>
  <c r="T369" i="5" s="1"/>
  <c r="U368" i="5" s="1"/>
  <c r="O370" i="5"/>
  <c r="P370" i="5" s="1"/>
  <c r="I734" i="5"/>
  <c r="L733" i="5"/>
  <c r="J733" i="5"/>
  <c r="R733" i="5" s="1"/>
  <c r="V732" i="5"/>
  <c r="L733" i="4"/>
  <c r="T733" i="4" s="1"/>
  <c r="O733" i="4"/>
  <c r="K734" i="4"/>
  <c r="I734" i="4" s="1"/>
  <c r="J734" i="4" s="1"/>
  <c r="N733" i="4"/>
  <c r="U732" i="4"/>
  <c r="R369" i="4" l="1"/>
  <c r="S369" i="4" s="1"/>
  <c r="P369" i="4"/>
  <c r="P365" i="6"/>
  <c r="Q365" i="6" s="1"/>
  <c r="N365" i="6"/>
  <c r="I735" i="6"/>
  <c r="L734" i="6"/>
  <c r="S734" i="6"/>
  <c r="T734" i="6" s="1"/>
  <c r="U733" i="6" s="1"/>
  <c r="R734" i="6"/>
  <c r="J734" i="6"/>
  <c r="O734" i="6"/>
  <c r="P734" i="6" s="1"/>
  <c r="N734" i="6"/>
  <c r="V733" i="6"/>
  <c r="Q733" i="6"/>
  <c r="W733" i="6" s="1"/>
  <c r="I735" i="5"/>
  <c r="L734" i="5"/>
  <c r="J734" i="5"/>
  <c r="R734" i="5" s="1"/>
  <c r="V733" i="5"/>
  <c r="Q370" i="5"/>
  <c r="N370" i="5"/>
  <c r="L734" i="4"/>
  <c r="T734" i="4" s="1"/>
  <c r="K735" i="4"/>
  <c r="I735" i="4" s="1"/>
  <c r="J735" i="4" s="1"/>
  <c r="O734" i="4"/>
  <c r="N734" i="4"/>
  <c r="U733" i="4"/>
  <c r="V369" i="4" l="1"/>
  <c r="Q370" i="4"/>
  <c r="S365" i="6"/>
  <c r="T365" i="6" s="1"/>
  <c r="U364" i="6" s="1"/>
  <c r="O366" i="6"/>
  <c r="W365" i="6"/>
  <c r="S735" i="6"/>
  <c r="T735" i="6" s="1"/>
  <c r="U734" i="6" s="1"/>
  <c r="O735" i="6"/>
  <c r="P735" i="6" s="1"/>
  <c r="J735" i="6"/>
  <c r="R735" i="6"/>
  <c r="N735" i="6"/>
  <c r="L735" i="6"/>
  <c r="I736" i="6"/>
  <c r="V734" i="6"/>
  <c r="Q734" i="6"/>
  <c r="W734" i="6" s="1"/>
  <c r="W370" i="5"/>
  <c r="S370" i="5"/>
  <c r="T370" i="5" s="1"/>
  <c r="U369" i="5" s="1"/>
  <c r="O371" i="5"/>
  <c r="P371" i="5" s="1"/>
  <c r="I736" i="5"/>
  <c r="J735" i="5"/>
  <c r="R735" i="5" s="1"/>
  <c r="L735" i="5"/>
  <c r="V734" i="5"/>
  <c r="L735" i="4"/>
  <c r="T735" i="4" s="1"/>
  <c r="O735" i="4"/>
  <c r="K736" i="4"/>
  <c r="I736" i="4" s="1"/>
  <c r="J736" i="4" s="1"/>
  <c r="N735" i="4"/>
  <c r="U734" i="4"/>
  <c r="R370" i="4" l="1"/>
  <c r="S370" i="4" s="1"/>
  <c r="P370" i="4"/>
  <c r="P366" i="6"/>
  <c r="Q366" i="6" s="1"/>
  <c r="N366" i="6"/>
  <c r="I737" i="6"/>
  <c r="L736" i="6"/>
  <c r="N736" i="6"/>
  <c r="S736" i="6"/>
  <c r="T736" i="6" s="1"/>
  <c r="U735" i="6" s="1"/>
  <c r="J736" i="6"/>
  <c r="R736" i="6"/>
  <c r="O736" i="6"/>
  <c r="P736" i="6" s="1"/>
  <c r="V735" i="6"/>
  <c r="Q735" i="6"/>
  <c r="W735" i="6" s="1"/>
  <c r="I737" i="5"/>
  <c r="L736" i="5"/>
  <c r="J736" i="5"/>
  <c r="R736" i="5"/>
  <c r="V735" i="5"/>
  <c r="Q371" i="5"/>
  <c r="N371" i="5"/>
  <c r="L736" i="4"/>
  <c r="T736" i="4" s="1"/>
  <c r="N736" i="4"/>
  <c r="K737" i="4"/>
  <c r="I737" i="4" s="1"/>
  <c r="J737" i="4" s="1"/>
  <c r="O736" i="4"/>
  <c r="U735" i="4"/>
  <c r="V370" i="4" l="1"/>
  <c r="Q371" i="4"/>
  <c r="S366" i="6"/>
  <c r="T366" i="6" s="1"/>
  <c r="U365" i="6" s="1"/>
  <c r="O367" i="6"/>
  <c r="W366" i="6"/>
  <c r="S737" i="6"/>
  <c r="T737" i="6" s="1"/>
  <c r="U736" i="6" s="1"/>
  <c r="O737" i="6"/>
  <c r="P737" i="6" s="1"/>
  <c r="J737" i="6"/>
  <c r="R737" i="6"/>
  <c r="N737" i="6"/>
  <c r="I738" i="6"/>
  <c r="L737" i="6"/>
  <c r="V736" i="6"/>
  <c r="Q736" i="6"/>
  <c r="W736" i="6" s="1"/>
  <c r="W371" i="5"/>
  <c r="S371" i="5"/>
  <c r="T371" i="5" s="1"/>
  <c r="U370" i="5" s="1"/>
  <c r="O372" i="5"/>
  <c r="P372" i="5" s="1"/>
  <c r="L737" i="5"/>
  <c r="I738" i="5"/>
  <c r="J737" i="5"/>
  <c r="R737" i="5" s="1"/>
  <c r="V736" i="5"/>
  <c r="L737" i="4"/>
  <c r="T737" i="4" s="1"/>
  <c r="O737" i="4"/>
  <c r="K738" i="4"/>
  <c r="I738" i="4" s="1"/>
  <c r="J738" i="4" s="1"/>
  <c r="N737" i="4"/>
  <c r="U736" i="4"/>
  <c r="R371" i="4" l="1"/>
  <c r="S371" i="4" s="1"/>
  <c r="P371" i="4"/>
  <c r="P367" i="6"/>
  <c r="Q367" i="6" s="1"/>
  <c r="N367" i="6"/>
  <c r="I739" i="6"/>
  <c r="L738" i="6"/>
  <c r="O738" i="6"/>
  <c r="P738" i="6" s="1"/>
  <c r="N738" i="6"/>
  <c r="J738" i="6"/>
  <c r="S738" i="6"/>
  <c r="T738" i="6" s="1"/>
  <c r="U737" i="6" s="1"/>
  <c r="R738" i="6"/>
  <c r="V737" i="6"/>
  <c r="Q737" i="6"/>
  <c r="W737" i="6" s="1"/>
  <c r="I739" i="5"/>
  <c r="L738" i="5"/>
  <c r="R738" i="5" s="1"/>
  <c r="J738" i="5"/>
  <c r="V737" i="5"/>
  <c r="Q372" i="5"/>
  <c r="N372" i="5"/>
  <c r="L738" i="4"/>
  <c r="T738" i="4" s="1"/>
  <c r="K739" i="4"/>
  <c r="I739" i="4" s="1"/>
  <c r="J739" i="4" s="1"/>
  <c r="O738" i="4"/>
  <c r="N738" i="4"/>
  <c r="U737" i="4"/>
  <c r="V371" i="4" l="1"/>
  <c r="Q372" i="4"/>
  <c r="S367" i="6"/>
  <c r="T367" i="6" s="1"/>
  <c r="U366" i="6" s="1"/>
  <c r="O368" i="6"/>
  <c r="W367" i="6"/>
  <c r="S739" i="6"/>
  <c r="T739" i="6" s="1"/>
  <c r="U738" i="6" s="1"/>
  <c r="O739" i="6"/>
  <c r="P739" i="6" s="1"/>
  <c r="J739" i="6"/>
  <c r="R739" i="6"/>
  <c r="N739" i="6"/>
  <c r="I740" i="6"/>
  <c r="L739" i="6"/>
  <c r="V738" i="6"/>
  <c r="Q738" i="6"/>
  <c r="W738" i="6" s="1"/>
  <c r="W372" i="5"/>
  <c r="S372" i="5"/>
  <c r="T372" i="5" s="1"/>
  <c r="U371" i="5" s="1"/>
  <c r="O373" i="5"/>
  <c r="P373" i="5" s="1"/>
  <c r="L739" i="5"/>
  <c r="J739" i="5"/>
  <c r="R739" i="5" s="1"/>
  <c r="I740" i="5"/>
  <c r="V738" i="5"/>
  <c r="L739" i="4"/>
  <c r="T739" i="4" s="1"/>
  <c r="O739" i="4"/>
  <c r="N739" i="4"/>
  <c r="K740" i="4"/>
  <c r="I740" i="4" s="1"/>
  <c r="J740" i="4" s="1"/>
  <c r="U738" i="4"/>
  <c r="R372" i="4" l="1"/>
  <c r="S372" i="4" s="1"/>
  <c r="P372" i="4"/>
  <c r="P368" i="6"/>
  <c r="Q368" i="6" s="1"/>
  <c r="N368" i="6"/>
  <c r="I741" i="6"/>
  <c r="L740" i="6"/>
  <c r="R740" i="6"/>
  <c r="J740" i="6"/>
  <c r="O740" i="6"/>
  <c r="P740" i="6" s="1"/>
  <c r="S740" i="6"/>
  <c r="T740" i="6" s="1"/>
  <c r="U739" i="6" s="1"/>
  <c r="N740" i="6"/>
  <c r="V739" i="6"/>
  <c r="Q739" i="6"/>
  <c r="W739" i="6" s="1"/>
  <c r="I741" i="5"/>
  <c r="L740" i="5"/>
  <c r="J740" i="5"/>
  <c r="R740" i="5" s="1"/>
  <c r="V739" i="5"/>
  <c r="Q373" i="5"/>
  <c r="N373" i="5"/>
  <c r="L740" i="4"/>
  <c r="T740" i="4" s="1"/>
  <c r="K741" i="4"/>
  <c r="I741" i="4" s="1"/>
  <c r="J741" i="4" s="1"/>
  <c r="O740" i="4"/>
  <c r="N740" i="4"/>
  <c r="U739" i="4"/>
  <c r="V372" i="4" l="1"/>
  <c r="Q373" i="4"/>
  <c r="S368" i="6"/>
  <c r="T368" i="6" s="1"/>
  <c r="U367" i="6" s="1"/>
  <c r="O369" i="6"/>
  <c r="W368" i="6"/>
  <c r="Q740" i="6"/>
  <c r="W740" i="6" s="1"/>
  <c r="S741" i="6"/>
  <c r="T741" i="6" s="1"/>
  <c r="U740" i="6" s="1"/>
  <c r="O741" i="6"/>
  <c r="P741" i="6" s="1"/>
  <c r="J741" i="6"/>
  <c r="R741" i="6"/>
  <c r="N741" i="6"/>
  <c r="L741" i="6"/>
  <c r="I742" i="6"/>
  <c r="V740" i="6"/>
  <c r="W373" i="5"/>
  <c r="S373" i="5"/>
  <c r="T373" i="5" s="1"/>
  <c r="U372" i="5" s="1"/>
  <c r="O374" i="5"/>
  <c r="P374" i="5" s="1"/>
  <c r="L741" i="5"/>
  <c r="I742" i="5"/>
  <c r="J741" i="5"/>
  <c r="R741" i="5" s="1"/>
  <c r="V740" i="5"/>
  <c r="L741" i="4"/>
  <c r="T741" i="4" s="1"/>
  <c r="O741" i="4"/>
  <c r="K742" i="4"/>
  <c r="I742" i="4" s="1"/>
  <c r="J742" i="4" s="1"/>
  <c r="N741" i="4"/>
  <c r="U740" i="4"/>
  <c r="R373" i="4" l="1"/>
  <c r="S373" i="4" s="1"/>
  <c r="P373" i="4"/>
  <c r="P369" i="6"/>
  <c r="Q369" i="6" s="1"/>
  <c r="N369" i="6"/>
  <c r="Q741" i="6"/>
  <c r="W741" i="6" s="1"/>
  <c r="I743" i="6"/>
  <c r="L742" i="6"/>
  <c r="S742" i="6"/>
  <c r="T742" i="6" s="1"/>
  <c r="U741" i="6" s="1"/>
  <c r="R742" i="6"/>
  <c r="J742" i="6"/>
  <c r="N742" i="6"/>
  <c r="O742" i="6"/>
  <c r="P742" i="6" s="1"/>
  <c r="V741" i="6"/>
  <c r="I743" i="5"/>
  <c r="L742" i="5"/>
  <c r="J742" i="5"/>
  <c r="R742" i="5"/>
  <c r="V741" i="5"/>
  <c r="Q374" i="5"/>
  <c r="N374" i="5"/>
  <c r="L742" i="4"/>
  <c r="T742" i="4" s="1"/>
  <c r="K743" i="4"/>
  <c r="I743" i="4" s="1"/>
  <c r="J743" i="4" s="1"/>
  <c r="O742" i="4"/>
  <c r="N742" i="4"/>
  <c r="U741" i="4"/>
  <c r="V373" i="4" l="1"/>
  <c r="Q374" i="4"/>
  <c r="S369" i="6"/>
  <c r="T369" i="6" s="1"/>
  <c r="U368" i="6" s="1"/>
  <c r="O370" i="6"/>
  <c r="W369" i="6"/>
  <c r="Q742" i="6"/>
  <c r="W742" i="6" s="1"/>
  <c r="S743" i="6"/>
  <c r="T743" i="6" s="1"/>
  <c r="U742" i="6" s="1"/>
  <c r="O743" i="6"/>
  <c r="P743" i="6" s="1"/>
  <c r="J743" i="6"/>
  <c r="R743" i="6"/>
  <c r="N743" i="6"/>
  <c r="L743" i="6"/>
  <c r="I744" i="6"/>
  <c r="V742" i="6"/>
  <c r="W374" i="5"/>
  <c r="S374" i="5"/>
  <c r="T374" i="5" s="1"/>
  <c r="U373" i="5" s="1"/>
  <c r="O375" i="5"/>
  <c r="P375" i="5" s="1"/>
  <c r="I744" i="5"/>
  <c r="J743" i="5"/>
  <c r="L743" i="5"/>
  <c r="R743" i="5" s="1"/>
  <c r="V742" i="5"/>
  <c r="L743" i="4"/>
  <c r="T743" i="4" s="1"/>
  <c r="O743" i="4"/>
  <c r="K744" i="4"/>
  <c r="I744" i="4" s="1"/>
  <c r="J744" i="4" s="1"/>
  <c r="N743" i="4"/>
  <c r="U742" i="4"/>
  <c r="R374" i="4" l="1"/>
  <c r="S374" i="4" s="1"/>
  <c r="P374" i="4"/>
  <c r="P370" i="6"/>
  <c r="Q370" i="6" s="1"/>
  <c r="N370" i="6"/>
  <c r="I745" i="6"/>
  <c r="L744" i="6"/>
  <c r="N744" i="6"/>
  <c r="S744" i="6"/>
  <c r="T744" i="6" s="1"/>
  <c r="U743" i="6" s="1"/>
  <c r="O744" i="6"/>
  <c r="P744" i="6" s="1"/>
  <c r="J744" i="6"/>
  <c r="R744" i="6"/>
  <c r="V743" i="6"/>
  <c r="Q743" i="6"/>
  <c r="W743" i="6" s="1"/>
  <c r="I745" i="5"/>
  <c r="L744" i="5"/>
  <c r="R744" i="5" s="1"/>
  <c r="J744" i="5"/>
  <c r="V743" i="5"/>
  <c r="Q375" i="5"/>
  <c r="N375" i="5"/>
  <c r="L744" i="4"/>
  <c r="N744" i="4"/>
  <c r="K745" i="4"/>
  <c r="I745" i="4" s="1"/>
  <c r="J745" i="4" s="1"/>
  <c r="O744" i="4"/>
  <c r="T744" i="4" s="1"/>
  <c r="U743" i="4"/>
  <c r="V374" i="4" l="1"/>
  <c r="Q375" i="4"/>
  <c r="S370" i="6"/>
  <c r="T370" i="6" s="1"/>
  <c r="U369" i="6" s="1"/>
  <c r="W370" i="6"/>
  <c r="O371" i="6"/>
  <c r="Q744" i="6"/>
  <c r="W744" i="6" s="1"/>
  <c r="S745" i="6"/>
  <c r="T745" i="6" s="1"/>
  <c r="U744" i="6" s="1"/>
  <c r="O745" i="6"/>
  <c r="P745" i="6" s="1"/>
  <c r="J745" i="6"/>
  <c r="R745" i="6"/>
  <c r="N745" i="6"/>
  <c r="I746" i="6"/>
  <c r="L745" i="6"/>
  <c r="V744" i="6"/>
  <c r="W375" i="5"/>
  <c r="S375" i="5"/>
  <c r="T375" i="5" s="1"/>
  <c r="U374" i="5" s="1"/>
  <c r="O376" i="5"/>
  <c r="P376" i="5" s="1"/>
  <c r="L745" i="5"/>
  <c r="I746" i="5"/>
  <c r="J745" i="5"/>
  <c r="R745" i="5" s="1"/>
  <c r="V744" i="5"/>
  <c r="L745" i="4"/>
  <c r="T745" i="4" s="1"/>
  <c r="O745" i="4"/>
  <c r="K746" i="4"/>
  <c r="I746" i="4" s="1"/>
  <c r="J746" i="4" s="1"/>
  <c r="N745" i="4"/>
  <c r="U744" i="4"/>
  <c r="R375" i="4" l="1"/>
  <c r="S375" i="4" s="1"/>
  <c r="P375" i="4"/>
  <c r="P371" i="6"/>
  <c r="Q371" i="6" s="1"/>
  <c r="N371" i="6"/>
  <c r="I747" i="6"/>
  <c r="L746" i="6"/>
  <c r="O746" i="6"/>
  <c r="P746" i="6" s="1"/>
  <c r="N746" i="6"/>
  <c r="R746" i="6"/>
  <c r="J746" i="6"/>
  <c r="S746" i="6"/>
  <c r="T746" i="6" s="1"/>
  <c r="U745" i="6" s="1"/>
  <c r="V745" i="6"/>
  <c r="Q745" i="6"/>
  <c r="W745" i="6" s="1"/>
  <c r="Q376" i="5"/>
  <c r="N376" i="5"/>
  <c r="I747" i="5"/>
  <c r="L746" i="5"/>
  <c r="J746" i="5"/>
  <c r="R746" i="5"/>
  <c r="V745" i="5"/>
  <c r="L746" i="4"/>
  <c r="T746" i="4" s="1"/>
  <c r="O746" i="4"/>
  <c r="N746" i="4"/>
  <c r="K747" i="4"/>
  <c r="I747" i="4" s="1"/>
  <c r="J747" i="4" s="1"/>
  <c r="U745" i="4"/>
  <c r="V375" i="4" l="1"/>
  <c r="Q376" i="4"/>
  <c r="S371" i="6"/>
  <c r="T371" i="6" s="1"/>
  <c r="U370" i="6" s="1"/>
  <c r="O372" i="6"/>
  <c r="W371" i="6"/>
  <c r="S747" i="6"/>
  <c r="T747" i="6" s="1"/>
  <c r="U746" i="6" s="1"/>
  <c r="O747" i="6"/>
  <c r="P747" i="6" s="1"/>
  <c r="J747" i="6"/>
  <c r="R747" i="6"/>
  <c r="N747" i="6"/>
  <c r="I748" i="6"/>
  <c r="L747" i="6"/>
  <c r="V746" i="6"/>
  <c r="Q746" i="6"/>
  <c r="W746" i="6" s="1"/>
  <c r="W376" i="5"/>
  <c r="S376" i="5"/>
  <c r="T376" i="5" s="1"/>
  <c r="U375" i="5" s="1"/>
  <c r="O377" i="5"/>
  <c r="P377" i="5" s="1"/>
  <c r="L747" i="5"/>
  <c r="I748" i="5"/>
  <c r="J747" i="5"/>
  <c r="R747" i="5" s="1"/>
  <c r="V746" i="5"/>
  <c r="L747" i="4"/>
  <c r="T747" i="4" s="1"/>
  <c r="O747" i="4"/>
  <c r="N747" i="4"/>
  <c r="K748" i="4"/>
  <c r="I748" i="4" s="1"/>
  <c r="J748" i="4" s="1"/>
  <c r="U746" i="4"/>
  <c r="R376" i="4" l="1"/>
  <c r="S376" i="4" s="1"/>
  <c r="P376" i="4"/>
  <c r="P372" i="6"/>
  <c r="Q372" i="6" s="1"/>
  <c r="N372" i="6"/>
  <c r="I749" i="6"/>
  <c r="L748" i="6"/>
  <c r="R748" i="6"/>
  <c r="J748" i="6"/>
  <c r="O748" i="6"/>
  <c r="P748" i="6" s="1"/>
  <c r="S748" i="6"/>
  <c r="T748" i="6" s="1"/>
  <c r="U747" i="6" s="1"/>
  <c r="N748" i="6"/>
  <c r="V747" i="6"/>
  <c r="Q747" i="6"/>
  <c r="W747" i="6" s="1"/>
  <c r="Q377" i="5"/>
  <c r="N377" i="5"/>
  <c r="I749" i="5"/>
  <c r="L748" i="5"/>
  <c r="J748" i="5"/>
  <c r="R748" i="5"/>
  <c r="V747" i="5"/>
  <c r="L748" i="4"/>
  <c r="K749" i="4"/>
  <c r="I749" i="4" s="1"/>
  <c r="J749" i="4" s="1"/>
  <c r="O748" i="4"/>
  <c r="T748" i="4" s="1"/>
  <c r="N748" i="4"/>
  <c r="U747" i="4"/>
  <c r="Q377" i="4" l="1"/>
  <c r="V376" i="4"/>
  <c r="S372" i="6"/>
  <c r="T372" i="6" s="1"/>
  <c r="U371" i="6" s="1"/>
  <c r="O373" i="6"/>
  <c r="W372" i="6"/>
  <c r="Q748" i="6"/>
  <c r="W748" i="6" s="1"/>
  <c r="S749" i="6"/>
  <c r="T749" i="6" s="1"/>
  <c r="U748" i="6" s="1"/>
  <c r="O749" i="6"/>
  <c r="P749" i="6" s="1"/>
  <c r="J749" i="6"/>
  <c r="R749" i="6"/>
  <c r="N749" i="6"/>
  <c r="L749" i="6"/>
  <c r="I750" i="6"/>
  <c r="V748" i="6"/>
  <c r="W377" i="5"/>
  <c r="S377" i="5"/>
  <c r="T377" i="5" s="1"/>
  <c r="U376" i="5" s="1"/>
  <c r="O378" i="5"/>
  <c r="P378" i="5" s="1"/>
  <c r="I750" i="5"/>
  <c r="L749" i="5"/>
  <c r="J749" i="5"/>
  <c r="R749" i="5" s="1"/>
  <c r="V748" i="5"/>
  <c r="L749" i="4"/>
  <c r="T749" i="4" s="1"/>
  <c r="O749" i="4"/>
  <c r="N749" i="4"/>
  <c r="K750" i="4"/>
  <c r="I750" i="4" s="1"/>
  <c r="J750" i="4" s="1"/>
  <c r="U748" i="4"/>
  <c r="R377" i="4" l="1"/>
  <c r="S377" i="4" s="1"/>
  <c r="P377" i="4"/>
  <c r="P373" i="6"/>
  <c r="Q373" i="6" s="1"/>
  <c r="N373" i="6"/>
  <c r="Q749" i="6"/>
  <c r="W749" i="6" s="1"/>
  <c r="I751" i="6"/>
  <c r="L750" i="6"/>
  <c r="S750" i="6"/>
  <c r="T750" i="6" s="1"/>
  <c r="U749" i="6" s="1"/>
  <c r="R750" i="6"/>
  <c r="J750" i="6"/>
  <c r="N750" i="6"/>
  <c r="O750" i="6"/>
  <c r="P750" i="6" s="1"/>
  <c r="V749" i="6"/>
  <c r="I751" i="5"/>
  <c r="L750" i="5"/>
  <c r="R750" i="5" s="1"/>
  <c r="J750" i="5"/>
  <c r="V749" i="5"/>
  <c r="Q378" i="5"/>
  <c r="N378" i="5"/>
  <c r="L750" i="4"/>
  <c r="T750" i="4" s="1"/>
  <c r="K751" i="4"/>
  <c r="I751" i="4" s="1"/>
  <c r="J751" i="4" s="1"/>
  <c r="O750" i="4"/>
  <c r="N750" i="4"/>
  <c r="U749" i="4"/>
  <c r="Q378" i="4" l="1"/>
  <c r="V377" i="4"/>
  <c r="S373" i="6"/>
  <c r="T373" i="6" s="1"/>
  <c r="U372" i="6" s="1"/>
  <c r="O374" i="6"/>
  <c r="W373" i="6"/>
  <c r="Q750" i="6"/>
  <c r="W750" i="6" s="1"/>
  <c r="S751" i="6"/>
  <c r="T751" i="6" s="1"/>
  <c r="U750" i="6" s="1"/>
  <c r="O751" i="6"/>
  <c r="P751" i="6" s="1"/>
  <c r="J751" i="6"/>
  <c r="R751" i="6"/>
  <c r="N751" i="6"/>
  <c r="L751" i="6"/>
  <c r="I752" i="6"/>
  <c r="V750" i="6"/>
  <c r="W378" i="5"/>
  <c r="S378" i="5"/>
  <c r="T378" i="5" s="1"/>
  <c r="U377" i="5" s="1"/>
  <c r="O379" i="5"/>
  <c r="P379" i="5" s="1"/>
  <c r="I752" i="5"/>
  <c r="J751" i="5"/>
  <c r="R751" i="5" s="1"/>
  <c r="L751" i="5"/>
  <c r="V750" i="5"/>
  <c r="L751" i="4"/>
  <c r="T751" i="4" s="1"/>
  <c r="O751" i="4"/>
  <c r="K752" i="4"/>
  <c r="I752" i="4" s="1"/>
  <c r="J752" i="4" s="1"/>
  <c r="N751" i="4"/>
  <c r="U750" i="4"/>
  <c r="R378" i="4" l="1"/>
  <c r="S378" i="4" s="1"/>
  <c r="P378" i="4"/>
  <c r="P374" i="6"/>
  <c r="Q374" i="6" s="1"/>
  <c r="N374" i="6"/>
  <c r="I753" i="6"/>
  <c r="L752" i="6"/>
  <c r="N752" i="6"/>
  <c r="S752" i="6"/>
  <c r="T752" i="6" s="1"/>
  <c r="U751" i="6" s="1"/>
  <c r="O752" i="6"/>
  <c r="P752" i="6" s="1"/>
  <c r="R752" i="6"/>
  <c r="J752" i="6"/>
  <c r="V751" i="6"/>
  <c r="Q751" i="6"/>
  <c r="W751" i="6" s="1"/>
  <c r="I753" i="5"/>
  <c r="L752" i="5"/>
  <c r="J752" i="5"/>
  <c r="R752" i="5"/>
  <c r="V751" i="5"/>
  <c r="Q379" i="5"/>
  <c r="N379" i="5"/>
  <c r="L752" i="4"/>
  <c r="T752" i="4" s="1"/>
  <c r="N752" i="4"/>
  <c r="O752" i="4"/>
  <c r="K753" i="4"/>
  <c r="I753" i="4" s="1"/>
  <c r="J753" i="4" s="1"/>
  <c r="U751" i="4"/>
  <c r="V378" i="4" l="1"/>
  <c r="Q379" i="4"/>
  <c r="S374" i="6"/>
  <c r="T374" i="6" s="1"/>
  <c r="U373" i="6" s="1"/>
  <c r="O375" i="6"/>
  <c r="W374" i="6"/>
  <c r="Q752" i="6"/>
  <c r="W752" i="6" s="1"/>
  <c r="I754" i="6"/>
  <c r="S753" i="6"/>
  <c r="T753" i="6" s="1"/>
  <c r="U752" i="6" s="1"/>
  <c r="O753" i="6"/>
  <c r="P753" i="6" s="1"/>
  <c r="J753" i="6"/>
  <c r="R753" i="6"/>
  <c r="N753" i="6"/>
  <c r="L753" i="6"/>
  <c r="V752" i="6"/>
  <c r="W379" i="5"/>
  <c r="S379" i="5"/>
  <c r="T379" i="5" s="1"/>
  <c r="U378" i="5" s="1"/>
  <c r="O380" i="5"/>
  <c r="P380" i="5" s="1"/>
  <c r="L753" i="5"/>
  <c r="I754" i="5"/>
  <c r="J753" i="5"/>
  <c r="R753" i="5" s="1"/>
  <c r="V752" i="5"/>
  <c r="L753" i="4"/>
  <c r="T753" i="4" s="1"/>
  <c r="O753" i="4"/>
  <c r="K754" i="4"/>
  <c r="I754" i="4" s="1"/>
  <c r="J754" i="4" s="1"/>
  <c r="N753" i="4"/>
  <c r="U752" i="4"/>
  <c r="R379" i="4" l="1"/>
  <c r="S379" i="4" s="1"/>
  <c r="P379" i="4"/>
  <c r="P375" i="6"/>
  <c r="Q375" i="6" s="1"/>
  <c r="N375" i="6"/>
  <c r="Q753" i="6"/>
  <c r="W753" i="6" s="1"/>
  <c r="S754" i="6"/>
  <c r="T754" i="6" s="1"/>
  <c r="U753" i="6" s="1"/>
  <c r="O754" i="6"/>
  <c r="P754" i="6" s="1"/>
  <c r="J754" i="6"/>
  <c r="N754" i="6"/>
  <c r="L754" i="6"/>
  <c r="R754" i="6"/>
  <c r="I755" i="6"/>
  <c r="V753" i="6"/>
  <c r="Q380" i="5"/>
  <c r="N380" i="5"/>
  <c r="I755" i="5"/>
  <c r="L754" i="5"/>
  <c r="R754" i="5" s="1"/>
  <c r="J754" i="5"/>
  <c r="V753" i="5"/>
  <c r="L754" i="4"/>
  <c r="T754" i="4" s="1"/>
  <c r="K755" i="4"/>
  <c r="I755" i="4" s="1"/>
  <c r="J755" i="4" s="1"/>
  <c r="O754" i="4"/>
  <c r="N754" i="4"/>
  <c r="U753" i="4"/>
  <c r="V379" i="4" l="1"/>
  <c r="Q380" i="4"/>
  <c r="S375" i="6"/>
  <c r="T375" i="6" s="1"/>
  <c r="U374" i="6" s="1"/>
  <c r="O376" i="6"/>
  <c r="W375" i="6"/>
  <c r="L755" i="6"/>
  <c r="O755" i="6"/>
  <c r="P755" i="6" s="1"/>
  <c r="J755" i="6"/>
  <c r="R755" i="6"/>
  <c r="N755" i="6"/>
  <c r="S755" i="6"/>
  <c r="T755" i="6" s="1"/>
  <c r="U754" i="6" s="1"/>
  <c r="I756" i="6"/>
  <c r="V754" i="6"/>
  <c r="Q754" i="6"/>
  <c r="W754" i="6" s="1"/>
  <c r="W380" i="5"/>
  <c r="S380" i="5"/>
  <c r="T380" i="5" s="1"/>
  <c r="U379" i="5" s="1"/>
  <c r="O381" i="5"/>
  <c r="P381" i="5" s="1"/>
  <c r="L755" i="5"/>
  <c r="J755" i="5"/>
  <c r="R755" i="5" s="1"/>
  <c r="I756" i="5"/>
  <c r="V754" i="5"/>
  <c r="L755" i="4"/>
  <c r="T755" i="4" s="1"/>
  <c r="O755" i="4"/>
  <c r="K756" i="4"/>
  <c r="I756" i="4" s="1"/>
  <c r="J756" i="4" s="1"/>
  <c r="N755" i="4"/>
  <c r="U754" i="4"/>
  <c r="R380" i="4" l="1"/>
  <c r="S380" i="4" s="1"/>
  <c r="P380" i="4"/>
  <c r="P376" i="6"/>
  <c r="Q376" i="6" s="1"/>
  <c r="N376" i="6"/>
  <c r="S756" i="6"/>
  <c r="T756" i="6" s="1"/>
  <c r="U755" i="6" s="1"/>
  <c r="O756" i="6"/>
  <c r="P756" i="6" s="1"/>
  <c r="J756" i="6"/>
  <c r="N756" i="6"/>
  <c r="I757" i="6"/>
  <c r="L756" i="6"/>
  <c r="R756" i="6"/>
  <c r="V755" i="6"/>
  <c r="Q755" i="6"/>
  <c r="W755" i="6" s="1"/>
  <c r="Q381" i="5"/>
  <c r="N381" i="5"/>
  <c r="I757" i="5"/>
  <c r="L756" i="5"/>
  <c r="J756" i="5"/>
  <c r="R756" i="5"/>
  <c r="V755" i="5"/>
  <c r="L756" i="4"/>
  <c r="T756" i="4" s="1"/>
  <c r="O756" i="4"/>
  <c r="N756" i="4"/>
  <c r="K757" i="4"/>
  <c r="I757" i="4" s="1"/>
  <c r="J757" i="4" s="1"/>
  <c r="U755" i="4"/>
  <c r="V380" i="4" l="1"/>
  <c r="Q381" i="4"/>
  <c r="S376" i="6"/>
  <c r="T376" i="6" s="1"/>
  <c r="U375" i="6" s="1"/>
  <c r="O377" i="6"/>
  <c r="W376" i="6"/>
  <c r="Q756" i="6"/>
  <c r="W756" i="6" s="1"/>
  <c r="S757" i="6"/>
  <c r="T757" i="6" s="1"/>
  <c r="U756" i="6" s="1"/>
  <c r="O757" i="6"/>
  <c r="P757" i="6" s="1"/>
  <c r="J757" i="6"/>
  <c r="N757" i="6"/>
  <c r="I758" i="6"/>
  <c r="L757" i="6"/>
  <c r="R757" i="6"/>
  <c r="V756" i="6"/>
  <c r="W381" i="5"/>
  <c r="S381" i="5"/>
  <c r="T381" i="5" s="1"/>
  <c r="U380" i="5" s="1"/>
  <c r="O382" i="5"/>
  <c r="P382" i="5" s="1"/>
  <c r="I758" i="5"/>
  <c r="J757" i="5"/>
  <c r="R757" i="5" s="1"/>
  <c r="L757" i="5"/>
  <c r="V756" i="5"/>
  <c r="L757" i="4"/>
  <c r="T757" i="4" s="1"/>
  <c r="O757" i="4"/>
  <c r="K758" i="4"/>
  <c r="I758" i="4" s="1"/>
  <c r="J758" i="4" s="1"/>
  <c r="N757" i="4"/>
  <c r="U756" i="4"/>
  <c r="R381" i="4" l="1"/>
  <c r="S381" i="4" s="1"/>
  <c r="P381" i="4"/>
  <c r="P377" i="6"/>
  <c r="Q377" i="6" s="1"/>
  <c r="N377" i="6"/>
  <c r="Q757" i="6"/>
  <c r="W757" i="6" s="1"/>
  <c r="S758" i="6"/>
  <c r="T758" i="6" s="1"/>
  <c r="U757" i="6" s="1"/>
  <c r="O758" i="6"/>
  <c r="P758" i="6" s="1"/>
  <c r="J758" i="6"/>
  <c r="N758" i="6"/>
  <c r="R758" i="6"/>
  <c r="I759" i="6"/>
  <c r="L758" i="6"/>
  <c r="V757" i="6"/>
  <c r="I759" i="5"/>
  <c r="L758" i="5"/>
  <c r="J758" i="5"/>
  <c r="R758" i="5" s="1"/>
  <c r="V757" i="5"/>
  <c r="Q382" i="5"/>
  <c r="N382" i="5"/>
  <c r="L758" i="4"/>
  <c r="T758" i="4" s="1"/>
  <c r="K759" i="4"/>
  <c r="I759" i="4" s="1"/>
  <c r="J759" i="4" s="1"/>
  <c r="O758" i="4"/>
  <c r="N758" i="4"/>
  <c r="U757" i="4"/>
  <c r="V381" i="4" l="1"/>
  <c r="Q382" i="4"/>
  <c r="S377" i="6"/>
  <c r="T377" i="6" s="1"/>
  <c r="U376" i="6" s="1"/>
  <c r="O378" i="6"/>
  <c r="W377" i="6"/>
  <c r="S759" i="6"/>
  <c r="T759" i="6" s="1"/>
  <c r="U758" i="6" s="1"/>
  <c r="O759" i="6"/>
  <c r="P759" i="6" s="1"/>
  <c r="J759" i="6"/>
  <c r="N759" i="6"/>
  <c r="R759" i="6"/>
  <c r="L759" i="6"/>
  <c r="I760" i="6"/>
  <c r="V758" i="6"/>
  <c r="Q758" i="6"/>
  <c r="W758" i="6" s="1"/>
  <c r="W382" i="5"/>
  <c r="S382" i="5"/>
  <c r="T382" i="5" s="1"/>
  <c r="U381" i="5" s="1"/>
  <c r="O383" i="5"/>
  <c r="P383" i="5" s="1"/>
  <c r="I760" i="5"/>
  <c r="J759" i="5"/>
  <c r="R759" i="5" s="1"/>
  <c r="L759" i="5"/>
  <c r="V758" i="5"/>
  <c r="L759" i="4"/>
  <c r="T759" i="4" s="1"/>
  <c r="O759" i="4"/>
  <c r="K760" i="4"/>
  <c r="I760" i="4" s="1"/>
  <c r="J760" i="4" s="1"/>
  <c r="N759" i="4"/>
  <c r="U758" i="4"/>
  <c r="R382" i="4" l="1"/>
  <c r="S382" i="4" s="1"/>
  <c r="P382" i="4"/>
  <c r="P378" i="6"/>
  <c r="Q378" i="6" s="1"/>
  <c r="N378" i="6"/>
  <c r="S760" i="6"/>
  <c r="T760" i="6" s="1"/>
  <c r="U759" i="6" s="1"/>
  <c r="O760" i="6"/>
  <c r="P760" i="6" s="1"/>
  <c r="J760" i="6"/>
  <c r="N760" i="6"/>
  <c r="I761" i="6"/>
  <c r="L760" i="6"/>
  <c r="R760" i="6"/>
  <c r="V759" i="6"/>
  <c r="Q759" i="6"/>
  <c r="W759" i="6" s="1"/>
  <c r="I761" i="5"/>
  <c r="L760" i="5"/>
  <c r="R760" i="5" s="1"/>
  <c r="J760" i="5"/>
  <c r="V759" i="5"/>
  <c r="Q383" i="5"/>
  <c r="N383" i="5"/>
  <c r="L760" i="4"/>
  <c r="T760" i="4" s="1"/>
  <c r="O760" i="4"/>
  <c r="N760" i="4"/>
  <c r="K761" i="4"/>
  <c r="I761" i="4" s="1"/>
  <c r="J761" i="4" s="1"/>
  <c r="U759" i="4"/>
  <c r="Q383" i="4" l="1"/>
  <c r="V382" i="4"/>
  <c r="S378" i="6"/>
  <c r="T378" i="6" s="1"/>
  <c r="U377" i="6" s="1"/>
  <c r="O379" i="6"/>
  <c r="W378" i="6"/>
  <c r="S761" i="6"/>
  <c r="T761" i="6" s="1"/>
  <c r="U760" i="6" s="1"/>
  <c r="O761" i="6"/>
  <c r="P761" i="6" s="1"/>
  <c r="J761" i="6"/>
  <c r="N761" i="6"/>
  <c r="I762" i="6"/>
  <c r="L761" i="6"/>
  <c r="R761" i="6"/>
  <c r="V760" i="6"/>
  <c r="Q760" i="6"/>
  <c r="W760" i="6" s="1"/>
  <c r="W383" i="5"/>
  <c r="S383" i="5"/>
  <c r="T383" i="5" s="1"/>
  <c r="U382" i="5" s="1"/>
  <c r="O384" i="5"/>
  <c r="P384" i="5" s="1"/>
  <c r="L761" i="5"/>
  <c r="I762" i="5"/>
  <c r="J761" i="5"/>
  <c r="R761" i="5" s="1"/>
  <c r="V760" i="5"/>
  <c r="L761" i="4"/>
  <c r="T761" i="4" s="1"/>
  <c r="O761" i="4"/>
  <c r="K762" i="4"/>
  <c r="I762" i="4" s="1"/>
  <c r="J762" i="4" s="1"/>
  <c r="N761" i="4"/>
  <c r="U760" i="4"/>
  <c r="R383" i="4" l="1"/>
  <c r="S383" i="4" s="1"/>
  <c r="P383" i="4"/>
  <c r="P379" i="6"/>
  <c r="Q379" i="6" s="1"/>
  <c r="N379" i="6"/>
  <c r="Q761" i="6"/>
  <c r="W761" i="6" s="1"/>
  <c r="S762" i="6"/>
  <c r="T762" i="6" s="1"/>
  <c r="U761" i="6" s="1"/>
  <c r="O762" i="6"/>
  <c r="P762" i="6" s="1"/>
  <c r="J762" i="6"/>
  <c r="N762" i="6"/>
  <c r="R762" i="6"/>
  <c r="I763" i="6"/>
  <c r="L762" i="6"/>
  <c r="V761" i="6"/>
  <c r="Q384" i="5"/>
  <c r="N384" i="5"/>
  <c r="I763" i="5"/>
  <c r="L762" i="5"/>
  <c r="J762" i="5"/>
  <c r="R762" i="5"/>
  <c r="V761" i="5"/>
  <c r="L762" i="4"/>
  <c r="T762" i="4" s="1"/>
  <c r="K763" i="4"/>
  <c r="I763" i="4" s="1"/>
  <c r="J763" i="4" s="1"/>
  <c r="O762" i="4"/>
  <c r="N762" i="4"/>
  <c r="U761" i="4"/>
  <c r="V383" i="4" l="1"/>
  <c r="Q384" i="4"/>
  <c r="S379" i="6"/>
  <c r="T379" i="6" s="1"/>
  <c r="U378" i="6" s="1"/>
  <c r="W379" i="6"/>
  <c r="O380" i="6"/>
  <c r="S763" i="6"/>
  <c r="T763" i="6" s="1"/>
  <c r="U762" i="6" s="1"/>
  <c r="O763" i="6"/>
  <c r="P763" i="6" s="1"/>
  <c r="J763" i="6"/>
  <c r="N763" i="6"/>
  <c r="R763" i="6"/>
  <c r="L763" i="6"/>
  <c r="I764" i="6"/>
  <c r="V762" i="6"/>
  <c r="Q762" i="6"/>
  <c r="W762" i="6" s="1"/>
  <c r="W384" i="5"/>
  <c r="S384" i="5"/>
  <c r="T384" i="5" s="1"/>
  <c r="U383" i="5" s="1"/>
  <c r="O385" i="5"/>
  <c r="P385" i="5" s="1"/>
  <c r="L763" i="5"/>
  <c r="I764" i="5"/>
  <c r="J763" i="5"/>
  <c r="R763" i="5" s="1"/>
  <c r="V762" i="5"/>
  <c r="L763" i="4"/>
  <c r="T763" i="4" s="1"/>
  <c r="O763" i="4"/>
  <c r="K764" i="4"/>
  <c r="I764" i="4" s="1"/>
  <c r="J764" i="4" s="1"/>
  <c r="N763" i="4"/>
  <c r="U762" i="4"/>
  <c r="R384" i="4" l="1"/>
  <c r="S384" i="4" s="1"/>
  <c r="P384" i="4"/>
  <c r="P380" i="6"/>
  <c r="Q380" i="6" s="1"/>
  <c r="N380" i="6"/>
  <c r="S764" i="6"/>
  <c r="T764" i="6" s="1"/>
  <c r="U763" i="6" s="1"/>
  <c r="O764" i="6"/>
  <c r="P764" i="6" s="1"/>
  <c r="J764" i="6"/>
  <c r="N764" i="6"/>
  <c r="I765" i="6"/>
  <c r="L764" i="6"/>
  <c r="R764" i="6"/>
  <c r="V763" i="6"/>
  <c r="Q763" i="6"/>
  <c r="W763" i="6" s="1"/>
  <c r="Q385" i="5"/>
  <c r="N385" i="5"/>
  <c r="I765" i="5"/>
  <c r="L764" i="5"/>
  <c r="J764" i="5"/>
  <c r="R764" i="5"/>
  <c r="V763" i="5"/>
  <c r="L764" i="4"/>
  <c r="T764" i="4" s="1"/>
  <c r="O764" i="4"/>
  <c r="N764" i="4"/>
  <c r="K765" i="4"/>
  <c r="I765" i="4" s="1"/>
  <c r="J765" i="4" s="1"/>
  <c r="U763" i="4"/>
  <c r="V384" i="4" l="1"/>
  <c r="Q385" i="4"/>
  <c r="W380" i="6"/>
  <c r="S380" i="6"/>
  <c r="T380" i="6" s="1"/>
  <c r="U379" i="6" s="1"/>
  <c r="O381" i="6"/>
  <c r="S765" i="6"/>
  <c r="T765" i="6" s="1"/>
  <c r="U764" i="6" s="1"/>
  <c r="O765" i="6"/>
  <c r="P765" i="6" s="1"/>
  <c r="J765" i="6"/>
  <c r="N765" i="6"/>
  <c r="I766" i="6"/>
  <c r="L765" i="6"/>
  <c r="R765" i="6"/>
  <c r="V764" i="6"/>
  <c r="Q764" i="6"/>
  <c r="W764" i="6" s="1"/>
  <c r="W385" i="5"/>
  <c r="S385" i="5"/>
  <c r="T385" i="5" s="1"/>
  <c r="U384" i="5" s="1"/>
  <c r="O386" i="5"/>
  <c r="P386" i="5" s="1"/>
  <c r="I766" i="5"/>
  <c r="L765" i="5"/>
  <c r="J765" i="5"/>
  <c r="R765" i="5" s="1"/>
  <c r="V764" i="5"/>
  <c r="L765" i="4"/>
  <c r="T765" i="4" s="1"/>
  <c r="O765" i="4"/>
  <c r="K766" i="4"/>
  <c r="I766" i="4" s="1"/>
  <c r="J766" i="4" s="1"/>
  <c r="N765" i="4"/>
  <c r="U764" i="4"/>
  <c r="R385" i="4" l="1"/>
  <c r="S385" i="4" s="1"/>
  <c r="P385" i="4"/>
  <c r="P381" i="6"/>
  <c r="Q381" i="6" s="1"/>
  <c r="N381" i="6"/>
  <c r="Q765" i="6"/>
  <c r="W765" i="6" s="1"/>
  <c r="S766" i="6"/>
  <c r="T766" i="6" s="1"/>
  <c r="U765" i="6" s="1"/>
  <c r="O766" i="6"/>
  <c r="P766" i="6" s="1"/>
  <c r="J766" i="6"/>
  <c r="N766" i="6"/>
  <c r="R766" i="6"/>
  <c r="I767" i="6"/>
  <c r="L766" i="6"/>
  <c r="V765" i="6"/>
  <c r="I767" i="5"/>
  <c r="L766" i="5"/>
  <c r="J766" i="5"/>
  <c r="R766" i="5"/>
  <c r="V765" i="5"/>
  <c r="Q386" i="5"/>
  <c r="N386" i="5"/>
  <c r="L766" i="4"/>
  <c r="T766" i="4"/>
  <c r="K767" i="4"/>
  <c r="I767" i="4" s="1"/>
  <c r="J767" i="4" s="1"/>
  <c r="O766" i="4"/>
  <c r="N766" i="4"/>
  <c r="U765" i="4"/>
  <c r="V385" i="4" l="1"/>
  <c r="Q386" i="4"/>
  <c r="S381" i="6"/>
  <c r="T381" i="6" s="1"/>
  <c r="U380" i="6" s="1"/>
  <c r="O382" i="6"/>
  <c r="W381" i="6"/>
  <c r="S767" i="6"/>
  <c r="T767" i="6" s="1"/>
  <c r="U766" i="6" s="1"/>
  <c r="O767" i="6"/>
  <c r="P767" i="6" s="1"/>
  <c r="J767" i="6"/>
  <c r="N767" i="6"/>
  <c r="R767" i="6"/>
  <c r="L767" i="6"/>
  <c r="I768" i="6"/>
  <c r="V766" i="6"/>
  <c r="Q766" i="6"/>
  <c r="W766" i="6" s="1"/>
  <c r="W386" i="5"/>
  <c r="S386" i="5"/>
  <c r="T386" i="5" s="1"/>
  <c r="U385" i="5" s="1"/>
  <c r="O387" i="5"/>
  <c r="P387" i="5" s="1"/>
  <c r="I768" i="5"/>
  <c r="J767" i="5"/>
  <c r="L767" i="5"/>
  <c r="R767" i="5" s="1"/>
  <c r="V766" i="5"/>
  <c r="L767" i="4"/>
  <c r="T767" i="4" s="1"/>
  <c r="O767" i="4"/>
  <c r="K768" i="4"/>
  <c r="I768" i="4" s="1"/>
  <c r="J768" i="4" s="1"/>
  <c r="N767" i="4"/>
  <c r="U766" i="4"/>
  <c r="R386" i="4" l="1"/>
  <c r="S386" i="4" s="1"/>
  <c r="P386" i="4"/>
  <c r="P382" i="6"/>
  <c r="Q382" i="6" s="1"/>
  <c r="N382" i="6"/>
  <c r="S768" i="6"/>
  <c r="T768" i="6" s="1"/>
  <c r="U767" i="6" s="1"/>
  <c r="O768" i="6"/>
  <c r="P768" i="6" s="1"/>
  <c r="J768" i="6"/>
  <c r="N768" i="6"/>
  <c r="I769" i="6"/>
  <c r="L768" i="6"/>
  <c r="R768" i="6"/>
  <c r="V767" i="6"/>
  <c r="Q767" i="6"/>
  <c r="W767" i="6" s="1"/>
  <c r="I769" i="5"/>
  <c r="L768" i="5"/>
  <c r="J768" i="5"/>
  <c r="R768" i="5" s="1"/>
  <c r="V767" i="5"/>
  <c r="Q387" i="5"/>
  <c r="N387" i="5"/>
  <c r="L768" i="4"/>
  <c r="T768" i="4" s="1"/>
  <c r="O768" i="4"/>
  <c r="N768" i="4"/>
  <c r="K769" i="4"/>
  <c r="I769" i="4" s="1"/>
  <c r="J769" i="4" s="1"/>
  <c r="U767" i="4"/>
  <c r="V386" i="4" l="1"/>
  <c r="Q387" i="4"/>
  <c r="S382" i="6"/>
  <c r="T382" i="6" s="1"/>
  <c r="U381" i="6" s="1"/>
  <c r="O383" i="6"/>
  <c r="W382" i="6"/>
  <c r="S769" i="6"/>
  <c r="T769" i="6" s="1"/>
  <c r="U768" i="6" s="1"/>
  <c r="O769" i="6"/>
  <c r="P769" i="6" s="1"/>
  <c r="J769" i="6"/>
  <c r="N769" i="6"/>
  <c r="I770" i="6"/>
  <c r="L769" i="6"/>
  <c r="R769" i="6"/>
  <c r="V768" i="6"/>
  <c r="Q768" i="6"/>
  <c r="W768" i="6" s="1"/>
  <c r="W387" i="5"/>
  <c r="S387" i="5"/>
  <c r="T387" i="5" s="1"/>
  <c r="U386" i="5" s="1"/>
  <c r="O388" i="5"/>
  <c r="P388" i="5" s="1"/>
  <c r="I770" i="5"/>
  <c r="L769" i="5"/>
  <c r="J769" i="5"/>
  <c r="R769" i="5" s="1"/>
  <c r="V768" i="5"/>
  <c r="L769" i="4"/>
  <c r="T769" i="4" s="1"/>
  <c r="O769" i="4"/>
  <c r="K770" i="4"/>
  <c r="I770" i="4" s="1"/>
  <c r="J770" i="4" s="1"/>
  <c r="N769" i="4"/>
  <c r="U768" i="4"/>
  <c r="R387" i="4" l="1"/>
  <c r="S387" i="4" s="1"/>
  <c r="P387" i="4"/>
  <c r="P383" i="6"/>
  <c r="Q383" i="6" s="1"/>
  <c r="N383" i="6"/>
  <c r="Q769" i="6"/>
  <c r="W769" i="6" s="1"/>
  <c r="S770" i="6"/>
  <c r="T770" i="6" s="1"/>
  <c r="U769" i="6" s="1"/>
  <c r="O770" i="6"/>
  <c r="P770" i="6" s="1"/>
  <c r="J770" i="6"/>
  <c r="N770" i="6"/>
  <c r="R770" i="6"/>
  <c r="I771" i="6"/>
  <c r="L770" i="6"/>
  <c r="V769" i="6"/>
  <c r="I771" i="5"/>
  <c r="L770" i="5"/>
  <c r="J770" i="5"/>
  <c r="R770" i="5" s="1"/>
  <c r="V769" i="5"/>
  <c r="Q388" i="5"/>
  <c r="N388" i="5"/>
  <c r="L770" i="4"/>
  <c r="T770" i="4" s="1"/>
  <c r="K771" i="4"/>
  <c r="I771" i="4" s="1"/>
  <c r="J771" i="4" s="1"/>
  <c r="O770" i="4"/>
  <c r="N770" i="4"/>
  <c r="U769" i="4"/>
  <c r="V387" i="4" l="1"/>
  <c r="Q388" i="4"/>
  <c r="S383" i="6"/>
  <c r="T383" i="6" s="1"/>
  <c r="U382" i="6" s="1"/>
  <c r="O384" i="6"/>
  <c r="W383" i="6"/>
  <c r="S771" i="6"/>
  <c r="T771" i="6" s="1"/>
  <c r="U770" i="6" s="1"/>
  <c r="O771" i="6"/>
  <c r="P771" i="6" s="1"/>
  <c r="J771" i="6"/>
  <c r="N771" i="6"/>
  <c r="R771" i="6"/>
  <c r="L771" i="6"/>
  <c r="I772" i="6"/>
  <c r="V770" i="6"/>
  <c r="Q770" i="6"/>
  <c r="W770" i="6" s="1"/>
  <c r="W388" i="5"/>
  <c r="S388" i="5"/>
  <c r="T388" i="5" s="1"/>
  <c r="U387" i="5" s="1"/>
  <c r="O389" i="5"/>
  <c r="P389" i="5" s="1"/>
  <c r="J771" i="5"/>
  <c r="R771" i="5" s="1"/>
  <c r="I772" i="5"/>
  <c r="L771" i="5"/>
  <c r="V770" i="5"/>
  <c r="L771" i="4"/>
  <c r="T771" i="4" s="1"/>
  <c r="O771" i="4"/>
  <c r="K772" i="4"/>
  <c r="I772" i="4" s="1"/>
  <c r="J772" i="4" s="1"/>
  <c r="N771" i="4"/>
  <c r="U770" i="4"/>
  <c r="R388" i="4" l="1"/>
  <c r="S388" i="4" s="1"/>
  <c r="P388" i="4"/>
  <c r="P384" i="6"/>
  <c r="Q384" i="6" s="1"/>
  <c r="N384" i="6"/>
  <c r="S772" i="6"/>
  <c r="T772" i="6" s="1"/>
  <c r="U771" i="6" s="1"/>
  <c r="O772" i="6"/>
  <c r="P772" i="6" s="1"/>
  <c r="J772" i="6"/>
  <c r="N772" i="6"/>
  <c r="I773" i="6"/>
  <c r="L772" i="6"/>
  <c r="R772" i="6"/>
  <c r="V771" i="6"/>
  <c r="Q771" i="6"/>
  <c r="W771" i="6" s="1"/>
  <c r="Q389" i="5"/>
  <c r="N389" i="5"/>
  <c r="I773" i="5"/>
  <c r="L772" i="5"/>
  <c r="J772" i="5"/>
  <c r="R772" i="5" s="1"/>
  <c r="V771" i="5"/>
  <c r="L772" i="4"/>
  <c r="T772" i="4" s="1"/>
  <c r="O772" i="4"/>
  <c r="N772" i="4"/>
  <c r="K773" i="4"/>
  <c r="I773" i="4" s="1"/>
  <c r="J773" i="4" s="1"/>
  <c r="U771" i="4"/>
  <c r="Q389" i="4" l="1"/>
  <c r="V388" i="4"/>
  <c r="S384" i="6"/>
  <c r="T384" i="6" s="1"/>
  <c r="U383" i="6" s="1"/>
  <c r="O385" i="6"/>
  <c r="W384" i="6"/>
  <c r="S773" i="6"/>
  <c r="T773" i="6" s="1"/>
  <c r="U772" i="6" s="1"/>
  <c r="O773" i="6"/>
  <c r="P773" i="6" s="1"/>
  <c r="J773" i="6"/>
  <c r="N773" i="6"/>
  <c r="I774" i="6"/>
  <c r="L773" i="6"/>
  <c r="R773" i="6"/>
  <c r="V772" i="6"/>
  <c r="Q772" i="6"/>
  <c r="W772" i="6" s="1"/>
  <c r="W389" i="5"/>
  <c r="S389" i="5"/>
  <c r="T389" i="5" s="1"/>
  <c r="U388" i="5" s="1"/>
  <c r="O390" i="5"/>
  <c r="P390" i="5" s="1"/>
  <c r="J773" i="5"/>
  <c r="L773" i="5"/>
  <c r="R773" i="5" s="1"/>
  <c r="I774" i="5"/>
  <c r="V772" i="5"/>
  <c r="L773" i="4"/>
  <c r="T773" i="4" s="1"/>
  <c r="O773" i="4"/>
  <c r="K774" i="4"/>
  <c r="I774" i="4" s="1"/>
  <c r="J774" i="4" s="1"/>
  <c r="N773" i="4"/>
  <c r="U772" i="4"/>
  <c r="R389" i="4" l="1"/>
  <c r="S389" i="4" s="1"/>
  <c r="P389" i="4"/>
  <c r="P385" i="6"/>
  <c r="Q385" i="6" s="1"/>
  <c r="N385" i="6"/>
  <c r="Q773" i="6"/>
  <c r="W773" i="6" s="1"/>
  <c r="S774" i="6"/>
  <c r="T774" i="6" s="1"/>
  <c r="U773" i="6" s="1"/>
  <c r="O774" i="6"/>
  <c r="P774" i="6" s="1"/>
  <c r="J774" i="6"/>
  <c r="N774" i="6"/>
  <c r="R774" i="6"/>
  <c r="I775" i="6"/>
  <c r="L774" i="6"/>
  <c r="V773" i="6"/>
  <c r="I775" i="5"/>
  <c r="L774" i="5"/>
  <c r="J774" i="5"/>
  <c r="R774" i="5" s="1"/>
  <c r="V773" i="5"/>
  <c r="Q390" i="5"/>
  <c r="N390" i="5"/>
  <c r="L774" i="4"/>
  <c r="K775" i="4"/>
  <c r="I775" i="4" s="1"/>
  <c r="J775" i="4" s="1"/>
  <c r="O774" i="4"/>
  <c r="N774" i="4"/>
  <c r="T774" i="4" s="1"/>
  <c r="U773" i="4"/>
  <c r="V389" i="4" l="1"/>
  <c r="Q390" i="4"/>
  <c r="S385" i="6"/>
  <c r="T385" i="6" s="1"/>
  <c r="U384" i="6" s="1"/>
  <c r="O386" i="6"/>
  <c r="W385" i="6"/>
  <c r="S775" i="6"/>
  <c r="T775" i="6" s="1"/>
  <c r="U774" i="6" s="1"/>
  <c r="O775" i="6"/>
  <c r="P775" i="6" s="1"/>
  <c r="J775" i="6"/>
  <c r="N775" i="6"/>
  <c r="R775" i="6"/>
  <c r="L775" i="6"/>
  <c r="I776" i="6"/>
  <c r="V774" i="6"/>
  <c r="Q774" i="6"/>
  <c r="W774" i="6" s="1"/>
  <c r="W390" i="5"/>
  <c r="S390" i="5"/>
  <c r="T390" i="5" s="1"/>
  <c r="U389" i="5" s="1"/>
  <c r="O391" i="5"/>
  <c r="P391" i="5" s="1"/>
  <c r="J775" i="5"/>
  <c r="L775" i="5"/>
  <c r="R775" i="5" s="1"/>
  <c r="I776" i="5"/>
  <c r="V774" i="5"/>
  <c r="L775" i="4"/>
  <c r="T775" i="4" s="1"/>
  <c r="O775" i="4"/>
  <c r="K776" i="4"/>
  <c r="I776" i="4" s="1"/>
  <c r="J776" i="4" s="1"/>
  <c r="N775" i="4"/>
  <c r="U774" i="4"/>
  <c r="R390" i="4" l="1"/>
  <c r="S390" i="4" s="1"/>
  <c r="P390" i="4"/>
  <c r="P386" i="6"/>
  <c r="Q386" i="6" s="1"/>
  <c r="N386" i="6"/>
  <c r="S776" i="6"/>
  <c r="T776" i="6" s="1"/>
  <c r="U775" i="6" s="1"/>
  <c r="O776" i="6"/>
  <c r="P776" i="6" s="1"/>
  <c r="J776" i="6"/>
  <c r="N776" i="6"/>
  <c r="I777" i="6"/>
  <c r="L776" i="6"/>
  <c r="R776" i="6"/>
  <c r="V775" i="6"/>
  <c r="Q775" i="6"/>
  <c r="W775" i="6" s="1"/>
  <c r="I777" i="5"/>
  <c r="L776" i="5"/>
  <c r="R776" i="5" s="1"/>
  <c r="J776" i="5"/>
  <c r="V775" i="5"/>
  <c r="Q391" i="5"/>
  <c r="N391" i="5"/>
  <c r="L776" i="4"/>
  <c r="T776" i="4" s="1"/>
  <c r="O776" i="4"/>
  <c r="N776" i="4"/>
  <c r="K777" i="4"/>
  <c r="I777" i="4" s="1"/>
  <c r="J777" i="4" s="1"/>
  <c r="U775" i="4"/>
  <c r="V390" i="4" l="1"/>
  <c r="Q391" i="4"/>
  <c r="S386" i="6"/>
  <c r="T386" i="6" s="1"/>
  <c r="U385" i="6" s="1"/>
  <c r="O387" i="6"/>
  <c r="W386" i="6"/>
  <c r="S777" i="6"/>
  <c r="T777" i="6" s="1"/>
  <c r="U776" i="6" s="1"/>
  <c r="O777" i="6"/>
  <c r="P777" i="6" s="1"/>
  <c r="J777" i="6"/>
  <c r="N777" i="6"/>
  <c r="I778" i="6"/>
  <c r="L777" i="6"/>
  <c r="R777" i="6"/>
  <c r="V776" i="6"/>
  <c r="Q776" i="6"/>
  <c r="W776" i="6" s="1"/>
  <c r="W391" i="5"/>
  <c r="S391" i="5"/>
  <c r="T391" i="5" s="1"/>
  <c r="U390" i="5" s="1"/>
  <c r="O392" i="5"/>
  <c r="P392" i="5" s="1"/>
  <c r="J777" i="5"/>
  <c r="R777" i="5" s="1"/>
  <c r="I778" i="5"/>
  <c r="L777" i="5"/>
  <c r="V776" i="5"/>
  <c r="L777" i="4"/>
  <c r="T777" i="4" s="1"/>
  <c r="O777" i="4"/>
  <c r="K778" i="4"/>
  <c r="I778" i="4" s="1"/>
  <c r="J778" i="4" s="1"/>
  <c r="N777" i="4"/>
  <c r="U776" i="4"/>
  <c r="R391" i="4" l="1"/>
  <c r="S391" i="4" s="1"/>
  <c r="P391" i="4"/>
  <c r="P387" i="6"/>
  <c r="Q387" i="6" s="1"/>
  <c r="N387" i="6"/>
  <c r="Q777" i="6"/>
  <c r="W777" i="6" s="1"/>
  <c r="S778" i="6"/>
  <c r="T778" i="6" s="1"/>
  <c r="U777" i="6" s="1"/>
  <c r="O778" i="6"/>
  <c r="P778" i="6" s="1"/>
  <c r="J778" i="6"/>
  <c r="N778" i="6"/>
  <c r="R778" i="6"/>
  <c r="I779" i="6"/>
  <c r="L778" i="6"/>
  <c r="V777" i="6"/>
  <c r="I779" i="5"/>
  <c r="L778" i="5"/>
  <c r="J778" i="5"/>
  <c r="R778" i="5" s="1"/>
  <c r="V777" i="5"/>
  <c r="Q392" i="5"/>
  <c r="N392" i="5"/>
  <c r="L778" i="4"/>
  <c r="T778" i="4" s="1"/>
  <c r="K779" i="4"/>
  <c r="I779" i="4" s="1"/>
  <c r="J779" i="4" s="1"/>
  <c r="O778" i="4"/>
  <c r="N778" i="4"/>
  <c r="U777" i="4"/>
  <c r="V391" i="4" l="1"/>
  <c r="Q392" i="4"/>
  <c r="S387" i="6"/>
  <c r="T387" i="6" s="1"/>
  <c r="U386" i="6" s="1"/>
  <c r="O388" i="6"/>
  <c r="W387" i="6"/>
  <c r="S779" i="6"/>
  <c r="T779" i="6" s="1"/>
  <c r="U778" i="6" s="1"/>
  <c r="O779" i="6"/>
  <c r="P779" i="6" s="1"/>
  <c r="J779" i="6"/>
  <c r="N779" i="6"/>
  <c r="R779" i="6"/>
  <c r="L779" i="6"/>
  <c r="I780" i="6"/>
  <c r="V778" i="6"/>
  <c r="Q778" i="6"/>
  <c r="W778" i="6" s="1"/>
  <c r="W392" i="5"/>
  <c r="S392" i="5"/>
  <c r="T392" i="5" s="1"/>
  <c r="U391" i="5" s="1"/>
  <c r="O393" i="5"/>
  <c r="P393" i="5" s="1"/>
  <c r="J779" i="5"/>
  <c r="R779" i="5" s="1"/>
  <c r="I780" i="5"/>
  <c r="L779" i="5"/>
  <c r="V778" i="5"/>
  <c r="L779" i="4"/>
  <c r="T779" i="4" s="1"/>
  <c r="K780" i="4"/>
  <c r="I780" i="4" s="1"/>
  <c r="J780" i="4" s="1"/>
  <c r="O779" i="4"/>
  <c r="N779" i="4"/>
  <c r="U778" i="4"/>
  <c r="R392" i="4" l="1"/>
  <c r="S392" i="4" s="1"/>
  <c r="P392" i="4"/>
  <c r="P388" i="6"/>
  <c r="Q388" i="6" s="1"/>
  <c r="N388" i="6"/>
  <c r="S780" i="6"/>
  <c r="T780" i="6" s="1"/>
  <c r="U779" i="6" s="1"/>
  <c r="O780" i="6"/>
  <c r="P780" i="6" s="1"/>
  <c r="J780" i="6"/>
  <c r="N780" i="6"/>
  <c r="I781" i="6"/>
  <c r="L780" i="6"/>
  <c r="R780" i="6"/>
  <c r="V779" i="6"/>
  <c r="Q779" i="6"/>
  <c r="W779" i="6" s="1"/>
  <c r="I781" i="5"/>
  <c r="L780" i="5"/>
  <c r="J780" i="5"/>
  <c r="R780" i="5" s="1"/>
  <c r="V779" i="5"/>
  <c r="Q393" i="5"/>
  <c r="N393" i="5"/>
  <c r="L780" i="4"/>
  <c r="T780" i="4" s="1"/>
  <c r="K781" i="4"/>
  <c r="I781" i="4" s="1"/>
  <c r="J781" i="4" s="1"/>
  <c r="N780" i="4"/>
  <c r="O780" i="4"/>
  <c r="U779" i="4"/>
  <c r="V392" i="4" l="1"/>
  <c r="Q393" i="4"/>
  <c r="S388" i="6"/>
  <c r="T388" i="6" s="1"/>
  <c r="U387" i="6" s="1"/>
  <c r="O389" i="6"/>
  <c r="W388" i="6"/>
  <c r="S781" i="6"/>
  <c r="T781" i="6" s="1"/>
  <c r="U780" i="6" s="1"/>
  <c r="O781" i="6"/>
  <c r="P781" i="6" s="1"/>
  <c r="J781" i="6"/>
  <c r="N781" i="6"/>
  <c r="I782" i="6"/>
  <c r="L781" i="6"/>
  <c r="R781" i="6"/>
  <c r="V780" i="6"/>
  <c r="Q780" i="6"/>
  <c r="W780" i="6" s="1"/>
  <c r="W393" i="5"/>
  <c r="S393" i="5"/>
  <c r="T393" i="5" s="1"/>
  <c r="U392" i="5" s="1"/>
  <c r="O394" i="5"/>
  <c r="P394" i="5" s="1"/>
  <c r="J781" i="5"/>
  <c r="L781" i="5"/>
  <c r="R781" i="5" s="1"/>
  <c r="I782" i="5"/>
  <c r="V780" i="5"/>
  <c r="L781" i="4"/>
  <c r="T781" i="4" s="1"/>
  <c r="K782" i="4"/>
  <c r="I782" i="4" s="1"/>
  <c r="J782" i="4" s="1"/>
  <c r="O781" i="4"/>
  <c r="N781" i="4"/>
  <c r="U780" i="4"/>
  <c r="R393" i="4" l="1"/>
  <c r="S393" i="4" s="1"/>
  <c r="P393" i="4"/>
  <c r="P389" i="6"/>
  <c r="Q389" i="6" s="1"/>
  <c r="N389" i="6"/>
  <c r="Q781" i="6"/>
  <c r="W781" i="6" s="1"/>
  <c r="S782" i="6"/>
  <c r="T782" i="6" s="1"/>
  <c r="U781" i="6" s="1"/>
  <c r="O782" i="6"/>
  <c r="P782" i="6" s="1"/>
  <c r="J782" i="6"/>
  <c r="N782" i="6"/>
  <c r="R782" i="6"/>
  <c r="I783" i="6"/>
  <c r="L782" i="6"/>
  <c r="V781" i="6"/>
  <c r="I783" i="5"/>
  <c r="L782" i="5"/>
  <c r="J782" i="5"/>
  <c r="R782" i="5" s="1"/>
  <c r="V781" i="5"/>
  <c r="Q394" i="5"/>
  <c r="N394" i="5"/>
  <c r="L782" i="4"/>
  <c r="T782" i="4" s="1"/>
  <c r="K783" i="4"/>
  <c r="I783" i="4" s="1"/>
  <c r="J783" i="4" s="1"/>
  <c r="N782" i="4"/>
  <c r="O782" i="4"/>
  <c r="U781" i="4"/>
  <c r="V393" i="4" l="1"/>
  <c r="Q394" i="4"/>
  <c r="S389" i="6"/>
  <c r="T389" i="6" s="1"/>
  <c r="U388" i="6" s="1"/>
  <c r="O390" i="6"/>
  <c r="W389" i="6"/>
  <c r="S783" i="6"/>
  <c r="T783" i="6" s="1"/>
  <c r="U782" i="6" s="1"/>
  <c r="O783" i="6"/>
  <c r="P783" i="6" s="1"/>
  <c r="J783" i="6"/>
  <c r="N783" i="6"/>
  <c r="R783" i="6"/>
  <c r="L783" i="6"/>
  <c r="I784" i="6"/>
  <c r="V782" i="6"/>
  <c r="Q782" i="6"/>
  <c r="W782" i="6" s="1"/>
  <c r="W394" i="5"/>
  <c r="S394" i="5"/>
  <c r="T394" i="5" s="1"/>
  <c r="U393" i="5" s="1"/>
  <c r="O395" i="5"/>
  <c r="P395" i="5" s="1"/>
  <c r="J783" i="5"/>
  <c r="L783" i="5"/>
  <c r="R783" i="5" s="1"/>
  <c r="I784" i="5"/>
  <c r="V782" i="5"/>
  <c r="L783" i="4"/>
  <c r="T783" i="4" s="1"/>
  <c r="K784" i="4"/>
  <c r="I784" i="4" s="1"/>
  <c r="J784" i="4" s="1"/>
  <c r="O783" i="4"/>
  <c r="N783" i="4"/>
  <c r="U782" i="4"/>
  <c r="R394" i="4" l="1"/>
  <c r="S394" i="4" s="1"/>
  <c r="P394" i="4"/>
  <c r="P390" i="6"/>
  <c r="Q390" i="6" s="1"/>
  <c r="N390" i="6"/>
  <c r="S784" i="6"/>
  <c r="T784" i="6" s="1"/>
  <c r="U783" i="6" s="1"/>
  <c r="O784" i="6"/>
  <c r="P784" i="6" s="1"/>
  <c r="J784" i="6"/>
  <c r="N784" i="6"/>
  <c r="I785" i="6"/>
  <c r="L784" i="6"/>
  <c r="R784" i="6"/>
  <c r="V783" i="6"/>
  <c r="Q783" i="6"/>
  <c r="W783" i="6" s="1"/>
  <c r="I785" i="5"/>
  <c r="L784" i="5"/>
  <c r="R784" i="5" s="1"/>
  <c r="J784" i="5"/>
  <c r="V783" i="5"/>
  <c r="Q395" i="5"/>
  <c r="N395" i="5"/>
  <c r="L784" i="4"/>
  <c r="K785" i="4"/>
  <c r="I785" i="4" s="1"/>
  <c r="J785" i="4" s="1"/>
  <c r="N784" i="4"/>
  <c r="T784" i="4"/>
  <c r="O784" i="4"/>
  <c r="U783" i="4"/>
  <c r="Q395" i="4" l="1"/>
  <c r="V394" i="4"/>
  <c r="S390" i="6"/>
  <c r="T390" i="6" s="1"/>
  <c r="U389" i="6" s="1"/>
  <c r="O391" i="6"/>
  <c r="W390" i="6"/>
  <c r="S785" i="6"/>
  <c r="T785" i="6" s="1"/>
  <c r="U784" i="6" s="1"/>
  <c r="O785" i="6"/>
  <c r="P785" i="6" s="1"/>
  <c r="J785" i="6"/>
  <c r="N785" i="6"/>
  <c r="I786" i="6"/>
  <c r="L785" i="6"/>
  <c r="R785" i="6"/>
  <c r="V784" i="6"/>
  <c r="Q784" i="6"/>
  <c r="W784" i="6" s="1"/>
  <c r="W395" i="5"/>
  <c r="S395" i="5"/>
  <c r="T395" i="5" s="1"/>
  <c r="U394" i="5" s="1"/>
  <c r="O396" i="5"/>
  <c r="P396" i="5" s="1"/>
  <c r="J785" i="5"/>
  <c r="R785" i="5"/>
  <c r="I786" i="5"/>
  <c r="L785" i="5"/>
  <c r="V784" i="5"/>
  <c r="L785" i="4"/>
  <c r="T785" i="4" s="1"/>
  <c r="N785" i="4"/>
  <c r="K786" i="4"/>
  <c r="I786" i="4" s="1"/>
  <c r="J786" i="4" s="1"/>
  <c r="O785" i="4"/>
  <c r="U784" i="4"/>
  <c r="R395" i="4" l="1"/>
  <c r="S395" i="4" s="1"/>
  <c r="P395" i="4"/>
  <c r="P391" i="6"/>
  <c r="Q391" i="6" s="1"/>
  <c r="N391" i="6"/>
  <c r="Q785" i="6"/>
  <c r="W785" i="6" s="1"/>
  <c r="S786" i="6"/>
  <c r="T786" i="6" s="1"/>
  <c r="U785" i="6" s="1"/>
  <c r="O786" i="6"/>
  <c r="P786" i="6" s="1"/>
  <c r="J786" i="6"/>
  <c r="N786" i="6"/>
  <c r="R786" i="6"/>
  <c r="I787" i="6"/>
  <c r="L786" i="6"/>
  <c r="V785" i="6"/>
  <c r="I787" i="5"/>
  <c r="L786" i="5"/>
  <c r="R786" i="5" s="1"/>
  <c r="J786" i="5"/>
  <c r="V785" i="5"/>
  <c r="Q396" i="5"/>
  <c r="N396" i="5"/>
  <c r="L786" i="4"/>
  <c r="T786" i="4" s="1"/>
  <c r="K787" i="4"/>
  <c r="I787" i="4" s="1"/>
  <c r="J787" i="4" s="1"/>
  <c r="N786" i="4"/>
  <c r="O786" i="4"/>
  <c r="U785" i="4"/>
  <c r="V395" i="4" l="1"/>
  <c r="Q396" i="4"/>
  <c r="S391" i="6"/>
  <c r="T391" i="6" s="1"/>
  <c r="U390" i="6" s="1"/>
  <c r="O392" i="6"/>
  <c r="W391" i="6"/>
  <c r="S787" i="6"/>
  <c r="T787" i="6" s="1"/>
  <c r="U786" i="6" s="1"/>
  <c r="O787" i="6"/>
  <c r="P787" i="6" s="1"/>
  <c r="J787" i="6"/>
  <c r="N787" i="6"/>
  <c r="R787" i="6"/>
  <c r="L787" i="6"/>
  <c r="I788" i="6"/>
  <c r="V786" i="6"/>
  <c r="Q786" i="6"/>
  <c r="W786" i="6" s="1"/>
  <c r="W396" i="5"/>
  <c r="S396" i="5"/>
  <c r="T396" i="5" s="1"/>
  <c r="U395" i="5" s="1"/>
  <c r="O397" i="5"/>
  <c r="P397" i="5" s="1"/>
  <c r="J787" i="5"/>
  <c r="R787" i="5" s="1"/>
  <c r="I788" i="5"/>
  <c r="L787" i="5"/>
  <c r="V786" i="5"/>
  <c r="L787" i="4"/>
  <c r="T787" i="4" s="1"/>
  <c r="O787" i="4"/>
  <c r="N787" i="4"/>
  <c r="K788" i="4"/>
  <c r="I788" i="4" s="1"/>
  <c r="J788" i="4" s="1"/>
  <c r="U786" i="4"/>
  <c r="R396" i="4" l="1"/>
  <c r="S396" i="4" s="1"/>
  <c r="P396" i="4"/>
  <c r="P392" i="6"/>
  <c r="Q392" i="6" s="1"/>
  <c r="N392" i="6"/>
  <c r="S788" i="6"/>
  <c r="T788" i="6" s="1"/>
  <c r="U787" i="6" s="1"/>
  <c r="O788" i="6"/>
  <c r="P788" i="6" s="1"/>
  <c r="J788" i="6"/>
  <c r="N788" i="6"/>
  <c r="I789" i="6"/>
  <c r="L788" i="6"/>
  <c r="R788" i="6"/>
  <c r="V787" i="6"/>
  <c r="Q787" i="6"/>
  <c r="W787" i="6" s="1"/>
  <c r="I789" i="5"/>
  <c r="L788" i="5"/>
  <c r="R788" i="5"/>
  <c r="J788" i="5"/>
  <c r="V787" i="5"/>
  <c r="Q397" i="5"/>
  <c r="N397" i="5"/>
  <c r="L788" i="4"/>
  <c r="T788" i="4" s="1"/>
  <c r="K789" i="4"/>
  <c r="I789" i="4" s="1"/>
  <c r="J789" i="4" s="1"/>
  <c r="N788" i="4"/>
  <c r="O788" i="4"/>
  <c r="U787" i="4"/>
  <c r="V396" i="4" l="1"/>
  <c r="Q397" i="4"/>
  <c r="S392" i="6"/>
  <c r="T392" i="6" s="1"/>
  <c r="U391" i="6" s="1"/>
  <c r="O393" i="6"/>
  <c r="W392" i="6"/>
  <c r="S789" i="6"/>
  <c r="T789" i="6" s="1"/>
  <c r="U788" i="6" s="1"/>
  <c r="O789" i="6"/>
  <c r="P789" i="6" s="1"/>
  <c r="J789" i="6"/>
  <c r="N789" i="6"/>
  <c r="I790" i="6"/>
  <c r="L789" i="6"/>
  <c r="R789" i="6"/>
  <c r="V788" i="6"/>
  <c r="Q788" i="6"/>
  <c r="W788" i="6" s="1"/>
  <c r="W397" i="5"/>
  <c r="S397" i="5"/>
  <c r="T397" i="5" s="1"/>
  <c r="U396" i="5" s="1"/>
  <c r="O398" i="5"/>
  <c r="P398" i="5" s="1"/>
  <c r="J789" i="5"/>
  <c r="R789" i="5" s="1"/>
  <c r="L789" i="5"/>
  <c r="I790" i="5"/>
  <c r="V788" i="5"/>
  <c r="L789" i="4"/>
  <c r="T789" i="4" s="1"/>
  <c r="K790" i="4"/>
  <c r="I790" i="4" s="1"/>
  <c r="J790" i="4" s="1"/>
  <c r="O789" i="4"/>
  <c r="N789" i="4"/>
  <c r="U788" i="4"/>
  <c r="R397" i="4" l="1"/>
  <c r="S397" i="4" s="1"/>
  <c r="P397" i="4"/>
  <c r="P393" i="6"/>
  <c r="Q393" i="6" s="1"/>
  <c r="N393" i="6"/>
  <c r="Q789" i="6"/>
  <c r="W789" i="6" s="1"/>
  <c r="S790" i="6"/>
  <c r="T790" i="6" s="1"/>
  <c r="U789" i="6" s="1"/>
  <c r="O790" i="6"/>
  <c r="P790" i="6" s="1"/>
  <c r="J790" i="6"/>
  <c r="N790" i="6"/>
  <c r="R790" i="6"/>
  <c r="I791" i="6"/>
  <c r="L790" i="6"/>
  <c r="V789" i="6"/>
  <c r="I791" i="5"/>
  <c r="L790" i="5"/>
  <c r="J790" i="5"/>
  <c r="R790" i="5" s="1"/>
  <c r="V789" i="5"/>
  <c r="Q398" i="5"/>
  <c r="N398" i="5"/>
  <c r="L790" i="4"/>
  <c r="T790" i="4" s="1"/>
  <c r="K791" i="4"/>
  <c r="I791" i="4" s="1"/>
  <c r="J791" i="4" s="1"/>
  <c r="N790" i="4"/>
  <c r="O790" i="4"/>
  <c r="U789" i="4"/>
  <c r="Q398" i="4" l="1"/>
  <c r="V397" i="4"/>
  <c r="S393" i="6"/>
  <c r="T393" i="6" s="1"/>
  <c r="U392" i="6" s="1"/>
  <c r="O394" i="6"/>
  <c r="W393" i="6"/>
  <c r="S791" i="6"/>
  <c r="T791" i="6" s="1"/>
  <c r="U790" i="6" s="1"/>
  <c r="O791" i="6"/>
  <c r="P791" i="6" s="1"/>
  <c r="J791" i="6"/>
  <c r="N791" i="6"/>
  <c r="R791" i="6"/>
  <c r="L791" i="6"/>
  <c r="I792" i="6"/>
  <c r="V790" i="6"/>
  <c r="Q790" i="6"/>
  <c r="W790" i="6" s="1"/>
  <c r="W398" i="5"/>
  <c r="S398" i="5"/>
  <c r="T398" i="5" s="1"/>
  <c r="U397" i="5" s="1"/>
  <c r="O399" i="5"/>
  <c r="P399" i="5" s="1"/>
  <c r="J791" i="5"/>
  <c r="R791" i="5" s="1"/>
  <c r="L791" i="5"/>
  <c r="I792" i="5"/>
  <c r="V790" i="5"/>
  <c r="L791" i="4"/>
  <c r="T791" i="4"/>
  <c r="K792" i="4"/>
  <c r="I792" i="4" s="1"/>
  <c r="J792" i="4" s="1"/>
  <c r="O791" i="4"/>
  <c r="N791" i="4"/>
  <c r="U790" i="4"/>
  <c r="R398" i="4" l="1"/>
  <c r="S398" i="4" s="1"/>
  <c r="P398" i="4"/>
  <c r="P394" i="6"/>
  <c r="Q394" i="6" s="1"/>
  <c r="N394" i="6"/>
  <c r="S792" i="6"/>
  <c r="T792" i="6" s="1"/>
  <c r="U791" i="6" s="1"/>
  <c r="O792" i="6"/>
  <c r="P792" i="6" s="1"/>
  <c r="J792" i="6"/>
  <c r="N792" i="6"/>
  <c r="I793" i="6"/>
  <c r="L792" i="6"/>
  <c r="R792" i="6"/>
  <c r="V791" i="6"/>
  <c r="Q791" i="6"/>
  <c r="W791" i="6" s="1"/>
  <c r="I793" i="5"/>
  <c r="L792" i="5"/>
  <c r="J792" i="5"/>
  <c r="R792" i="5"/>
  <c r="V791" i="5"/>
  <c r="Q399" i="5"/>
  <c r="N399" i="5"/>
  <c r="L792" i="4"/>
  <c r="T792" i="4" s="1"/>
  <c r="K793" i="4"/>
  <c r="I793" i="4" s="1"/>
  <c r="J793" i="4" s="1"/>
  <c r="N792" i="4"/>
  <c r="O792" i="4"/>
  <c r="U791" i="4"/>
  <c r="V398" i="4" l="1"/>
  <c r="Q399" i="4"/>
  <c r="S394" i="6"/>
  <c r="T394" i="6" s="1"/>
  <c r="U393" i="6" s="1"/>
  <c r="O395" i="6"/>
  <c r="W394" i="6"/>
  <c r="S793" i="6"/>
  <c r="T793" i="6" s="1"/>
  <c r="U792" i="6" s="1"/>
  <c r="O793" i="6"/>
  <c r="P793" i="6" s="1"/>
  <c r="J793" i="6"/>
  <c r="N793" i="6"/>
  <c r="I794" i="6"/>
  <c r="L793" i="6"/>
  <c r="R793" i="6"/>
  <c r="V792" i="6"/>
  <c r="Q792" i="6"/>
  <c r="W792" i="6" s="1"/>
  <c r="W399" i="5"/>
  <c r="S399" i="5"/>
  <c r="T399" i="5" s="1"/>
  <c r="U398" i="5" s="1"/>
  <c r="O400" i="5"/>
  <c r="P400" i="5" s="1"/>
  <c r="J793" i="5"/>
  <c r="R793" i="5"/>
  <c r="I794" i="5"/>
  <c r="L793" i="5"/>
  <c r="V792" i="5"/>
  <c r="L793" i="4"/>
  <c r="T793" i="4" s="1"/>
  <c r="N793" i="4"/>
  <c r="O793" i="4"/>
  <c r="K794" i="4"/>
  <c r="I794" i="4" s="1"/>
  <c r="J794" i="4" s="1"/>
  <c r="U792" i="4"/>
  <c r="R399" i="4" l="1"/>
  <c r="S399" i="4" s="1"/>
  <c r="P399" i="4"/>
  <c r="P395" i="6"/>
  <c r="Q395" i="6" s="1"/>
  <c r="N395" i="6"/>
  <c r="Q793" i="6"/>
  <c r="W793" i="6" s="1"/>
  <c r="S794" i="6"/>
  <c r="T794" i="6" s="1"/>
  <c r="U793" i="6" s="1"/>
  <c r="O794" i="6"/>
  <c r="P794" i="6" s="1"/>
  <c r="J794" i="6"/>
  <c r="I795" i="6"/>
  <c r="N794" i="6"/>
  <c r="R794" i="6"/>
  <c r="L794" i="6"/>
  <c r="V793" i="6"/>
  <c r="I795" i="5"/>
  <c r="L794" i="5"/>
  <c r="J794" i="5"/>
  <c r="R794" i="5" s="1"/>
  <c r="V793" i="5"/>
  <c r="Q400" i="5"/>
  <c r="N400" i="5"/>
  <c r="L794" i="4"/>
  <c r="T794" i="4" s="1"/>
  <c r="K795" i="4"/>
  <c r="I795" i="4" s="1"/>
  <c r="J795" i="4" s="1"/>
  <c r="N794" i="4"/>
  <c r="O794" i="4"/>
  <c r="U793" i="4"/>
  <c r="V399" i="4" l="1"/>
  <c r="Q400" i="4"/>
  <c r="S395" i="6"/>
  <c r="T395" i="6" s="1"/>
  <c r="U394" i="6" s="1"/>
  <c r="O396" i="6"/>
  <c r="W395" i="6"/>
  <c r="Q794" i="6"/>
  <c r="W794" i="6" s="1"/>
  <c r="S795" i="6"/>
  <c r="T795" i="6" s="1"/>
  <c r="U794" i="6" s="1"/>
  <c r="O795" i="6"/>
  <c r="P795" i="6" s="1"/>
  <c r="J795" i="6"/>
  <c r="I796" i="6"/>
  <c r="N795" i="6"/>
  <c r="R795" i="6"/>
  <c r="L795" i="6"/>
  <c r="V794" i="6"/>
  <c r="W400" i="5"/>
  <c r="S400" i="5"/>
  <c r="T400" i="5" s="1"/>
  <c r="U399" i="5" s="1"/>
  <c r="O401" i="5"/>
  <c r="P401" i="5" s="1"/>
  <c r="J795" i="5"/>
  <c r="I796" i="5"/>
  <c r="L795" i="5"/>
  <c r="R795" i="5" s="1"/>
  <c r="V794" i="5"/>
  <c r="L795" i="4"/>
  <c r="T795" i="4" s="1"/>
  <c r="K796" i="4"/>
  <c r="I796" i="4" s="1"/>
  <c r="J796" i="4" s="1"/>
  <c r="O795" i="4"/>
  <c r="N795" i="4"/>
  <c r="U794" i="4"/>
  <c r="R400" i="4" l="1"/>
  <c r="S400" i="4" s="1"/>
  <c r="P400" i="4"/>
  <c r="P396" i="6"/>
  <c r="Q396" i="6" s="1"/>
  <c r="N396" i="6"/>
  <c r="Q795" i="6"/>
  <c r="W795" i="6" s="1"/>
  <c r="S796" i="6"/>
  <c r="T796" i="6" s="1"/>
  <c r="U795" i="6" s="1"/>
  <c r="O796" i="6"/>
  <c r="P796" i="6" s="1"/>
  <c r="J796" i="6"/>
  <c r="I797" i="6"/>
  <c r="N796" i="6"/>
  <c r="L796" i="6"/>
  <c r="R796" i="6"/>
  <c r="V795" i="6"/>
  <c r="I797" i="5"/>
  <c r="L796" i="5"/>
  <c r="R796" i="5" s="1"/>
  <c r="J796" i="5"/>
  <c r="V795" i="5"/>
  <c r="Q401" i="5"/>
  <c r="N401" i="5"/>
  <c r="L796" i="4"/>
  <c r="T796" i="4" s="1"/>
  <c r="K797" i="4"/>
  <c r="I797" i="4" s="1"/>
  <c r="J797" i="4" s="1"/>
  <c r="N796" i="4"/>
  <c r="O796" i="4"/>
  <c r="U795" i="4"/>
  <c r="V400" i="4" l="1"/>
  <c r="Q401" i="4"/>
  <c r="S396" i="6"/>
  <c r="T396" i="6" s="1"/>
  <c r="U395" i="6" s="1"/>
  <c r="O397" i="6"/>
  <c r="W396" i="6"/>
  <c r="Q796" i="6"/>
  <c r="W796" i="6" s="1"/>
  <c r="S797" i="6"/>
  <c r="T797" i="6" s="1"/>
  <c r="U796" i="6" s="1"/>
  <c r="O797" i="6"/>
  <c r="P797" i="6" s="1"/>
  <c r="J797" i="6"/>
  <c r="I798" i="6"/>
  <c r="N797" i="6"/>
  <c r="L797" i="6"/>
  <c r="R797" i="6"/>
  <c r="V796" i="6"/>
  <c r="W401" i="5"/>
  <c r="S401" i="5"/>
  <c r="T401" i="5" s="1"/>
  <c r="U400" i="5" s="1"/>
  <c r="O402" i="5"/>
  <c r="P402" i="5" s="1"/>
  <c r="J797" i="5"/>
  <c r="L797" i="5"/>
  <c r="R797" i="5" s="1"/>
  <c r="I798" i="5"/>
  <c r="V796" i="5"/>
  <c r="L797" i="4"/>
  <c r="T797" i="4" s="1"/>
  <c r="K798" i="4"/>
  <c r="I798" i="4" s="1"/>
  <c r="J798" i="4" s="1"/>
  <c r="O797" i="4"/>
  <c r="N797" i="4"/>
  <c r="U796" i="4"/>
  <c r="R401" i="4" l="1"/>
  <c r="S401" i="4" s="1"/>
  <c r="P401" i="4"/>
  <c r="P397" i="6"/>
  <c r="Q397" i="6" s="1"/>
  <c r="N397" i="6"/>
  <c r="Q797" i="6"/>
  <c r="W797" i="6" s="1"/>
  <c r="S798" i="6"/>
  <c r="T798" i="6" s="1"/>
  <c r="U797" i="6" s="1"/>
  <c r="O798" i="6"/>
  <c r="P798" i="6" s="1"/>
  <c r="J798" i="6"/>
  <c r="I799" i="6"/>
  <c r="N798" i="6"/>
  <c r="R798" i="6"/>
  <c r="L798" i="6"/>
  <c r="V797" i="6"/>
  <c r="I799" i="5"/>
  <c r="L798" i="5"/>
  <c r="J798" i="5"/>
  <c r="R798" i="5" s="1"/>
  <c r="V797" i="5"/>
  <c r="Q402" i="5"/>
  <c r="N402" i="5"/>
  <c r="L798" i="4"/>
  <c r="T798" i="4" s="1"/>
  <c r="K799" i="4"/>
  <c r="I799" i="4" s="1"/>
  <c r="J799" i="4" s="1"/>
  <c r="N798" i="4"/>
  <c r="O798" i="4"/>
  <c r="U797" i="4"/>
  <c r="V401" i="4" l="1"/>
  <c r="Q402" i="4"/>
  <c r="S397" i="6"/>
  <c r="T397" i="6" s="1"/>
  <c r="U396" i="6" s="1"/>
  <c r="O398" i="6"/>
  <c r="W397" i="6"/>
  <c r="Q798" i="6"/>
  <c r="W798" i="6" s="1"/>
  <c r="S799" i="6"/>
  <c r="T799" i="6" s="1"/>
  <c r="U798" i="6" s="1"/>
  <c r="O799" i="6"/>
  <c r="P799" i="6" s="1"/>
  <c r="J799" i="6"/>
  <c r="I800" i="6"/>
  <c r="N799" i="6"/>
  <c r="R799" i="6"/>
  <c r="L799" i="6"/>
  <c r="V798" i="6"/>
  <c r="W402" i="5"/>
  <c r="S402" i="5"/>
  <c r="T402" i="5" s="1"/>
  <c r="U401" i="5" s="1"/>
  <c r="O403" i="5"/>
  <c r="P403" i="5" s="1"/>
  <c r="J799" i="5"/>
  <c r="L799" i="5"/>
  <c r="R799" i="5" s="1"/>
  <c r="I800" i="5"/>
  <c r="V798" i="5"/>
  <c r="L799" i="4"/>
  <c r="T799" i="4" s="1"/>
  <c r="K800" i="4"/>
  <c r="I800" i="4" s="1"/>
  <c r="J800" i="4" s="1"/>
  <c r="O799" i="4"/>
  <c r="N799" i="4"/>
  <c r="U798" i="4"/>
  <c r="R402" i="4" l="1"/>
  <c r="S402" i="4" s="1"/>
  <c r="P402" i="4"/>
  <c r="P398" i="6"/>
  <c r="Q398" i="6" s="1"/>
  <c r="N398" i="6"/>
  <c r="Q799" i="6"/>
  <c r="W799" i="6" s="1"/>
  <c r="S800" i="6"/>
  <c r="T800" i="6" s="1"/>
  <c r="U799" i="6" s="1"/>
  <c r="O800" i="6"/>
  <c r="P800" i="6" s="1"/>
  <c r="J800" i="6"/>
  <c r="I801" i="6"/>
  <c r="N800" i="6"/>
  <c r="L800" i="6"/>
  <c r="R800" i="6"/>
  <c r="V799" i="6"/>
  <c r="I801" i="5"/>
  <c r="L800" i="5"/>
  <c r="J800" i="5"/>
  <c r="R800" i="5" s="1"/>
  <c r="V799" i="5"/>
  <c r="Q403" i="5"/>
  <c r="N403" i="5"/>
  <c r="L800" i="4"/>
  <c r="T800" i="4" s="1"/>
  <c r="K801" i="4"/>
  <c r="I801" i="4" s="1"/>
  <c r="J801" i="4" s="1"/>
  <c r="N800" i="4"/>
  <c r="O800" i="4"/>
  <c r="U799" i="4"/>
  <c r="V402" i="4" l="1"/>
  <c r="Q403" i="4"/>
  <c r="S398" i="6"/>
  <c r="T398" i="6" s="1"/>
  <c r="U397" i="6" s="1"/>
  <c r="O399" i="6"/>
  <c r="W398" i="6"/>
  <c r="Q800" i="6"/>
  <c r="W800" i="6" s="1"/>
  <c r="S801" i="6"/>
  <c r="T801" i="6" s="1"/>
  <c r="U800" i="6" s="1"/>
  <c r="O801" i="6"/>
  <c r="P801" i="6" s="1"/>
  <c r="J801" i="6"/>
  <c r="I802" i="6"/>
  <c r="N801" i="6"/>
  <c r="L801" i="6"/>
  <c r="R801" i="6"/>
  <c r="V800" i="6"/>
  <c r="W403" i="5"/>
  <c r="S403" i="5"/>
  <c r="T403" i="5" s="1"/>
  <c r="U402" i="5" s="1"/>
  <c r="O404" i="5"/>
  <c r="P404" i="5" s="1"/>
  <c r="J801" i="5"/>
  <c r="R801" i="5" s="1"/>
  <c r="I802" i="5"/>
  <c r="L801" i="5"/>
  <c r="V800" i="5"/>
  <c r="L801" i="4"/>
  <c r="T801" i="4" s="1"/>
  <c r="N801" i="4"/>
  <c r="K802" i="4"/>
  <c r="I802" i="4" s="1"/>
  <c r="J802" i="4" s="1"/>
  <c r="O801" i="4"/>
  <c r="U800" i="4"/>
  <c r="R403" i="4" l="1"/>
  <c r="S403" i="4" s="1"/>
  <c r="P403" i="4"/>
  <c r="P399" i="6"/>
  <c r="Q399" i="6" s="1"/>
  <c r="N399" i="6"/>
  <c r="Q801" i="6"/>
  <c r="W801" i="6" s="1"/>
  <c r="S802" i="6"/>
  <c r="T802" i="6" s="1"/>
  <c r="U801" i="6" s="1"/>
  <c r="O802" i="6"/>
  <c r="P802" i="6" s="1"/>
  <c r="J802" i="6"/>
  <c r="I803" i="6"/>
  <c r="N802" i="6"/>
  <c r="R802" i="6"/>
  <c r="L802" i="6"/>
  <c r="V801" i="6"/>
  <c r="I803" i="5"/>
  <c r="L802" i="5"/>
  <c r="J802" i="5"/>
  <c r="R802" i="5" s="1"/>
  <c r="V801" i="5"/>
  <c r="Q404" i="5"/>
  <c r="N404" i="5"/>
  <c r="L802" i="4"/>
  <c r="K803" i="4"/>
  <c r="I803" i="4" s="1"/>
  <c r="J803" i="4" s="1"/>
  <c r="N802" i="4"/>
  <c r="O802" i="4"/>
  <c r="T802" i="4" s="1"/>
  <c r="U801" i="4"/>
  <c r="V403" i="4" l="1"/>
  <c r="Q404" i="4"/>
  <c r="S399" i="6"/>
  <c r="T399" i="6" s="1"/>
  <c r="U398" i="6" s="1"/>
  <c r="O400" i="6"/>
  <c r="W399" i="6"/>
  <c r="Q802" i="6"/>
  <c r="W802" i="6" s="1"/>
  <c r="S803" i="6"/>
  <c r="T803" i="6" s="1"/>
  <c r="U802" i="6" s="1"/>
  <c r="O803" i="6"/>
  <c r="P803" i="6" s="1"/>
  <c r="J803" i="6"/>
  <c r="I804" i="6"/>
  <c r="N803" i="6"/>
  <c r="R803" i="6"/>
  <c r="L803" i="6"/>
  <c r="V802" i="6"/>
  <c r="W404" i="5"/>
  <c r="S404" i="5"/>
  <c r="T404" i="5" s="1"/>
  <c r="U403" i="5" s="1"/>
  <c r="O405" i="5"/>
  <c r="P405" i="5" s="1"/>
  <c r="J803" i="5"/>
  <c r="R803" i="5" s="1"/>
  <c r="I804" i="5"/>
  <c r="L803" i="5"/>
  <c r="V802" i="5"/>
  <c r="L803" i="4"/>
  <c r="T803" i="4" s="1"/>
  <c r="K804" i="4"/>
  <c r="I804" i="4" s="1"/>
  <c r="J804" i="4" s="1"/>
  <c r="O803" i="4"/>
  <c r="N803" i="4"/>
  <c r="U802" i="4"/>
  <c r="R404" i="4" l="1"/>
  <c r="S404" i="4" s="1"/>
  <c r="P404" i="4"/>
  <c r="P400" i="6"/>
  <c r="Q400" i="6" s="1"/>
  <c r="N400" i="6"/>
  <c r="Q803" i="6"/>
  <c r="W803" i="6" s="1"/>
  <c r="S804" i="6"/>
  <c r="T804" i="6" s="1"/>
  <c r="U803" i="6" s="1"/>
  <c r="O804" i="6"/>
  <c r="P804" i="6" s="1"/>
  <c r="J804" i="6"/>
  <c r="I805" i="6"/>
  <c r="N804" i="6"/>
  <c r="L804" i="6"/>
  <c r="R804" i="6"/>
  <c r="V803" i="6"/>
  <c r="I805" i="5"/>
  <c r="L804" i="5"/>
  <c r="R804" i="5" s="1"/>
  <c r="J804" i="5"/>
  <c r="V803" i="5"/>
  <c r="Q405" i="5"/>
  <c r="N405" i="5"/>
  <c r="L804" i="4"/>
  <c r="T804" i="4" s="1"/>
  <c r="K805" i="4"/>
  <c r="I805" i="4" s="1"/>
  <c r="J805" i="4" s="1"/>
  <c r="N804" i="4"/>
  <c r="O804" i="4"/>
  <c r="U803" i="4"/>
  <c r="V404" i="4" l="1"/>
  <c r="Q405" i="4"/>
  <c r="S400" i="6"/>
  <c r="T400" i="6" s="1"/>
  <c r="U399" i="6" s="1"/>
  <c r="O401" i="6"/>
  <c r="W400" i="6"/>
  <c r="Q804" i="6"/>
  <c r="W804" i="6" s="1"/>
  <c r="S805" i="6"/>
  <c r="T805" i="6" s="1"/>
  <c r="U804" i="6" s="1"/>
  <c r="O805" i="6"/>
  <c r="P805" i="6" s="1"/>
  <c r="J805" i="6"/>
  <c r="I806" i="6"/>
  <c r="N805" i="6"/>
  <c r="L805" i="6"/>
  <c r="R805" i="6"/>
  <c r="V804" i="6"/>
  <c r="W405" i="5"/>
  <c r="S405" i="5"/>
  <c r="T405" i="5" s="1"/>
  <c r="U404" i="5" s="1"/>
  <c r="O406" i="5"/>
  <c r="P406" i="5" s="1"/>
  <c r="J805" i="5"/>
  <c r="R805" i="5" s="1"/>
  <c r="L805" i="5"/>
  <c r="I806" i="5"/>
  <c r="V804" i="5"/>
  <c r="L805" i="4"/>
  <c r="T805" i="4" s="1"/>
  <c r="K806" i="4"/>
  <c r="I806" i="4" s="1"/>
  <c r="J806" i="4" s="1"/>
  <c r="O805" i="4"/>
  <c r="N805" i="4"/>
  <c r="U804" i="4"/>
  <c r="R405" i="4" l="1"/>
  <c r="S405" i="4" s="1"/>
  <c r="P405" i="4"/>
  <c r="P401" i="6"/>
  <c r="Q401" i="6" s="1"/>
  <c r="N401" i="6"/>
  <c r="Q805" i="6"/>
  <c r="W805" i="6" s="1"/>
  <c r="S806" i="6"/>
  <c r="T806" i="6" s="1"/>
  <c r="U805" i="6" s="1"/>
  <c r="O806" i="6"/>
  <c r="P806" i="6" s="1"/>
  <c r="J806" i="6"/>
  <c r="I807" i="6"/>
  <c r="N806" i="6"/>
  <c r="R806" i="6"/>
  <c r="L806" i="6"/>
  <c r="V805" i="6"/>
  <c r="I807" i="5"/>
  <c r="L806" i="5"/>
  <c r="J806" i="5"/>
  <c r="R806" i="5" s="1"/>
  <c r="V805" i="5"/>
  <c r="Q406" i="5"/>
  <c r="N406" i="5"/>
  <c r="L806" i="4"/>
  <c r="K807" i="4"/>
  <c r="I807" i="4" s="1"/>
  <c r="J807" i="4" s="1"/>
  <c r="N806" i="4"/>
  <c r="T806" i="4"/>
  <c r="O806" i="4"/>
  <c r="U805" i="4"/>
  <c r="V405" i="4" l="1"/>
  <c r="Q406" i="4"/>
  <c r="S401" i="6"/>
  <c r="T401" i="6" s="1"/>
  <c r="U400" i="6" s="1"/>
  <c r="O402" i="6"/>
  <c r="W401" i="6"/>
  <c r="Q806" i="6"/>
  <c r="W806" i="6" s="1"/>
  <c r="S807" i="6"/>
  <c r="T807" i="6" s="1"/>
  <c r="U806" i="6" s="1"/>
  <c r="O807" i="6"/>
  <c r="P807" i="6" s="1"/>
  <c r="J807" i="6"/>
  <c r="I808" i="6"/>
  <c r="N807" i="6"/>
  <c r="R807" i="6"/>
  <c r="L807" i="6"/>
  <c r="V806" i="6"/>
  <c r="W406" i="5"/>
  <c r="S406" i="5"/>
  <c r="T406" i="5" s="1"/>
  <c r="U405" i="5" s="1"/>
  <c r="O407" i="5"/>
  <c r="P407" i="5" s="1"/>
  <c r="J807" i="5"/>
  <c r="L807" i="5"/>
  <c r="R807" i="5" s="1"/>
  <c r="I808" i="5"/>
  <c r="V806" i="5"/>
  <c r="L807" i="4"/>
  <c r="T807" i="4" s="1"/>
  <c r="K808" i="4"/>
  <c r="I808" i="4" s="1"/>
  <c r="J808" i="4" s="1"/>
  <c r="O807" i="4"/>
  <c r="N807" i="4"/>
  <c r="U806" i="4"/>
  <c r="R406" i="4" l="1"/>
  <c r="S406" i="4" s="1"/>
  <c r="P406" i="4"/>
  <c r="P402" i="6"/>
  <c r="Q402" i="6" s="1"/>
  <c r="N402" i="6"/>
  <c r="Q807" i="6"/>
  <c r="W807" i="6" s="1"/>
  <c r="S808" i="6"/>
  <c r="T808" i="6" s="1"/>
  <c r="U807" i="6" s="1"/>
  <c r="O808" i="6"/>
  <c r="P808" i="6" s="1"/>
  <c r="J808" i="6"/>
  <c r="I809" i="6"/>
  <c r="N808" i="6"/>
  <c r="L808" i="6"/>
  <c r="R808" i="6"/>
  <c r="V807" i="6"/>
  <c r="I809" i="5"/>
  <c r="L808" i="5"/>
  <c r="R808" i="5" s="1"/>
  <c r="J808" i="5"/>
  <c r="V807" i="5"/>
  <c r="Q407" i="5"/>
  <c r="N407" i="5"/>
  <c r="L808" i="4"/>
  <c r="T808" i="4" s="1"/>
  <c r="K809" i="4"/>
  <c r="I809" i="4" s="1"/>
  <c r="J809" i="4" s="1"/>
  <c r="N808" i="4"/>
  <c r="O808" i="4"/>
  <c r="U807" i="4"/>
  <c r="V406" i="4" l="1"/>
  <c r="Q407" i="4"/>
  <c r="S402" i="6"/>
  <c r="T402" i="6" s="1"/>
  <c r="U401" i="6" s="1"/>
  <c r="O403" i="6"/>
  <c r="W402" i="6"/>
  <c r="Q808" i="6"/>
  <c r="W808" i="6" s="1"/>
  <c r="S809" i="6"/>
  <c r="T809" i="6" s="1"/>
  <c r="U808" i="6" s="1"/>
  <c r="O809" i="6"/>
  <c r="P809" i="6" s="1"/>
  <c r="J809" i="6"/>
  <c r="I810" i="6"/>
  <c r="N809" i="6"/>
  <c r="L809" i="6"/>
  <c r="R809" i="6"/>
  <c r="V808" i="6"/>
  <c r="W407" i="5"/>
  <c r="S407" i="5"/>
  <c r="T407" i="5" s="1"/>
  <c r="U406" i="5" s="1"/>
  <c r="O408" i="5"/>
  <c r="P408" i="5" s="1"/>
  <c r="J809" i="5"/>
  <c r="R809" i="5" s="1"/>
  <c r="I810" i="5"/>
  <c r="L809" i="5"/>
  <c r="V808" i="5"/>
  <c r="L809" i="4"/>
  <c r="T809" i="4" s="1"/>
  <c r="N809" i="4"/>
  <c r="K810" i="4"/>
  <c r="I810" i="4" s="1"/>
  <c r="J810" i="4" s="1"/>
  <c r="O809" i="4"/>
  <c r="U808" i="4"/>
  <c r="R407" i="4" l="1"/>
  <c r="S407" i="4" s="1"/>
  <c r="P407" i="4"/>
  <c r="P403" i="6"/>
  <c r="Q403" i="6" s="1"/>
  <c r="N403" i="6"/>
  <c r="Q809" i="6"/>
  <c r="W809" i="6" s="1"/>
  <c r="S810" i="6"/>
  <c r="T810" i="6" s="1"/>
  <c r="U809" i="6" s="1"/>
  <c r="O810" i="6"/>
  <c r="P810" i="6" s="1"/>
  <c r="J810" i="6"/>
  <c r="I811" i="6"/>
  <c r="N810" i="6"/>
  <c r="R810" i="6"/>
  <c r="L810" i="6"/>
  <c r="V809" i="6"/>
  <c r="I811" i="5"/>
  <c r="L810" i="5"/>
  <c r="J810" i="5"/>
  <c r="R810" i="5" s="1"/>
  <c r="V809" i="5"/>
  <c r="Q408" i="5"/>
  <c r="N408" i="5"/>
  <c r="L810" i="4"/>
  <c r="T810" i="4" s="1"/>
  <c r="K811" i="4"/>
  <c r="I811" i="4" s="1"/>
  <c r="J811" i="4" s="1"/>
  <c r="N810" i="4"/>
  <c r="O810" i="4"/>
  <c r="U809" i="4"/>
  <c r="V407" i="4" l="1"/>
  <c r="Q408" i="4"/>
  <c r="S403" i="6"/>
  <c r="T403" i="6" s="1"/>
  <c r="U402" i="6" s="1"/>
  <c r="O404" i="6"/>
  <c r="W403" i="6"/>
  <c r="Q810" i="6"/>
  <c r="W810" i="6" s="1"/>
  <c r="S811" i="6"/>
  <c r="T811" i="6" s="1"/>
  <c r="U810" i="6" s="1"/>
  <c r="O811" i="6"/>
  <c r="P811" i="6" s="1"/>
  <c r="J811" i="6"/>
  <c r="I812" i="6"/>
  <c r="N811" i="6"/>
  <c r="R811" i="6"/>
  <c r="L811" i="6"/>
  <c r="V810" i="6"/>
  <c r="W408" i="5"/>
  <c r="S408" i="5"/>
  <c r="T408" i="5" s="1"/>
  <c r="U407" i="5" s="1"/>
  <c r="O409" i="5"/>
  <c r="P409" i="5" s="1"/>
  <c r="S811" i="5"/>
  <c r="T811" i="5" s="1"/>
  <c r="O811" i="5"/>
  <c r="P811" i="5" s="1"/>
  <c r="J811" i="5"/>
  <c r="R811" i="5"/>
  <c r="N811" i="5"/>
  <c r="I812" i="5"/>
  <c r="L811" i="5"/>
  <c r="V810" i="5"/>
  <c r="L811" i="4"/>
  <c r="T811" i="4"/>
  <c r="P811" i="4"/>
  <c r="Q811" i="4"/>
  <c r="R811" i="4" s="1"/>
  <c r="K812" i="4"/>
  <c r="I812" i="4" s="1"/>
  <c r="J812" i="4" s="1"/>
  <c r="O811" i="4"/>
  <c r="N811" i="4"/>
  <c r="U810" i="4"/>
  <c r="R408" i="4" l="1"/>
  <c r="S408" i="4" s="1"/>
  <c r="P408" i="4"/>
  <c r="P404" i="6"/>
  <c r="Q404" i="6" s="1"/>
  <c r="N404" i="6"/>
  <c r="Q811" i="6"/>
  <c r="W811" i="6" s="1"/>
  <c r="S812" i="6"/>
  <c r="T812" i="6" s="1"/>
  <c r="U811" i="6" s="1"/>
  <c r="O812" i="6"/>
  <c r="P812" i="6" s="1"/>
  <c r="J812" i="6"/>
  <c r="I813" i="6"/>
  <c r="N812" i="6"/>
  <c r="L812" i="6"/>
  <c r="R812" i="6"/>
  <c r="V811" i="6"/>
  <c r="I813" i="5"/>
  <c r="L812" i="5"/>
  <c r="R812" i="5"/>
  <c r="J812" i="5"/>
  <c r="O812" i="5"/>
  <c r="P812" i="5" s="1"/>
  <c r="N812" i="5"/>
  <c r="S812" i="5"/>
  <c r="T812" i="5" s="1"/>
  <c r="U811" i="5" s="1"/>
  <c r="V811" i="5"/>
  <c r="Q811" i="5"/>
  <c r="W811" i="5" s="1"/>
  <c r="Q409" i="5"/>
  <c r="N409" i="5"/>
  <c r="L812" i="4"/>
  <c r="K813" i="4"/>
  <c r="I813" i="4" s="1"/>
  <c r="J813" i="4" s="1"/>
  <c r="N812" i="4"/>
  <c r="T812" i="4"/>
  <c r="O812" i="4"/>
  <c r="Q812" i="4"/>
  <c r="R812" i="4" s="1"/>
  <c r="P812" i="4"/>
  <c r="U811" i="4"/>
  <c r="S811" i="4"/>
  <c r="V811" i="4" s="1"/>
  <c r="Q409" i="4" l="1"/>
  <c r="V408" i="4"/>
  <c r="S404" i="6"/>
  <c r="T404" i="6" s="1"/>
  <c r="U403" i="6" s="1"/>
  <c r="O405" i="6"/>
  <c r="W404" i="6"/>
  <c r="Q812" i="6"/>
  <c r="W812" i="6" s="1"/>
  <c r="S813" i="6"/>
  <c r="T813" i="6" s="1"/>
  <c r="U812" i="6" s="1"/>
  <c r="O813" i="6"/>
  <c r="P813" i="6" s="1"/>
  <c r="J813" i="6"/>
  <c r="I814" i="6"/>
  <c r="N813" i="6"/>
  <c r="L813" i="6"/>
  <c r="R813" i="6"/>
  <c r="V812" i="6"/>
  <c r="W409" i="5"/>
  <c r="S409" i="5"/>
  <c r="T409" i="5" s="1"/>
  <c r="U408" i="5" s="1"/>
  <c r="O410" i="5"/>
  <c r="P410" i="5" s="1"/>
  <c r="Q812" i="5"/>
  <c r="W812" i="5" s="1"/>
  <c r="S813" i="5"/>
  <c r="T813" i="5" s="1"/>
  <c r="U812" i="5" s="1"/>
  <c r="O813" i="5"/>
  <c r="P813" i="5" s="1"/>
  <c r="J813" i="5"/>
  <c r="R813" i="5"/>
  <c r="N813" i="5"/>
  <c r="L813" i="5"/>
  <c r="I814" i="5"/>
  <c r="V812" i="5"/>
  <c r="L813" i="4"/>
  <c r="S812" i="4"/>
  <c r="V812" i="4" s="1"/>
  <c r="T813" i="4"/>
  <c r="P813" i="4"/>
  <c r="Q813" i="4"/>
  <c r="R813" i="4" s="1"/>
  <c r="K814" i="4"/>
  <c r="I814" i="4" s="1"/>
  <c r="J814" i="4" s="1"/>
  <c r="O813" i="4"/>
  <c r="N813" i="4"/>
  <c r="U812" i="4"/>
  <c r="R409" i="4" l="1"/>
  <c r="S409" i="4" s="1"/>
  <c r="P409" i="4"/>
  <c r="P405" i="6"/>
  <c r="Q405" i="6" s="1"/>
  <c r="N405" i="6"/>
  <c r="Q813" i="6"/>
  <c r="W813" i="6" s="1"/>
  <c r="S814" i="6"/>
  <c r="T814" i="6" s="1"/>
  <c r="U813" i="6" s="1"/>
  <c r="O814" i="6"/>
  <c r="P814" i="6" s="1"/>
  <c r="J814" i="6"/>
  <c r="I815" i="6"/>
  <c r="N814" i="6"/>
  <c r="R814" i="6"/>
  <c r="L814" i="6"/>
  <c r="V813" i="6"/>
  <c r="I815" i="5"/>
  <c r="L814" i="5"/>
  <c r="S814" i="5"/>
  <c r="T814" i="5" s="1"/>
  <c r="U813" i="5" s="1"/>
  <c r="R814" i="5"/>
  <c r="J814" i="5"/>
  <c r="O814" i="5"/>
  <c r="P814" i="5" s="1"/>
  <c r="N814" i="5"/>
  <c r="V813" i="5"/>
  <c r="Q813" i="5"/>
  <c r="W813" i="5" s="1"/>
  <c r="Q410" i="5"/>
  <c r="N410" i="5"/>
  <c r="L814" i="4"/>
  <c r="S813" i="4"/>
  <c r="V813" i="4" s="1"/>
  <c r="K815" i="4"/>
  <c r="I815" i="4" s="1"/>
  <c r="J815" i="4" s="1"/>
  <c r="N814" i="4"/>
  <c r="Q814" i="4"/>
  <c r="R814" i="4" s="1"/>
  <c r="P814" i="4"/>
  <c r="O814" i="4"/>
  <c r="T814" i="4"/>
  <c r="U813" i="4"/>
  <c r="V409" i="4" l="1"/>
  <c r="Q410" i="4"/>
  <c r="S405" i="6"/>
  <c r="T405" i="6" s="1"/>
  <c r="U404" i="6" s="1"/>
  <c r="O406" i="6"/>
  <c r="W405" i="6"/>
  <c r="Q814" i="6"/>
  <c r="W814" i="6" s="1"/>
  <c r="S815" i="6"/>
  <c r="T815" i="6" s="1"/>
  <c r="U814" i="6" s="1"/>
  <c r="O815" i="6"/>
  <c r="P815" i="6" s="1"/>
  <c r="J815" i="6"/>
  <c r="I816" i="6"/>
  <c r="N815" i="6"/>
  <c r="R815" i="6"/>
  <c r="L815" i="6"/>
  <c r="V814" i="6"/>
  <c r="W410" i="5"/>
  <c r="S410" i="5"/>
  <c r="T410" i="5" s="1"/>
  <c r="U409" i="5" s="1"/>
  <c r="O411" i="5"/>
  <c r="P411" i="5" s="1"/>
  <c r="Q814" i="5"/>
  <c r="W814" i="5" s="1"/>
  <c r="S815" i="5"/>
  <c r="T815" i="5" s="1"/>
  <c r="U814" i="5" s="1"/>
  <c r="O815" i="5"/>
  <c r="P815" i="5" s="1"/>
  <c r="J815" i="5"/>
  <c r="R815" i="5"/>
  <c r="N815" i="5"/>
  <c r="L815" i="5"/>
  <c r="I816" i="5"/>
  <c r="V814" i="5"/>
  <c r="L815" i="4"/>
  <c r="T815" i="4"/>
  <c r="P815" i="4"/>
  <c r="K816" i="4"/>
  <c r="I816" i="4" s="1"/>
  <c r="J816" i="4" s="1"/>
  <c r="O815" i="4"/>
  <c r="N815" i="4"/>
  <c r="Q815" i="4"/>
  <c r="R815" i="4" s="1"/>
  <c r="U814" i="4"/>
  <c r="S814" i="4"/>
  <c r="V814" i="4" s="1"/>
  <c r="R410" i="4" l="1"/>
  <c r="S410" i="4" s="1"/>
  <c r="P410" i="4"/>
  <c r="P406" i="6"/>
  <c r="Q406" i="6" s="1"/>
  <c r="N406" i="6"/>
  <c r="Q815" i="6"/>
  <c r="W815" i="6" s="1"/>
  <c r="S816" i="6"/>
  <c r="T816" i="6" s="1"/>
  <c r="U815" i="6" s="1"/>
  <c r="O816" i="6"/>
  <c r="P816" i="6" s="1"/>
  <c r="J816" i="6"/>
  <c r="I817" i="6"/>
  <c r="N816" i="6"/>
  <c r="L816" i="6"/>
  <c r="R816" i="6"/>
  <c r="V815" i="6"/>
  <c r="S816" i="5"/>
  <c r="T816" i="5" s="1"/>
  <c r="U815" i="5" s="1"/>
  <c r="L816" i="5"/>
  <c r="I817" i="5"/>
  <c r="N816" i="5"/>
  <c r="R816" i="5"/>
  <c r="O816" i="5"/>
  <c r="P816" i="5" s="1"/>
  <c r="J816" i="5"/>
  <c r="V815" i="5"/>
  <c r="Q815" i="5"/>
  <c r="W815" i="5" s="1"/>
  <c r="Q411" i="5"/>
  <c r="N411" i="5"/>
  <c r="L816" i="4"/>
  <c r="S815" i="4"/>
  <c r="V815" i="4" s="1"/>
  <c r="K817" i="4"/>
  <c r="I817" i="4" s="1"/>
  <c r="J817" i="4" s="1"/>
  <c r="N816" i="4"/>
  <c r="Q816" i="4"/>
  <c r="R816" i="4" s="1"/>
  <c r="P816" i="4"/>
  <c r="T816" i="4"/>
  <c r="O816" i="4"/>
  <c r="U815" i="4"/>
  <c r="Q411" i="4" l="1"/>
  <c r="V410" i="4"/>
  <c r="S406" i="6"/>
  <c r="T406" i="6" s="1"/>
  <c r="U405" i="6" s="1"/>
  <c r="O407" i="6"/>
  <c r="W406" i="6"/>
  <c r="Q816" i="6"/>
  <c r="W816" i="6" s="1"/>
  <c r="S817" i="6"/>
  <c r="T817" i="6" s="1"/>
  <c r="U816" i="6" s="1"/>
  <c r="O817" i="6"/>
  <c r="P817" i="6" s="1"/>
  <c r="J817" i="6"/>
  <c r="I818" i="6"/>
  <c r="N817" i="6"/>
  <c r="L817" i="6"/>
  <c r="R817" i="6"/>
  <c r="V816" i="6"/>
  <c r="W411" i="5"/>
  <c r="S411" i="5"/>
  <c r="T411" i="5" s="1"/>
  <c r="U410" i="5" s="1"/>
  <c r="O412" i="5"/>
  <c r="P412" i="5" s="1"/>
  <c r="R817" i="5"/>
  <c r="L817" i="5"/>
  <c r="O817" i="5"/>
  <c r="P817" i="5" s="1"/>
  <c r="I818" i="5"/>
  <c r="N817" i="5"/>
  <c r="S817" i="5"/>
  <c r="T817" i="5" s="1"/>
  <c r="U816" i="5" s="1"/>
  <c r="J817" i="5"/>
  <c r="V816" i="5"/>
  <c r="Q816" i="5"/>
  <c r="W816" i="5" s="1"/>
  <c r="L817" i="4"/>
  <c r="S816" i="4"/>
  <c r="V816" i="4" s="1"/>
  <c r="T817" i="4"/>
  <c r="P817" i="4"/>
  <c r="N817" i="4"/>
  <c r="Q817" i="4"/>
  <c r="R817" i="4" s="1"/>
  <c r="K818" i="4"/>
  <c r="I818" i="4" s="1"/>
  <c r="J818" i="4" s="1"/>
  <c r="O817" i="4"/>
  <c r="U816" i="4"/>
  <c r="R411" i="4" l="1"/>
  <c r="S411" i="4" s="1"/>
  <c r="P411" i="4"/>
  <c r="P407" i="6"/>
  <c r="Q407" i="6" s="1"/>
  <c r="N407" i="6"/>
  <c r="Q817" i="6"/>
  <c r="W817" i="6" s="1"/>
  <c r="S818" i="6"/>
  <c r="T818" i="6" s="1"/>
  <c r="U817" i="6" s="1"/>
  <c r="O818" i="6"/>
  <c r="P818" i="6" s="1"/>
  <c r="J818" i="6"/>
  <c r="I819" i="6"/>
  <c r="N818" i="6"/>
  <c r="R818" i="6"/>
  <c r="L818" i="6"/>
  <c r="V817" i="6"/>
  <c r="S818" i="5"/>
  <c r="T818" i="5" s="1"/>
  <c r="U817" i="5" s="1"/>
  <c r="O818" i="5"/>
  <c r="P818" i="5" s="1"/>
  <c r="J818" i="5"/>
  <c r="N818" i="5"/>
  <c r="I819" i="5"/>
  <c r="R818" i="5"/>
  <c r="L818" i="5"/>
  <c r="V817" i="5"/>
  <c r="Q412" i="5"/>
  <c r="N412" i="5"/>
  <c r="Q817" i="5"/>
  <c r="W817" i="5" s="1"/>
  <c r="L818" i="4"/>
  <c r="K819" i="4"/>
  <c r="I819" i="4" s="1"/>
  <c r="J819" i="4" s="1"/>
  <c r="N818" i="4"/>
  <c r="P818" i="4"/>
  <c r="T818" i="4"/>
  <c r="O818" i="4"/>
  <c r="Q818" i="4"/>
  <c r="R818" i="4" s="1"/>
  <c r="U817" i="4"/>
  <c r="S817" i="4"/>
  <c r="V817" i="4" s="1"/>
  <c r="V411" i="4" l="1"/>
  <c r="Q412" i="4"/>
  <c r="S407" i="6"/>
  <c r="T407" i="6" s="1"/>
  <c r="U406" i="6" s="1"/>
  <c r="O408" i="6"/>
  <c r="W407" i="6"/>
  <c r="Q818" i="6"/>
  <c r="W818" i="6" s="1"/>
  <c r="S819" i="6"/>
  <c r="T819" i="6" s="1"/>
  <c r="U818" i="6" s="1"/>
  <c r="O819" i="6"/>
  <c r="P819" i="6" s="1"/>
  <c r="J819" i="6"/>
  <c r="I820" i="6"/>
  <c r="N819" i="6"/>
  <c r="R819" i="6"/>
  <c r="L819" i="6"/>
  <c r="V818" i="6"/>
  <c r="W412" i="5"/>
  <c r="S412" i="5"/>
  <c r="T412" i="5" s="1"/>
  <c r="U411" i="5" s="1"/>
  <c r="O413" i="5"/>
  <c r="P413" i="5" s="1"/>
  <c r="Q818" i="5"/>
  <c r="W818" i="5" s="1"/>
  <c r="O819" i="5"/>
  <c r="P819" i="5" s="1"/>
  <c r="J819" i="5"/>
  <c r="I820" i="5"/>
  <c r="S819" i="5"/>
  <c r="T819" i="5" s="1"/>
  <c r="U818" i="5" s="1"/>
  <c r="N819" i="5"/>
  <c r="L819" i="5"/>
  <c r="R819" i="5"/>
  <c r="V818" i="5"/>
  <c r="L819" i="4"/>
  <c r="S818" i="4"/>
  <c r="V818" i="4" s="1"/>
  <c r="T819" i="4"/>
  <c r="P819" i="4"/>
  <c r="Q819" i="4"/>
  <c r="R819" i="4" s="1"/>
  <c r="O819" i="4"/>
  <c r="N819" i="4"/>
  <c r="K820" i="4"/>
  <c r="I820" i="4" s="1"/>
  <c r="J820" i="4" s="1"/>
  <c r="U818" i="4"/>
  <c r="R412" i="4" l="1"/>
  <c r="S412" i="4" s="1"/>
  <c r="P412" i="4"/>
  <c r="P408" i="6"/>
  <c r="Q408" i="6" s="1"/>
  <c r="N408" i="6"/>
  <c r="Q819" i="6"/>
  <c r="W819" i="6" s="1"/>
  <c r="S820" i="6"/>
  <c r="T820" i="6" s="1"/>
  <c r="U819" i="6" s="1"/>
  <c r="O820" i="6"/>
  <c r="P820" i="6" s="1"/>
  <c r="J820" i="6"/>
  <c r="I821" i="6"/>
  <c r="N820" i="6"/>
  <c r="L820" i="6"/>
  <c r="R820" i="6"/>
  <c r="V819" i="6"/>
  <c r="S820" i="5"/>
  <c r="T820" i="5" s="1"/>
  <c r="U819" i="5" s="1"/>
  <c r="O820" i="5"/>
  <c r="P820" i="5" s="1"/>
  <c r="J820" i="5"/>
  <c r="L820" i="5"/>
  <c r="I821" i="5"/>
  <c r="N820" i="5"/>
  <c r="R820" i="5"/>
  <c r="V819" i="5"/>
  <c r="Q413" i="5"/>
  <c r="N413" i="5"/>
  <c r="Q819" i="5"/>
  <c r="W819" i="5" s="1"/>
  <c r="L820" i="4"/>
  <c r="K821" i="4"/>
  <c r="I821" i="4" s="1"/>
  <c r="J821" i="4" s="1"/>
  <c r="N820" i="4"/>
  <c r="T820" i="4"/>
  <c r="O820" i="4"/>
  <c r="Q820" i="4"/>
  <c r="R820" i="4" s="1"/>
  <c r="P820" i="4"/>
  <c r="U819" i="4"/>
  <c r="S819" i="4"/>
  <c r="V819" i="4" s="1"/>
  <c r="V412" i="4" l="1"/>
  <c r="Q413" i="4"/>
  <c r="S408" i="6"/>
  <c r="T408" i="6" s="1"/>
  <c r="U407" i="6" s="1"/>
  <c r="O409" i="6"/>
  <c r="W408" i="6"/>
  <c r="Q820" i="6"/>
  <c r="W820" i="6" s="1"/>
  <c r="S821" i="6"/>
  <c r="T821" i="6" s="1"/>
  <c r="U820" i="6" s="1"/>
  <c r="O821" i="6"/>
  <c r="P821" i="6" s="1"/>
  <c r="J821" i="6"/>
  <c r="I822" i="6"/>
  <c r="N821" i="6"/>
  <c r="L821" i="6"/>
  <c r="R821" i="6"/>
  <c r="V820" i="6"/>
  <c r="W413" i="5"/>
  <c r="S413" i="5"/>
  <c r="T413" i="5" s="1"/>
  <c r="U412" i="5" s="1"/>
  <c r="O414" i="5"/>
  <c r="P414" i="5" s="1"/>
  <c r="Q820" i="5"/>
  <c r="W820" i="5" s="1"/>
  <c r="R821" i="5"/>
  <c r="L821" i="5"/>
  <c r="O821" i="5"/>
  <c r="P821" i="5" s="1"/>
  <c r="I822" i="5"/>
  <c r="N821" i="5"/>
  <c r="J821" i="5"/>
  <c r="S821" i="5"/>
  <c r="T821" i="5" s="1"/>
  <c r="U820" i="5" s="1"/>
  <c r="V820" i="5"/>
  <c r="L821" i="4"/>
  <c r="S820" i="4"/>
  <c r="V820" i="4" s="1"/>
  <c r="T821" i="4"/>
  <c r="P821" i="4"/>
  <c r="Q821" i="4"/>
  <c r="R821" i="4" s="1"/>
  <c r="K822" i="4"/>
  <c r="I822" i="4" s="1"/>
  <c r="J822" i="4" s="1"/>
  <c r="O821" i="4"/>
  <c r="N821" i="4"/>
  <c r="U820" i="4"/>
  <c r="R413" i="4" l="1"/>
  <c r="S413" i="4" s="1"/>
  <c r="P413" i="4"/>
  <c r="P409" i="6"/>
  <c r="Q409" i="6" s="1"/>
  <c r="N409" i="6"/>
  <c r="Q821" i="6"/>
  <c r="W821" i="6" s="1"/>
  <c r="S822" i="6"/>
  <c r="T822" i="6" s="1"/>
  <c r="U821" i="6" s="1"/>
  <c r="O822" i="6"/>
  <c r="P822" i="6" s="1"/>
  <c r="J822" i="6"/>
  <c r="I823" i="6"/>
  <c r="N822" i="6"/>
  <c r="R822" i="6"/>
  <c r="L822" i="6"/>
  <c r="V821" i="6"/>
  <c r="Q821" i="5"/>
  <c r="W821" i="5" s="1"/>
  <c r="Q414" i="5"/>
  <c r="N414" i="5"/>
  <c r="S822" i="5"/>
  <c r="T822" i="5" s="1"/>
  <c r="U821" i="5" s="1"/>
  <c r="O822" i="5"/>
  <c r="P822" i="5" s="1"/>
  <c r="J822" i="5"/>
  <c r="N822" i="5"/>
  <c r="I823" i="5"/>
  <c r="R822" i="5"/>
  <c r="L822" i="5"/>
  <c r="V821" i="5"/>
  <c r="L822" i="4"/>
  <c r="S821" i="4"/>
  <c r="V821" i="4" s="1"/>
  <c r="K823" i="4"/>
  <c r="I823" i="4" s="1"/>
  <c r="J823" i="4" s="1"/>
  <c r="N822" i="4"/>
  <c r="Q822" i="4"/>
  <c r="R822" i="4" s="1"/>
  <c r="T822" i="4"/>
  <c r="P822" i="4"/>
  <c r="O822" i="4"/>
  <c r="U821" i="4"/>
  <c r="V413" i="4" l="1"/>
  <c r="Q414" i="4"/>
  <c r="S409" i="6"/>
  <c r="T409" i="6" s="1"/>
  <c r="U408" i="6" s="1"/>
  <c r="O410" i="6"/>
  <c r="W409" i="6"/>
  <c r="Q822" i="6"/>
  <c r="W822" i="6" s="1"/>
  <c r="S823" i="6"/>
  <c r="T823" i="6" s="1"/>
  <c r="U822" i="6" s="1"/>
  <c r="O823" i="6"/>
  <c r="P823" i="6" s="1"/>
  <c r="J823" i="6"/>
  <c r="I824" i="6"/>
  <c r="N823" i="6"/>
  <c r="R823" i="6"/>
  <c r="L823" i="6"/>
  <c r="V822" i="6"/>
  <c r="W414" i="5"/>
  <c r="S414" i="5"/>
  <c r="T414" i="5" s="1"/>
  <c r="U413" i="5" s="1"/>
  <c r="O415" i="5"/>
  <c r="P415" i="5" s="1"/>
  <c r="Q822" i="5"/>
  <c r="W822" i="5" s="1"/>
  <c r="R823" i="5"/>
  <c r="O823" i="5"/>
  <c r="P823" i="5" s="1"/>
  <c r="J823" i="5"/>
  <c r="N823" i="5"/>
  <c r="S823" i="5"/>
  <c r="T823" i="5" s="1"/>
  <c r="U822" i="5" s="1"/>
  <c r="L823" i="5"/>
  <c r="I824" i="5"/>
  <c r="V822" i="5"/>
  <c r="L823" i="4"/>
  <c r="T823" i="4"/>
  <c r="P823" i="4"/>
  <c r="K824" i="4"/>
  <c r="I824" i="4" s="1"/>
  <c r="J824" i="4" s="1"/>
  <c r="O823" i="4"/>
  <c r="N823" i="4"/>
  <c r="Q823" i="4"/>
  <c r="R823" i="4" s="1"/>
  <c r="U822" i="4"/>
  <c r="S822" i="4"/>
  <c r="V822" i="4" s="1"/>
  <c r="R414" i="4" l="1"/>
  <c r="S414" i="4" s="1"/>
  <c r="P414" i="4"/>
  <c r="P410" i="6"/>
  <c r="Q410" i="6" s="1"/>
  <c r="N410" i="6"/>
  <c r="Q823" i="6"/>
  <c r="W823" i="6" s="1"/>
  <c r="S824" i="6"/>
  <c r="T824" i="6" s="1"/>
  <c r="U823" i="6" s="1"/>
  <c r="O824" i="6"/>
  <c r="P824" i="6" s="1"/>
  <c r="J824" i="6"/>
  <c r="I825" i="6"/>
  <c r="N824" i="6"/>
  <c r="L824" i="6"/>
  <c r="R824" i="6"/>
  <c r="V823" i="6"/>
  <c r="I825" i="5"/>
  <c r="L824" i="5"/>
  <c r="S824" i="5"/>
  <c r="T824" i="5" s="1"/>
  <c r="U823" i="5" s="1"/>
  <c r="O824" i="5"/>
  <c r="P824" i="5" s="1"/>
  <c r="J824" i="5"/>
  <c r="N824" i="5"/>
  <c r="R824" i="5"/>
  <c r="V823" i="5"/>
  <c r="Q823" i="5"/>
  <c r="W823" i="5" s="1"/>
  <c r="Q415" i="5"/>
  <c r="N415" i="5"/>
  <c r="L824" i="4"/>
  <c r="S823" i="4"/>
  <c r="V823" i="4" s="1"/>
  <c r="K825" i="4"/>
  <c r="I825" i="4" s="1"/>
  <c r="J825" i="4" s="1"/>
  <c r="N824" i="4"/>
  <c r="Q824" i="4"/>
  <c r="R824" i="4" s="1"/>
  <c r="P824" i="4"/>
  <c r="O824" i="4"/>
  <c r="T824" i="4"/>
  <c r="U823" i="4"/>
  <c r="V414" i="4" l="1"/>
  <c r="Q415" i="4"/>
  <c r="S410" i="6"/>
  <c r="T410" i="6" s="1"/>
  <c r="U409" i="6" s="1"/>
  <c r="O411" i="6"/>
  <c r="W410" i="6"/>
  <c r="Q824" i="6"/>
  <c r="W824" i="6" s="1"/>
  <c r="S825" i="6"/>
  <c r="T825" i="6" s="1"/>
  <c r="U824" i="6" s="1"/>
  <c r="O825" i="6"/>
  <c r="P825" i="6" s="1"/>
  <c r="J825" i="6"/>
  <c r="I826" i="6"/>
  <c r="N825" i="6"/>
  <c r="L825" i="6"/>
  <c r="R825" i="6"/>
  <c r="V824" i="6"/>
  <c r="W415" i="5"/>
  <c r="S415" i="5"/>
  <c r="T415" i="5" s="1"/>
  <c r="U414" i="5" s="1"/>
  <c r="O416" i="5"/>
  <c r="P416" i="5" s="1"/>
  <c r="Q824" i="5"/>
  <c r="W824" i="5" s="1"/>
  <c r="R825" i="5"/>
  <c r="N825" i="5"/>
  <c r="I826" i="5"/>
  <c r="J825" i="5"/>
  <c r="O825" i="5"/>
  <c r="P825" i="5" s="1"/>
  <c r="S825" i="5"/>
  <c r="T825" i="5" s="1"/>
  <c r="U824" i="5" s="1"/>
  <c r="L825" i="5"/>
  <c r="V824" i="5"/>
  <c r="L825" i="4"/>
  <c r="S824" i="4"/>
  <c r="V824" i="4" s="1"/>
  <c r="T825" i="4"/>
  <c r="P825" i="4"/>
  <c r="N825" i="4"/>
  <c r="Q825" i="4"/>
  <c r="R825" i="4" s="1"/>
  <c r="O825" i="4"/>
  <c r="K826" i="4"/>
  <c r="I826" i="4" s="1"/>
  <c r="J826" i="4" s="1"/>
  <c r="U824" i="4"/>
  <c r="R415" i="4" l="1"/>
  <c r="S415" i="4" s="1"/>
  <c r="P415" i="4"/>
  <c r="P411" i="6"/>
  <c r="Q411" i="6" s="1"/>
  <c r="N411" i="6"/>
  <c r="Q825" i="6"/>
  <c r="W825" i="6" s="1"/>
  <c r="S826" i="6"/>
  <c r="T826" i="6" s="1"/>
  <c r="U825" i="6" s="1"/>
  <c r="O826" i="6"/>
  <c r="P826" i="6" s="1"/>
  <c r="J826" i="6"/>
  <c r="I827" i="6"/>
  <c r="N826" i="6"/>
  <c r="R826" i="6"/>
  <c r="L826" i="6"/>
  <c r="V825" i="6"/>
  <c r="I827" i="5"/>
  <c r="L826" i="5"/>
  <c r="S826" i="5"/>
  <c r="T826" i="5" s="1"/>
  <c r="U825" i="5" s="1"/>
  <c r="O826" i="5"/>
  <c r="P826" i="5" s="1"/>
  <c r="J826" i="5"/>
  <c r="R826" i="5"/>
  <c r="N826" i="5"/>
  <c r="V825" i="5"/>
  <c r="Q416" i="5"/>
  <c r="N416" i="5"/>
  <c r="Q825" i="5"/>
  <c r="W825" i="5" s="1"/>
  <c r="L826" i="4"/>
  <c r="S825" i="4"/>
  <c r="V825" i="4" s="1"/>
  <c r="K827" i="4"/>
  <c r="I827" i="4" s="1"/>
  <c r="J827" i="4" s="1"/>
  <c r="N826" i="4"/>
  <c r="P826" i="4"/>
  <c r="T826" i="4"/>
  <c r="O826" i="4"/>
  <c r="Q826" i="4"/>
  <c r="R826" i="4" s="1"/>
  <c r="U825" i="4"/>
  <c r="V415" i="4" l="1"/>
  <c r="Q416" i="4"/>
  <c r="W411" i="6"/>
  <c r="S411" i="6"/>
  <c r="T411" i="6" s="1"/>
  <c r="U410" i="6" s="1"/>
  <c r="O412" i="6"/>
  <c r="Q826" i="6"/>
  <c r="W826" i="6" s="1"/>
  <c r="S827" i="6"/>
  <c r="T827" i="6" s="1"/>
  <c r="U826" i="6" s="1"/>
  <c r="O827" i="6"/>
  <c r="P827" i="6" s="1"/>
  <c r="J827" i="6"/>
  <c r="I828" i="6"/>
  <c r="N827" i="6"/>
  <c r="R827" i="6"/>
  <c r="L827" i="6"/>
  <c r="V826" i="6"/>
  <c r="Q826" i="5"/>
  <c r="W826" i="5" s="1"/>
  <c r="W416" i="5"/>
  <c r="S416" i="5"/>
  <c r="T416" i="5" s="1"/>
  <c r="U415" i="5" s="1"/>
  <c r="O417" i="5"/>
  <c r="P417" i="5" s="1"/>
  <c r="R827" i="5"/>
  <c r="N827" i="5"/>
  <c r="S827" i="5"/>
  <c r="T827" i="5" s="1"/>
  <c r="U826" i="5" s="1"/>
  <c r="L827" i="5"/>
  <c r="I828" i="5"/>
  <c r="J827" i="5"/>
  <c r="O827" i="5"/>
  <c r="P827" i="5" s="1"/>
  <c r="V826" i="5"/>
  <c r="L827" i="4"/>
  <c r="S826" i="4"/>
  <c r="V826" i="4" s="1"/>
  <c r="T827" i="4"/>
  <c r="P827" i="4"/>
  <c r="Q827" i="4"/>
  <c r="R827" i="4" s="1"/>
  <c r="K828" i="4"/>
  <c r="I828" i="4" s="1"/>
  <c r="J828" i="4" s="1"/>
  <c r="O827" i="4"/>
  <c r="N827" i="4"/>
  <c r="U826" i="4"/>
  <c r="R416" i="4" l="1"/>
  <c r="S416" i="4" s="1"/>
  <c r="P416" i="4"/>
  <c r="P412" i="6"/>
  <c r="Q412" i="6" s="1"/>
  <c r="N412" i="6"/>
  <c r="Q827" i="6"/>
  <c r="W827" i="6" s="1"/>
  <c r="S828" i="6"/>
  <c r="T828" i="6" s="1"/>
  <c r="U827" i="6" s="1"/>
  <c r="O828" i="6"/>
  <c r="P828" i="6" s="1"/>
  <c r="J828" i="6"/>
  <c r="I829" i="6"/>
  <c r="N828" i="6"/>
  <c r="L828" i="6"/>
  <c r="R828" i="6"/>
  <c r="V827" i="6"/>
  <c r="I829" i="5"/>
  <c r="L828" i="5"/>
  <c r="S828" i="5"/>
  <c r="T828" i="5" s="1"/>
  <c r="U827" i="5" s="1"/>
  <c r="O828" i="5"/>
  <c r="P828" i="5" s="1"/>
  <c r="J828" i="5"/>
  <c r="R828" i="5"/>
  <c r="N828" i="5"/>
  <c r="V827" i="5"/>
  <c r="Q827" i="5"/>
  <c r="W827" i="5" s="1"/>
  <c r="Q417" i="5"/>
  <c r="N417" i="5"/>
  <c r="L828" i="4"/>
  <c r="K829" i="4"/>
  <c r="I829" i="4" s="1"/>
  <c r="J829" i="4" s="1"/>
  <c r="N828" i="4"/>
  <c r="T828" i="4"/>
  <c r="O828" i="4"/>
  <c r="Q828" i="4"/>
  <c r="R828" i="4" s="1"/>
  <c r="P828" i="4"/>
  <c r="U827" i="4"/>
  <c r="S827" i="4"/>
  <c r="V827" i="4" s="1"/>
  <c r="V416" i="4" l="1"/>
  <c r="Q417" i="4"/>
  <c r="S412" i="6"/>
  <c r="T412" i="6" s="1"/>
  <c r="U411" i="6" s="1"/>
  <c r="O413" i="6"/>
  <c r="W412" i="6"/>
  <c r="Q828" i="6"/>
  <c r="W828" i="6" s="1"/>
  <c r="S829" i="6"/>
  <c r="T829" i="6" s="1"/>
  <c r="U828" i="6" s="1"/>
  <c r="O829" i="6"/>
  <c r="P829" i="6" s="1"/>
  <c r="J829" i="6"/>
  <c r="I830" i="6"/>
  <c r="N829" i="6"/>
  <c r="L829" i="6"/>
  <c r="R829" i="6"/>
  <c r="V828" i="6"/>
  <c r="W417" i="5"/>
  <c r="S417" i="5"/>
  <c r="T417" i="5" s="1"/>
  <c r="U416" i="5" s="1"/>
  <c r="O418" i="5"/>
  <c r="P418" i="5" s="1"/>
  <c r="Q828" i="5"/>
  <c r="W828" i="5" s="1"/>
  <c r="R829" i="5"/>
  <c r="N829" i="5"/>
  <c r="S829" i="5"/>
  <c r="T829" i="5" s="1"/>
  <c r="U828" i="5" s="1"/>
  <c r="L829" i="5"/>
  <c r="O829" i="5"/>
  <c r="P829" i="5" s="1"/>
  <c r="I830" i="5"/>
  <c r="J829" i="5"/>
  <c r="V828" i="5"/>
  <c r="L829" i="4"/>
  <c r="T829" i="4"/>
  <c r="P829" i="4"/>
  <c r="Q829" i="4"/>
  <c r="R829" i="4" s="1"/>
  <c r="K830" i="4"/>
  <c r="I830" i="4" s="1"/>
  <c r="J830" i="4" s="1"/>
  <c r="O829" i="4"/>
  <c r="N829" i="4"/>
  <c r="U828" i="4"/>
  <c r="S828" i="4"/>
  <c r="V828" i="4" s="1"/>
  <c r="R417" i="4" l="1"/>
  <c r="S417" i="4" s="1"/>
  <c r="P417" i="4"/>
  <c r="P413" i="6"/>
  <c r="Q413" i="6" s="1"/>
  <c r="N413" i="6"/>
  <c r="Q829" i="6"/>
  <c r="W829" i="6" s="1"/>
  <c r="S830" i="6"/>
  <c r="T830" i="6" s="1"/>
  <c r="U829" i="6" s="1"/>
  <c r="O830" i="6"/>
  <c r="P830" i="6" s="1"/>
  <c r="J830" i="6"/>
  <c r="I831" i="6"/>
  <c r="N830" i="6"/>
  <c r="R830" i="6"/>
  <c r="L830" i="6"/>
  <c r="V829" i="6"/>
  <c r="I831" i="5"/>
  <c r="L830" i="5"/>
  <c r="S830" i="5"/>
  <c r="T830" i="5" s="1"/>
  <c r="U829" i="5" s="1"/>
  <c r="O830" i="5"/>
  <c r="P830" i="5" s="1"/>
  <c r="J830" i="5"/>
  <c r="N830" i="5"/>
  <c r="R830" i="5"/>
  <c r="V829" i="5"/>
  <c r="Q418" i="5"/>
  <c r="N418" i="5"/>
  <c r="Q829" i="5"/>
  <c r="W829" i="5" s="1"/>
  <c r="L830" i="4"/>
  <c r="K831" i="4"/>
  <c r="I831" i="4" s="1"/>
  <c r="J831" i="4" s="1"/>
  <c r="N830" i="4"/>
  <c r="Q830" i="4"/>
  <c r="R830" i="4" s="1"/>
  <c r="P830" i="4"/>
  <c r="O830" i="4"/>
  <c r="T830" i="4"/>
  <c r="U829" i="4"/>
  <c r="S829" i="4"/>
  <c r="V829" i="4" s="1"/>
  <c r="V417" i="4" l="1"/>
  <c r="Q418" i="4"/>
  <c r="S413" i="6"/>
  <c r="T413" i="6" s="1"/>
  <c r="U412" i="6" s="1"/>
  <c r="O414" i="6"/>
  <c r="W413" i="6"/>
  <c r="Q830" i="6"/>
  <c r="W830" i="6" s="1"/>
  <c r="S831" i="6"/>
  <c r="T831" i="6" s="1"/>
  <c r="U830" i="6" s="1"/>
  <c r="O831" i="6"/>
  <c r="P831" i="6" s="1"/>
  <c r="J831" i="6"/>
  <c r="I832" i="6"/>
  <c r="N831" i="6"/>
  <c r="R831" i="6"/>
  <c r="L831" i="6"/>
  <c r="V830" i="6"/>
  <c r="Q830" i="5"/>
  <c r="W830" i="5" s="1"/>
  <c r="W418" i="5"/>
  <c r="S418" i="5"/>
  <c r="T418" i="5" s="1"/>
  <c r="U417" i="5" s="1"/>
  <c r="O419" i="5"/>
  <c r="P419" i="5" s="1"/>
  <c r="R831" i="5"/>
  <c r="N831" i="5"/>
  <c r="O831" i="5"/>
  <c r="P831" i="5" s="1"/>
  <c r="I832" i="5"/>
  <c r="L831" i="5"/>
  <c r="S831" i="5"/>
  <c r="T831" i="5" s="1"/>
  <c r="U830" i="5" s="1"/>
  <c r="J831" i="5"/>
  <c r="V830" i="5"/>
  <c r="L831" i="4"/>
  <c r="S830" i="4"/>
  <c r="V830" i="4" s="1"/>
  <c r="T831" i="4"/>
  <c r="P831" i="4"/>
  <c r="K832" i="4"/>
  <c r="I832" i="4" s="1"/>
  <c r="J832" i="4" s="1"/>
  <c r="O831" i="4"/>
  <c r="N831" i="4"/>
  <c r="Q831" i="4"/>
  <c r="R831" i="4" s="1"/>
  <c r="U830" i="4"/>
  <c r="R418" i="4" l="1"/>
  <c r="S418" i="4" s="1"/>
  <c r="P418" i="4"/>
  <c r="P414" i="6"/>
  <c r="Q414" i="6" s="1"/>
  <c r="N414" i="6"/>
  <c r="Q831" i="6"/>
  <c r="W831" i="6" s="1"/>
  <c r="S832" i="6"/>
  <c r="T832" i="6" s="1"/>
  <c r="U831" i="6" s="1"/>
  <c r="O832" i="6"/>
  <c r="P832" i="6" s="1"/>
  <c r="J832" i="6"/>
  <c r="I833" i="6"/>
  <c r="N832" i="6"/>
  <c r="L832" i="6"/>
  <c r="R832" i="6"/>
  <c r="V831" i="6"/>
  <c r="Q831" i="5"/>
  <c r="W831" i="5" s="1"/>
  <c r="I833" i="5"/>
  <c r="L832" i="5"/>
  <c r="S832" i="5"/>
  <c r="T832" i="5" s="1"/>
  <c r="U831" i="5" s="1"/>
  <c r="O832" i="5"/>
  <c r="P832" i="5" s="1"/>
  <c r="J832" i="5"/>
  <c r="N832" i="5"/>
  <c r="R832" i="5"/>
  <c r="V831" i="5"/>
  <c r="Q419" i="5"/>
  <c r="N419" i="5"/>
  <c r="L832" i="4"/>
  <c r="K833" i="4"/>
  <c r="I833" i="4" s="1"/>
  <c r="J833" i="4" s="1"/>
  <c r="N832" i="4"/>
  <c r="Q832" i="4"/>
  <c r="R832" i="4" s="1"/>
  <c r="P832" i="4"/>
  <c r="T832" i="4"/>
  <c r="O832" i="4"/>
  <c r="U831" i="4"/>
  <c r="S831" i="4"/>
  <c r="V831" i="4" s="1"/>
  <c r="V418" i="4" l="1"/>
  <c r="Q419" i="4"/>
  <c r="S414" i="6"/>
  <c r="T414" i="6" s="1"/>
  <c r="U413" i="6" s="1"/>
  <c r="O415" i="6"/>
  <c r="W414" i="6"/>
  <c r="Q832" i="6"/>
  <c r="W832" i="6" s="1"/>
  <c r="S833" i="6"/>
  <c r="T833" i="6" s="1"/>
  <c r="U832" i="6" s="1"/>
  <c r="O833" i="6"/>
  <c r="P833" i="6" s="1"/>
  <c r="J833" i="6"/>
  <c r="I834" i="6"/>
  <c r="N833" i="6"/>
  <c r="L833" i="6"/>
  <c r="R833" i="6"/>
  <c r="V832" i="6"/>
  <c r="W419" i="5"/>
  <c r="S419" i="5"/>
  <c r="T419" i="5" s="1"/>
  <c r="U418" i="5" s="1"/>
  <c r="O420" i="5"/>
  <c r="P420" i="5" s="1"/>
  <c r="R833" i="5"/>
  <c r="N833" i="5"/>
  <c r="I834" i="5"/>
  <c r="J833" i="5"/>
  <c r="O833" i="5"/>
  <c r="P833" i="5" s="1"/>
  <c r="L833" i="5"/>
  <c r="S833" i="5"/>
  <c r="T833" i="5" s="1"/>
  <c r="U832" i="5" s="1"/>
  <c r="V832" i="5"/>
  <c r="Q832" i="5"/>
  <c r="W832" i="5" s="1"/>
  <c r="L833" i="4"/>
  <c r="S832" i="4"/>
  <c r="V832" i="4" s="1"/>
  <c r="T833" i="4"/>
  <c r="P833" i="4"/>
  <c r="N833" i="4"/>
  <c r="Q833" i="4"/>
  <c r="R833" i="4" s="1"/>
  <c r="K834" i="4"/>
  <c r="I834" i="4" s="1"/>
  <c r="J834" i="4" s="1"/>
  <c r="O833" i="4"/>
  <c r="U832" i="4"/>
  <c r="R419" i="4" l="1"/>
  <c r="S419" i="4" s="1"/>
  <c r="P419" i="4"/>
  <c r="P415" i="6"/>
  <c r="Q415" i="6" s="1"/>
  <c r="N415" i="6"/>
  <c r="Q833" i="6"/>
  <c r="W833" i="6" s="1"/>
  <c r="S834" i="6"/>
  <c r="T834" i="6" s="1"/>
  <c r="U833" i="6" s="1"/>
  <c r="O834" i="6"/>
  <c r="P834" i="6" s="1"/>
  <c r="J834" i="6"/>
  <c r="I835" i="6"/>
  <c r="N834" i="6"/>
  <c r="R834" i="6"/>
  <c r="L834" i="6"/>
  <c r="V833" i="6"/>
  <c r="Q833" i="5"/>
  <c r="W833" i="5" s="1"/>
  <c r="Q420" i="5"/>
  <c r="N420" i="5"/>
  <c r="I835" i="5"/>
  <c r="L834" i="5"/>
  <c r="S834" i="5"/>
  <c r="T834" i="5" s="1"/>
  <c r="U833" i="5" s="1"/>
  <c r="O834" i="5"/>
  <c r="P834" i="5" s="1"/>
  <c r="J834" i="5"/>
  <c r="R834" i="5"/>
  <c r="N834" i="5"/>
  <c r="V833" i="5"/>
  <c r="L834" i="4"/>
  <c r="K835" i="4"/>
  <c r="I835" i="4" s="1"/>
  <c r="J835" i="4" s="1"/>
  <c r="N834" i="4"/>
  <c r="P834" i="4"/>
  <c r="T834" i="4"/>
  <c r="O834" i="4"/>
  <c r="Q834" i="4"/>
  <c r="R834" i="4" s="1"/>
  <c r="U833" i="4"/>
  <c r="S833" i="4"/>
  <c r="V833" i="4" s="1"/>
  <c r="Q420" i="4" l="1"/>
  <c r="V419" i="4"/>
  <c r="S415" i="6"/>
  <c r="T415" i="6" s="1"/>
  <c r="U414" i="6" s="1"/>
  <c r="O416" i="6"/>
  <c r="W415" i="6"/>
  <c r="Q834" i="6"/>
  <c r="W834" i="6" s="1"/>
  <c r="S835" i="6"/>
  <c r="T835" i="6" s="1"/>
  <c r="U834" i="6" s="1"/>
  <c r="O835" i="6"/>
  <c r="P835" i="6" s="1"/>
  <c r="J835" i="6"/>
  <c r="I836" i="6"/>
  <c r="N835" i="6"/>
  <c r="R835" i="6"/>
  <c r="L835" i="6"/>
  <c r="V834" i="6"/>
  <c r="W420" i="5"/>
  <c r="S420" i="5"/>
  <c r="T420" i="5" s="1"/>
  <c r="U419" i="5" s="1"/>
  <c r="O421" i="5"/>
  <c r="P421" i="5" s="1"/>
  <c r="R835" i="5"/>
  <c r="N835" i="5"/>
  <c r="S835" i="5"/>
  <c r="T835" i="5" s="1"/>
  <c r="U834" i="5" s="1"/>
  <c r="L835" i="5"/>
  <c r="I836" i="5"/>
  <c r="J835" i="5"/>
  <c r="O835" i="5"/>
  <c r="P835" i="5" s="1"/>
  <c r="V834" i="5"/>
  <c r="Q834" i="5"/>
  <c r="W834" i="5" s="1"/>
  <c r="L835" i="4"/>
  <c r="S834" i="4"/>
  <c r="V834" i="4" s="1"/>
  <c r="T835" i="4"/>
  <c r="P835" i="4"/>
  <c r="Q835" i="4"/>
  <c r="R835" i="4" s="1"/>
  <c r="K836" i="4"/>
  <c r="I836" i="4" s="1"/>
  <c r="J836" i="4" s="1"/>
  <c r="O835" i="4"/>
  <c r="N835" i="4"/>
  <c r="U834" i="4"/>
  <c r="R420" i="4" l="1"/>
  <c r="S420" i="4" s="1"/>
  <c r="P420" i="4"/>
  <c r="P416" i="6"/>
  <c r="Q416" i="6" s="1"/>
  <c r="N416" i="6"/>
  <c r="Q835" i="6"/>
  <c r="W835" i="6" s="1"/>
  <c r="S836" i="6"/>
  <c r="T836" i="6" s="1"/>
  <c r="U835" i="6" s="1"/>
  <c r="O836" i="6"/>
  <c r="P836" i="6" s="1"/>
  <c r="J836" i="6"/>
  <c r="I837" i="6"/>
  <c r="N836" i="6"/>
  <c r="L836" i="6"/>
  <c r="R836" i="6"/>
  <c r="V835" i="6"/>
  <c r="Q835" i="5"/>
  <c r="W835" i="5" s="1"/>
  <c r="I837" i="5"/>
  <c r="L836" i="5"/>
  <c r="S836" i="5"/>
  <c r="T836" i="5" s="1"/>
  <c r="U835" i="5" s="1"/>
  <c r="O836" i="5"/>
  <c r="P836" i="5" s="1"/>
  <c r="J836" i="5"/>
  <c r="R836" i="5"/>
  <c r="N836" i="5"/>
  <c r="V835" i="5"/>
  <c r="Q421" i="5"/>
  <c r="N421" i="5"/>
  <c r="L836" i="4"/>
  <c r="K837" i="4"/>
  <c r="I837" i="4" s="1"/>
  <c r="J837" i="4" s="1"/>
  <c r="N836" i="4"/>
  <c r="T836" i="4"/>
  <c r="O836" i="4"/>
  <c r="Q836" i="4"/>
  <c r="R836" i="4" s="1"/>
  <c r="P836" i="4"/>
  <c r="U835" i="4"/>
  <c r="S835" i="4"/>
  <c r="V835" i="4" s="1"/>
  <c r="V420" i="4" l="1"/>
  <c r="Q421" i="4"/>
  <c r="S416" i="6"/>
  <c r="T416" i="6" s="1"/>
  <c r="U415" i="6" s="1"/>
  <c r="O417" i="6"/>
  <c r="W416" i="6"/>
  <c r="Q836" i="6"/>
  <c r="W836" i="6" s="1"/>
  <c r="S837" i="6"/>
  <c r="T837" i="6" s="1"/>
  <c r="U836" i="6" s="1"/>
  <c r="O837" i="6"/>
  <c r="P837" i="6" s="1"/>
  <c r="J837" i="6"/>
  <c r="I838" i="6"/>
  <c r="N837" i="6"/>
  <c r="L837" i="6"/>
  <c r="R837" i="6"/>
  <c r="V836" i="6"/>
  <c r="W421" i="5"/>
  <c r="S421" i="5"/>
  <c r="T421" i="5" s="1"/>
  <c r="U420" i="5" s="1"/>
  <c r="O422" i="5"/>
  <c r="P422" i="5" s="1"/>
  <c r="R837" i="5"/>
  <c r="N837" i="5"/>
  <c r="S837" i="5"/>
  <c r="T837" i="5" s="1"/>
  <c r="U836" i="5" s="1"/>
  <c r="L837" i="5"/>
  <c r="J837" i="5"/>
  <c r="O837" i="5"/>
  <c r="P837" i="5" s="1"/>
  <c r="I838" i="5"/>
  <c r="V836" i="5"/>
  <c r="Q836" i="5"/>
  <c r="W836" i="5" s="1"/>
  <c r="L837" i="4"/>
  <c r="S836" i="4"/>
  <c r="V836" i="4" s="1"/>
  <c r="T837" i="4"/>
  <c r="P837" i="4"/>
  <c r="Q837" i="4"/>
  <c r="R837" i="4" s="1"/>
  <c r="K838" i="4"/>
  <c r="I838" i="4" s="1"/>
  <c r="J838" i="4" s="1"/>
  <c r="O837" i="4"/>
  <c r="N837" i="4"/>
  <c r="U836" i="4"/>
  <c r="R421" i="4" l="1"/>
  <c r="S421" i="4" s="1"/>
  <c r="P421" i="4"/>
  <c r="P417" i="6"/>
  <c r="Q417" i="6" s="1"/>
  <c r="N417" i="6"/>
  <c r="Q837" i="6"/>
  <c r="W837" i="6" s="1"/>
  <c r="S838" i="6"/>
  <c r="T838" i="6" s="1"/>
  <c r="U837" i="6" s="1"/>
  <c r="O838" i="6"/>
  <c r="P838" i="6" s="1"/>
  <c r="J838" i="6"/>
  <c r="N838" i="6"/>
  <c r="L838" i="6"/>
  <c r="R838" i="6"/>
  <c r="I839" i="6"/>
  <c r="V837" i="6"/>
  <c r="Q422" i="5"/>
  <c r="N422" i="5"/>
  <c r="I839" i="5"/>
  <c r="L838" i="5"/>
  <c r="S838" i="5"/>
  <c r="T838" i="5" s="1"/>
  <c r="U837" i="5" s="1"/>
  <c r="O838" i="5"/>
  <c r="P838" i="5" s="1"/>
  <c r="J838" i="5"/>
  <c r="N838" i="5"/>
  <c r="R838" i="5"/>
  <c r="V837" i="5"/>
  <c r="Q837" i="5"/>
  <c r="W837" i="5" s="1"/>
  <c r="L838" i="4"/>
  <c r="S837" i="4"/>
  <c r="V837" i="4" s="1"/>
  <c r="K839" i="4"/>
  <c r="I839" i="4" s="1"/>
  <c r="J839" i="4" s="1"/>
  <c r="N838" i="4"/>
  <c r="Q838" i="4"/>
  <c r="R838" i="4" s="1"/>
  <c r="T838" i="4"/>
  <c r="P838" i="4"/>
  <c r="O838" i="4"/>
  <c r="U837" i="4"/>
  <c r="V421" i="4" l="1"/>
  <c r="Q422" i="4"/>
  <c r="S417" i="6"/>
  <c r="T417" i="6" s="1"/>
  <c r="U416" i="6" s="1"/>
  <c r="O418" i="6"/>
  <c r="W417" i="6"/>
  <c r="O839" i="6"/>
  <c r="P839" i="6" s="1"/>
  <c r="J839" i="6"/>
  <c r="R839" i="6"/>
  <c r="I840" i="6"/>
  <c r="N839" i="6"/>
  <c r="S839" i="6"/>
  <c r="T839" i="6" s="1"/>
  <c r="U838" i="6" s="1"/>
  <c r="L839" i="6"/>
  <c r="V838" i="6"/>
  <c r="Q838" i="6"/>
  <c r="W838" i="6" s="1"/>
  <c r="R839" i="5"/>
  <c r="N839" i="5"/>
  <c r="O839" i="5"/>
  <c r="P839" i="5" s="1"/>
  <c r="L839" i="5"/>
  <c r="I840" i="5"/>
  <c r="J839" i="5"/>
  <c r="S839" i="5"/>
  <c r="T839" i="5" s="1"/>
  <c r="U838" i="5" s="1"/>
  <c r="V838" i="5"/>
  <c r="Q838" i="5"/>
  <c r="W838" i="5" s="1"/>
  <c r="W422" i="5"/>
  <c r="S422" i="5"/>
  <c r="T422" i="5" s="1"/>
  <c r="U421" i="5" s="1"/>
  <c r="O423" i="5"/>
  <c r="P423" i="5" s="1"/>
  <c r="L839" i="4"/>
  <c r="T839" i="4"/>
  <c r="P839" i="4"/>
  <c r="K840" i="4"/>
  <c r="I840" i="4" s="1"/>
  <c r="J840" i="4" s="1"/>
  <c r="O839" i="4"/>
  <c r="N839" i="4"/>
  <c r="Q839" i="4"/>
  <c r="R839" i="4" s="1"/>
  <c r="U838" i="4"/>
  <c r="S838" i="4"/>
  <c r="V838" i="4" s="1"/>
  <c r="R422" i="4" l="1"/>
  <c r="S422" i="4" s="1"/>
  <c r="P422" i="4"/>
  <c r="P418" i="6"/>
  <c r="Q418" i="6" s="1"/>
  <c r="N418" i="6"/>
  <c r="S840" i="6"/>
  <c r="T840" i="6" s="1"/>
  <c r="U839" i="6" s="1"/>
  <c r="O840" i="6"/>
  <c r="P840" i="6" s="1"/>
  <c r="J840" i="6"/>
  <c r="L840" i="6"/>
  <c r="N840" i="6"/>
  <c r="R840" i="6"/>
  <c r="I841" i="6"/>
  <c r="V839" i="6"/>
  <c r="Q839" i="6"/>
  <c r="W839" i="6" s="1"/>
  <c r="Q839" i="5"/>
  <c r="W839" i="5" s="1"/>
  <c r="Q423" i="5"/>
  <c r="N423" i="5"/>
  <c r="I841" i="5"/>
  <c r="L840" i="5"/>
  <c r="S840" i="5"/>
  <c r="T840" i="5" s="1"/>
  <c r="U839" i="5" s="1"/>
  <c r="O840" i="5"/>
  <c r="P840" i="5" s="1"/>
  <c r="J840" i="5"/>
  <c r="N840" i="5"/>
  <c r="R840" i="5"/>
  <c r="V839" i="5"/>
  <c r="L840" i="4"/>
  <c r="S839" i="4"/>
  <c r="V839" i="4" s="1"/>
  <c r="K841" i="4"/>
  <c r="I841" i="4" s="1"/>
  <c r="J841" i="4" s="1"/>
  <c r="N840" i="4"/>
  <c r="Q840" i="4"/>
  <c r="R840" i="4" s="1"/>
  <c r="P840" i="4"/>
  <c r="O840" i="4"/>
  <c r="T840" i="4"/>
  <c r="U839" i="4"/>
  <c r="V422" i="4" l="1"/>
  <c r="Q423" i="4"/>
  <c r="S418" i="6"/>
  <c r="T418" i="6" s="1"/>
  <c r="U417" i="6" s="1"/>
  <c r="O419" i="6"/>
  <c r="W418" i="6"/>
  <c r="R841" i="6"/>
  <c r="O841" i="6"/>
  <c r="P841" i="6" s="1"/>
  <c r="J841" i="6"/>
  <c r="I842" i="6"/>
  <c r="N841" i="6"/>
  <c r="S841" i="6"/>
  <c r="T841" i="6" s="1"/>
  <c r="U840" i="6" s="1"/>
  <c r="L841" i="6"/>
  <c r="V840" i="6"/>
  <c r="Q840" i="6"/>
  <c r="W840" i="6" s="1"/>
  <c r="W423" i="5"/>
  <c r="S423" i="5"/>
  <c r="T423" i="5" s="1"/>
  <c r="U422" i="5" s="1"/>
  <c r="O424" i="5"/>
  <c r="P424" i="5" s="1"/>
  <c r="R841" i="5"/>
  <c r="N841" i="5"/>
  <c r="I842" i="5"/>
  <c r="J841" i="5"/>
  <c r="O841" i="5"/>
  <c r="P841" i="5" s="1"/>
  <c r="S841" i="5"/>
  <c r="T841" i="5" s="1"/>
  <c r="U840" i="5" s="1"/>
  <c r="L841" i="5"/>
  <c r="V840" i="5"/>
  <c r="Q840" i="5"/>
  <c r="W840" i="5" s="1"/>
  <c r="L841" i="4"/>
  <c r="T841" i="4"/>
  <c r="P841" i="4"/>
  <c r="N841" i="4"/>
  <c r="K842" i="4"/>
  <c r="I842" i="4" s="1"/>
  <c r="J842" i="4" s="1"/>
  <c r="Q841" i="4"/>
  <c r="R841" i="4" s="1"/>
  <c r="O841" i="4"/>
  <c r="U840" i="4"/>
  <c r="S840" i="4"/>
  <c r="V840" i="4" s="1"/>
  <c r="R423" i="4" l="1"/>
  <c r="S423" i="4" s="1"/>
  <c r="P423" i="4"/>
  <c r="P419" i="6"/>
  <c r="Q419" i="6" s="1"/>
  <c r="N419" i="6"/>
  <c r="O842" i="6"/>
  <c r="P842" i="6" s="1"/>
  <c r="J842" i="6"/>
  <c r="N842" i="6"/>
  <c r="I843" i="6"/>
  <c r="R842" i="6"/>
  <c r="L842" i="6"/>
  <c r="S842" i="6"/>
  <c r="T842" i="6" s="1"/>
  <c r="U841" i="6" s="1"/>
  <c r="V841" i="6"/>
  <c r="Q841" i="6"/>
  <c r="W841" i="6" s="1"/>
  <c r="Q841" i="5"/>
  <c r="W841" i="5" s="1"/>
  <c r="Q424" i="5"/>
  <c r="N424" i="5"/>
  <c r="I843" i="5"/>
  <c r="L842" i="5"/>
  <c r="S842" i="5"/>
  <c r="T842" i="5" s="1"/>
  <c r="U841" i="5" s="1"/>
  <c r="O842" i="5"/>
  <c r="P842" i="5" s="1"/>
  <c r="J842" i="5"/>
  <c r="R842" i="5"/>
  <c r="N842" i="5"/>
  <c r="V841" i="5"/>
  <c r="L842" i="4"/>
  <c r="S841" i="4"/>
  <c r="V841" i="4" s="1"/>
  <c r="K843" i="4"/>
  <c r="I843" i="4" s="1"/>
  <c r="J843" i="4" s="1"/>
  <c r="N842" i="4"/>
  <c r="P842" i="4"/>
  <c r="T842" i="4"/>
  <c r="O842" i="4"/>
  <c r="Q842" i="4"/>
  <c r="R842" i="4" s="1"/>
  <c r="U841" i="4"/>
  <c r="V423" i="4" l="1"/>
  <c r="Q424" i="4"/>
  <c r="W419" i="6"/>
  <c r="S419" i="6"/>
  <c r="T419" i="6" s="1"/>
  <c r="U418" i="6" s="1"/>
  <c r="O420" i="6"/>
  <c r="Q842" i="6"/>
  <c r="W842" i="6" s="1"/>
  <c r="S843" i="6"/>
  <c r="T843" i="6" s="1"/>
  <c r="U842" i="6" s="1"/>
  <c r="O843" i="6"/>
  <c r="P843" i="6" s="1"/>
  <c r="J843" i="6"/>
  <c r="L843" i="6"/>
  <c r="N843" i="6"/>
  <c r="R843" i="6"/>
  <c r="I844" i="6"/>
  <c r="V842" i="6"/>
  <c r="W424" i="5"/>
  <c r="S424" i="5"/>
  <c r="T424" i="5" s="1"/>
  <c r="U423" i="5" s="1"/>
  <c r="O425" i="5"/>
  <c r="P425" i="5" s="1"/>
  <c r="R843" i="5"/>
  <c r="N843" i="5"/>
  <c r="S843" i="5"/>
  <c r="T843" i="5" s="1"/>
  <c r="U842" i="5" s="1"/>
  <c r="L843" i="5"/>
  <c r="I844" i="5"/>
  <c r="J843" i="5"/>
  <c r="O843" i="5"/>
  <c r="P843" i="5" s="1"/>
  <c r="V842" i="5"/>
  <c r="Q842" i="5"/>
  <c r="W842" i="5" s="1"/>
  <c r="L843" i="4"/>
  <c r="S842" i="4"/>
  <c r="V842" i="4" s="1"/>
  <c r="T843" i="4"/>
  <c r="P843" i="4"/>
  <c r="Q843" i="4"/>
  <c r="R843" i="4" s="1"/>
  <c r="K844" i="4"/>
  <c r="I844" i="4" s="1"/>
  <c r="J844" i="4" s="1"/>
  <c r="O843" i="4"/>
  <c r="N843" i="4"/>
  <c r="U842" i="4"/>
  <c r="R424" i="4" l="1"/>
  <c r="S424" i="4" s="1"/>
  <c r="P424" i="4"/>
  <c r="P420" i="6"/>
  <c r="Q420" i="6" s="1"/>
  <c r="N420" i="6"/>
  <c r="Q843" i="6"/>
  <c r="W843" i="6" s="1"/>
  <c r="I845" i="6"/>
  <c r="S844" i="6"/>
  <c r="T844" i="6" s="1"/>
  <c r="U843" i="6" s="1"/>
  <c r="N844" i="6"/>
  <c r="R844" i="6"/>
  <c r="J844" i="6"/>
  <c r="O844" i="6"/>
  <c r="P844" i="6" s="1"/>
  <c r="L844" i="6"/>
  <c r="V843" i="6"/>
  <c r="Q843" i="5"/>
  <c r="W843" i="5" s="1"/>
  <c r="I845" i="5"/>
  <c r="L844" i="5"/>
  <c r="S844" i="5"/>
  <c r="T844" i="5" s="1"/>
  <c r="U843" i="5" s="1"/>
  <c r="O844" i="5"/>
  <c r="P844" i="5" s="1"/>
  <c r="J844" i="5"/>
  <c r="R844" i="5"/>
  <c r="N844" i="5"/>
  <c r="V843" i="5"/>
  <c r="Q425" i="5"/>
  <c r="N425" i="5"/>
  <c r="L844" i="4"/>
  <c r="K845" i="4"/>
  <c r="I845" i="4" s="1"/>
  <c r="J845" i="4" s="1"/>
  <c r="N844" i="4"/>
  <c r="T844" i="4"/>
  <c r="O844" i="4"/>
  <c r="Q844" i="4"/>
  <c r="R844" i="4" s="1"/>
  <c r="P844" i="4"/>
  <c r="U843" i="4"/>
  <c r="S843" i="4"/>
  <c r="V843" i="4" s="1"/>
  <c r="V424" i="4" l="1"/>
  <c r="Q425" i="4"/>
  <c r="S420" i="6"/>
  <c r="T420" i="6" s="1"/>
  <c r="U419" i="6" s="1"/>
  <c r="O421" i="6"/>
  <c r="W420" i="6"/>
  <c r="Q844" i="6"/>
  <c r="W844" i="6" s="1"/>
  <c r="S845" i="6"/>
  <c r="T845" i="6" s="1"/>
  <c r="U844" i="6" s="1"/>
  <c r="O845" i="6"/>
  <c r="P845" i="6" s="1"/>
  <c r="J845" i="6"/>
  <c r="N845" i="6"/>
  <c r="R845" i="6"/>
  <c r="I846" i="6"/>
  <c r="L845" i="6"/>
  <c r="V844" i="6"/>
  <c r="W425" i="5"/>
  <c r="S425" i="5"/>
  <c r="T425" i="5" s="1"/>
  <c r="U424" i="5" s="1"/>
  <c r="O426" i="5"/>
  <c r="P426" i="5" s="1"/>
  <c r="R845" i="5"/>
  <c r="N845" i="5"/>
  <c r="S845" i="5"/>
  <c r="T845" i="5" s="1"/>
  <c r="U844" i="5" s="1"/>
  <c r="L845" i="5"/>
  <c r="O845" i="5"/>
  <c r="P845" i="5" s="1"/>
  <c r="I846" i="5"/>
  <c r="J845" i="5"/>
  <c r="V844" i="5"/>
  <c r="Q844" i="5"/>
  <c r="W844" i="5" s="1"/>
  <c r="L845" i="4"/>
  <c r="S844" i="4"/>
  <c r="V844" i="4" s="1"/>
  <c r="T845" i="4"/>
  <c r="P845" i="4"/>
  <c r="Q845" i="4"/>
  <c r="R845" i="4" s="1"/>
  <c r="K846" i="4"/>
  <c r="I846" i="4" s="1"/>
  <c r="J846" i="4" s="1"/>
  <c r="O845" i="4"/>
  <c r="N845" i="4"/>
  <c r="U844" i="4"/>
  <c r="R425" i="4" l="1"/>
  <c r="S425" i="4" s="1"/>
  <c r="P425" i="4"/>
  <c r="P421" i="6"/>
  <c r="Q421" i="6" s="1"/>
  <c r="N421" i="6"/>
  <c r="L846" i="6"/>
  <c r="O846" i="6"/>
  <c r="P846" i="6" s="1"/>
  <c r="J846" i="6"/>
  <c r="I847" i="6"/>
  <c r="N846" i="6"/>
  <c r="S846" i="6"/>
  <c r="T846" i="6" s="1"/>
  <c r="U845" i="6" s="1"/>
  <c r="R846" i="6"/>
  <c r="V845" i="6"/>
  <c r="Q845" i="6"/>
  <c r="W845" i="6" s="1"/>
  <c r="Q845" i="5"/>
  <c r="W845" i="5" s="1"/>
  <c r="Q426" i="5"/>
  <c r="N426" i="5"/>
  <c r="I847" i="5"/>
  <c r="L846" i="5"/>
  <c r="S846" i="5"/>
  <c r="T846" i="5" s="1"/>
  <c r="U845" i="5" s="1"/>
  <c r="O846" i="5"/>
  <c r="P846" i="5" s="1"/>
  <c r="J846" i="5"/>
  <c r="N846" i="5"/>
  <c r="R846" i="5"/>
  <c r="V845" i="5"/>
  <c r="L846" i="4"/>
  <c r="S845" i="4"/>
  <c r="V845" i="4" s="1"/>
  <c r="K847" i="4"/>
  <c r="I847" i="4" s="1"/>
  <c r="J847" i="4" s="1"/>
  <c r="N846" i="4"/>
  <c r="Q846" i="4"/>
  <c r="R846" i="4" s="1"/>
  <c r="P846" i="4"/>
  <c r="O846" i="4"/>
  <c r="T846" i="4"/>
  <c r="U845" i="4"/>
  <c r="Q426" i="4" l="1"/>
  <c r="V425" i="4"/>
  <c r="S421" i="6"/>
  <c r="T421" i="6" s="1"/>
  <c r="U420" i="6" s="1"/>
  <c r="O422" i="6"/>
  <c r="W421" i="6"/>
  <c r="S847" i="6"/>
  <c r="T847" i="6" s="1"/>
  <c r="U846" i="6" s="1"/>
  <c r="O847" i="6"/>
  <c r="P847" i="6" s="1"/>
  <c r="J847" i="6"/>
  <c r="I848" i="6"/>
  <c r="R847" i="6"/>
  <c r="L847" i="6"/>
  <c r="N847" i="6"/>
  <c r="V846" i="6"/>
  <c r="Q846" i="6"/>
  <c r="W846" i="6" s="1"/>
  <c r="W426" i="5"/>
  <c r="S426" i="5"/>
  <c r="T426" i="5" s="1"/>
  <c r="U425" i="5" s="1"/>
  <c r="O427" i="5"/>
  <c r="P427" i="5" s="1"/>
  <c r="R847" i="5"/>
  <c r="N847" i="5"/>
  <c r="O847" i="5"/>
  <c r="P847" i="5" s="1"/>
  <c r="I848" i="5"/>
  <c r="L847" i="5"/>
  <c r="S847" i="5"/>
  <c r="T847" i="5" s="1"/>
  <c r="U846" i="5" s="1"/>
  <c r="J847" i="5"/>
  <c r="V846" i="5"/>
  <c r="Q846" i="5"/>
  <c r="W846" i="5" s="1"/>
  <c r="L847" i="4"/>
  <c r="T847" i="4"/>
  <c r="P847" i="4"/>
  <c r="K848" i="4"/>
  <c r="I848" i="4" s="1"/>
  <c r="J848" i="4" s="1"/>
  <c r="O847" i="4"/>
  <c r="N847" i="4"/>
  <c r="Q847" i="4"/>
  <c r="R847" i="4" s="1"/>
  <c r="U846" i="4"/>
  <c r="S846" i="4"/>
  <c r="V846" i="4" s="1"/>
  <c r="R426" i="4" l="1"/>
  <c r="S426" i="4" s="1"/>
  <c r="P426" i="4"/>
  <c r="P422" i="6"/>
  <c r="Q422" i="6" s="1"/>
  <c r="N422" i="6"/>
  <c r="Q847" i="6"/>
  <c r="W847" i="6" s="1"/>
  <c r="I849" i="6"/>
  <c r="S848" i="6"/>
  <c r="T848" i="6" s="1"/>
  <c r="U847" i="6" s="1"/>
  <c r="N848" i="6"/>
  <c r="R848" i="6"/>
  <c r="J848" i="6"/>
  <c r="L848" i="6"/>
  <c r="O848" i="6"/>
  <c r="P848" i="6" s="1"/>
  <c r="V847" i="6"/>
  <c r="I849" i="5"/>
  <c r="L848" i="5"/>
  <c r="S848" i="5"/>
  <c r="T848" i="5" s="1"/>
  <c r="U847" i="5" s="1"/>
  <c r="O848" i="5"/>
  <c r="P848" i="5" s="1"/>
  <c r="J848" i="5"/>
  <c r="N848" i="5"/>
  <c r="R848" i="5"/>
  <c r="V847" i="5"/>
  <c r="Q427" i="5"/>
  <c r="N427" i="5"/>
  <c r="Q847" i="5"/>
  <c r="W847" i="5" s="1"/>
  <c r="L848" i="4"/>
  <c r="S847" i="4"/>
  <c r="V847" i="4" s="1"/>
  <c r="K849" i="4"/>
  <c r="I849" i="4" s="1"/>
  <c r="J849" i="4" s="1"/>
  <c r="N848" i="4"/>
  <c r="Q848" i="4"/>
  <c r="R848" i="4" s="1"/>
  <c r="P848" i="4"/>
  <c r="T848" i="4"/>
  <c r="O848" i="4"/>
  <c r="U847" i="4"/>
  <c r="V426" i="4" l="1"/>
  <c r="Q427" i="4"/>
  <c r="S422" i="6"/>
  <c r="T422" i="6" s="1"/>
  <c r="U421" i="6" s="1"/>
  <c r="O423" i="6"/>
  <c r="W422" i="6"/>
  <c r="Q848" i="6"/>
  <c r="W848" i="6" s="1"/>
  <c r="S849" i="6"/>
  <c r="T849" i="6" s="1"/>
  <c r="U848" i="6" s="1"/>
  <c r="O849" i="6"/>
  <c r="P849" i="6" s="1"/>
  <c r="J849" i="6"/>
  <c r="N849" i="6"/>
  <c r="R849" i="6"/>
  <c r="I850" i="6"/>
  <c r="L849" i="6"/>
  <c r="V848" i="6"/>
  <c r="W427" i="5"/>
  <c r="S427" i="5"/>
  <c r="T427" i="5" s="1"/>
  <c r="U426" i="5" s="1"/>
  <c r="O428" i="5"/>
  <c r="P428" i="5" s="1"/>
  <c r="Q848" i="5"/>
  <c r="W848" i="5" s="1"/>
  <c r="R849" i="5"/>
  <c r="N849" i="5"/>
  <c r="I850" i="5"/>
  <c r="J849" i="5"/>
  <c r="O849" i="5"/>
  <c r="P849" i="5" s="1"/>
  <c r="L849" i="5"/>
  <c r="S849" i="5"/>
  <c r="T849" i="5" s="1"/>
  <c r="U848" i="5" s="1"/>
  <c r="V848" i="5"/>
  <c r="L849" i="4"/>
  <c r="S848" i="4"/>
  <c r="V848" i="4" s="1"/>
  <c r="T849" i="4"/>
  <c r="P849" i="4"/>
  <c r="O849" i="4"/>
  <c r="N849" i="4"/>
  <c r="Q849" i="4"/>
  <c r="R849" i="4" s="1"/>
  <c r="K850" i="4"/>
  <c r="I850" i="4" s="1"/>
  <c r="J850" i="4" s="1"/>
  <c r="U848" i="4"/>
  <c r="R427" i="4" l="1"/>
  <c r="S427" i="4" s="1"/>
  <c r="P427" i="4"/>
  <c r="P423" i="6"/>
  <c r="Q423" i="6" s="1"/>
  <c r="N423" i="6"/>
  <c r="L850" i="6"/>
  <c r="O850" i="6"/>
  <c r="P850" i="6" s="1"/>
  <c r="J850" i="6"/>
  <c r="I851" i="6"/>
  <c r="N850" i="6"/>
  <c r="S850" i="6"/>
  <c r="T850" i="6" s="1"/>
  <c r="U849" i="6" s="1"/>
  <c r="R850" i="6"/>
  <c r="V849" i="6"/>
  <c r="Q849" i="6"/>
  <c r="W849" i="6" s="1"/>
  <c r="I851" i="5"/>
  <c r="L850" i="5"/>
  <c r="S850" i="5"/>
  <c r="T850" i="5" s="1"/>
  <c r="U849" i="5" s="1"/>
  <c r="O850" i="5"/>
  <c r="P850" i="5" s="1"/>
  <c r="J850" i="5"/>
  <c r="R850" i="5"/>
  <c r="N850" i="5"/>
  <c r="V849" i="5"/>
  <c r="Q428" i="5"/>
  <c r="N428" i="5"/>
  <c r="Q849" i="5"/>
  <c r="W849" i="5" s="1"/>
  <c r="L850" i="4"/>
  <c r="S849" i="4"/>
  <c r="V849" i="4" s="1"/>
  <c r="K851" i="4"/>
  <c r="I851" i="4" s="1"/>
  <c r="J851" i="4" s="1"/>
  <c r="N850" i="4"/>
  <c r="T850" i="4"/>
  <c r="O850" i="4"/>
  <c r="P850" i="4"/>
  <c r="Q850" i="4"/>
  <c r="R850" i="4" s="1"/>
  <c r="U849" i="4"/>
  <c r="V427" i="4" l="1"/>
  <c r="Q428" i="4"/>
  <c r="S423" i="6"/>
  <c r="T423" i="6" s="1"/>
  <c r="U422" i="6" s="1"/>
  <c r="O424" i="6"/>
  <c r="W423" i="6"/>
  <c r="Q850" i="6"/>
  <c r="W850" i="6" s="1"/>
  <c r="S851" i="6"/>
  <c r="T851" i="6" s="1"/>
  <c r="U850" i="6" s="1"/>
  <c r="O851" i="6"/>
  <c r="P851" i="6" s="1"/>
  <c r="J851" i="6"/>
  <c r="I852" i="6"/>
  <c r="R851" i="6"/>
  <c r="L851" i="6"/>
  <c r="N851" i="6"/>
  <c r="V850" i="6"/>
  <c r="Q850" i="5"/>
  <c r="W850" i="5" s="1"/>
  <c r="W428" i="5"/>
  <c r="S428" i="5"/>
  <c r="T428" i="5" s="1"/>
  <c r="U427" i="5" s="1"/>
  <c r="O429" i="5"/>
  <c r="P429" i="5" s="1"/>
  <c r="R851" i="5"/>
  <c r="N851" i="5"/>
  <c r="S851" i="5"/>
  <c r="T851" i="5" s="1"/>
  <c r="U850" i="5" s="1"/>
  <c r="L851" i="5"/>
  <c r="I852" i="5"/>
  <c r="J851" i="5"/>
  <c r="O851" i="5"/>
  <c r="P851" i="5" s="1"/>
  <c r="V850" i="5"/>
  <c r="L851" i="4"/>
  <c r="T851" i="4"/>
  <c r="P851" i="4"/>
  <c r="Q851" i="4"/>
  <c r="R851" i="4" s="1"/>
  <c r="O851" i="4"/>
  <c r="N851" i="4"/>
  <c r="K852" i="4"/>
  <c r="I852" i="4" s="1"/>
  <c r="J852" i="4" s="1"/>
  <c r="U850" i="4"/>
  <c r="S850" i="4"/>
  <c r="V850" i="4" s="1"/>
  <c r="R428" i="4" l="1"/>
  <c r="S428" i="4" s="1"/>
  <c r="P428" i="4"/>
  <c r="P424" i="6"/>
  <c r="Q424" i="6" s="1"/>
  <c r="N424" i="6"/>
  <c r="Q851" i="6"/>
  <c r="W851" i="6" s="1"/>
  <c r="I853" i="6"/>
  <c r="S852" i="6"/>
  <c r="T852" i="6" s="1"/>
  <c r="U851" i="6" s="1"/>
  <c r="N852" i="6"/>
  <c r="R852" i="6"/>
  <c r="J852" i="6"/>
  <c r="O852" i="6"/>
  <c r="P852" i="6" s="1"/>
  <c r="L852" i="6"/>
  <c r="V851" i="6"/>
  <c r="Q851" i="5"/>
  <c r="W851" i="5" s="1"/>
  <c r="I853" i="5"/>
  <c r="L852" i="5"/>
  <c r="S852" i="5"/>
  <c r="T852" i="5" s="1"/>
  <c r="U851" i="5" s="1"/>
  <c r="O852" i="5"/>
  <c r="P852" i="5" s="1"/>
  <c r="J852" i="5"/>
  <c r="R852" i="5"/>
  <c r="N852" i="5"/>
  <c r="V851" i="5"/>
  <c r="Q429" i="5"/>
  <c r="N429" i="5"/>
  <c r="L852" i="4"/>
  <c r="K853" i="4"/>
  <c r="I853" i="4" s="1"/>
  <c r="J853" i="4" s="1"/>
  <c r="N852" i="4"/>
  <c r="P852" i="4"/>
  <c r="O852" i="4"/>
  <c r="T852" i="4"/>
  <c r="Q852" i="4"/>
  <c r="R852" i="4" s="1"/>
  <c r="U851" i="4"/>
  <c r="S851" i="4"/>
  <c r="V851" i="4" s="1"/>
  <c r="V428" i="4" l="1"/>
  <c r="Q429" i="4"/>
  <c r="S424" i="6"/>
  <c r="T424" i="6" s="1"/>
  <c r="U423" i="6" s="1"/>
  <c r="O425" i="6"/>
  <c r="W424" i="6"/>
  <c r="Q852" i="6"/>
  <c r="W852" i="6" s="1"/>
  <c r="S853" i="6"/>
  <c r="T853" i="6" s="1"/>
  <c r="U852" i="6" s="1"/>
  <c r="O853" i="6"/>
  <c r="P853" i="6" s="1"/>
  <c r="J853" i="6"/>
  <c r="N853" i="6"/>
  <c r="R853" i="6"/>
  <c r="I854" i="6"/>
  <c r="L853" i="6"/>
  <c r="V852" i="6"/>
  <c r="W429" i="5"/>
  <c r="S429" i="5"/>
  <c r="T429" i="5" s="1"/>
  <c r="U428" i="5" s="1"/>
  <c r="O430" i="5"/>
  <c r="P430" i="5" s="1"/>
  <c r="R853" i="5"/>
  <c r="N853" i="5"/>
  <c r="S853" i="5"/>
  <c r="T853" i="5" s="1"/>
  <c r="U852" i="5" s="1"/>
  <c r="L853" i="5"/>
  <c r="J853" i="5"/>
  <c r="I854" i="5"/>
  <c r="O853" i="5"/>
  <c r="P853" i="5" s="1"/>
  <c r="V852" i="5"/>
  <c r="Q852" i="5"/>
  <c r="W852" i="5" s="1"/>
  <c r="L853" i="4"/>
  <c r="T853" i="4"/>
  <c r="P853" i="4"/>
  <c r="O853" i="4"/>
  <c r="K854" i="4"/>
  <c r="I854" i="4" s="1"/>
  <c r="J854" i="4" s="1"/>
  <c r="Q853" i="4"/>
  <c r="R853" i="4" s="1"/>
  <c r="N853" i="4"/>
  <c r="U852" i="4"/>
  <c r="S852" i="4"/>
  <c r="V852" i="4" s="1"/>
  <c r="R429" i="4" l="1"/>
  <c r="S429" i="4" s="1"/>
  <c r="P429" i="4"/>
  <c r="P425" i="6"/>
  <c r="Q425" i="6" s="1"/>
  <c r="N425" i="6"/>
  <c r="L854" i="6"/>
  <c r="O854" i="6"/>
  <c r="P854" i="6" s="1"/>
  <c r="J854" i="6"/>
  <c r="I855" i="6"/>
  <c r="N854" i="6"/>
  <c r="S854" i="6"/>
  <c r="T854" i="6" s="1"/>
  <c r="U853" i="6" s="1"/>
  <c r="R854" i="6"/>
  <c r="V853" i="6"/>
  <c r="Q853" i="6"/>
  <c r="W853" i="6" s="1"/>
  <c r="Q430" i="5"/>
  <c r="N430" i="5"/>
  <c r="Q853" i="5"/>
  <c r="W853" i="5" s="1"/>
  <c r="I855" i="5"/>
  <c r="L854" i="5"/>
  <c r="S854" i="5"/>
  <c r="T854" i="5" s="1"/>
  <c r="U853" i="5" s="1"/>
  <c r="O854" i="5"/>
  <c r="P854" i="5" s="1"/>
  <c r="J854" i="5"/>
  <c r="N854" i="5"/>
  <c r="R854" i="5"/>
  <c r="V853" i="5"/>
  <c r="L854" i="4"/>
  <c r="S853" i="4"/>
  <c r="V853" i="4" s="1"/>
  <c r="K855" i="4"/>
  <c r="I855" i="4" s="1"/>
  <c r="J855" i="4" s="1"/>
  <c r="N854" i="4"/>
  <c r="Q854" i="4"/>
  <c r="R854" i="4" s="1"/>
  <c r="O854" i="4"/>
  <c r="P854" i="4"/>
  <c r="T854" i="4"/>
  <c r="U853" i="4"/>
  <c r="V429" i="4" l="1"/>
  <c r="Q430" i="4"/>
  <c r="W425" i="6"/>
  <c r="S425" i="6"/>
  <c r="T425" i="6" s="1"/>
  <c r="U424" i="6" s="1"/>
  <c r="O426" i="6"/>
  <c r="S855" i="6"/>
  <c r="T855" i="6" s="1"/>
  <c r="U854" i="6" s="1"/>
  <c r="O855" i="6"/>
  <c r="P855" i="6" s="1"/>
  <c r="J855" i="6"/>
  <c r="I856" i="6"/>
  <c r="R855" i="6"/>
  <c r="L855" i="6"/>
  <c r="N855" i="6"/>
  <c r="V854" i="6"/>
  <c r="Q854" i="6"/>
  <c r="W854" i="6" s="1"/>
  <c r="R855" i="5"/>
  <c r="N855" i="5"/>
  <c r="O855" i="5"/>
  <c r="P855" i="5" s="1"/>
  <c r="S855" i="5"/>
  <c r="T855" i="5" s="1"/>
  <c r="U854" i="5" s="1"/>
  <c r="J855" i="5"/>
  <c r="I856" i="5"/>
  <c r="L855" i="5"/>
  <c r="V854" i="5"/>
  <c r="W430" i="5"/>
  <c r="S430" i="5"/>
  <c r="T430" i="5" s="1"/>
  <c r="U429" i="5" s="1"/>
  <c r="O431" i="5"/>
  <c r="P431" i="5" s="1"/>
  <c r="Q854" i="5"/>
  <c r="W854" i="5" s="1"/>
  <c r="L855" i="4"/>
  <c r="T855" i="4"/>
  <c r="P855" i="4"/>
  <c r="O855" i="4"/>
  <c r="Q855" i="4"/>
  <c r="R855" i="4" s="1"/>
  <c r="K856" i="4"/>
  <c r="I856" i="4" s="1"/>
  <c r="J856" i="4" s="1"/>
  <c r="N855" i="4"/>
  <c r="U854" i="4"/>
  <c r="S854" i="4"/>
  <c r="V854" i="4" s="1"/>
  <c r="R430" i="4" l="1"/>
  <c r="S430" i="4" s="1"/>
  <c r="P430" i="4"/>
  <c r="P426" i="6"/>
  <c r="Q426" i="6" s="1"/>
  <c r="N426" i="6"/>
  <c r="I857" i="6"/>
  <c r="S856" i="6"/>
  <c r="T856" i="6" s="1"/>
  <c r="U855" i="6" s="1"/>
  <c r="N856" i="6"/>
  <c r="R856" i="6"/>
  <c r="L856" i="6"/>
  <c r="J856" i="6"/>
  <c r="O856" i="6"/>
  <c r="P856" i="6" s="1"/>
  <c r="V855" i="6"/>
  <c r="Q855" i="6"/>
  <c r="W855" i="6" s="1"/>
  <c r="Q431" i="5"/>
  <c r="N431" i="5"/>
  <c r="Q855" i="5"/>
  <c r="W855" i="5" s="1"/>
  <c r="I857" i="5"/>
  <c r="L856" i="5"/>
  <c r="S856" i="5"/>
  <c r="T856" i="5" s="1"/>
  <c r="U855" i="5" s="1"/>
  <c r="O856" i="5"/>
  <c r="P856" i="5" s="1"/>
  <c r="J856" i="5"/>
  <c r="N856" i="5"/>
  <c r="R856" i="5"/>
  <c r="V855" i="5"/>
  <c r="L856" i="4"/>
  <c r="S855" i="4"/>
  <c r="V855" i="4" s="1"/>
  <c r="K857" i="4"/>
  <c r="I857" i="4" s="1"/>
  <c r="J857" i="4" s="1"/>
  <c r="N856" i="4"/>
  <c r="Q856" i="4"/>
  <c r="R856" i="4" s="1"/>
  <c r="T856" i="4"/>
  <c r="P856" i="4"/>
  <c r="O856" i="4"/>
  <c r="U855" i="4"/>
  <c r="V430" i="4" l="1"/>
  <c r="Q431" i="4"/>
  <c r="S426" i="6"/>
  <c r="T426" i="6" s="1"/>
  <c r="U425" i="6" s="1"/>
  <c r="O427" i="6"/>
  <c r="W426" i="6"/>
  <c r="S857" i="6"/>
  <c r="T857" i="6" s="1"/>
  <c r="U856" i="6" s="1"/>
  <c r="O857" i="6"/>
  <c r="P857" i="6" s="1"/>
  <c r="J857" i="6"/>
  <c r="N857" i="6"/>
  <c r="R857" i="6"/>
  <c r="I858" i="6"/>
  <c r="L857" i="6"/>
  <c r="V856" i="6"/>
  <c r="Q856" i="6"/>
  <c r="W856" i="6" s="1"/>
  <c r="W431" i="5"/>
  <c r="S431" i="5"/>
  <c r="T431" i="5" s="1"/>
  <c r="U430" i="5" s="1"/>
  <c r="O432" i="5"/>
  <c r="P432" i="5" s="1"/>
  <c r="R857" i="5"/>
  <c r="N857" i="5"/>
  <c r="I858" i="5"/>
  <c r="J857" i="5"/>
  <c r="O857" i="5"/>
  <c r="P857" i="5" s="1"/>
  <c r="S857" i="5"/>
  <c r="T857" i="5" s="1"/>
  <c r="U856" i="5" s="1"/>
  <c r="L857" i="5"/>
  <c r="V856" i="5"/>
  <c r="Q856" i="5"/>
  <c r="W856" i="5" s="1"/>
  <c r="L857" i="4"/>
  <c r="T857" i="4"/>
  <c r="P857" i="4"/>
  <c r="O857" i="4"/>
  <c r="K858" i="4"/>
  <c r="I858" i="4" s="1"/>
  <c r="J858" i="4" s="1"/>
  <c r="Q857" i="4"/>
  <c r="R857" i="4" s="1"/>
  <c r="N857" i="4"/>
  <c r="U856" i="4"/>
  <c r="S856" i="4"/>
  <c r="V856" i="4" s="1"/>
  <c r="R431" i="4" l="1"/>
  <c r="S431" i="4" s="1"/>
  <c r="P431" i="4"/>
  <c r="P427" i="6"/>
  <c r="Q427" i="6" s="1"/>
  <c r="N427" i="6"/>
  <c r="L858" i="6"/>
  <c r="O858" i="6"/>
  <c r="P858" i="6" s="1"/>
  <c r="J858" i="6"/>
  <c r="I859" i="6"/>
  <c r="N858" i="6"/>
  <c r="S858" i="6"/>
  <c r="T858" i="6" s="1"/>
  <c r="U857" i="6" s="1"/>
  <c r="R858" i="6"/>
  <c r="V857" i="6"/>
  <c r="Q857" i="6"/>
  <c r="W857" i="6" s="1"/>
  <c r="Q857" i="5"/>
  <c r="W857" i="5" s="1"/>
  <c r="Q432" i="5"/>
  <c r="N432" i="5"/>
  <c r="I859" i="5"/>
  <c r="L858" i="5"/>
  <c r="S858" i="5"/>
  <c r="T858" i="5" s="1"/>
  <c r="U857" i="5" s="1"/>
  <c r="O858" i="5"/>
  <c r="P858" i="5" s="1"/>
  <c r="J858" i="5"/>
  <c r="R858" i="5"/>
  <c r="N858" i="5"/>
  <c r="V857" i="5"/>
  <c r="L858" i="4"/>
  <c r="S857" i="4"/>
  <c r="V857" i="4" s="1"/>
  <c r="K859" i="4"/>
  <c r="I859" i="4" s="1"/>
  <c r="J859" i="4" s="1"/>
  <c r="N858" i="4"/>
  <c r="Q858" i="4"/>
  <c r="R858" i="4" s="1"/>
  <c r="O858" i="4"/>
  <c r="P858" i="4"/>
  <c r="T858" i="4"/>
  <c r="U857" i="4"/>
  <c r="V431" i="4" l="1"/>
  <c r="Q432" i="4"/>
  <c r="W427" i="6"/>
  <c r="S427" i="6"/>
  <c r="T427" i="6" s="1"/>
  <c r="U426" i="6" s="1"/>
  <c r="O428" i="6"/>
  <c r="S859" i="6"/>
  <c r="T859" i="6" s="1"/>
  <c r="U858" i="6" s="1"/>
  <c r="O859" i="6"/>
  <c r="P859" i="6" s="1"/>
  <c r="J859" i="6"/>
  <c r="I860" i="6"/>
  <c r="R859" i="6"/>
  <c r="L859" i="6"/>
  <c r="N859" i="6"/>
  <c r="V858" i="6"/>
  <c r="Q858" i="6"/>
  <c r="W858" i="6" s="1"/>
  <c r="W432" i="5"/>
  <c r="S432" i="5"/>
  <c r="T432" i="5" s="1"/>
  <c r="U431" i="5" s="1"/>
  <c r="O433" i="5"/>
  <c r="P433" i="5" s="1"/>
  <c r="R859" i="5"/>
  <c r="N859" i="5"/>
  <c r="S859" i="5"/>
  <c r="T859" i="5" s="1"/>
  <c r="U858" i="5" s="1"/>
  <c r="L859" i="5"/>
  <c r="I860" i="5"/>
  <c r="J859" i="5"/>
  <c r="O859" i="5"/>
  <c r="P859" i="5" s="1"/>
  <c r="V858" i="5"/>
  <c r="Q858" i="5"/>
  <c r="W858" i="5" s="1"/>
  <c r="L859" i="4"/>
  <c r="T859" i="4"/>
  <c r="P859" i="4"/>
  <c r="O859" i="4"/>
  <c r="Q859" i="4"/>
  <c r="R859" i="4" s="1"/>
  <c r="K860" i="4"/>
  <c r="I860" i="4" s="1"/>
  <c r="J860" i="4" s="1"/>
  <c r="N859" i="4"/>
  <c r="U858" i="4"/>
  <c r="S858" i="4"/>
  <c r="V858" i="4" s="1"/>
  <c r="R432" i="4" l="1"/>
  <c r="S432" i="4" s="1"/>
  <c r="P432" i="4"/>
  <c r="P428" i="6"/>
  <c r="Q428" i="6" s="1"/>
  <c r="N428" i="6"/>
  <c r="I861" i="6"/>
  <c r="S860" i="6"/>
  <c r="T860" i="6" s="1"/>
  <c r="U859" i="6" s="1"/>
  <c r="N860" i="6"/>
  <c r="R860" i="6"/>
  <c r="L860" i="6"/>
  <c r="J860" i="6"/>
  <c r="O860" i="6"/>
  <c r="P860" i="6" s="1"/>
  <c r="V859" i="6"/>
  <c r="Q859" i="6"/>
  <c r="W859" i="6" s="1"/>
  <c r="I861" i="5"/>
  <c r="L860" i="5"/>
  <c r="S860" i="5"/>
  <c r="T860" i="5" s="1"/>
  <c r="U859" i="5" s="1"/>
  <c r="O860" i="5"/>
  <c r="P860" i="5" s="1"/>
  <c r="J860" i="5"/>
  <c r="R860" i="5"/>
  <c r="N860" i="5"/>
  <c r="V859" i="5"/>
  <c r="Q433" i="5"/>
  <c r="N433" i="5"/>
  <c r="Q859" i="5"/>
  <c r="W859" i="5" s="1"/>
  <c r="L860" i="4"/>
  <c r="S859" i="4"/>
  <c r="V859" i="4" s="1"/>
  <c r="K861" i="4"/>
  <c r="I861" i="4" s="1"/>
  <c r="J861" i="4" s="1"/>
  <c r="N860" i="4"/>
  <c r="Q860" i="4"/>
  <c r="R860" i="4" s="1"/>
  <c r="T860" i="4"/>
  <c r="P860" i="4"/>
  <c r="O860" i="4"/>
  <c r="U859" i="4"/>
  <c r="V432" i="4" l="1"/>
  <c r="Q433" i="4"/>
  <c r="S428" i="6"/>
  <c r="T428" i="6" s="1"/>
  <c r="U427" i="6" s="1"/>
  <c r="W428" i="6"/>
  <c r="O429" i="6"/>
  <c r="Q860" i="6"/>
  <c r="W860" i="6" s="1"/>
  <c r="S861" i="6"/>
  <c r="T861" i="6" s="1"/>
  <c r="U860" i="6" s="1"/>
  <c r="O861" i="6"/>
  <c r="P861" i="6" s="1"/>
  <c r="J861" i="6"/>
  <c r="N861" i="6"/>
  <c r="R861" i="6"/>
  <c r="I862" i="6"/>
  <c r="L861" i="6"/>
  <c r="V860" i="6"/>
  <c r="W433" i="5"/>
  <c r="S433" i="5"/>
  <c r="T433" i="5" s="1"/>
  <c r="U432" i="5" s="1"/>
  <c r="O434" i="5"/>
  <c r="P434" i="5" s="1"/>
  <c r="Q860" i="5"/>
  <c r="W860" i="5" s="1"/>
  <c r="R861" i="5"/>
  <c r="N861" i="5"/>
  <c r="S861" i="5"/>
  <c r="T861" i="5" s="1"/>
  <c r="U860" i="5" s="1"/>
  <c r="L861" i="5"/>
  <c r="O861" i="5"/>
  <c r="P861" i="5" s="1"/>
  <c r="I862" i="5"/>
  <c r="J861" i="5"/>
  <c r="V860" i="5"/>
  <c r="L861" i="4"/>
  <c r="T861" i="4"/>
  <c r="P861" i="4"/>
  <c r="O861" i="4"/>
  <c r="K862" i="4"/>
  <c r="I862" i="4" s="1"/>
  <c r="J862" i="4" s="1"/>
  <c r="Q861" i="4"/>
  <c r="R861" i="4" s="1"/>
  <c r="N861" i="4"/>
  <c r="U860" i="4"/>
  <c r="S860" i="4"/>
  <c r="V860" i="4" s="1"/>
  <c r="R433" i="4" l="1"/>
  <c r="S433" i="4" s="1"/>
  <c r="P433" i="4"/>
  <c r="P429" i="6"/>
  <c r="Q429" i="6" s="1"/>
  <c r="N429" i="6"/>
  <c r="L862" i="6"/>
  <c r="O862" i="6"/>
  <c r="P862" i="6" s="1"/>
  <c r="J862" i="6"/>
  <c r="I863" i="6"/>
  <c r="N862" i="6"/>
  <c r="S862" i="6"/>
  <c r="T862" i="6" s="1"/>
  <c r="U861" i="6" s="1"/>
  <c r="R862" i="6"/>
  <c r="V861" i="6"/>
  <c r="Q861" i="6"/>
  <c r="W861" i="6" s="1"/>
  <c r="Q861" i="5"/>
  <c r="W861" i="5" s="1"/>
  <c r="I863" i="5"/>
  <c r="L862" i="5"/>
  <c r="S862" i="5"/>
  <c r="T862" i="5" s="1"/>
  <c r="U861" i="5" s="1"/>
  <c r="O862" i="5"/>
  <c r="P862" i="5" s="1"/>
  <c r="J862" i="5"/>
  <c r="N862" i="5"/>
  <c r="R862" i="5"/>
  <c r="V861" i="5"/>
  <c r="Q434" i="5"/>
  <c r="N434" i="5"/>
  <c r="L862" i="4"/>
  <c r="S861" i="4"/>
  <c r="V861" i="4" s="1"/>
  <c r="K863" i="4"/>
  <c r="I863" i="4" s="1"/>
  <c r="J863" i="4" s="1"/>
  <c r="N862" i="4"/>
  <c r="Q862" i="4"/>
  <c r="R862" i="4" s="1"/>
  <c r="O862" i="4"/>
  <c r="T862" i="4"/>
  <c r="P862" i="4"/>
  <c r="U861" i="4"/>
  <c r="V433" i="4" l="1"/>
  <c r="Q434" i="4"/>
  <c r="S429" i="6"/>
  <c r="T429" i="6" s="1"/>
  <c r="U428" i="6" s="1"/>
  <c r="O430" i="6"/>
  <c r="W429" i="6"/>
  <c r="S863" i="6"/>
  <c r="T863" i="6" s="1"/>
  <c r="U862" i="6" s="1"/>
  <c r="O863" i="6"/>
  <c r="P863" i="6" s="1"/>
  <c r="J863" i="6"/>
  <c r="I864" i="6"/>
  <c r="R863" i="6"/>
  <c r="L863" i="6"/>
  <c r="N863" i="6"/>
  <c r="V862" i="6"/>
  <c r="Q862" i="6"/>
  <c r="W862" i="6" s="1"/>
  <c r="W434" i="5"/>
  <c r="S434" i="5"/>
  <c r="T434" i="5" s="1"/>
  <c r="U433" i="5" s="1"/>
  <c r="O435" i="5"/>
  <c r="P435" i="5" s="1"/>
  <c r="R863" i="5"/>
  <c r="N863" i="5"/>
  <c r="O863" i="5"/>
  <c r="P863" i="5" s="1"/>
  <c r="I864" i="5"/>
  <c r="L863" i="5"/>
  <c r="S863" i="5"/>
  <c r="T863" i="5" s="1"/>
  <c r="U862" i="5" s="1"/>
  <c r="J863" i="5"/>
  <c r="V862" i="5"/>
  <c r="Q862" i="5"/>
  <c r="W862" i="5" s="1"/>
  <c r="L863" i="4"/>
  <c r="T863" i="4"/>
  <c r="P863" i="4"/>
  <c r="O863" i="4"/>
  <c r="Q863" i="4"/>
  <c r="R863" i="4" s="1"/>
  <c r="N863" i="4"/>
  <c r="K864" i="4"/>
  <c r="I864" i="4" s="1"/>
  <c r="J864" i="4" s="1"/>
  <c r="U862" i="4"/>
  <c r="S862" i="4"/>
  <c r="V862" i="4" s="1"/>
  <c r="R434" i="4" l="1"/>
  <c r="S434" i="4" s="1"/>
  <c r="P434" i="4"/>
  <c r="P430" i="6"/>
  <c r="Q430" i="6" s="1"/>
  <c r="N430" i="6"/>
  <c r="I865" i="6"/>
  <c r="S864" i="6"/>
  <c r="T864" i="6" s="1"/>
  <c r="U863" i="6" s="1"/>
  <c r="N864" i="6"/>
  <c r="R864" i="6"/>
  <c r="L864" i="6"/>
  <c r="J864" i="6"/>
  <c r="O864" i="6"/>
  <c r="P864" i="6" s="1"/>
  <c r="V863" i="6"/>
  <c r="Q863" i="6"/>
  <c r="W863" i="6" s="1"/>
  <c r="I865" i="5"/>
  <c r="L864" i="5"/>
  <c r="S864" i="5"/>
  <c r="T864" i="5" s="1"/>
  <c r="U863" i="5" s="1"/>
  <c r="O864" i="5"/>
  <c r="P864" i="5" s="1"/>
  <c r="J864" i="5"/>
  <c r="N864" i="5"/>
  <c r="R864" i="5"/>
  <c r="V863" i="5"/>
  <c r="Q435" i="5"/>
  <c r="N435" i="5"/>
  <c r="Q863" i="5"/>
  <c r="W863" i="5" s="1"/>
  <c r="L864" i="4"/>
  <c r="K865" i="4"/>
  <c r="I865" i="4" s="1"/>
  <c r="J865" i="4" s="1"/>
  <c r="N864" i="4"/>
  <c r="Q864" i="4"/>
  <c r="R864" i="4" s="1"/>
  <c r="P864" i="4"/>
  <c r="O864" i="4"/>
  <c r="T864" i="4"/>
  <c r="U863" i="4"/>
  <c r="S863" i="4"/>
  <c r="V863" i="4" s="1"/>
  <c r="V434" i="4" l="1"/>
  <c r="Q435" i="4"/>
  <c r="S430" i="6"/>
  <c r="T430" i="6" s="1"/>
  <c r="U429" i="6" s="1"/>
  <c r="O431" i="6"/>
  <c r="W430" i="6"/>
  <c r="Q864" i="6"/>
  <c r="W864" i="6" s="1"/>
  <c r="S865" i="6"/>
  <c r="T865" i="6" s="1"/>
  <c r="U864" i="6" s="1"/>
  <c r="O865" i="6"/>
  <c r="P865" i="6" s="1"/>
  <c r="J865" i="6"/>
  <c r="N865" i="6"/>
  <c r="R865" i="6"/>
  <c r="I866" i="6"/>
  <c r="L865" i="6"/>
  <c r="V864" i="6"/>
  <c r="W435" i="5"/>
  <c r="S435" i="5"/>
  <c r="T435" i="5" s="1"/>
  <c r="U434" i="5" s="1"/>
  <c r="O436" i="5"/>
  <c r="P436" i="5" s="1"/>
  <c r="Q864" i="5"/>
  <c r="W864" i="5" s="1"/>
  <c r="R865" i="5"/>
  <c r="N865" i="5"/>
  <c r="I866" i="5"/>
  <c r="J865" i="5"/>
  <c r="O865" i="5"/>
  <c r="P865" i="5" s="1"/>
  <c r="L865" i="5"/>
  <c r="S865" i="5"/>
  <c r="T865" i="5" s="1"/>
  <c r="U864" i="5" s="1"/>
  <c r="V864" i="5"/>
  <c r="L865" i="4"/>
  <c r="T865" i="4"/>
  <c r="P865" i="4"/>
  <c r="O865" i="4"/>
  <c r="N865" i="4"/>
  <c r="K866" i="4"/>
  <c r="I866" i="4" s="1"/>
  <c r="J866" i="4" s="1"/>
  <c r="Q865" i="4"/>
  <c r="R865" i="4" s="1"/>
  <c r="U864" i="4"/>
  <c r="S864" i="4"/>
  <c r="V864" i="4" s="1"/>
  <c r="R435" i="4" l="1"/>
  <c r="S435" i="4" s="1"/>
  <c r="P435" i="4"/>
  <c r="P431" i="6"/>
  <c r="Q431" i="6" s="1"/>
  <c r="N431" i="6"/>
  <c r="L866" i="6"/>
  <c r="O866" i="6"/>
  <c r="P866" i="6" s="1"/>
  <c r="J866" i="6"/>
  <c r="I867" i="6"/>
  <c r="N866" i="6"/>
  <c r="S866" i="6"/>
  <c r="T866" i="6" s="1"/>
  <c r="U865" i="6" s="1"/>
  <c r="R866" i="6"/>
  <c r="V865" i="6"/>
  <c r="Q865" i="6"/>
  <c r="W865" i="6" s="1"/>
  <c r="I867" i="5"/>
  <c r="L866" i="5"/>
  <c r="S866" i="5"/>
  <c r="T866" i="5" s="1"/>
  <c r="U865" i="5" s="1"/>
  <c r="O866" i="5"/>
  <c r="P866" i="5" s="1"/>
  <c r="J866" i="5"/>
  <c r="R866" i="5"/>
  <c r="N866" i="5"/>
  <c r="V865" i="5"/>
  <c r="Q436" i="5"/>
  <c r="N436" i="5"/>
  <c r="Q865" i="5"/>
  <c r="W865" i="5" s="1"/>
  <c r="L866" i="4"/>
  <c r="S865" i="4"/>
  <c r="V865" i="4" s="1"/>
  <c r="K867" i="4"/>
  <c r="I867" i="4" s="1"/>
  <c r="J867" i="4" s="1"/>
  <c r="N866" i="4"/>
  <c r="Q866" i="4"/>
  <c r="R866" i="4" s="1"/>
  <c r="O866" i="4"/>
  <c r="T866" i="4"/>
  <c r="P866" i="4"/>
  <c r="U865" i="4"/>
  <c r="V435" i="4" l="1"/>
  <c r="Q436" i="4"/>
  <c r="S431" i="6"/>
  <c r="T431" i="6" s="1"/>
  <c r="U430" i="6" s="1"/>
  <c r="O432" i="6"/>
  <c r="W431" i="6"/>
  <c r="S867" i="6"/>
  <c r="T867" i="6" s="1"/>
  <c r="U866" i="6" s="1"/>
  <c r="O867" i="6"/>
  <c r="P867" i="6" s="1"/>
  <c r="J867" i="6"/>
  <c r="I868" i="6"/>
  <c r="R867" i="6"/>
  <c r="L867" i="6"/>
  <c r="N867" i="6"/>
  <c r="V866" i="6"/>
  <c r="Q866" i="6"/>
  <c r="W866" i="6" s="1"/>
  <c r="Q866" i="5"/>
  <c r="W866" i="5" s="1"/>
  <c r="W436" i="5"/>
  <c r="S436" i="5"/>
  <c r="T436" i="5" s="1"/>
  <c r="U435" i="5" s="1"/>
  <c r="O437" i="5"/>
  <c r="P437" i="5" s="1"/>
  <c r="R867" i="5"/>
  <c r="N867" i="5"/>
  <c r="S867" i="5"/>
  <c r="T867" i="5" s="1"/>
  <c r="U866" i="5" s="1"/>
  <c r="L867" i="5"/>
  <c r="I868" i="5"/>
  <c r="J867" i="5"/>
  <c r="O867" i="5"/>
  <c r="P867" i="5" s="1"/>
  <c r="V866" i="5"/>
  <c r="L867" i="4"/>
  <c r="T867" i="4"/>
  <c r="P867" i="4"/>
  <c r="O867" i="4"/>
  <c r="Q867" i="4"/>
  <c r="R867" i="4" s="1"/>
  <c r="K868" i="4"/>
  <c r="I868" i="4" s="1"/>
  <c r="J868" i="4" s="1"/>
  <c r="N867" i="4"/>
  <c r="U866" i="4"/>
  <c r="S866" i="4"/>
  <c r="V866" i="4" s="1"/>
  <c r="R436" i="4" l="1"/>
  <c r="S436" i="4" s="1"/>
  <c r="P436" i="4"/>
  <c r="P432" i="6"/>
  <c r="Q432" i="6" s="1"/>
  <c r="N432" i="6"/>
  <c r="Q867" i="6"/>
  <c r="W867" i="6" s="1"/>
  <c r="I869" i="6"/>
  <c r="S868" i="6"/>
  <c r="T868" i="6" s="1"/>
  <c r="U867" i="6" s="1"/>
  <c r="N868" i="6"/>
  <c r="R868" i="6"/>
  <c r="L868" i="6"/>
  <c r="J868" i="6"/>
  <c r="O868" i="6"/>
  <c r="P868" i="6" s="1"/>
  <c r="V867" i="6"/>
  <c r="I869" i="5"/>
  <c r="L868" i="5"/>
  <c r="S868" i="5"/>
  <c r="T868" i="5" s="1"/>
  <c r="U867" i="5" s="1"/>
  <c r="O868" i="5"/>
  <c r="P868" i="5" s="1"/>
  <c r="J868" i="5"/>
  <c r="R868" i="5"/>
  <c r="N868" i="5"/>
  <c r="V867" i="5"/>
  <c r="Q867" i="5"/>
  <c r="W867" i="5" s="1"/>
  <c r="Q437" i="5"/>
  <c r="N437" i="5"/>
  <c r="L868" i="4"/>
  <c r="K869" i="4"/>
  <c r="I869" i="4" s="1"/>
  <c r="J869" i="4" s="1"/>
  <c r="N868" i="4"/>
  <c r="Q868" i="4"/>
  <c r="R868" i="4" s="1"/>
  <c r="O868" i="4"/>
  <c r="T868" i="4"/>
  <c r="P868" i="4"/>
  <c r="U867" i="4"/>
  <c r="S867" i="4"/>
  <c r="V867" i="4" s="1"/>
  <c r="V436" i="4" l="1"/>
  <c r="Q437" i="4"/>
  <c r="S432" i="6"/>
  <c r="T432" i="6" s="1"/>
  <c r="U431" i="6" s="1"/>
  <c r="O433" i="6"/>
  <c r="W432" i="6"/>
  <c r="Q868" i="6"/>
  <c r="W868" i="6" s="1"/>
  <c r="I870" i="6"/>
  <c r="S869" i="6"/>
  <c r="T869" i="6" s="1"/>
  <c r="U868" i="6" s="1"/>
  <c r="O869" i="6"/>
  <c r="P869" i="6" s="1"/>
  <c r="J869" i="6"/>
  <c r="N869" i="6"/>
  <c r="R869" i="6"/>
  <c r="L869" i="6"/>
  <c r="V868" i="6"/>
  <c r="W437" i="5"/>
  <c r="S437" i="5"/>
  <c r="T437" i="5" s="1"/>
  <c r="U436" i="5" s="1"/>
  <c r="O438" i="5"/>
  <c r="P438" i="5" s="1"/>
  <c r="Q868" i="5"/>
  <c r="W868" i="5" s="1"/>
  <c r="R869" i="5"/>
  <c r="N869" i="5"/>
  <c r="S869" i="5"/>
  <c r="T869" i="5" s="1"/>
  <c r="U868" i="5" s="1"/>
  <c r="L869" i="5"/>
  <c r="J869" i="5"/>
  <c r="O869" i="5"/>
  <c r="P869" i="5" s="1"/>
  <c r="I870" i="5"/>
  <c r="V868" i="5"/>
  <c r="L869" i="4"/>
  <c r="S868" i="4"/>
  <c r="V868" i="4" s="1"/>
  <c r="T869" i="4"/>
  <c r="P869" i="4"/>
  <c r="O869" i="4"/>
  <c r="Q869" i="4"/>
  <c r="R869" i="4" s="1"/>
  <c r="N869" i="4"/>
  <c r="K870" i="4"/>
  <c r="I870" i="4" s="1"/>
  <c r="J870" i="4" s="1"/>
  <c r="U868" i="4"/>
  <c r="R437" i="4" l="1"/>
  <c r="S437" i="4" s="1"/>
  <c r="P437" i="4"/>
  <c r="P433" i="6"/>
  <c r="Q433" i="6" s="1"/>
  <c r="N433" i="6"/>
  <c r="Q869" i="6"/>
  <c r="W869" i="6" s="1"/>
  <c r="I871" i="6"/>
  <c r="S870" i="6"/>
  <c r="T870" i="6" s="1"/>
  <c r="U869" i="6" s="1"/>
  <c r="N870" i="6"/>
  <c r="R870" i="6"/>
  <c r="L870" i="6"/>
  <c r="O870" i="6"/>
  <c r="P870" i="6" s="1"/>
  <c r="J870" i="6"/>
  <c r="V869" i="6"/>
  <c r="I871" i="5"/>
  <c r="L870" i="5"/>
  <c r="S870" i="5"/>
  <c r="T870" i="5" s="1"/>
  <c r="U869" i="5" s="1"/>
  <c r="O870" i="5"/>
  <c r="P870" i="5" s="1"/>
  <c r="J870" i="5"/>
  <c r="N870" i="5"/>
  <c r="R870" i="5"/>
  <c r="V869" i="5"/>
  <c r="Q869" i="5"/>
  <c r="W869" i="5" s="1"/>
  <c r="Q438" i="5"/>
  <c r="N438" i="5"/>
  <c r="L870" i="4"/>
  <c r="S869" i="4"/>
  <c r="V869" i="4" s="1"/>
  <c r="K871" i="4"/>
  <c r="I871" i="4" s="1"/>
  <c r="J871" i="4" s="1"/>
  <c r="N870" i="4"/>
  <c r="Q870" i="4"/>
  <c r="R870" i="4" s="1"/>
  <c r="O870" i="4"/>
  <c r="P870" i="4"/>
  <c r="T870" i="4"/>
  <c r="U869" i="4"/>
  <c r="V437" i="4" l="1"/>
  <c r="Q438" i="4"/>
  <c r="S433" i="6"/>
  <c r="T433" i="6" s="1"/>
  <c r="U432" i="6" s="1"/>
  <c r="O434" i="6"/>
  <c r="W433" i="6"/>
  <c r="Q870" i="6"/>
  <c r="W870" i="6" s="1"/>
  <c r="S871" i="6"/>
  <c r="T871" i="6" s="1"/>
  <c r="U870" i="6" s="1"/>
  <c r="O871" i="6"/>
  <c r="P871" i="6" s="1"/>
  <c r="J871" i="6"/>
  <c r="R871" i="6"/>
  <c r="L871" i="6"/>
  <c r="I872" i="6"/>
  <c r="N871" i="6"/>
  <c r="V870" i="6"/>
  <c r="W438" i="5"/>
  <c r="S438" i="5"/>
  <c r="T438" i="5" s="1"/>
  <c r="U437" i="5" s="1"/>
  <c r="O439" i="5"/>
  <c r="P439" i="5" s="1"/>
  <c r="Q870" i="5"/>
  <c r="W870" i="5" s="1"/>
  <c r="R871" i="5"/>
  <c r="N871" i="5"/>
  <c r="O871" i="5"/>
  <c r="P871" i="5" s="1"/>
  <c r="L871" i="5"/>
  <c r="I872" i="5"/>
  <c r="J871" i="5"/>
  <c r="S871" i="5"/>
  <c r="T871" i="5" s="1"/>
  <c r="U870" i="5" s="1"/>
  <c r="V870" i="5"/>
  <c r="L871" i="4"/>
  <c r="T871" i="4"/>
  <c r="P871" i="4"/>
  <c r="O871" i="4"/>
  <c r="Q871" i="4"/>
  <c r="R871" i="4" s="1"/>
  <c r="K872" i="4"/>
  <c r="I872" i="4" s="1"/>
  <c r="J872" i="4" s="1"/>
  <c r="N871" i="4"/>
  <c r="U870" i="4"/>
  <c r="S870" i="4"/>
  <c r="V870" i="4" s="1"/>
  <c r="R438" i="4" l="1"/>
  <c r="S438" i="4" s="1"/>
  <c r="P438" i="4"/>
  <c r="P434" i="6"/>
  <c r="Q434" i="6" s="1"/>
  <c r="N434" i="6"/>
  <c r="L872" i="6"/>
  <c r="S872" i="6"/>
  <c r="T872" i="6" s="1"/>
  <c r="U871" i="6" s="1"/>
  <c r="I873" i="6"/>
  <c r="R872" i="6"/>
  <c r="J872" i="6"/>
  <c r="O872" i="6"/>
  <c r="P872" i="6" s="1"/>
  <c r="N872" i="6"/>
  <c r="V871" i="6"/>
  <c r="Q871" i="6"/>
  <c r="W871" i="6" s="1"/>
  <c r="Q871" i="5"/>
  <c r="W871" i="5" s="1"/>
  <c r="Q439" i="5"/>
  <c r="N439" i="5"/>
  <c r="I873" i="5"/>
  <c r="L872" i="5"/>
  <c r="S872" i="5"/>
  <c r="T872" i="5" s="1"/>
  <c r="U871" i="5" s="1"/>
  <c r="O872" i="5"/>
  <c r="P872" i="5" s="1"/>
  <c r="J872" i="5"/>
  <c r="N872" i="5"/>
  <c r="R872" i="5"/>
  <c r="V871" i="5"/>
  <c r="L872" i="4"/>
  <c r="K873" i="4"/>
  <c r="I873" i="4" s="1"/>
  <c r="J873" i="4" s="1"/>
  <c r="N872" i="4"/>
  <c r="Q872" i="4"/>
  <c r="R872" i="4" s="1"/>
  <c r="T872" i="4"/>
  <c r="P872" i="4"/>
  <c r="O872" i="4"/>
  <c r="U871" i="4"/>
  <c r="S871" i="4"/>
  <c r="V871" i="4" s="1"/>
  <c r="V438" i="4" l="1"/>
  <c r="Q439" i="4"/>
  <c r="S434" i="6"/>
  <c r="T434" i="6" s="1"/>
  <c r="U433" i="6" s="1"/>
  <c r="O435" i="6"/>
  <c r="W434" i="6"/>
  <c r="S873" i="6"/>
  <c r="T873" i="6" s="1"/>
  <c r="U872" i="6" s="1"/>
  <c r="O873" i="6"/>
  <c r="P873" i="6" s="1"/>
  <c r="J873" i="6"/>
  <c r="I874" i="6"/>
  <c r="R873" i="6"/>
  <c r="L873" i="6"/>
  <c r="N873" i="6"/>
  <c r="V872" i="6"/>
  <c r="Q872" i="6"/>
  <c r="W872" i="6" s="1"/>
  <c r="W439" i="5"/>
  <c r="S439" i="5"/>
  <c r="T439" i="5" s="1"/>
  <c r="U438" i="5" s="1"/>
  <c r="O440" i="5"/>
  <c r="P440" i="5" s="1"/>
  <c r="R873" i="5"/>
  <c r="N873" i="5"/>
  <c r="I874" i="5"/>
  <c r="J873" i="5"/>
  <c r="O873" i="5"/>
  <c r="P873" i="5" s="1"/>
  <c r="S873" i="5"/>
  <c r="T873" i="5" s="1"/>
  <c r="U872" i="5" s="1"/>
  <c r="L873" i="5"/>
  <c r="V872" i="5"/>
  <c r="Q872" i="5"/>
  <c r="W872" i="5" s="1"/>
  <c r="L873" i="4"/>
  <c r="S872" i="4"/>
  <c r="V872" i="4" s="1"/>
  <c r="T873" i="4"/>
  <c r="P873" i="4"/>
  <c r="O873" i="4"/>
  <c r="K874" i="4"/>
  <c r="I874" i="4" s="1"/>
  <c r="J874" i="4" s="1"/>
  <c r="Q873" i="4"/>
  <c r="R873" i="4" s="1"/>
  <c r="N873" i="4"/>
  <c r="U872" i="4"/>
  <c r="R439" i="4" l="1"/>
  <c r="S439" i="4" s="1"/>
  <c r="P439" i="4"/>
  <c r="P435" i="6"/>
  <c r="Q435" i="6" s="1"/>
  <c r="N435" i="6"/>
  <c r="I875" i="6"/>
  <c r="S874" i="6"/>
  <c r="T874" i="6" s="1"/>
  <c r="U873" i="6" s="1"/>
  <c r="N874" i="6"/>
  <c r="J874" i="6"/>
  <c r="O874" i="6"/>
  <c r="P874" i="6" s="1"/>
  <c r="R874" i="6"/>
  <c r="L874" i="6"/>
  <c r="V873" i="6"/>
  <c r="Q873" i="6"/>
  <c r="W873" i="6" s="1"/>
  <c r="Q873" i="5"/>
  <c r="W873" i="5" s="1"/>
  <c r="Q440" i="5"/>
  <c r="N440" i="5"/>
  <c r="I875" i="5"/>
  <c r="L874" i="5"/>
  <c r="S874" i="5"/>
  <c r="T874" i="5" s="1"/>
  <c r="U873" i="5" s="1"/>
  <c r="O874" i="5"/>
  <c r="P874" i="5" s="1"/>
  <c r="J874" i="5"/>
  <c r="R874" i="5"/>
  <c r="N874" i="5"/>
  <c r="V873" i="5"/>
  <c r="L874" i="4"/>
  <c r="S873" i="4"/>
  <c r="V873" i="4" s="1"/>
  <c r="K875" i="4"/>
  <c r="I875" i="4" s="1"/>
  <c r="J875" i="4" s="1"/>
  <c r="N874" i="4"/>
  <c r="Q874" i="4"/>
  <c r="R874" i="4" s="1"/>
  <c r="O874" i="4"/>
  <c r="P874" i="4"/>
  <c r="T874" i="4"/>
  <c r="U873" i="4"/>
  <c r="V439" i="4" l="1"/>
  <c r="Q440" i="4"/>
  <c r="S435" i="6"/>
  <c r="T435" i="6" s="1"/>
  <c r="U434" i="6" s="1"/>
  <c r="O436" i="6"/>
  <c r="W435" i="6"/>
  <c r="Q874" i="6"/>
  <c r="W874" i="6" s="1"/>
  <c r="S875" i="6"/>
  <c r="T875" i="6" s="1"/>
  <c r="U874" i="6" s="1"/>
  <c r="O875" i="6"/>
  <c r="P875" i="6" s="1"/>
  <c r="J875" i="6"/>
  <c r="I876" i="6"/>
  <c r="N875" i="6"/>
  <c r="R875" i="6"/>
  <c r="L875" i="6"/>
  <c r="V874" i="6"/>
  <c r="W440" i="5"/>
  <c r="S440" i="5"/>
  <c r="T440" i="5" s="1"/>
  <c r="U439" i="5" s="1"/>
  <c r="O441" i="5"/>
  <c r="P441" i="5" s="1"/>
  <c r="R875" i="5"/>
  <c r="N875" i="5"/>
  <c r="S875" i="5"/>
  <c r="T875" i="5" s="1"/>
  <c r="U874" i="5" s="1"/>
  <c r="L875" i="5"/>
  <c r="I876" i="5"/>
  <c r="J875" i="5"/>
  <c r="O875" i="5"/>
  <c r="P875" i="5" s="1"/>
  <c r="V874" i="5"/>
  <c r="Q874" i="5"/>
  <c r="W874" i="5" s="1"/>
  <c r="L875" i="4"/>
  <c r="T875" i="4"/>
  <c r="P875" i="4"/>
  <c r="O875" i="4"/>
  <c r="Q875" i="4"/>
  <c r="R875" i="4" s="1"/>
  <c r="K876" i="4"/>
  <c r="I876" i="4" s="1"/>
  <c r="J876" i="4" s="1"/>
  <c r="N875" i="4"/>
  <c r="U874" i="4"/>
  <c r="S874" i="4"/>
  <c r="V874" i="4" s="1"/>
  <c r="R440" i="4" l="1"/>
  <c r="S440" i="4" s="1"/>
  <c r="P440" i="4"/>
  <c r="P436" i="6"/>
  <c r="Q436" i="6" s="1"/>
  <c r="N436" i="6"/>
  <c r="L876" i="6"/>
  <c r="O876" i="6"/>
  <c r="P876" i="6" s="1"/>
  <c r="N876" i="6"/>
  <c r="R876" i="6"/>
  <c r="I877" i="6"/>
  <c r="J876" i="6"/>
  <c r="S876" i="6"/>
  <c r="T876" i="6" s="1"/>
  <c r="U875" i="6" s="1"/>
  <c r="V875" i="6"/>
  <c r="Q875" i="6"/>
  <c r="W875" i="6" s="1"/>
  <c r="I877" i="5"/>
  <c r="L876" i="5"/>
  <c r="S876" i="5"/>
  <c r="T876" i="5" s="1"/>
  <c r="U875" i="5" s="1"/>
  <c r="O876" i="5"/>
  <c r="P876" i="5" s="1"/>
  <c r="J876" i="5"/>
  <c r="R876" i="5"/>
  <c r="N876" i="5"/>
  <c r="V875" i="5"/>
  <c r="Q441" i="5"/>
  <c r="N441" i="5"/>
  <c r="Q875" i="5"/>
  <c r="W875" i="5" s="1"/>
  <c r="L876" i="4"/>
  <c r="S875" i="4"/>
  <c r="V875" i="4" s="1"/>
  <c r="K877" i="4"/>
  <c r="I877" i="4" s="1"/>
  <c r="J877" i="4" s="1"/>
  <c r="N876" i="4"/>
  <c r="Q876" i="4"/>
  <c r="R876" i="4" s="1"/>
  <c r="T876" i="4"/>
  <c r="P876" i="4"/>
  <c r="O876" i="4"/>
  <c r="U875" i="4"/>
  <c r="V440" i="4" l="1"/>
  <c r="Q441" i="4"/>
  <c r="S436" i="6"/>
  <c r="T436" i="6" s="1"/>
  <c r="U435" i="6" s="1"/>
  <c r="O437" i="6"/>
  <c r="W436" i="6"/>
  <c r="Q876" i="6"/>
  <c r="W876" i="6" s="1"/>
  <c r="S877" i="6"/>
  <c r="T877" i="6" s="1"/>
  <c r="U876" i="6" s="1"/>
  <c r="O877" i="6"/>
  <c r="P877" i="6" s="1"/>
  <c r="J877" i="6"/>
  <c r="I878" i="6"/>
  <c r="R877" i="6"/>
  <c r="N877" i="6"/>
  <c r="L877" i="6"/>
  <c r="V876" i="6"/>
  <c r="W441" i="5"/>
  <c r="S441" i="5"/>
  <c r="T441" i="5" s="1"/>
  <c r="U440" i="5" s="1"/>
  <c r="O442" i="5"/>
  <c r="P442" i="5" s="1"/>
  <c r="Q876" i="5"/>
  <c r="W876" i="5" s="1"/>
  <c r="R877" i="5"/>
  <c r="N877" i="5"/>
  <c r="S877" i="5"/>
  <c r="T877" i="5" s="1"/>
  <c r="U876" i="5" s="1"/>
  <c r="L877" i="5"/>
  <c r="O877" i="5"/>
  <c r="P877" i="5" s="1"/>
  <c r="I878" i="5"/>
  <c r="J877" i="5"/>
  <c r="V876" i="5"/>
  <c r="L877" i="4"/>
  <c r="T877" i="4"/>
  <c r="P877" i="4"/>
  <c r="O877" i="4"/>
  <c r="K878" i="4"/>
  <c r="I878" i="4" s="1"/>
  <c r="J878" i="4" s="1"/>
  <c r="Q877" i="4"/>
  <c r="R877" i="4" s="1"/>
  <c r="N877" i="4"/>
  <c r="U876" i="4"/>
  <c r="S876" i="4"/>
  <c r="V876" i="4" s="1"/>
  <c r="R441" i="4" l="1"/>
  <c r="S441" i="4" s="1"/>
  <c r="P441" i="4"/>
  <c r="P437" i="6"/>
  <c r="Q437" i="6" s="1"/>
  <c r="N437" i="6"/>
  <c r="Q877" i="6"/>
  <c r="W877" i="6" s="1"/>
  <c r="I879" i="6"/>
  <c r="S878" i="6"/>
  <c r="T878" i="6" s="1"/>
  <c r="U877" i="6" s="1"/>
  <c r="N878" i="6"/>
  <c r="R878" i="6"/>
  <c r="L878" i="6"/>
  <c r="J878" i="6"/>
  <c r="O878" i="6"/>
  <c r="P878" i="6" s="1"/>
  <c r="V877" i="6"/>
  <c r="I879" i="5"/>
  <c r="L878" i="5"/>
  <c r="S878" i="5"/>
  <c r="T878" i="5" s="1"/>
  <c r="U877" i="5" s="1"/>
  <c r="O878" i="5"/>
  <c r="P878" i="5" s="1"/>
  <c r="J878" i="5"/>
  <c r="N878" i="5"/>
  <c r="R878" i="5"/>
  <c r="V877" i="5"/>
  <c r="Q442" i="5"/>
  <c r="N442" i="5"/>
  <c r="Q877" i="5"/>
  <c r="W877" i="5" s="1"/>
  <c r="L878" i="4"/>
  <c r="S877" i="4"/>
  <c r="V877" i="4" s="1"/>
  <c r="K879" i="4"/>
  <c r="I879" i="4" s="1"/>
  <c r="J879" i="4" s="1"/>
  <c r="N878" i="4"/>
  <c r="Q878" i="4"/>
  <c r="R878" i="4" s="1"/>
  <c r="O878" i="4"/>
  <c r="T878" i="4"/>
  <c r="P878" i="4"/>
  <c r="U877" i="4"/>
  <c r="V441" i="4" l="1"/>
  <c r="Q442" i="4"/>
  <c r="S437" i="6"/>
  <c r="T437" i="6" s="1"/>
  <c r="U436" i="6" s="1"/>
  <c r="O438" i="6"/>
  <c r="W437" i="6"/>
  <c r="Q878" i="6"/>
  <c r="W878" i="6" s="1"/>
  <c r="S879" i="6"/>
  <c r="T879" i="6" s="1"/>
  <c r="U878" i="6" s="1"/>
  <c r="O879" i="6"/>
  <c r="P879" i="6" s="1"/>
  <c r="J879" i="6"/>
  <c r="R879" i="6"/>
  <c r="L879" i="6"/>
  <c r="N879" i="6"/>
  <c r="I880" i="6"/>
  <c r="V878" i="6"/>
  <c r="Q878" i="5"/>
  <c r="W878" i="5" s="1"/>
  <c r="W442" i="5"/>
  <c r="S442" i="5"/>
  <c r="T442" i="5" s="1"/>
  <c r="U441" i="5" s="1"/>
  <c r="O443" i="5"/>
  <c r="P443" i="5" s="1"/>
  <c r="R879" i="5"/>
  <c r="N879" i="5"/>
  <c r="O879" i="5"/>
  <c r="P879" i="5" s="1"/>
  <c r="I880" i="5"/>
  <c r="L879" i="5"/>
  <c r="S879" i="5"/>
  <c r="T879" i="5" s="1"/>
  <c r="U878" i="5" s="1"/>
  <c r="J879" i="5"/>
  <c r="V878" i="5"/>
  <c r="L879" i="4"/>
  <c r="T879" i="4"/>
  <c r="P879" i="4"/>
  <c r="O879" i="4"/>
  <c r="Q879" i="4"/>
  <c r="R879" i="4" s="1"/>
  <c r="K880" i="4"/>
  <c r="I880" i="4" s="1"/>
  <c r="J880" i="4" s="1"/>
  <c r="N879" i="4"/>
  <c r="U878" i="4"/>
  <c r="S878" i="4"/>
  <c r="V878" i="4" s="1"/>
  <c r="R442" i="4" l="1"/>
  <c r="S442" i="4" s="1"/>
  <c r="P442" i="4"/>
  <c r="P438" i="6"/>
  <c r="Q438" i="6" s="1"/>
  <c r="N438" i="6"/>
  <c r="Q879" i="6"/>
  <c r="W879" i="6" s="1"/>
  <c r="L880" i="6"/>
  <c r="S880" i="6"/>
  <c r="T880" i="6" s="1"/>
  <c r="U879" i="6" s="1"/>
  <c r="I881" i="6"/>
  <c r="R880" i="6"/>
  <c r="J880" i="6"/>
  <c r="N880" i="6"/>
  <c r="O880" i="6"/>
  <c r="P880" i="6" s="1"/>
  <c r="V879" i="6"/>
  <c r="Q879" i="5"/>
  <c r="W879" i="5" s="1"/>
  <c r="I881" i="5"/>
  <c r="L880" i="5"/>
  <c r="S880" i="5"/>
  <c r="T880" i="5" s="1"/>
  <c r="U879" i="5" s="1"/>
  <c r="O880" i="5"/>
  <c r="P880" i="5" s="1"/>
  <c r="J880" i="5"/>
  <c r="N880" i="5"/>
  <c r="R880" i="5"/>
  <c r="V879" i="5"/>
  <c r="Q443" i="5"/>
  <c r="N443" i="5"/>
  <c r="L880" i="4"/>
  <c r="S879" i="4"/>
  <c r="V879" i="4" s="1"/>
  <c r="K881" i="4"/>
  <c r="I881" i="4" s="1"/>
  <c r="J881" i="4" s="1"/>
  <c r="N880" i="4"/>
  <c r="Q880" i="4"/>
  <c r="R880" i="4" s="1"/>
  <c r="P880" i="4"/>
  <c r="O880" i="4"/>
  <c r="T880" i="4"/>
  <c r="U879" i="4"/>
  <c r="V442" i="4" l="1"/>
  <c r="Q443" i="4"/>
  <c r="S438" i="6"/>
  <c r="T438" i="6" s="1"/>
  <c r="U437" i="6" s="1"/>
  <c r="O439" i="6"/>
  <c r="W438" i="6"/>
  <c r="Q880" i="6"/>
  <c r="W880" i="6" s="1"/>
  <c r="S881" i="6"/>
  <c r="T881" i="6" s="1"/>
  <c r="U880" i="6" s="1"/>
  <c r="O881" i="6"/>
  <c r="P881" i="6" s="1"/>
  <c r="J881" i="6"/>
  <c r="I882" i="6"/>
  <c r="R881" i="6"/>
  <c r="L881" i="6"/>
  <c r="N881" i="6"/>
  <c r="V880" i="6"/>
  <c r="W443" i="5"/>
  <c r="S443" i="5"/>
  <c r="T443" i="5" s="1"/>
  <c r="U442" i="5" s="1"/>
  <c r="O444" i="5"/>
  <c r="P444" i="5" s="1"/>
  <c r="R881" i="5"/>
  <c r="N881" i="5"/>
  <c r="I882" i="5"/>
  <c r="J881" i="5"/>
  <c r="O881" i="5"/>
  <c r="P881" i="5" s="1"/>
  <c r="L881" i="5"/>
  <c r="S881" i="5"/>
  <c r="T881" i="5" s="1"/>
  <c r="U880" i="5" s="1"/>
  <c r="V880" i="5"/>
  <c r="Q880" i="5"/>
  <c r="W880" i="5" s="1"/>
  <c r="L881" i="4"/>
  <c r="T881" i="4"/>
  <c r="P881" i="4"/>
  <c r="O881" i="4"/>
  <c r="N881" i="4"/>
  <c r="K882" i="4"/>
  <c r="I882" i="4" s="1"/>
  <c r="J882" i="4" s="1"/>
  <c r="Q881" i="4"/>
  <c r="R881" i="4" s="1"/>
  <c r="U880" i="4"/>
  <c r="S880" i="4"/>
  <c r="V880" i="4" s="1"/>
  <c r="R443" i="4" l="1"/>
  <c r="S443" i="4" s="1"/>
  <c r="P443" i="4"/>
  <c r="P439" i="6"/>
  <c r="Q439" i="6" s="1"/>
  <c r="N439" i="6"/>
  <c r="I883" i="6"/>
  <c r="S882" i="6"/>
  <c r="T882" i="6" s="1"/>
  <c r="U881" i="6" s="1"/>
  <c r="N882" i="6"/>
  <c r="J882" i="6"/>
  <c r="O882" i="6"/>
  <c r="P882" i="6" s="1"/>
  <c r="L882" i="6"/>
  <c r="R882" i="6"/>
  <c r="V881" i="6"/>
  <c r="Q881" i="6"/>
  <c r="W881" i="6" s="1"/>
  <c r="Q881" i="5"/>
  <c r="W881" i="5" s="1"/>
  <c r="Q444" i="5"/>
  <c r="N444" i="5"/>
  <c r="I883" i="5"/>
  <c r="L882" i="5"/>
  <c r="S882" i="5"/>
  <c r="T882" i="5" s="1"/>
  <c r="U881" i="5" s="1"/>
  <c r="O882" i="5"/>
  <c r="P882" i="5" s="1"/>
  <c r="J882" i="5"/>
  <c r="R882" i="5"/>
  <c r="N882" i="5"/>
  <c r="V881" i="5"/>
  <c r="L882" i="4"/>
  <c r="S881" i="4"/>
  <c r="V881" i="4" s="1"/>
  <c r="K883" i="4"/>
  <c r="I883" i="4" s="1"/>
  <c r="J883" i="4" s="1"/>
  <c r="N882" i="4"/>
  <c r="Q882" i="4"/>
  <c r="R882" i="4" s="1"/>
  <c r="O882" i="4"/>
  <c r="T882" i="4"/>
  <c r="P882" i="4"/>
  <c r="U881" i="4"/>
  <c r="V443" i="4" l="1"/>
  <c r="Q444" i="4"/>
  <c r="S439" i="6"/>
  <c r="T439" i="6" s="1"/>
  <c r="U438" i="6" s="1"/>
  <c r="O440" i="6"/>
  <c r="W439" i="6"/>
  <c r="S883" i="6"/>
  <c r="T883" i="6" s="1"/>
  <c r="U882" i="6" s="1"/>
  <c r="O883" i="6"/>
  <c r="P883" i="6" s="1"/>
  <c r="J883" i="6"/>
  <c r="I884" i="6"/>
  <c r="N883" i="6"/>
  <c r="L883" i="6"/>
  <c r="R883" i="6"/>
  <c r="V882" i="6"/>
  <c r="Q882" i="6"/>
  <c r="W882" i="6" s="1"/>
  <c r="W444" i="5"/>
  <c r="S444" i="5"/>
  <c r="T444" i="5" s="1"/>
  <c r="U443" i="5" s="1"/>
  <c r="O445" i="5"/>
  <c r="P445" i="5" s="1"/>
  <c r="R883" i="5"/>
  <c r="N883" i="5"/>
  <c r="S883" i="5"/>
  <c r="T883" i="5" s="1"/>
  <c r="U882" i="5" s="1"/>
  <c r="L883" i="5"/>
  <c r="I884" i="5"/>
  <c r="J883" i="5"/>
  <c r="O883" i="5"/>
  <c r="P883" i="5" s="1"/>
  <c r="V882" i="5"/>
  <c r="Q882" i="5"/>
  <c r="W882" i="5" s="1"/>
  <c r="L883" i="4"/>
  <c r="T883" i="4"/>
  <c r="P883" i="4"/>
  <c r="O883" i="4"/>
  <c r="Q883" i="4"/>
  <c r="R883" i="4" s="1"/>
  <c r="K884" i="4"/>
  <c r="I884" i="4" s="1"/>
  <c r="J884" i="4" s="1"/>
  <c r="N883" i="4"/>
  <c r="U882" i="4"/>
  <c r="S882" i="4"/>
  <c r="V882" i="4" s="1"/>
  <c r="R444" i="4" l="1"/>
  <c r="S444" i="4" s="1"/>
  <c r="P444" i="4"/>
  <c r="P440" i="6"/>
  <c r="Q440" i="6" s="1"/>
  <c r="N440" i="6"/>
  <c r="L884" i="6"/>
  <c r="O884" i="6"/>
  <c r="P884" i="6" s="1"/>
  <c r="N884" i="6"/>
  <c r="I885" i="6"/>
  <c r="J884" i="6"/>
  <c r="S884" i="6"/>
  <c r="T884" i="6" s="1"/>
  <c r="U883" i="6" s="1"/>
  <c r="R884" i="6"/>
  <c r="V883" i="6"/>
  <c r="Q883" i="6"/>
  <c r="W883" i="6" s="1"/>
  <c r="I885" i="5"/>
  <c r="L884" i="5"/>
  <c r="S884" i="5"/>
  <c r="T884" i="5" s="1"/>
  <c r="U883" i="5" s="1"/>
  <c r="O884" i="5"/>
  <c r="P884" i="5" s="1"/>
  <c r="J884" i="5"/>
  <c r="R884" i="5"/>
  <c r="N884" i="5"/>
  <c r="V883" i="5"/>
  <c r="Q445" i="5"/>
  <c r="N445" i="5"/>
  <c r="Q883" i="5"/>
  <c r="W883" i="5" s="1"/>
  <c r="L884" i="4"/>
  <c r="K885" i="4"/>
  <c r="I885" i="4" s="1"/>
  <c r="J885" i="4" s="1"/>
  <c r="N884" i="4"/>
  <c r="Q884" i="4"/>
  <c r="R884" i="4" s="1"/>
  <c r="O884" i="4"/>
  <c r="T884" i="4"/>
  <c r="P884" i="4"/>
  <c r="U883" i="4"/>
  <c r="S883" i="4"/>
  <c r="V883" i="4" s="1"/>
  <c r="V444" i="4" l="1"/>
  <c r="Q445" i="4"/>
  <c r="S440" i="6"/>
  <c r="T440" i="6" s="1"/>
  <c r="U439" i="6" s="1"/>
  <c r="W440" i="6"/>
  <c r="O441" i="6"/>
  <c r="Q884" i="6"/>
  <c r="W884" i="6" s="1"/>
  <c r="S885" i="6"/>
  <c r="T885" i="6" s="1"/>
  <c r="U884" i="6" s="1"/>
  <c r="O885" i="6"/>
  <c r="P885" i="6" s="1"/>
  <c r="J885" i="6"/>
  <c r="I886" i="6"/>
  <c r="R885" i="6"/>
  <c r="N885" i="6"/>
  <c r="L885" i="6"/>
  <c r="V884" i="6"/>
  <c r="W445" i="5"/>
  <c r="S445" i="5"/>
  <c r="T445" i="5" s="1"/>
  <c r="U444" i="5" s="1"/>
  <c r="O446" i="5"/>
  <c r="P446" i="5" s="1"/>
  <c r="Q884" i="5"/>
  <c r="W884" i="5" s="1"/>
  <c r="R885" i="5"/>
  <c r="N885" i="5"/>
  <c r="S885" i="5"/>
  <c r="T885" i="5" s="1"/>
  <c r="U884" i="5" s="1"/>
  <c r="L885" i="5"/>
  <c r="J885" i="5"/>
  <c r="I886" i="5"/>
  <c r="O885" i="5"/>
  <c r="P885" i="5" s="1"/>
  <c r="V884" i="5"/>
  <c r="L885" i="4"/>
  <c r="S884" i="4"/>
  <c r="V884" i="4" s="1"/>
  <c r="Q885" i="4"/>
  <c r="R885" i="4" s="1"/>
  <c r="P885" i="4"/>
  <c r="N885" i="4"/>
  <c r="K886" i="4"/>
  <c r="I886" i="4" s="1"/>
  <c r="J886" i="4" s="1"/>
  <c r="T885" i="4"/>
  <c r="O885" i="4"/>
  <c r="U884" i="4"/>
  <c r="R445" i="4" l="1"/>
  <c r="S445" i="4" s="1"/>
  <c r="P445" i="4"/>
  <c r="P441" i="6"/>
  <c r="Q441" i="6" s="1"/>
  <c r="N441" i="6"/>
  <c r="Q885" i="6"/>
  <c r="W885" i="6" s="1"/>
  <c r="I887" i="6"/>
  <c r="S886" i="6"/>
  <c r="T886" i="6" s="1"/>
  <c r="U885" i="6" s="1"/>
  <c r="N886" i="6"/>
  <c r="R886" i="6"/>
  <c r="L886" i="6"/>
  <c r="O886" i="6"/>
  <c r="P886" i="6" s="1"/>
  <c r="J886" i="6"/>
  <c r="V885" i="6"/>
  <c r="Q885" i="5"/>
  <c r="W885" i="5" s="1"/>
  <c r="I887" i="5"/>
  <c r="L886" i="5"/>
  <c r="S886" i="5"/>
  <c r="T886" i="5" s="1"/>
  <c r="U885" i="5" s="1"/>
  <c r="O886" i="5"/>
  <c r="P886" i="5" s="1"/>
  <c r="J886" i="5"/>
  <c r="N886" i="5"/>
  <c r="R886" i="5"/>
  <c r="V885" i="5"/>
  <c r="Q446" i="5"/>
  <c r="N446" i="5"/>
  <c r="L886" i="4"/>
  <c r="O886" i="4"/>
  <c r="T886" i="4"/>
  <c r="N886" i="4"/>
  <c r="K887" i="4"/>
  <c r="I887" i="4" s="1"/>
  <c r="J887" i="4" s="1"/>
  <c r="Q886" i="4"/>
  <c r="R886" i="4" s="1"/>
  <c r="P886" i="4"/>
  <c r="U885" i="4"/>
  <c r="S885" i="4"/>
  <c r="V885" i="4" s="1"/>
  <c r="V445" i="4" l="1"/>
  <c r="Q446" i="4"/>
  <c r="S441" i="6"/>
  <c r="T441" i="6" s="1"/>
  <c r="U440" i="6" s="1"/>
  <c r="O442" i="6"/>
  <c r="W441" i="6"/>
  <c r="Q886" i="6"/>
  <c r="W886" i="6" s="1"/>
  <c r="S887" i="6"/>
  <c r="T887" i="6" s="1"/>
  <c r="U886" i="6" s="1"/>
  <c r="O887" i="6"/>
  <c r="P887" i="6" s="1"/>
  <c r="J887" i="6"/>
  <c r="R887" i="6"/>
  <c r="L887" i="6"/>
  <c r="I888" i="6"/>
  <c r="N887" i="6"/>
  <c r="V886" i="6"/>
  <c r="W446" i="5"/>
  <c r="S446" i="5"/>
  <c r="T446" i="5" s="1"/>
  <c r="U445" i="5" s="1"/>
  <c r="O447" i="5"/>
  <c r="P447" i="5" s="1"/>
  <c r="R887" i="5"/>
  <c r="N887" i="5"/>
  <c r="O887" i="5"/>
  <c r="P887" i="5" s="1"/>
  <c r="S887" i="5"/>
  <c r="T887" i="5" s="1"/>
  <c r="U886" i="5" s="1"/>
  <c r="L887" i="5"/>
  <c r="J887" i="5"/>
  <c r="I888" i="5"/>
  <c r="V886" i="5"/>
  <c r="Q886" i="5"/>
  <c r="W886" i="5" s="1"/>
  <c r="L887" i="4"/>
  <c r="S886" i="4"/>
  <c r="V886" i="4" s="1"/>
  <c r="Q887" i="4"/>
  <c r="R887" i="4" s="1"/>
  <c r="P887" i="4"/>
  <c r="O887" i="4"/>
  <c r="K888" i="4"/>
  <c r="I888" i="4" s="1"/>
  <c r="J888" i="4" s="1"/>
  <c r="T887" i="4"/>
  <c r="N887" i="4"/>
  <c r="U886" i="4"/>
  <c r="R446" i="4" l="1"/>
  <c r="S446" i="4" s="1"/>
  <c r="P446" i="4"/>
  <c r="P442" i="6"/>
  <c r="Q442" i="6" s="1"/>
  <c r="N442" i="6"/>
  <c r="L888" i="6"/>
  <c r="S888" i="6"/>
  <c r="T888" i="6" s="1"/>
  <c r="U887" i="6" s="1"/>
  <c r="I889" i="6"/>
  <c r="R888" i="6"/>
  <c r="J888" i="6"/>
  <c r="O888" i="6"/>
  <c r="P888" i="6" s="1"/>
  <c r="N888" i="6"/>
  <c r="V887" i="6"/>
  <c r="Q887" i="6"/>
  <c r="W887" i="6" s="1"/>
  <c r="Q447" i="5"/>
  <c r="N447" i="5"/>
  <c r="I889" i="5"/>
  <c r="L888" i="5"/>
  <c r="S888" i="5"/>
  <c r="T888" i="5" s="1"/>
  <c r="U887" i="5" s="1"/>
  <c r="O888" i="5"/>
  <c r="P888" i="5" s="1"/>
  <c r="J888" i="5"/>
  <c r="N888" i="5"/>
  <c r="R888" i="5"/>
  <c r="V887" i="5"/>
  <c r="Q887" i="5"/>
  <c r="W887" i="5" s="1"/>
  <c r="L888" i="4"/>
  <c r="O888" i="4"/>
  <c r="Q888" i="4"/>
  <c r="R888" i="4" s="1"/>
  <c r="K889" i="4"/>
  <c r="I889" i="4" s="1"/>
  <c r="J889" i="4" s="1"/>
  <c r="P888" i="4"/>
  <c r="T888" i="4"/>
  <c r="N888" i="4"/>
  <c r="U887" i="4"/>
  <c r="S887" i="4"/>
  <c r="V887" i="4" s="1"/>
  <c r="Q447" i="4" l="1"/>
  <c r="V446" i="4"/>
  <c r="S442" i="6"/>
  <c r="T442" i="6" s="1"/>
  <c r="U441" i="6" s="1"/>
  <c r="O443" i="6"/>
  <c r="W442" i="6"/>
  <c r="S889" i="6"/>
  <c r="T889" i="6" s="1"/>
  <c r="U888" i="6" s="1"/>
  <c r="O889" i="6"/>
  <c r="P889" i="6" s="1"/>
  <c r="J889" i="6"/>
  <c r="I890" i="6"/>
  <c r="R889" i="6"/>
  <c r="L889" i="6"/>
  <c r="N889" i="6"/>
  <c r="V888" i="6"/>
  <c r="Q888" i="6"/>
  <c r="W888" i="6" s="1"/>
  <c r="W447" i="5"/>
  <c r="S447" i="5"/>
  <c r="T447" i="5" s="1"/>
  <c r="U446" i="5" s="1"/>
  <c r="O448" i="5"/>
  <c r="P448" i="5" s="1"/>
  <c r="R889" i="5"/>
  <c r="N889" i="5"/>
  <c r="I890" i="5"/>
  <c r="J889" i="5"/>
  <c r="O889" i="5"/>
  <c r="P889" i="5" s="1"/>
  <c r="S889" i="5"/>
  <c r="T889" i="5" s="1"/>
  <c r="U888" i="5" s="1"/>
  <c r="L889" i="5"/>
  <c r="V888" i="5"/>
  <c r="Q888" i="5"/>
  <c r="W888" i="5" s="1"/>
  <c r="L889" i="4"/>
  <c r="S888" i="4"/>
  <c r="V888" i="4" s="1"/>
  <c r="Q889" i="4"/>
  <c r="R889" i="4" s="1"/>
  <c r="O889" i="4"/>
  <c r="T889" i="4"/>
  <c r="K890" i="4"/>
  <c r="I890" i="4" s="1"/>
  <c r="J890" i="4" s="1"/>
  <c r="P889" i="4"/>
  <c r="N889" i="4"/>
  <c r="U888" i="4"/>
  <c r="R447" i="4" l="1"/>
  <c r="S447" i="4" s="1"/>
  <c r="P447" i="4"/>
  <c r="P443" i="6"/>
  <c r="Q443" i="6" s="1"/>
  <c r="N443" i="6"/>
  <c r="I891" i="6"/>
  <c r="S890" i="6"/>
  <c r="T890" i="6" s="1"/>
  <c r="U889" i="6" s="1"/>
  <c r="N890" i="6"/>
  <c r="J890" i="6"/>
  <c r="O890" i="6"/>
  <c r="P890" i="6" s="1"/>
  <c r="R890" i="6"/>
  <c r="L890" i="6"/>
  <c r="V889" i="6"/>
  <c r="Q889" i="6"/>
  <c r="W889" i="6" s="1"/>
  <c r="Q889" i="5"/>
  <c r="W889" i="5" s="1"/>
  <c r="Q448" i="5"/>
  <c r="N448" i="5"/>
  <c r="I891" i="5"/>
  <c r="L890" i="5"/>
  <c r="S890" i="5"/>
  <c r="T890" i="5" s="1"/>
  <c r="U889" i="5" s="1"/>
  <c r="O890" i="5"/>
  <c r="P890" i="5" s="1"/>
  <c r="J890" i="5"/>
  <c r="R890" i="5"/>
  <c r="N890" i="5"/>
  <c r="V889" i="5"/>
  <c r="L890" i="4"/>
  <c r="O890" i="4"/>
  <c r="Q890" i="4"/>
  <c r="R890" i="4" s="1"/>
  <c r="N890" i="4"/>
  <c r="T890" i="4"/>
  <c r="K891" i="4"/>
  <c r="I891" i="4" s="1"/>
  <c r="J891" i="4" s="1"/>
  <c r="P890" i="4"/>
  <c r="U889" i="4"/>
  <c r="S889" i="4"/>
  <c r="V889" i="4" s="1"/>
  <c r="V447" i="4" l="1"/>
  <c r="Q448" i="4"/>
  <c r="S443" i="6"/>
  <c r="T443" i="6" s="1"/>
  <c r="U442" i="6" s="1"/>
  <c r="O444" i="6"/>
  <c r="W443" i="6"/>
  <c r="Q890" i="6"/>
  <c r="W890" i="6" s="1"/>
  <c r="S891" i="6"/>
  <c r="T891" i="6" s="1"/>
  <c r="U890" i="6" s="1"/>
  <c r="O891" i="6"/>
  <c r="P891" i="6" s="1"/>
  <c r="J891" i="6"/>
  <c r="I892" i="6"/>
  <c r="N891" i="6"/>
  <c r="R891" i="6"/>
  <c r="L891" i="6"/>
  <c r="V890" i="6"/>
  <c r="W448" i="5"/>
  <c r="S448" i="5"/>
  <c r="T448" i="5" s="1"/>
  <c r="U447" i="5" s="1"/>
  <c r="O449" i="5"/>
  <c r="P449" i="5" s="1"/>
  <c r="R891" i="5"/>
  <c r="N891" i="5"/>
  <c r="S891" i="5"/>
  <c r="T891" i="5" s="1"/>
  <c r="U890" i="5" s="1"/>
  <c r="L891" i="5"/>
  <c r="I892" i="5"/>
  <c r="J891" i="5"/>
  <c r="O891" i="5"/>
  <c r="P891" i="5" s="1"/>
  <c r="V890" i="5"/>
  <c r="Q890" i="5"/>
  <c r="W890" i="5" s="1"/>
  <c r="L891" i="4"/>
  <c r="Q891" i="4"/>
  <c r="R891" i="4" s="1"/>
  <c r="O891" i="4"/>
  <c r="P891" i="4"/>
  <c r="N891" i="4"/>
  <c r="K892" i="4"/>
  <c r="I892" i="4" s="1"/>
  <c r="J892" i="4" s="1"/>
  <c r="T891" i="4"/>
  <c r="U890" i="4"/>
  <c r="S890" i="4"/>
  <c r="V890" i="4" s="1"/>
  <c r="R448" i="4" l="1"/>
  <c r="S448" i="4" s="1"/>
  <c r="P448" i="4"/>
  <c r="P444" i="6"/>
  <c r="Q444" i="6" s="1"/>
  <c r="N444" i="6"/>
  <c r="Q891" i="6"/>
  <c r="W891" i="6" s="1"/>
  <c r="L892" i="6"/>
  <c r="O892" i="6"/>
  <c r="P892" i="6" s="1"/>
  <c r="N892" i="6"/>
  <c r="R892" i="6"/>
  <c r="I893" i="6"/>
  <c r="J892" i="6"/>
  <c r="S892" i="6"/>
  <c r="T892" i="6" s="1"/>
  <c r="U891" i="6" s="1"/>
  <c r="V891" i="6"/>
  <c r="I893" i="5"/>
  <c r="L892" i="5"/>
  <c r="S892" i="5"/>
  <c r="T892" i="5" s="1"/>
  <c r="U891" i="5" s="1"/>
  <c r="O892" i="5"/>
  <c r="P892" i="5" s="1"/>
  <c r="J892" i="5"/>
  <c r="R892" i="5"/>
  <c r="N892" i="5"/>
  <c r="V891" i="5"/>
  <c r="Q449" i="5"/>
  <c r="N449" i="5"/>
  <c r="Q891" i="5"/>
  <c r="W891" i="5" s="1"/>
  <c r="L892" i="4"/>
  <c r="O892" i="4"/>
  <c r="Q892" i="4"/>
  <c r="R892" i="4" s="1"/>
  <c r="K893" i="4"/>
  <c r="I893" i="4" s="1"/>
  <c r="J893" i="4" s="1"/>
  <c r="P892" i="4"/>
  <c r="T892" i="4"/>
  <c r="N892" i="4"/>
  <c r="U891" i="4"/>
  <c r="S891" i="4"/>
  <c r="V891" i="4" s="1"/>
  <c r="V448" i="4" l="1"/>
  <c r="Q449" i="4"/>
  <c r="S444" i="6"/>
  <c r="T444" i="6" s="1"/>
  <c r="U443" i="6" s="1"/>
  <c r="O445" i="6"/>
  <c r="W444" i="6"/>
  <c r="Q892" i="6"/>
  <c r="W892" i="6" s="1"/>
  <c r="S893" i="6"/>
  <c r="T893" i="6" s="1"/>
  <c r="U892" i="6" s="1"/>
  <c r="O893" i="6"/>
  <c r="P893" i="6" s="1"/>
  <c r="J893" i="6"/>
  <c r="I894" i="6"/>
  <c r="R893" i="6"/>
  <c r="N893" i="6"/>
  <c r="L893" i="6"/>
  <c r="V892" i="6"/>
  <c r="W449" i="5"/>
  <c r="S449" i="5"/>
  <c r="T449" i="5" s="1"/>
  <c r="U448" i="5" s="1"/>
  <c r="O450" i="5"/>
  <c r="P450" i="5" s="1"/>
  <c r="Q892" i="5"/>
  <c r="W892" i="5" s="1"/>
  <c r="R893" i="5"/>
  <c r="N893" i="5"/>
  <c r="S893" i="5"/>
  <c r="T893" i="5" s="1"/>
  <c r="U892" i="5" s="1"/>
  <c r="L893" i="5"/>
  <c r="O893" i="5"/>
  <c r="P893" i="5" s="1"/>
  <c r="I894" i="5"/>
  <c r="J893" i="5"/>
  <c r="V892" i="5"/>
  <c r="L893" i="4"/>
  <c r="Q893" i="4"/>
  <c r="R893" i="4" s="1"/>
  <c r="O893" i="4"/>
  <c r="T893" i="4"/>
  <c r="K894" i="4"/>
  <c r="I894" i="4" s="1"/>
  <c r="J894" i="4" s="1"/>
  <c r="N893" i="4"/>
  <c r="P893" i="4"/>
  <c r="U892" i="4"/>
  <c r="S892" i="4"/>
  <c r="V892" i="4" s="1"/>
  <c r="R449" i="4" l="1"/>
  <c r="S449" i="4" s="1"/>
  <c r="P449" i="4"/>
  <c r="P445" i="6"/>
  <c r="Q445" i="6" s="1"/>
  <c r="N445" i="6"/>
  <c r="Q893" i="6"/>
  <c r="W893" i="6" s="1"/>
  <c r="I895" i="6"/>
  <c r="S894" i="6"/>
  <c r="T894" i="6" s="1"/>
  <c r="U893" i="6" s="1"/>
  <c r="N894" i="6"/>
  <c r="R894" i="6"/>
  <c r="L894" i="6"/>
  <c r="J894" i="6"/>
  <c r="O894" i="6"/>
  <c r="P894" i="6" s="1"/>
  <c r="V893" i="6"/>
  <c r="I895" i="5"/>
  <c r="L894" i="5"/>
  <c r="O894" i="5"/>
  <c r="P894" i="5" s="1"/>
  <c r="J894" i="5"/>
  <c r="N894" i="5"/>
  <c r="S894" i="5"/>
  <c r="T894" i="5" s="1"/>
  <c r="U893" i="5" s="1"/>
  <c r="R894" i="5"/>
  <c r="V893" i="5"/>
  <c r="Q450" i="5"/>
  <c r="N450" i="5"/>
  <c r="Q893" i="5"/>
  <c r="W893" i="5" s="1"/>
  <c r="L894" i="4"/>
  <c r="O894" i="4"/>
  <c r="Q894" i="4"/>
  <c r="R894" i="4" s="1"/>
  <c r="N894" i="4"/>
  <c r="T894" i="4"/>
  <c r="P894" i="4"/>
  <c r="K895" i="4"/>
  <c r="I895" i="4" s="1"/>
  <c r="J895" i="4" s="1"/>
  <c r="U893" i="4"/>
  <c r="S893" i="4"/>
  <c r="V893" i="4" s="1"/>
  <c r="V449" i="4" l="1"/>
  <c r="Q450" i="4"/>
  <c r="S445" i="6"/>
  <c r="T445" i="6" s="1"/>
  <c r="U444" i="6" s="1"/>
  <c r="O446" i="6"/>
  <c r="W445" i="6"/>
  <c r="Q894" i="6"/>
  <c r="W894" i="6" s="1"/>
  <c r="S895" i="6"/>
  <c r="T895" i="6" s="1"/>
  <c r="U894" i="6" s="1"/>
  <c r="O895" i="6"/>
  <c r="P895" i="6" s="1"/>
  <c r="J895" i="6"/>
  <c r="N895" i="6"/>
  <c r="I896" i="6"/>
  <c r="L895" i="6"/>
  <c r="R895" i="6"/>
  <c r="V894" i="6"/>
  <c r="Q894" i="5"/>
  <c r="W894" i="5" s="1"/>
  <c r="W450" i="5"/>
  <c r="S450" i="5"/>
  <c r="T450" i="5" s="1"/>
  <c r="U449" i="5" s="1"/>
  <c r="O451" i="5"/>
  <c r="P451" i="5" s="1"/>
  <c r="R895" i="5"/>
  <c r="N895" i="5"/>
  <c r="S895" i="5"/>
  <c r="T895" i="5" s="1"/>
  <c r="U894" i="5" s="1"/>
  <c r="L895" i="5"/>
  <c r="J895" i="5"/>
  <c r="O895" i="5"/>
  <c r="P895" i="5" s="1"/>
  <c r="I896" i="5"/>
  <c r="V894" i="5"/>
  <c r="L895" i="4"/>
  <c r="S894" i="4"/>
  <c r="V894" i="4" s="1"/>
  <c r="Q895" i="4"/>
  <c r="R895" i="4" s="1"/>
  <c r="O895" i="4"/>
  <c r="P895" i="4"/>
  <c r="N895" i="4"/>
  <c r="K896" i="4"/>
  <c r="I896" i="4" s="1"/>
  <c r="J896" i="4" s="1"/>
  <c r="T895" i="4"/>
  <c r="U894" i="4"/>
  <c r="R450" i="4" l="1"/>
  <c r="S450" i="4" s="1"/>
  <c r="P450" i="4"/>
  <c r="P446" i="6"/>
  <c r="Q446" i="6" s="1"/>
  <c r="N446" i="6"/>
  <c r="Q895" i="6"/>
  <c r="W895" i="6" s="1"/>
  <c r="L896" i="6"/>
  <c r="O896" i="6"/>
  <c r="P896" i="6" s="1"/>
  <c r="J896" i="6"/>
  <c r="S896" i="6"/>
  <c r="T896" i="6" s="1"/>
  <c r="U895" i="6" s="1"/>
  <c r="R896" i="6"/>
  <c r="I897" i="6"/>
  <c r="N896" i="6"/>
  <c r="V895" i="6"/>
  <c r="Q895" i="5"/>
  <c r="W895" i="5" s="1"/>
  <c r="I897" i="5"/>
  <c r="L896" i="5"/>
  <c r="S896" i="5"/>
  <c r="T896" i="5" s="1"/>
  <c r="U895" i="5" s="1"/>
  <c r="O896" i="5"/>
  <c r="P896" i="5" s="1"/>
  <c r="J896" i="5"/>
  <c r="N896" i="5"/>
  <c r="R896" i="5"/>
  <c r="V895" i="5"/>
  <c r="Q451" i="5"/>
  <c r="N451" i="5"/>
  <c r="L896" i="4"/>
  <c r="S895" i="4"/>
  <c r="V895" i="4" s="1"/>
  <c r="O896" i="4"/>
  <c r="Q896" i="4"/>
  <c r="R896" i="4" s="1"/>
  <c r="K897" i="4"/>
  <c r="I897" i="4" s="1"/>
  <c r="J897" i="4" s="1"/>
  <c r="P896" i="4"/>
  <c r="T896" i="4"/>
  <c r="N896" i="4"/>
  <c r="U895" i="4"/>
  <c r="V450" i="4" l="1"/>
  <c r="Q451" i="4"/>
  <c r="S446" i="6"/>
  <c r="T446" i="6" s="1"/>
  <c r="U445" i="6" s="1"/>
  <c r="O447" i="6"/>
  <c r="W446" i="6"/>
  <c r="S897" i="6"/>
  <c r="T897" i="6" s="1"/>
  <c r="U896" i="6" s="1"/>
  <c r="O897" i="6"/>
  <c r="P897" i="6" s="1"/>
  <c r="J897" i="6"/>
  <c r="R897" i="6"/>
  <c r="L897" i="6"/>
  <c r="N897" i="6"/>
  <c r="I898" i="6"/>
  <c r="V896" i="6"/>
  <c r="Q896" i="6"/>
  <c r="W896" i="6" s="1"/>
  <c r="W451" i="5"/>
  <c r="S451" i="5"/>
  <c r="T451" i="5" s="1"/>
  <c r="U450" i="5" s="1"/>
  <c r="O452" i="5"/>
  <c r="P452" i="5" s="1"/>
  <c r="R897" i="5"/>
  <c r="N897" i="5"/>
  <c r="O897" i="5"/>
  <c r="P897" i="5" s="1"/>
  <c r="L897" i="5"/>
  <c r="I898" i="5"/>
  <c r="J897" i="5"/>
  <c r="S897" i="5"/>
  <c r="T897" i="5" s="1"/>
  <c r="U896" i="5" s="1"/>
  <c r="V896" i="5"/>
  <c r="Q896" i="5"/>
  <c r="W896" i="5" s="1"/>
  <c r="L897" i="4"/>
  <c r="Q897" i="4"/>
  <c r="R897" i="4" s="1"/>
  <c r="O897" i="4"/>
  <c r="T897" i="4"/>
  <c r="K898" i="4"/>
  <c r="I898" i="4" s="1"/>
  <c r="J898" i="4" s="1"/>
  <c r="P897" i="4"/>
  <c r="N897" i="4"/>
  <c r="U896" i="4"/>
  <c r="S896" i="4"/>
  <c r="V896" i="4" s="1"/>
  <c r="R451" i="4" l="1"/>
  <c r="S451" i="4" s="1"/>
  <c r="P451" i="4"/>
  <c r="P447" i="6"/>
  <c r="Q447" i="6" s="1"/>
  <c r="N447" i="6"/>
  <c r="I899" i="6"/>
  <c r="L898" i="6"/>
  <c r="S898" i="6"/>
  <c r="T898" i="6" s="1"/>
  <c r="U897" i="6" s="1"/>
  <c r="R898" i="6"/>
  <c r="J898" i="6"/>
  <c r="O898" i="6"/>
  <c r="P898" i="6" s="1"/>
  <c r="N898" i="6"/>
  <c r="V897" i="6"/>
  <c r="Q897" i="6"/>
  <c r="W897" i="6" s="1"/>
  <c r="I899" i="5"/>
  <c r="L898" i="5"/>
  <c r="S898" i="5"/>
  <c r="T898" i="5" s="1"/>
  <c r="U897" i="5" s="1"/>
  <c r="O898" i="5"/>
  <c r="P898" i="5" s="1"/>
  <c r="J898" i="5"/>
  <c r="N898" i="5"/>
  <c r="R898" i="5"/>
  <c r="V897" i="5"/>
  <c r="Q452" i="5"/>
  <c r="N452" i="5"/>
  <c r="Q897" i="5"/>
  <c r="W897" i="5" s="1"/>
  <c r="L898" i="4"/>
  <c r="O898" i="4"/>
  <c r="K899" i="4"/>
  <c r="I899" i="4" s="1"/>
  <c r="J899" i="4" s="1"/>
  <c r="Q898" i="4"/>
  <c r="R898" i="4" s="1"/>
  <c r="N898" i="4"/>
  <c r="T898" i="4"/>
  <c r="P898" i="4"/>
  <c r="U897" i="4"/>
  <c r="S897" i="4"/>
  <c r="V897" i="4" s="1"/>
  <c r="V451" i="4" l="1"/>
  <c r="Q452" i="4"/>
  <c r="S447" i="6"/>
  <c r="T447" i="6" s="1"/>
  <c r="U446" i="6" s="1"/>
  <c r="W447" i="6"/>
  <c r="O448" i="6"/>
  <c r="S899" i="6"/>
  <c r="T899" i="6" s="1"/>
  <c r="U898" i="6" s="1"/>
  <c r="O899" i="6"/>
  <c r="P899" i="6" s="1"/>
  <c r="J899" i="6"/>
  <c r="R899" i="6"/>
  <c r="N899" i="6"/>
  <c r="L899" i="6"/>
  <c r="I900" i="6"/>
  <c r="V898" i="6"/>
  <c r="Q898" i="6"/>
  <c r="W898" i="6" s="1"/>
  <c r="Q898" i="5"/>
  <c r="W898" i="5" s="1"/>
  <c r="W452" i="5"/>
  <c r="S452" i="5"/>
  <c r="T452" i="5" s="1"/>
  <c r="U451" i="5" s="1"/>
  <c r="O453" i="5"/>
  <c r="P453" i="5" s="1"/>
  <c r="R899" i="5"/>
  <c r="N899" i="5"/>
  <c r="I900" i="5"/>
  <c r="J899" i="5"/>
  <c r="O899" i="5"/>
  <c r="P899" i="5" s="1"/>
  <c r="S899" i="5"/>
  <c r="T899" i="5" s="1"/>
  <c r="U898" i="5" s="1"/>
  <c r="L899" i="5"/>
  <c r="V898" i="5"/>
  <c r="L899" i="4"/>
  <c r="S898" i="4"/>
  <c r="V898" i="4" s="1"/>
  <c r="Q899" i="4"/>
  <c r="R899" i="4" s="1"/>
  <c r="T899" i="4"/>
  <c r="P899" i="4"/>
  <c r="O899" i="4"/>
  <c r="N899" i="4"/>
  <c r="K900" i="4"/>
  <c r="I900" i="4" s="1"/>
  <c r="J900" i="4" s="1"/>
  <c r="U898" i="4"/>
  <c r="R452" i="4" l="1"/>
  <c r="S452" i="4" s="1"/>
  <c r="P452" i="4"/>
  <c r="P448" i="6"/>
  <c r="Q448" i="6" s="1"/>
  <c r="N448" i="6"/>
  <c r="I901" i="6"/>
  <c r="L900" i="6"/>
  <c r="N900" i="6"/>
  <c r="S900" i="6"/>
  <c r="T900" i="6" s="1"/>
  <c r="U899" i="6" s="1"/>
  <c r="R900" i="6"/>
  <c r="O900" i="6"/>
  <c r="P900" i="6" s="1"/>
  <c r="J900" i="6"/>
  <c r="V899" i="6"/>
  <c r="Q899" i="6"/>
  <c r="W899" i="6" s="1"/>
  <c r="Q899" i="5"/>
  <c r="W899" i="5" s="1"/>
  <c r="I901" i="5"/>
  <c r="L900" i="5"/>
  <c r="S900" i="5"/>
  <c r="T900" i="5" s="1"/>
  <c r="U899" i="5" s="1"/>
  <c r="O900" i="5"/>
  <c r="P900" i="5" s="1"/>
  <c r="J900" i="5"/>
  <c r="R900" i="5"/>
  <c r="N900" i="5"/>
  <c r="V899" i="5"/>
  <c r="Q453" i="5"/>
  <c r="N453" i="5"/>
  <c r="L900" i="4"/>
  <c r="S899" i="4"/>
  <c r="V899" i="4" s="1"/>
  <c r="O900" i="4"/>
  <c r="K901" i="4"/>
  <c r="I901" i="4" s="1"/>
  <c r="J901" i="4" s="1"/>
  <c r="N900" i="4"/>
  <c r="Q900" i="4"/>
  <c r="R900" i="4" s="1"/>
  <c r="T900" i="4"/>
  <c r="P900" i="4"/>
  <c r="U899" i="4"/>
  <c r="Q453" i="4" l="1"/>
  <c r="V452" i="4"/>
  <c r="S448" i="6"/>
  <c r="T448" i="6" s="1"/>
  <c r="U447" i="6" s="1"/>
  <c r="O449" i="6"/>
  <c r="W448" i="6"/>
  <c r="Q900" i="6"/>
  <c r="W900" i="6" s="1"/>
  <c r="S901" i="6"/>
  <c r="T901" i="6" s="1"/>
  <c r="U900" i="6" s="1"/>
  <c r="O901" i="6"/>
  <c r="P901" i="6" s="1"/>
  <c r="J901" i="6"/>
  <c r="R901" i="6"/>
  <c r="N901" i="6"/>
  <c r="I902" i="6"/>
  <c r="L901" i="6"/>
  <c r="V900" i="6"/>
  <c r="W453" i="5"/>
  <c r="S453" i="5"/>
  <c r="T453" i="5" s="1"/>
  <c r="U452" i="5" s="1"/>
  <c r="O454" i="5"/>
  <c r="P454" i="5" s="1"/>
  <c r="R901" i="5"/>
  <c r="N901" i="5"/>
  <c r="S901" i="5"/>
  <c r="T901" i="5" s="1"/>
  <c r="U900" i="5" s="1"/>
  <c r="L901" i="5"/>
  <c r="I902" i="5"/>
  <c r="J901" i="5"/>
  <c r="O901" i="5"/>
  <c r="P901" i="5" s="1"/>
  <c r="V900" i="5"/>
  <c r="Q900" i="5"/>
  <c r="W900" i="5" s="1"/>
  <c r="L901" i="4"/>
  <c r="Q901" i="4"/>
  <c r="R901" i="4" s="1"/>
  <c r="T901" i="4"/>
  <c r="P901" i="4"/>
  <c r="O901" i="4"/>
  <c r="K902" i="4"/>
  <c r="I902" i="4" s="1"/>
  <c r="J902" i="4" s="1"/>
  <c r="N901" i="4"/>
  <c r="U900" i="4"/>
  <c r="S900" i="4"/>
  <c r="V900" i="4" s="1"/>
  <c r="R453" i="4" l="1"/>
  <c r="S453" i="4" s="1"/>
  <c r="P453" i="4"/>
  <c r="P449" i="6"/>
  <c r="Q449" i="6" s="1"/>
  <c r="N449" i="6"/>
  <c r="I903" i="6"/>
  <c r="L902" i="6"/>
  <c r="O902" i="6"/>
  <c r="P902" i="6" s="1"/>
  <c r="N902" i="6"/>
  <c r="R902" i="6"/>
  <c r="J902" i="6"/>
  <c r="S902" i="6"/>
  <c r="T902" i="6" s="1"/>
  <c r="U901" i="6" s="1"/>
  <c r="V901" i="6"/>
  <c r="Q901" i="6"/>
  <c r="W901" i="6" s="1"/>
  <c r="I903" i="5"/>
  <c r="L902" i="5"/>
  <c r="S902" i="5"/>
  <c r="T902" i="5" s="1"/>
  <c r="U901" i="5" s="1"/>
  <c r="O902" i="5"/>
  <c r="P902" i="5" s="1"/>
  <c r="J902" i="5"/>
  <c r="R902" i="5"/>
  <c r="N902" i="5"/>
  <c r="V901" i="5"/>
  <c r="Q454" i="5"/>
  <c r="N454" i="5"/>
  <c r="Q901" i="5"/>
  <c r="W901" i="5" s="1"/>
  <c r="L902" i="4"/>
  <c r="O902" i="4"/>
  <c r="K903" i="4"/>
  <c r="I903" i="4" s="1"/>
  <c r="J903" i="4" s="1"/>
  <c r="N902" i="4"/>
  <c r="Q902" i="4"/>
  <c r="R902" i="4" s="1"/>
  <c r="P902" i="4"/>
  <c r="T902" i="4"/>
  <c r="U901" i="4"/>
  <c r="S901" i="4"/>
  <c r="V901" i="4" s="1"/>
  <c r="Q454" i="4" l="1"/>
  <c r="V453" i="4"/>
  <c r="S449" i="6"/>
  <c r="T449" i="6" s="1"/>
  <c r="U448" i="6" s="1"/>
  <c r="O450" i="6"/>
  <c r="W449" i="6"/>
  <c r="S903" i="6"/>
  <c r="T903" i="6" s="1"/>
  <c r="U902" i="6" s="1"/>
  <c r="O903" i="6"/>
  <c r="P903" i="6" s="1"/>
  <c r="J903" i="6"/>
  <c r="R903" i="6"/>
  <c r="N903" i="6"/>
  <c r="I904" i="6"/>
  <c r="L903" i="6"/>
  <c r="V902" i="6"/>
  <c r="Q902" i="6"/>
  <c r="W902" i="6" s="1"/>
  <c r="Q902" i="5"/>
  <c r="W902" i="5" s="1"/>
  <c r="W454" i="5"/>
  <c r="S454" i="5"/>
  <c r="T454" i="5" s="1"/>
  <c r="U453" i="5" s="1"/>
  <c r="O455" i="5"/>
  <c r="P455" i="5" s="1"/>
  <c r="R903" i="5"/>
  <c r="N903" i="5"/>
  <c r="S903" i="5"/>
  <c r="T903" i="5" s="1"/>
  <c r="U902" i="5" s="1"/>
  <c r="L903" i="5"/>
  <c r="O903" i="5"/>
  <c r="P903" i="5" s="1"/>
  <c r="I904" i="5"/>
  <c r="J903" i="5"/>
  <c r="V902" i="5"/>
  <c r="L903" i="4"/>
  <c r="S902" i="4"/>
  <c r="V902" i="4" s="1"/>
  <c r="Q903" i="4"/>
  <c r="R903" i="4" s="1"/>
  <c r="T903" i="4"/>
  <c r="P903" i="4"/>
  <c r="O903" i="4"/>
  <c r="N903" i="4"/>
  <c r="K904" i="4"/>
  <c r="I904" i="4" s="1"/>
  <c r="J904" i="4" s="1"/>
  <c r="U902" i="4"/>
  <c r="R454" i="4" l="1"/>
  <c r="S454" i="4" s="1"/>
  <c r="P454" i="4"/>
  <c r="P450" i="6"/>
  <c r="Q450" i="6" s="1"/>
  <c r="N450" i="6"/>
  <c r="I905" i="6"/>
  <c r="L904" i="6"/>
  <c r="R904" i="6"/>
  <c r="J904" i="6"/>
  <c r="O904" i="6"/>
  <c r="P904" i="6" s="1"/>
  <c r="S904" i="6"/>
  <c r="T904" i="6" s="1"/>
  <c r="U903" i="6" s="1"/>
  <c r="N904" i="6"/>
  <c r="V903" i="6"/>
  <c r="Q903" i="6"/>
  <c r="W903" i="6" s="1"/>
  <c r="I905" i="5"/>
  <c r="L904" i="5"/>
  <c r="S904" i="5"/>
  <c r="T904" i="5" s="1"/>
  <c r="U903" i="5" s="1"/>
  <c r="O904" i="5"/>
  <c r="P904" i="5" s="1"/>
  <c r="J904" i="5"/>
  <c r="N904" i="5"/>
  <c r="R904" i="5"/>
  <c r="V903" i="5"/>
  <c r="Q903" i="5"/>
  <c r="W903" i="5" s="1"/>
  <c r="Q455" i="5"/>
  <c r="N455" i="5"/>
  <c r="L904" i="4"/>
  <c r="S903" i="4"/>
  <c r="V903" i="4" s="1"/>
  <c r="O904" i="4"/>
  <c r="K905" i="4"/>
  <c r="I905" i="4" s="1"/>
  <c r="J905" i="4" s="1"/>
  <c r="N904" i="4"/>
  <c r="Q904" i="4"/>
  <c r="R904" i="4" s="1"/>
  <c r="P904" i="4"/>
  <c r="T904" i="4"/>
  <c r="U903" i="4"/>
  <c r="V454" i="4" l="1"/>
  <c r="Q455" i="4"/>
  <c r="W450" i="6"/>
  <c r="S450" i="6"/>
  <c r="T450" i="6" s="1"/>
  <c r="U449" i="6" s="1"/>
  <c r="O451" i="6"/>
  <c r="Q904" i="6"/>
  <c r="W904" i="6" s="1"/>
  <c r="S905" i="6"/>
  <c r="T905" i="6" s="1"/>
  <c r="U904" i="6" s="1"/>
  <c r="O905" i="6"/>
  <c r="P905" i="6" s="1"/>
  <c r="J905" i="6"/>
  <c r="R905" i="6"/>
  <c r="N905" i="6"/>
  <c r="L905" i="6"/>
  <c r="I906" i="6"/>
  <c r="V904" i="6"/>
  <c r="W455" i="5"/>
  <c r="S455" i="5"/>
  <c r="T455" i="5" s="1"/>
  <c r="U454" i="5" s="1"/>
  <c r="O456" i="5"/>
  <c r="P456" i="5" s="1"/>
  <c r="Q904" i="5"/>
  <c r="W904" i="5" s="1"/>
  <c r="R905" i="5"/>
  <c r="N905" i="5"/>
  <c r="O905" i="5"/>
  <c r="P905" i="5" s="1"/>
  <c r="I906" i="5"/>
  <c r="L905" i="5"/>
  <c r="S905" i="5"/>
  <c r="T905" i="5" s="1"/>
  <c r="U904" i="5" s="1"/>
  <c r="J905" i="5"/>
  <c r="V904" i="5"/>
  <c r="L905" i="4"/>
  <c r="Q905" i="4"/>
  <c r="R905" i="4" s="1"/>
  <c r="T905" i="4"/>
  <c r="P905" i="4"/>
  <c r="O905" i="4"/>
  <c r="N905" i="4"/>
  <c r="K906" i="4"/>
  <c r="I906" i="4" s="1"/>
  <c r="J906" i="4" s="1"/>
  <c r="U904" i="4"/>
  <c r="S904" i="4"/>
  <c r="V904" i="4" s="1"/>
  <c r="R455" i="4" l="1"/>
  <c r="S455" i="4" s="1"/>
  <c r="P455" i="4"/>
  <c r="P451" i="6"/>
  <c r="Q451" i="6" s="1"/>
  <c r="N451" i="6"/>
  <c r="I907" i="6"/>
  <c r="L906" i="6"/>
  <c r="S906" i="6"/>
  <c r="T906" i="6" s="1"/>
  <c r="U905" i="6" s="1"/>
  <c r="R906" i="6"/>
  <c r="J906" i="6"/>
  <c r="O906" i="6"/>
  <c r="P906" i="6" s="1"/>
  <c r="N906" i="6"/>
  <c r="V905" i="6"/>
  <c r="Q905" i="6"/>
  <c r="W905" i="6" s="1"/>
  <c r="Q905" i="5"/>
  <c r="W905" i="5" s="1"/>
  <c r="Q456" i="5"/>
  <c r="N456" i="5"/>
  <c r="I907" i="5"/>
  <c r="L906" i="5"/>
  <c r="S906" i="5"/>
  <c r="T906" i="5" s="1"/>
  <c r="U905" i="5" s="1"/>
  <c r="O906" i="5"/>
  <c r="P906" i="5" s="1"/>
  <c r="J906" i="5"/>
  <c r="N906" i="5"/>
  <c r="R906" i="5"/>
  <c r="V905" i="5"/>
  <c r="L906" i="4"/>
  <c r="O906" i="4"/>
  <c r="K907" i="4"/>
  <c r="I907" i="4" s="1"/>
  <c r="J907" i="4" s="1"/>
  <c r="N906" i="4"/>
  <c r="Q906" i="4"/>
  <c r="R906" i="4" s="1"/>
  <c r="T906" i="4"/>
  <c r="P906" i="4"/>
  <c r="U905" i="4"/>
  <c r="S905" i="4"/>
  <c r="V905" i="4" s="1"/>
  <c r="V455" i="4" l="1"/>
  <c r="Q456" i="4"/>
  <c r="S451" i="6"/>
  <c r="T451" i="6" s="1"/>
  <c r="U450" i="6" s="1"/>
  <c r="W451" i="6"/>
  <c r="O452" i="6"/>
  <c r="S907" i="6"/>
  <c r="T907" i="6" s="1"/>
  <c r="U906" i="6" s="1"/>
  <c r="O907" i="6"/>
  <c r="P907" i="6" s="1"/>
  <c r="J907" i="6"/>
  <c r="R907" i="6"/>
  <c r="N907" i="6"/>
  <c r="L907" i="6"/>
  <c r="I908" i="6"/>
  <c r="V906" i="6"/>
  <c r="Q906" i="6"/>
  <c r="W906" i="6" s="1"/>
  <c r="W456" i="5"/>
  <c r="S456" i="5"/>
  <c r="T456" i="5" s="1"/>
  <c r="U455" i="5" s="1"/>
  <c r="O457" i="5"/>
  <c r="P457" i="5" s="1"/>
  <c r="R907" i="5"/>
  <c r="N907" i="5"/>
  <c r="I908" i="5"/>
  <c r="J907" i="5"/>
  <c r="O907" i="5"/>
  <c r="P907" i="5" s="1"/>
  <c r="L907" i="5"/>
  <c r="S907" i="5"/>
  <c r="T907" i="5" s="1"/>
  <c r="U906" i="5" s="1"/>
  <c r="V906" i="5"/>
  <c r="Q906" i="5"/>
  <c r="W906" i="5" s="1"/>
  <c r="L907" i="4"/>
  <c r="Q907" i="4"/>
  <c r="R907" i="4" s="1"/>
  <c r="T907" i="4"/>
  <c r="P907" i="4"/>
  <c r="O907" i="4"/>
  <c r="K908" i="4"/>
  <c r="I908" i="4" s="1"/>
  <c r="J908" i="4" s="1"/>
  <c r="N907" i="4"/>
  <c r="U906" i="4"/>
  <c r="S906" i="4"/>
  <c r="V906" i="4" s="1"/>
  <c r="R456" i="4" l="1"/>
  <c r="S456" i="4" s="1"/>
  <c r="P456" i="4"/>
  <c r="P452" i="6"/>
  <c r="Q452" i="6" s="1"/>
  <c r="N452" i="6"/>
  <c r="I909" i="6"/>
  <c r="L908" i="6"/>
  <c r="N908" i="6"/>
  <c r="S908" i="6"/>
  <c r="T908" i="6" s="1"/>
  <c r="U907" i="6" s="1"/>
  <c r="O908" i="6"/>
  <c r="P908" i="6" s="1"/>
  <c r="J908" i="6"/>
  <c r="R908" i="6"/>
  <c r="V907" i="6"/>
  <c r="Q907" i="6"/>
  <c r="W907" i="6" s="1"/>
  <c r="Q907" i="5"/>
  <c r="W907" i="5" s="1"/>
  <c r="Q457" i="5"/>
  <c r="N457" i="5"/>
  <c r="I909" i="5"/>
  <c r="L908" i="5"/>
  <c r="S908" i="5"/>
  <c r="T908" i="5" s="1"/>
  <c r="U907" i="5" s="1"/>
  <c r="O908" i="5"/>
  <c r="P908" i="5" s="1"/>
  <c r="J908" i="5"/>
  <c r="R908" i="5"/>
  <c r="N908" i="5"/>
  <c r="V907" i="5"/>
  <c r="L908" i="4"/>
  <c r="O908" i="4"/>
  <c r="K909" i="4"/>
  <c r="I909" i="4" s="1"/>
  <c r="J909" i="4" s="1"/>
  <c r="N908" i="4"/>
  <c r="Q908" i="4"/>
  <c r="R908" i="4" s="1"/>
  <c r="T908" i="4"/>
  <c r="P908" i="4"/>
  <c r="U907" i="4"/>
  <c r="S907" i="4"/>
  <c r="V907" i="4" s="1"/>
  <c r="Q457" i="4" l="1"/>
  <c r="V456" i="4"/>
  <c r="S452" i="6"/>
  <c r="T452" i="6" s="1"/>
  <c r="U451" i="6" s="1"/>
  <c r="O453" i="6"/>
  <c r="W452" i="6"/>
  <c r="Q908" i="6"/>
  <c r="W908" i="6" s="1"/>
  <c r="S909" i="6"/>
  <c r="T909" i="6" s="1"/>
  <c r="U908" i="6" s="1"/>
  <c r="O909" i="6"/>
  <c r="P909" i="6" s="1"/>
  <c r="J909" i="6"/>
  <c r="R909" i="6"/>
  <c r="N909" i="6"/>
  <c r="I910" i="6"/>
  <c r="L909" i="6"/>
  <c r="V908" i="6"/>
  <c r="W457" i="5"/>
  <c r="S457" i="5"/>
  <c r="T457" i="5" s="1"/>
  <c r="U456" i="5" s="1"/>
  <c r="O458" i="5"/>
  <c r="P458" i="5" s="1"/>
  <c r="R909" i="5"/>
  <c r="N909" i="5"/>
  <c r="S909" i="5"/>
  <c r="T909" i="5" s="1"/>
  <c r="U908" i="5" s="1"/>
  <c r="L909" i="5"/>
  <c r="I910" i="5"/>
  <c r="J909" i="5"/>
  <c r="O909" i="5"/>
  <c r="P909" i="5" s="1"/>
  <c r="V908" i="5"/>
  <c r="Q908" i="5"/>
  <c r="W908" i="5" s="1"/>
  <c r="L909" i="4"/>
  <c r="S908" i="4"/>
  <c r="V908" i="4" s="1"/>
  <c r="Q909" i="4"/>
  <c r="R909" i="4" s="1"/>
  <c r="T909" i="4"/>
  <c r="P909" i="4"/>
  <c r="O909" i="4"/>
  <c r="K910" i="4"/>
  <c r="I910" i="4" s="1"/>
  <c r="J910" i="4" s="1"/>
  <c r="N909" i="4"/>
  <c r="U908" i="4"/>
  <c r="R457" i="4" l="1"/>
  <c r="S457" i="4" s="1"/>
  <c r="P457" i="4"/>
  <c r="P453" i="6"/>
  <c r="Q453" i="6" s="1"/>
  <c r="N453" i="6"/>
  <c r="I911" i="6"/>
  <c r="L910" i="6"/>
  <c r="O910" i="6"/>
  <c r="P910" i="6" s="1"/>
  <c r="N910" i="6"/>
  <c r="J910" i="6"/>
  <c r="S910" i="6"/>
  <c r="T910" i="6" s="1"/>
  <c r="U909" i="6" s="1"/>
  <c r="R910" i="6"/>
  <c r="V909" i="6"/>
  <c r="Q909" i="6"/>
  <c r="W909" i="6" s="1"/>
  <c r="I911" i="5"/>
  <c r="L910" i="5"/>
  <c r="S910" i="5"/>
  <c r="T910" i="5" s="1"/>
  <c r="U909" i="5" s="1"/>
  <c r="O910" i="5"/>
  <c r="P910" i="5" s="1"/>
  <c r="J910" i="5"/>
  <c r="R910" i="5"/>
  <c r="N910" i="5"/>
  <c r="V909" i="5"/>
  <c r="Q458" i="5"/>
  <c r="N458" i="5"/>
  <c r="Q909" i="5"/>
  <c r="W909" i="5" s="1"/>
  <c r="L910" i="4"/>
  <c r="O910" i="4"/>
  <c r="K911" i="4"/>
  <c r="I911" i="4" s="1"/>
  <c r="J911" i="4" s="1"/>
  <c r="N910" i="4"/>
  <c r="Q910" i="4"/>
  <c r="R910" i="4" s="1"/>
  <c r="P910" i="4"/>
  <c r="T910" i="4"/>
  <c r="U909" i="4"/>
  <c r="S909" i="4"/>
  <c r="V909" i="4" s="1"/>
  <c r="V457" i="4" l="1"/>
  <c r="Q458" i="4"/>
  <c r="S453" i="6"/>
  <c r="T453" i="6" s="1"/>
  <c r="U452" i="6" s="1"/>
  <c r="O454" i="6"/>
  <c r="W453" i="6"/>
  <c r="S911" i="6"/>
  <c r="T911" i="6" s="1"/>
  <c r="U910" i="6" s="1"/>
  <c r="O911" i="6"/>
  <c r="P911" i="6" s="1"/>
  <c r="J911" i="6"/>
  <c r="R911" i="6"/>
  <c r="N911" i="6"/>
  <c r="I912" i="6"/>
  <c r="L911" i="6"/>
  <c r="V910" i="6"/>
  <c r="Q910" i="6"/>
  <c r="W910" i="6" s="1"/>
  <c r="Q910" i="5"/>
  <c r="W910" i="5" s="1"/>
  <c r="W458" i="5"/>
  <c r="S458" i="5"/>
  <c r="T458" i="5" s="1"/>
  <c r="U457" i="5" s="1"/>
  <c r="O459" i="5"/>
  <c r="P459" i="5" s="1"/>
  <c r="R911" i="5"/>
  <c r="N911" i="5"/>
  <c r="S911" i="5"/>
  <c r="T911" i="5" s="1"/>
  <c r="U910" i="5" s="1"/>
  <c r="L911" i="5"/>
  <c r="J911" i="5"/>
  <c r="I912" i="5"/>
  <c r="O911" i="5"/>
  <c r="P911" i="5" s="1"/>
  <c r="V910" i="5"/>
  <c r="L911" i="4"/>
  <c r="Q911" i="4"/>
  <c r="R911" i="4" s="1"/>
  <c r="T911" i="4"/>
  <c r="P911" i="4"/>
  <c r="O911" i="4"/>
  <c r="N911" i="4"/>
  <c r="K912" i="4"/>
  <c r="I912" i="4" s="1"/>
  <c r="J912" i="4" s="1"/>
  <c r="U910" i="4"/>
  <c r="S910" i="4"/>
  <c r="V910" i="4" s="1"/>
  <c r="R458" i="4" l="1"/>
  <c r="S458" i="4" s="1"/>
  <c r="P458" i="4"/>
  <c r="P454" i="6"/>
  <c r="Q454" i="6" s="1"/>
  <c r="N454" i="6"/>
  <c r="I913" i="6"/>
  <c r="L912" i="6"/>
  <c r="R912" i="6"/>
  <c r="J912" i="6"/>
  <c r="O912" i="6"/>
  <c r="P912" i="6" s="1"/>
  <c r="N912" i="6"/>
  <c r="S912" i="6"/>
  <c r="T912" i="6" s="1"/>
  <c r="U911" i="6" s="1"/>
  <c r="V911" i="6"/>
  <c r="Q911" i="6"/>
  <c r="W911" i="6" s="1"/>
  <c r="Q911" i="5"/>
  <c r="W911" i="5" s="1"/>
  <c r="I913" i="5"/>
  <c r="L912" i="5"/>
  <c r="S912" i="5"/>
  <c r="T912" i="5" s="1"/>
  <c r="U911" i="5" s="1"/>
  <c r="O912" i="5"/>
  <c r="P912" i="5" s="1"/>
  <c r="J912" i="5"/>
  <c r="N912" i="5"/>
  <c r="R912" i="5"/>
  <c r="V911" i="5"/>
  <c r="Q459" i="5"/>
  <c r="N459" i="5"/>
  <c r="L912" i="4"/>
  <c r="O912" i="4"/>
  <c r="K913" i="4"/>
  <c r="I913" i="4" s="1"/>
  <c r="J913" i="4" s="1"/>
  <c r="N912" i="4"/>
  <c r="Q912" i="4"/>
  <c r="R912" i="4" s="1"/>
  <c r="P912" i="4"/>
  <c r="T912" i="4"/>
  <c r="U911" i="4"/>
  <c r="S911" i="4"/>
  <c r="V911" i="4" s="1"/>
  <c r="V458" i="4" l="1"/>
  <c r="Q459" i="4"/>
  <c r="W454" i="6"/>
  <c r="S454" i="6"/>
  <c r="T454" i="6" s="1"/>
  <c r="U453" i="6" s="1"/>
  <c r="O455" i="6"/>
  <c r="S913" i="6"/>
  <c r="T913" i="6" s="1"/>
  <c r="U912" i="6" s="1"/>
  <c r="O913" i="6"/>
  <c r="P913" i="6" s="1"/>
  <c r="J913" i="6"/>
  <c r="R913" i="6"/>
  <c r="N913" i="6"/>
  <c r="L913" i="6"/>
  <c r="I914" i="6"/>
  <c r="V912" i="6"/>
  <c r="Q912" i="6"/>
  <c r="W912" i="6" s="1"/>
  <c r="W459" i="5"/>
  <c r="S459" i="5"/>
  <c r="T459" i="5" s="1"/>
  <c r="U458" i="5" s="1"/>
  <c r="O460" i="5"/>
  <c r="P460" i="5" s="1"/>
  <c r="R913" i="5"/>
  <c r="N913" i="5"/>
  <c r="O913" i="5"/>
  <c r="P913" i="5" s="1"/>
  <c r="S913" i="5"/>
  <c r="T913" i="5" s="1"/>
  <c r="U912" i="5" s="1"/>
  <c r="J913" i="5"/>
  <c r="I914" i="5"/>
  <c r="L913" i="5"/>
  <c r="V912" i="5"/>
  <c r="Q912" i="5"/>
  <c r="W912" i="5" s="1"/>
  <c r="L913" i="4"/>
  <c r="Q913" i="4"/>
  <c r="R913" i="4" s="1"/>
  <c r="T913" i="4"/>
  <c r="P913" i="4"/>
  <c r="O913" i="4"/>
  <c r="N913" i="4"/>
  <c r="K914" i="4"/>
  <c r="I914" i="4" s="1"/>
  <c r="J914" i="4" s="1"/>
  <c r="U912" i="4"/>
  <c r="S912" i="4"/>
  <c r="V912" i="4" s="1"/>
  <c r="R459" i="4" l="1"/>
  <c r="S459" i="4" s="1"/>
  <c r="P459" i="4"/>
  <c r="P455" i="6"/>
  <c r="Q455" i="6" s="1"/>
  <c r="N455" i="6"/>
  <c r="I915" i="6"/>
  <c r="L914" i="6"/>
  <c r="S914" i="6"/>
  <c r="T914" i="6" s="1"/>
  <c r="U913" i="6" s="1"/>
  <c r="R914" i="6"/>
  <c r="J914" i="6"/>
  <c r="N914" i="6"/>
  <c r="O914" i="6"/>
  <c r="P914" i="6" s="1"/>
  <c r="V913" i="6"/>
  <c r="Q913" i="6"/>
  <c r="W913" i="6" s="1"/>
  <c r="Q460" i="5"/>
  <c r="N460" i="5"/>
  <c r="Q913" i="5"/>
  <c r="W913" i="5" s="1"/>
  <c r="I915" i="5"/>
  <c r="L914" i="5"/>
  <c r="S914" i="5"/>
  <c r="T914" i="5" s="1"/>
  <c r="U913" i="5" s="1"/>
  <c r="O914" i="5"/>
  <c r="P914" i="5" s="1"/>
  <c r="J914" i="5"/>
  <c r="N914" i="5"/>
  <c r="R914" i="5"/>
  <c r="V913" i="5"/>
  <c r="L914" i="4"/>
  <c r="O914" i="4"/>
  <c r="K915" i="4"/>
  <c r="I915" i="4" s="1"/>
  <c r="J915" i="4" s="1"/>
  <c r="N914" i="4"/>
  <c r="Q914" i="4"/>
  <c r="R914" i="4" s="1"/>
  <c r="T914" i="4"/>
  <c r="P914" i="4"/>
  <c r="U913" i="4"/>
  <c r="S913" i="4"/>
  <c r="V913" i="4" s="1"/>
  <c r="V459" i="4" l="1"/>
  <c r="Q460" i="4"/>
  <c r="S455" i="6"/>
  <c r="T455" i="6" s="1"/>
  <c r="U454" i="6" s="1"/>
  <c r="O456" i="6"/>
  <c r="W455" i="6"/>
  <c r="S915" i="6"/>
  <c r="T915" i="6" s="1"/>
  <c r="U914" i="6" s="1"/>
  <c r="O915" i="6"/>
  <c r="P915" i="6" s="1"/>
  <c r="J915" i="6"/>
  <c r="R915" i="6"/>
  <c r="N915" i="6"/>
  <c r="L915" i="6"/>
  <c r="I916" i="6"/>
  <c r="V914" i="6"/>
  <c r="Q914" i="6"/>
  <c r="W914" i="6" s="1"/>
  <c r="R915" i="5"/>
  <c r="N915" i="5"/>
  <c r="I916" i="5"/>
  <c r="J915" i="5"/>
  <c r="O915" i="5"/>
  <c r="P915" i="5" s="1"/>
  <c r="S915" i="5"/>
  <c r="T915" i="5" s="1"/>
  <c r="U914" i="5" s="1"/>
  <c r="L915" i="5"/>
  <c r="V914" i="5"/>
  <c r="W460" i="5"/>
  <c r="S460" i="5"/>
  <c r="T460" i="5" s="1"/>
  <c r="U459" i="5" s="1"/>
  <c r="O461" i="5"/>
  <c r="P461" i="5" s="1"/>
  <c r="Q914" i="5"/>
  <c r="W914" i="5" s="1"/>
  <c r="L915" i="4"/>
  <c r="Q915" i="4"/>
  <c r="R915" i="4" s="1"/>
  <c r="T915" i="4"/>
  <c r="P915" i="4"/>
  <c r="O915" i="4"/>
  <c r="K916" i="4"/>
  <c r="I916" i="4" s="1"/>
  <c r="J916" i="4" s="1"/>
  <c r="N915" i="4"/>
  <c r="U914" i="4"/>
  <c r="S914" i="4"/>
  <c r="V914" i="4" s="1"/>
  <c r="R460" i="4" l="1"/>
  <c r="S460" i="4" s="1"/>
  <c r="P460" i="4"/>
  <c r="P456" i="6"/>
  <c r="Q456" i="6" s="1"/>
  <c r="N456" i="6"/>
  <c r="I917" i="6"/>
  <c r="L916" i="6"/>
  <c r="N916" i="6"/>
  <c r="S916" i="6"/>
  <c r="T916" i="6" s="1"/>
  <c r="U915" i="6" s="1"/>
  <c r="J916" i="6"/>
  <c r="R916" i="6"/>
  <c r="O916" i="6"/>
  <c r="P916" i="6" s="1"/>
  <c r="V915" i="6"/>
  <c r="Q915" i="6"/>
  <c r="W915" i="6" s="1"/>
  <c r="Q461" i="5"/>
  <c r="N461" i="5"/>
  <c r="I917" i="5"/>
  <c r="L916" i="5"/>
  <c r="S916" i="5"/>
  <c r="T916" i="5" s="1"/>
  <c r="U915" i="5" s="1"/>
  <c r="O916" i="5"/>
  <c r="P916" i="5" s="1"/>
  <c r="J916" i="5"/>
  <c r="R916" i="5"/>
  <c r="N916" i="5"/>
  <c r="V915" i="5"/>
  <c r="Q915" i="5"/>
  <c r="W915" i="5" s="1"/>
  <c r="L916" i="4"/>
  <c r="O916" i="4"/>
  <c r="K917" i="4"/>
  <c r="I917" i="4" s="1"/>
  <c r="J917" i="4" s="1"/>
  <c r="N916" i="4"/>
  <c r="Q916" i="4"/>
  <c r="R916" i="4" s="1"/>
  <c r="T916" i="4"/>
  <c r="P916" i="4"/>
  <c r="U915" i="4"/>
  <c r="S915" i="4"/>
  <c r="V915" i="4" s="1"/>
  <c r="Q461" i="4" l="1"/>
  <c r="V460" i="4"/>
  <c r="S456" i="6"/>
  <c r="T456" i="6" s="1"/>
  <c r="U455" i="6" s="1"/>
  <c r="W456" i="6"/>
  <c r="O457" i="6"/>
  <c r="Q916" i="6"/>
  <c r="W916" i="6" s="1"/>
  <c r="S917" i="6"/>
  <c r="T917" i="6" s="1"/>
  <c r="U916" i="6" s="1"/>
  <c r="O917" i="6"/>
  <c r="P917" i="6" s="1"/>
  <c r="J917" i="6"/>
  <c r="R917" i="6"/>
  <c r="N917" i="6"/>
  <c r="I918" i="6"/>
  <c r="L917" i="6"/>
  <c r="V916" i="6"/>
  <c r="W461" i="5"/>
  <c r="S461" i="5"/>
  <c r="T461" i="5" s="1"/>
  <c r="U460" i="5" s="1"/>
  <c r="O462" i="5"/>
  <c r="P462" i="5" s="1"/>
  <c r="R917" i="5"/>
  <c r="N917" i="5"/>
  <c r="S917" i="5"/>
  <c r="T917" i="5" s="1"/>
  <c r="U916" i="5" s="1"/>
  <c r="L917" i="5"/>
  <c r="I918" i="5"/>
  <c r="J917" i="5"/>
  <c r="O917" i="5"/>
  <c r="P917" i="5" s="1"/>
  <c r="V916" i="5"/>
  <c r="Q916" i="5"/>
  <c r="W916" i="5" s="1"/>
  <c r="L917" i="4"/>
  <c r="S916" i="4"/>
  <c r="V916" i="4" s="1"/>
  <c r="Q917" i="4"/>
  <c r="R917" i="4" s="1"/>
  <c r="T917" i="4"/>
  <c r="P917" i="4"/>
  <c r="O917" i="4"/>
  <c r="K918" i="4"/>
  <c r="I918" i="4" s="1"/>
  <c r="J918" i="4" s="1"/>
  <c r="N917" i="4"/>
  <c r="U916" i="4"/>
  <c r="R461" i="4" l="1"/>
  <c r="S461" i="4" s="1"/>
  <c r="P461" i="4"/>
  <c r="P457" i="6"/>
  <c r="Q457" i="6" s="1"/>
  <c r="N457" i="6"/>
  <c r="I919" i="6"/>
  <c r="L918" i="6"/>
  <c r="O918" i="6"/>
  <c r="P918" i="6" s="1"/>
  <c r="N918" i="6"/>
  <c r="S918" i="6"/>
  <c r="T918" i="6" s="1"/>
  <c r="U917" i="6" s="1"/>
  <c r="R918" i="6"/>
  <c r="J918" i="6"/>
  <c r="V917" i="6"/>
  <c r="Q917" i="6"/>
  <c r="W917" i="6" s="1"/>
  <c r="I919" i="5"/>
  <c r="L918" i="5"/>
  <c r="S918" i="5"/>
  <c r="T918" i="5" s="1"/>
  <c r="U917" i="5" s="1"/>
  <c r="O918" i="5"/>
  <c r="P918" i="5" s="1"/>
  <c r="J918" i="5"/>
  <c r="R918" i="5"/>
  <c r="N918" i="5"/>
  <c r="V917" i="5"/>
  <c r="Q462" i="5"/>
  <c r="N462" i="5"/>
  <c r="Q917" i="5"/>
  <c r="W917" i="5" s="1"/>
  <c r="L918" i="4"/>
  <c r="O918" i="4"/>
  <c r="K919" i="4"/>
  <c r="I919" i="4" s="1"/>
  <c r="J919" i="4" s="1"/>
  <c r="N918" i="4"/>
  <c r="Q918" i="4"/>
  <c r="R918" i="4" s="1"/>
  <c r="T918" i="4"/>
  <c r="P918" i="4"/>
  <c r="U917" i="4"/>
  <c r="S917" i="4"/>
  <c r="V917" i="4" s="1"/>
  <c r="V461" i="4" l="1"/>
  <c r="Q462" i="4"/>
  <c r="S457" i="6"/>
  <c r="T457" i="6" s="1"/>
  <c r="U456" i="6" s="1"/>
  <c r="O458" i="6"/>
  <c r="W457" i="6"/>
  <c r="S919" i="6"/>
  <c r="T919" i="6" s="1"/>
  <c r="U918" i="6" s="1"/>
  <c r="O919" i="6"/>
  <c r="P919" i="6" s="1"/>
  <c r="J919" i="6"/>
  <c r="R919" i="6"/>
  <c r="N919" i="6"/>
  <c r="I920" i="6"/>
  <c r="L919" i="6"/>
  <c r="V918" i="6"/>
  <c r="Q918" i="6"/>
  <c r="W918" i="6" s="1"/>
  <c r="Q918" i="5"/>
  <c r="W918" i="5" s="1"/>
  <c r="W462" i="5"/>
  <c r="S462" i="5"/>
  <c r="T462" i="5" s="1"/>
  <c r="U461" i="5" s="1"/>
  <c r="O463" i="5"/>
  <c r="P463" i="5" s="1"/>
  <c r="R919" i="5"/>
  <c r="N919" i="5"/>
  <c r="S919" i="5"/>
  <c r="T919" i="5" s="1"/>
  <c r="U918" i="5" s="1"/>
  <c r="L919" i="5"/>
  <c r="O919" i="5"/>
  <c r="P919" i="5" s="1"/>
  <c r="I920" i="5"/>
  <c r="J919" i="5"/>
  <c r="V918" i="5"/>
  <c r="L919" i="4"/>
  <c r="K920" i="4"/>
  <c r="I920" i="4" s="1"/>
  <c r="J920" i="4" s="1"/>
  <c r="Q919" i="4"/>
  <c r="R919" i="4" s="1"/>
  <c r="P919" i="4"/>
  <c r="T919" i="4"/>
  <c r="O919" i="4"/>
  <c r="N919" i="4"/>
  <c r="U918" i="4"/>
  <c r="S918" i="4"/>
  <c r="V918" i="4" s="1"/>
  <c r="R462" i="4" l="1"/>
  <c r="S462" i="4" s="1"/>
  <c r="P462" i="4"/>
  <c r="P458" i="6"/>
  <c r="Q458" i="6" s="1"/>
  <c r="N458" i="6"/>
  <c r="L920" i="6"/>
  <c r="R920" i="6"/>
  <c r="J920" i="6"/>
  <c r="I921" i="6"/>
  <c r="O920" i="6"/>
  <c r="P920" i="6" s="1"/>
  <c r="S920" i="6"/>
  <c r="T920" i="6" s="1"/>
  <c r="U919" i="6" s="1"/>
  <c r="N920" i="6"/>
  <c r="V919" i="6"/>
  <c r="Q919" i="6"/>
  <c r="W919" i="6" s="1"/>
  <c r="I921" i="5"/>
  <c r="L920" i="5"/>
  <c r="S920" i="5"/>
  <c r="T920" i="5" s="1"/>
  <c r="U919" i="5" s="1"/>
  <c r="O920" i="5"/>
  <c r="P920" i="5" s="1"/>
  <c r="J920" i="5"/>
  <c r="N920" i="5"/>
  <c r="R920" i="5"/>
  <c r="V919" i="5"/>
  <c r="Q919" i="5"/>
  <c r="W919" i="5" s="1"/>
  <c r="Q463" i="5"/>
  <c r="N463" i="5"/>
  <c r="L920" i="4"/>
  <c r="T920" i="4"/>
  <c r="P920" i="4"/>
  <c r="O920" i="4"/>
  <c r="K921" i="4"/>
  <c r="I921" i="4" s="1"/>
  <c r="J921" i="4" s="1"/>
  <c r="Q920" i="4"/>
  <c r="R920" i="4" s="1"/>
  <c r="N920" i="4"/>
  <c r="U919" i="4"/>
  <c r="S919" i="4"/>
  <c r="V919" i="4" s="1"/>
  <c r="Q463" i="4" l="1"/>
  <c r="V462" i="4"/>
  <c r="S458" i="6"/>
  <c r="T458" i="6" s="1"/>
  <c r="U457" i="6" s="1"/>
  <c r="O459" i="6"/>
  <c r="W458" i="6"/>
  <c r="Q920" i="6"/>
  <c r="W920" i="6" s="1"/>
  <c r="I922" i="6"/>
  <c r="L921" i="6"/>
  <c r="R921" i="6"/>
  <c r="J921" i="6"/>
  <c r="S921" i="6"/>
  <c r="T921" i="6" s="1"/>
  <c r="U920" i="6" s="1"/>
  <c r="O921" i="6"/>
  <c r="P921" i="6" s="1"/>
  <c r="N921" i="6"/>
  <c r="V920" i="6"/>
  <c r="W463" i="5"/>
  <c r="S463" i="5"/>
  <c r="T463" i="5" s="1"/>
  <c r="U462" i="5" s="1"/>
  <c r="O464" i="5"/>
  <c r="P464" i="5" s="1"/>
  <c r="Q920" i="5"/>
  <c r="W920" i="5" s="1"/>
  <c r="R921" i="5"/>
  <c r="N921" i="5"/>
  <c r="O921" i="5"/>
  <c r="P921" i="5" s="1"/>
  <c r="I922" i="5"/>
  <c r="L921" i="5"/>
  <c r="S921" i="5"/>
  <c r="T921" i="5" s="1"/>
  <c r="U920" i="5" s="1"/>
  <c r="J921" i="5"/>
  <c r="V920" i="5"/>
  <c r="L921" i="4"/>
  <c r="K922" i="4"/>
  <c r="I922" i="4" s="1"/>
  <c r="J922" i="4" s="1"/>
  <c r="N921" i="4"/>
  <c r="Q921" i="4"/>
  <c r="R921" i="4" s="1"/>
  <c r="T921" i="4"/>
  <c r="P921" i="4"/>
  <c r="O921" i="4"/>
  <c r="U920" i="4"/>
  <c r="S920" i="4"/>
  <c r="V920" i="4" s="1"/>
  <c r="R463" i="4" l="1"/>
  <c r="S463" i="4" s="1"/>
  <c r="P463" i="4"/>
  <c r="P459" i="6"/>
  <c r="Q459" i="6" s="1"/>
  <c r="N459" i="6"/>
  <c r="Q921" i="6"/>
  <c r="W921" i="6" s="1"/>
  <c r="R922" i="6"/>
  <c r="N922" i="6"/>
  <c r="O922" i="6"/>
  <c r="P922" i="6" s="1"/>
  <c r="I923" i="6"/>
  <c r="S922" i="6"/>
  <c r="T922" i="6" s="1"/>
  <c r="U921" i="6" s="1"/>
  <c r="J922" i="6"/>
  <c r="L922" i="6"/>
  <c r="V921" i="6"/>
  <c r="Q921" i="5"/>
  <c r="W921" i="5" s="1"/>
  <c r="Q464" i="5"/>
  <c r="N464" i="5"/>
  <c r="I923" i="5"/>
  <c r="L922" i="5"/>
  <c r="S922" i="5"/>
  <c r="T922" i="5" s="1"/>
  <c r="U921" i="5" s="1"/>
  <c r="O922" i="5"/>
  <c r="P922" i="5" s="1"/>
  <c r="J922" i="5"/>
  <c r="N922" i="5"/>
  <c r="R922" i="5"/>
  <c r="V921" i="5"/>
  <c r="L922" i="4"/>
  <c r="T922" i="4"/>
  <c r="P922" i="4"/>
  <c r="O922" i="4"/>
  <c r="N922" i="4"/>
  <c r="K923" i="4"/>
  <c r="I923" i="4" s="1"/>
  <c r="J923" i="4" s="1"/>
  <c r="Q922" i="4"/>
  <c r="R922" i="4" s="1"/>
  <c r="U921" i="4"/>
  <c r="S921" i="4"/>
  <c r="V921" i="4" s="1"/>
  <c r="Q464" i="4" l="1"/>
  <c r="V463" i="4"/>
  <c r="S459" i="6"/>
  <c r="T459" i="6" s="1"/>
  <c r="U458" i="6" s="1"/>
  <c r="O460" i="6"/>
  <c r="W459" i="6"/>
  <c r="Q922" i="6"/>
  <c r="W922" i="6" s="1"/>
  <c r="I924" i="6"/>
  <c r="L923" i="6"/>
  <c r="J923" i="6"/>
  <c r="O923" i="6"/>
  <c r="P923" i="6" s="1"/>
  <c r="S923" i="6"/>
  <c r="T923" i="6" s="1"/>
  <c r="U922" i="6" s="1"/>
  <c r="R923" i="6"/>
  <c r="N923" i="6"/>
  <c r="V922" i="6"/>
  <c r="W464" i="5"/>
  <c r="S464" i="5"/>
  <c r="T464" i="5" s="1"/>
  <c r="U463" i="5" s="1"/>
  <c r="O465" i="5"/>
  <c r="P465" i="5" s="1"/>
  <c r="R923" i="5"/>
  <c r="N923" i="5"/>
  <c r="I924" i="5"/>
  <c r="J923" i="5"/>
  <c r="O923" i="5"/>
  <c r="P923" i="5" s="1"/>
  <c r="L923" i="5"/>
  <c r="S923" i="5"/>
  <c r="T923" i="5" s="1"/>
  <c r="U922" i="5" s="1"/>
  <c r="V922" i="5"/>
  <c r="Q922" i="5"/>
  <c r="W922" i="5" s="1"/>
  <c r="L923" i="4"/>
  <c r="S922" i="4"/>
  <c r="V922" i="4" s="1"/>
  <c r="K924" i="4"/>
  <c r="I924" i="4" s="1"/>
  <c r="J924" i="4" s="1"/>
  <c r="N923" i="4"/>
  <c r="Q923" i="4"/>
  <c r="R923" i="4" s="1"/>
  <c r="P923" i="4"/>
  <c r="O923" i="4"/>
  <c r="T923" i="4"/>
  <c r="U922" i="4"/>
  <c r="R464" i="4" l="1"/>
  <c r="S464" i="4" s="1"/>
  <c r="P464" i="4"/>
  <c r="P460" i="6"/>
  <c r="Q460" i="6" s="1"/>
  <c r="N460" i="6"/>
  <c r="R924" i="6"/>
  <c r="N924" i="6"/>
  <c r="I925" i="6"/>
  <c r="S924" i="6"/>
  <c r="T924" i="6" s="1"/>
  <c r="U923" i="6" s="1"/>
  <c r="L924" i="6"/>
  <c r="O924" i="6"/>
  <c r="P924" i="6" s="1"/>
  <c r="J924" i="6"/>
  <c r="V923" i="6"/>
  <c r="Q923" i="6"/>
  <c r="W923" i="6" s="1"/>
  <c r="Q923" i="5"/>
  <c r="W923" i="5" s="1"/>
  <c r="Q465" i="5"/>
  <c r="N465" i="5"/>
  <c r="I925" i="5"/>
  <c r="L924" i="5"/>
  <c r="S924" i="5"/>
  <c r="T924" i="5" s="1"/>
  <c r="U923" i="5" s="1"/>
  <c r="O924" i="5"/>
  <c r="P924" i="5" s="1"/>
  <c r="J924" i="5"/>
  <c r="R924" i="5"/>
  <c r="N924" i="5"/>
  <c r="V923" i="5"/>
  <c r="L924" i="4"/>
  <c r="T924" i="4"/>
  <c r="P924" i="4"/>
  <c r="O924" i="4"/>
  <c r="K925" i="4"/>
  <c r="I925" i="4" s="1"/>
  <c r="J925" i="4" s="1"/>
  <c r="Q924" i="4"/>
  <c r="R924" i="4" s="1"/>
  <c r="N924" i="4"/>
  <c r="U923" i="4"/>
  <c r="S923" i="4"/>
  <c r="V923" i="4" s="1"/>
  <c r="V464" i="4" l="1"/>
  <c r="Q465" i="4"/>
  <c r="S460" i="6"/>
  <c r="T460" i="6" s="1"/>
  <c r="U459" i="6" s="1"/>
  <c r="O461" i="6"/>
  <c r="W460" i="6"/>
  <c r="I926" i="6"/>
  <c r="L925" i="6"/>
  <c r="S925" i="6"/>
  <c r="T925" i="6" s="1"/>
  <c r="U924" i="6" s="1"/>
  <c r="O925" i="6"/>
  <c r="P925" i="6" s="1"/>
  <c r="N925" i="6"/>
  <c r="J925" i="6"/>
  <c r="R925" i="6"/>
  <c r="V924" i="6"/>
  <c r="Q924" i="6"/>
  <c r="W924" i="6" s="1"/>
  <c r="W465" i="5"/>
  <c r="S465" i="5"/>
  <c r="T465" i="5" s="1"/>
  <c r="U464" i="5" s="1"/>
  <c r="O466" i="5"/>
  <c r="P466" i="5" s="1"/>
  <c r="R925" i="5"/>
  <c r="N925" i="5"/>
  <c r="S925" i="5"/>
  <c r="T925" i="5" s="1"/>
  <c r="U924" i="5" s="1"/>
  <c r="L925" i="5"/>
  <c r="I926" i="5"/>
  <c r="J925" i="5"/>
  <c r="O925" i="5"/>
  <c r="P925" i="5" s="1"/>
  <c r="V924" i="5"/>
  <c r="Q924" i="5"/>
  <c r="W924" i="5" s="1"/>
  <c r="L925" i="4"/>
  <c r="S924" i="4"/>
  <c r="V924" i="4" s="1"/>
  <c r="K926" i="4"/>
  <c r="I926" i="4" s="1"/>
  <c r="J926" i="4" s="1"/>
  <c r="N925" i="4"/>
  <c r="Q925" i="4"/>
  <c r="R925" i="4" s="1"/>
  <c r="T925" i="4"/>
  <c r="P925" i="4"/>
  <c r="O925" i="4"/>
  <c r="U924" i="4"/>
  <c r="R465" i="4" l="1"/>
  <c r="S465" i="4" s="1"/>
  <c r="P465" i="4"/>
  <c r="P461" i="6"/>
  <c r="Q461" i="6" s="1"/>
  <c r="N461" i="6"/>
  <c r="Q925" i="6"/>
  <c r="W925" i="6" s="1"/>
  <c r="R926" i="6"/>
  <c r="N926" i="6"/>
  <c r="O926" i="6"/>
  <c r="P926" i="6" s="1"/>
  <c r="I927" i="6"/>
  <c r="L926" i="6"/>
  <c r="S926" i="6"/>
  <c r="T926" i="6" s="1"/>
  <c r="U925" i="6" s="1"/>
  <c r="J926" i="6"/>
  <c r="V925" i="6"/>
  <c r="I927" i="5"/>
  <c r="L926" i="5"/>
  <c r="S926" i="5"/>
  <c r="T926" i="5" s="1"/>
  <c r="U925" i="5" s="1"/>
  <c r="O926" i="5"/>
  <c r="P926" i="5" s="1"/>
  <c r="J926" i="5"/>
  <c r="R926" i="5"/>
  <c r="N926" i="5"/>
  <c r="V925" i="5"/>
  <c r="Q466" i="5"/>
  <c r="N466" i="5"/>
  <c r="Q925" i="5"/>
  <c r="W925" i="5" s="1"/>
  <c r="L926" i="4"/>
  <c r="T926" i="4"/>
  <c r="P926" i="4"/>
  <c r="O926" i="4"/>
  <c r="N926" i="4"/>
  <c r="K927" i="4"/>
  <c r="I927" i="4" s="1"/>
  <c r="J927" i="4" s="1"/>
  <c r="Q926" i="4"/>
  <c r="R926" i="4" s="1"/>
  <c r="U925" i="4"/>
  <c r="S925" i="4"/>
  <c r="V925" i="4" s="1"/>
  <c r="Q466" i="4" l="1"/>
  <c r="V465" i="4"/>
  <c r="S461" i="6"/>
  <c r="T461" i="6" s="1"/>
  <c r="U460" i="6" s="1"/>
  <c r="O462" i="6"/>
  <c r="W461" i="6"/>
  <c r="Q926" i="6"/>
  <c r="W926" i="6" s="1"/>
  <c r="I928" i="6"/>
  <c r="L927" i="6"/>
  <c r="S927" i="6"/>
  <c r="T927" i="6" s="1"/>
  <c r="U926" i="6" s="1"/>
  <c r="O927" i="6"/>
  <c r="P927" i="6" s="1"/>
  <c r="J927" i="6"/>
  <c r="N927" i="6"/>
  <c r="R927" i="6"/>
  <c r="V926" i="6"/>
  <c r="Q926" i="5"/>
  <c r="W926" i="5" s="1"/>
  <c r="W466" i="5"/>
  <c r="S466" i="5"/>
  <c r="T466" i="5" s="1"/>
  <c r="U465" i="5" s="1"/>
  <c r="O467" i="5"/>
  <c r="P467" i="5" s="1"/>
  <c r="R927" i="5"/>
  <c r="N927" i="5"/>
  <c r="S927" i="5"/>
  <c r="T927" i="5" s="1"/>
  <c r="U926" i="5" s="1"/>
  <c r="L927" i="5"/>
  <c r="I928" i="5"/>
  <c r="J927" i="5"/>
  <c r="O927" i="5"/>
  <c r="P927" i="5" s="1"/>
  <c r="V926" i="5"/>
  <c r="L927" i="4"/>
  <c r="S926" i="4"/>
  <c r="V926" i="4" s="1"/>
  <c r="O927" i="4"/>
  <c r="K928" i="4"/>
  <c r="I928" i="4" s="1"/>
  <c r="J928" i="4" s="1"/>
  <c r="N927" i="4"/>
  <c r="Q927" i="4"/>
  <c r="R927" i="4" s="1"/>
  <c r="T927" i="4"/>
  <c r="P927" i="4"/>
  <c r="U926" i="4"/>
  <c r="R466" i="4" l="1"/>
  <c r="S466" i="4" s="1"/>
  <c r="P466" i="4"/>
  <c r="P462" i="6"/>
  <c r="Q462" i="6" s="1"/>
  <c r="N462" i="6"/>
  <c r="R928" i="6"/>
  <c r="N928" i="6"/>
  <c r="I929" i="6"/>
  <c r="J928" i="6"/>
  <c r="O928" i="6"/>
  <c r="P928" i="6" s="1"/>
  <c r="L928" i="6"/>
  <c r="S928" i="6"/>
  <c r="T928" i="6" s="1"/>
  <c r="U927" i="6" s="1"/>
  <c r="V927" i="6"/>
  <c r="Q927" i="6"/>
  <c r="W927" i="6" s="1"/>
  <c r="Q927" i="5"/>
  <c r="W927" i="5" s="1"/>
  <c r="I929" i="5"/>
  <c r="L928" i="5"/>
  <c r="S928" i="5"/>
  <c r="T928" i="5" s="1"/>
  <c r="U927" i="5" s="1"/>
  <c r="O928" i="5"/>
  <c r="P928" i="5" s="1"/>
  <c r="J928" i="5"/>
  <c r="N928" i="5"/>
  <c r="R928" i="5"/>
  <c r="V927" i="5"/>
  <c r="Q467" i="5"/>
  <c r="N467" i="5"/>
  <c r="L928" i="4"/>
  <c r="Q928" i="4"/>
  <c r="R928" i="4" s="1"/>
  <c r="T928" i="4"/>
  <c r="P928" i="4"/>
  <c r="O928" i="4"/>
  <c r="N928" i="4"/>
  <c r="K929" i="4"/>
  <c r="I929" i="4" s="1"/>
  <c r="J929" i="4" s="1"/>
  <c r="U927" i="4"/>
  <c r="S927" i="4"/>
  <c r="V927" i="4" s="1"/>
  <c r="V466" i="4" l="1"/>
  <c r="Q467" i="4"/>
  <c r="S462" i="6"/>
  <c r="T462" i="6" s="1"/>
  <c r="U461" i="6" s="1"/>
  <c r="O463" i="6"/>
  <c r="W462" i="6"/>
  <c r="Q928" i="6"/>
  <c r="W928" i="6" s="1"/>
  <c r="I930" i="6"/>
  <c r="L929" i="6"/>
  <c r="S929" i="6"/>
  <c r="T929" i="6" s="1"/>
  <c r="U928" i="6" s="1"/>
  <c r="O929" i="6"/>
  <c r="P929" i="6" s="1"/>
  <c r="J929" i="6"/>
  <c r="R929" i="6"/>
  <c r="N929" i="6"/>
  <c r="V928" i="6"/>
  <c r="W467" i="5"/>
  <c r="S467" i="5"/>
  <c r="T467" i="5" s="1"/>
  <c r="U466" i="5" s="1"/>
  <c r="O468" i="5"/>
  <c r="P468" i="5" s="1"/>
  <c r="R929" i="5"/>
  <c r="N929" i="5"/>
  <c r="O929" i="5"/>
  <c r="P929" i="5" s="1"/>
  <c r="S929" i="5"/>
  <c r="T929" i="5" s="1"/>
  <c r="U928" i="5" s="1"/>
  <c r="J929" i="5"/>
  <c r="L929" i="5"/>
  <c r="I930" i="5"/>
  <c r="V928" i="5"/>
  <c r="Q928" i="5"/>
  <c r="W928" i="5" s="1"/>
  <c r="L929" i="4"/>
  <c r="O929" i="4"/>
  <c r="K930" i="4"/>
  <c r="I930" i="4" s="1"/>
  <c r="J930" i="4" s="1"/>
  <c r="N929" i="4"/>
  <c r="Q929" i="4"/>
  <c r="R929" i="4" s="1"/>
  <c r="T929" i="4"/>
  <c r="P929" i="4"/>
  <c r="U928" i="4"/>
  <c r="S928" i="4"/>
  <c r="V928" i="4" s="1"/>
  <c r="R467" i="4" l="1"/>
  <c r="S467" i="4" s="1"/>
  <c r="P467" i="4"/>
  <c r="P463" i="6"/>
  <c r="Q463" i="6" s="1"/>
  <c r="N463" i="6"/>
  <c r="R930" i="6"/>
  <c r="N930" i="6"/>
  <c r="S930" i="6"/>
  <c r="T930" i="6" s="1"/>
  <c r="U929" i="6" s="1"/>
  <c r="L930" i="6"/>
  <c r="I931" i="6"/>
  <c r="J930" i="6"/>
  <c r="O930" i="6"/>
  <c r="P930" i="6" s="1"/>
  <c r="V929" i="6"/>
  <c r="Q929" i="6"/>
  <c r="W929" i="6" s="1"/>
  <c r="Q468" i="5"/>
  <c r="N468" i="5"/>
  <c r="I931" i="5"/>
  <c r="L930" i="5"/>
  <c r="S930" i="5"/>
  <c r="T930" i="5" s="1"/>
  <c r="U929" i="5" s="1"/>
  <c r="O930" i="5"/>
  <c r="P930" i="5" s="1"/>
  <c r="J930" i="5"/>
  <c r="N930" i="5"/>
  <c r="R930" i="5"/>
  <c r="V929" i="5"/>
  <c r="Q929" i="5"/>
  <c r="W929" i="5" s="1"/>
  <c r="L930" i="4"/>
  <c r="S929" i="4"/>
  <c r="V929" i="4" s="1"/>
  <c r="Q930" i="4"/>
  <c r="R930" i="4" s="1"/>
  <c r="T930" i="4"/>
  <c r="P930" i="4"/>
  <c r="O930" i="4"/>
  <c r="K931" i="4"/>
  <c r="I931" i="4" s="1"/>
  <c r="J931" i="4" s="1"/>
  <c r="N930" i="4"/>
  <c r="U929" i="4"/>
  <c r="Q468" i="4" l="1"/>
  <c r="V467" i="4"/>
  <c r="S463" i="6"/>
  <c r="T463" i="6" s="1"/>
  <c r="U462" i="6" s="1"/>
  <c r="O464" i="6"/>
  <c r="W463" i="6"/>
  <c r="I932" i="6"/>
  <c r="L931" i="6"/>
  <c r="S931" i="6"/>
  <c r="T931" i="6" s="1"/>
  <c r="U930" i="6" s="1"/>
  <c r="O931" i="6"/>
  <c r="P931" i="6" s="1"/>
  <c r="J931" i="6"/>
  <c r="R931" i="6"/>
  <c r="N931" i="6"/>
  <c r="V930" i="6"/>
  <c r="Q930" i="6"/>
  <c r="W930" i="6" s="1"/>
  <c r="R931" i="5"/>
  <c r="N931" i="5"/>
  <c r="I932" i="5"/>
  <c r="J931" i="5"/>
  <c r="O931" i="5"/>
  <c r="P931" i="5" s="1"/>
  <c r="S931" i="5"/>
  <c r="T931" i="5" s="1"/>
  <c r="U930" i="5" s="1"/>
  <c r="L931" i="5"/>
  <c r="V930" i="5"/>
  <c r="Q930" i="5"/>
  <c r="W930" i="5" s="1"/>
  <c r="W468" i="5"/>
  <c r="S468" i="5"/>
  <c r="T468" i="5" s="1"/>
  <c r="U467" i="5" s="1"/>
  <c r="O469" i="5"/>
  <c r="P469" i="5" s="1"/>
  <c r="L931" i="4"/>
  <c r="O931" i="4"/>
  <c r="K932" i="4"/>
  <c r="I932" i="4" s="1"/>
  <c r="J932" i="4" s="1"/>
  <c r="N931" i="4"/>
  <c r="Q931" i="4"/>
  <c r="R931" i="4" s="1"/>
  <c r="T931" i="4"/>
  <c r="P931" i="4"/>
  <c r="U930" i="4"/>
  <c r="S930" i="4"/>
  <c r="V930" i="4" s="1"/>
  <c r="R468" i="4" l="1"/>
  <c r="S468" i="4" s="1"/>
  <c r="P468" i="4"/>
  <c r="P464" i="6"/>
  <c r="Q464" i="6" s="1"/>
  <c r="N464" i="6"/>
  <c r="Q931" i="6"/>
  <c r="W931" i="6" s="1"/>
  <c r="R932" i="6"/>
  <c r="N932" i="6"/>
  <c r="S932" i="6"/>
  <c r="T932" i="6" s="1"/>
  <c r="U931" i="6" s="1"/>
  <c r="L932" i="6"/>
  <c r="I933" i="6"/>
  <c r="J932" i="6"/>
  <c r="O932" i="6"/>
  <c r="P932" i="6" s="1"/>
  <c r="V931" i="6"/>
  <c r="I933" i="5"/>
  <c r="L932" i="5"/>
  <c r="S932" i="5"/>
  <c r="T932" i="5" s="1"/>
  <c r="U931" i="5" s="1"/>
  <c r="O932" i="5"/>
  <c r="P932" i="5" s="1"/>
  <c r="J932" i="5"/>
  <c r="R932" i="5"/>
  <c r="N932" i="5"/>
  <c r="V931" i="5"/>
  <c r="Q469" i="5"/>
  <c r="N469" i="5"/>
  <c r="Q931" i="5"/>
  <c r="W931" i="5" s="1"/>
  <c r="L932" i="4"/>
  <c r="S931" i="4"/>
  <c r="V931" i="4" s="1"/>
  <c r="Q932" i="4"/>
  <c r="R932" i="4" s="1"/>
  <c r="T932" i="4"/>
  <c r="P932" i="4"/>
  <c r="O932" i="4"/>
  <c r="N932" i="4"/>
  <c r="K933" i="4"/>
  <c r="I933" i="4" s="1"/>
  <c r="J933" i="4" s="1"/>
  <c r="U931" i="4"/>
  <c r="V468" i="4" l="1"/>
  <c r="Q469" i="4"/>
  <c r="S464" i="6"/>
  <c r="T464" i="6" s="1"/>
  <c r="U463" i="6" s="1"/>
  <c r="O465" i="6"/>
  <c r="W464" i="6"/>
  <c r="Q932" i="6"/>
  <c r="W932" i="6" s="1"/>
  <c r="I934" i="6"/>
  <c r="L933" i="6"/>
  <c r="S933" i="6"/>
  <c r="T933" i="6" s="1"/>
  <c r="U932" i="6" s="1"/>
  <c r="O933" i="6"/>
  <c r="P933" i="6" s="1"/>
  <c r="J933" i="6"/>
  <c r="N933" i="6"/>
  <c r="R933" i="6"/>
  <c r="V932" i="6"/>
  <c r="W469" i="5"/>
  <c r="S469" i="5"/>
  <c r="T469" i="5" s="1"/>
  <c r="U468" i="5" s="1"/>
  <c r="O470" i="5"/>
  <c r="P470" i="5" s="1"/>
  <c r="Q932" i="5"/>
  <c r="W932" i="5" s="1"/>
  <c r="R933" i="5"/>
  <c r="N933" i="5"/>
  <c r="S933" i="5"/>
  <c r="T933" i="5" s="1"/>
  <c r="U932" i="5" s="1"/>
  <c r="L933" i="5"/>
  <c r="I934" i="5"/>
  <c r="J933" i="5"/>
  <c r="O933" i="5"/>
  <c r="P933" i="5" s="1"/>
  <c r="V932" i="5"/>
  <c r="L933" i="4"/>
  <c r="S932" i="4"/>
  <c r="V932" i="4" s="1"/>
  <c r="O933" i="4"/>
  <c r="K934" i="4"/>
  <c r="I934" i="4" s="1"/>
  <c r="J934" i="4" s="1"/>
  <c r="N933" i="4"/>
  <c r="Q933" i="4"/>
  <c r="R933" i="4" s="1"/>
  <c r="P933" i="4"/>
  <c r="T933" i="4"/>
  <c r="U932" i="4"/>
  <c r="R469" i="4" l="1"/>
  <c r="S469" i="4" s="1"/>
  <c r="P469" i="4"/>
  <c r="P465" i="6"/>
  <c r="Q465" i="6" s="1"/>
  <c r="N465" i="6"/>
  <c r="R934" i="6"/>
  <c r="N934" i="6"/>
  <c r="O934" i="6"/>
  <c r="P934" i="6" s="1"/>
  <c r="S934" i="6"/>
  <c r="T934" i="6" s="1"/>
  <c r="U933" i="6" s="1"/>
  <c r="J934" i="6"/>
  <c r="L934" i="6"/>
  <c r="I935" i="6"/>
  <c r="V933" i="6"/>
  <c r="Q933" i="6"/>
  <c r="W933" i="6" s="1"/>
  <c r="Q933" i="5"/>
  <c r="W933" i="5" s="1"/>
  <c r="Q470" i="5"/>
  <c r="N470" i="5"/>
  <c r="I935" i="5"/>
  <c r="L934" i="5"/>
  <c r="S934" i="5"/>
  <c r="T934" i="5" s="1"/>
  <c r="U933" i="5" s="1"/>
  <c r="O934" i="5"/>
  <c r="P934" i="5" s="1"/>
  <c r="J934" i="5"/>
  <c r="R934" i="5"/>
  <c r="N934" i="5"/>
  <c r="V933" i="5"/>
  <c r="L934" i="4"/>
  <c r="Q934" i="4"/>
  <c r="R934" i="4" s="1"/>
  <c r="T934" i="4"/>
  <c r="P934" i="4"/>
  <c r="O934" i="4"/>
  <c r="N934" i="4"/>
  <c r="K935" i="4"/>
  <c r="I935" i="4" s="1"/>
  <c r="J935" i="4" s="1"/>
  <c r="U933" i="4"/>
  <c r="S933" i="4"/>
  <c r="V933" i="4" s="1"/>
  <c r="V469" i="4" l="1"/>
  <c r="Q470" i="4"/>
  <c r="S465" i="6"/>
  <c r="T465" i="6" s="1"/>
  <c r="U464" i="6" s="1"/>
  <c r="O466" i="6"/>
  <c r="W465" i="6"/>
  <c r="I936" i="6"/>
  <c r="L935" i="6"/>
  <c r="S935" i="6"/>
  <c r="T935" i="6" s="1"/>
  <c r="U934" i="6" s="1"/>
  <c r="O935" i="6"/>
  <c r="P935" i="6" s="1"/>
  <c r="J935" i="6"/>
  <c r="N935" i="6"/>
  <c r="R935" i="6"/>
  <c r="V934" i="6"/>
  <c r="Q934" i="6"/>
  <c r="W934" i="6" s="1"/>
  <c r="W470" i="5"/>
  <c r="S470" i="5"/>
  <c r="T470" i="5" s="1"/>
  <c r="U469" i="5" s="1"/>
  <c r="O471" i="5"/>
  <c r="P471" i="5" s="1"/>
  <c r="R935" i="5"/>
  <c r="N935" i="5"/>
  <c r="S935" i="5"/>
  <c r="T935" i="5" s="1"/>
  <c r="U934" i="5" s="1"/>
  <c r="L935" i="5"/>
  <c r="O935" i="5"/>
  <c r="P935" i="5" s="1"/>
  <c r="J935" i="5"/>
  <c r="I936" i="5"/>
  <c r="V934" i="5"/>
  <c r="Q934" i="5"/>
  <c r="W934" i="5" s="1"/>
  <c r="L935" i="4"/>
  <c r="O935" i="4"/>
  <c r="K936" i="4"/>
  <c r="I936" i="4" s="1"/>
  <c r="J936" i="4" s="1"/>
  <c r="N935" i="4"/>
  <c r="Q935" i="4"/>
  <c r="R935" i="4" s="1"/>
  <c r="T935" i="4"/>
  <c r="P935" i="4"/>
  <c r="U934" i="4"/>
  <c r="S934" i="4"/>
  <c r="V934" i="4" s="1"/>
  <c r="R470" i="4" l="1"/>
  <c r="S470" i="4" s="1"/>
  <c r="P470" i="4"/>
  <c r="P466" i="6"/>
  <c r="Q466" i="6" s="1"/>
  <c r="N466" i="6"/>
  <c r="R936" i="6"/>
  <c r="N936" i="6"/>
  <c r="I937" i="6"/>
  <c r="J936" i="6"/>
  <c r="O936" i="6"/>
  <c r="P936" i="6" s="1"/>
  <c r="S936" i="6"/>
  <c r="T936" i="6" s="1"/>
  <c r="U935" i="6" s="1"/>
  <c r="L936" i="6"/>
  <c r="V935" i="6"/>
  <c r="Q935" i="6"/>
  <c r="W935" i="6" s="1"/>
  <c r="Q935" i="5"/>
  <c r="W935" i="5" s="1"/>
  <c r="Q471" i="5"/>
  <c r="N471" i="5"/>
  <c r="I937" i="5"/>
  <c r="L936" i="5"/>
  <c r="S936" i="5"/>
  <c r="T936" i="5" s="1"/>
  <c r="U935" i="5" s="1"/>
  <c r="O936" i="5"/>
  <c r="P936" i="5" s="1"/>
  <c r="J936" i="5"/>
  <c r="N936" i="5"/>
  <c r="R936" i="5"/>
  <c r="V935" i="5"/>
  <c r="L936" i="4"/>
  <c r="Q936" i="4"/>
  <c r="R936" i="4" s="1"/>
  <c r="T936" i="4"/>
  <c r="P936" i="4"/>
  <c r="O936" i="4"/>
  <c r="N936" i="4"/>
  <c r="K937" i="4"/>
  <c r="I937" i="4" s="1"/>
  <c r="J937" i="4" s="1"/>
  <c r="U935" i="4"/>
  <c r="S935" i="4"/>
  <c r="V935" i="4" s="1"/>
  <c r="V470" i="4" l="1"/>
  <c r="Q471" i="4"/>
  <c r="S466" i="6"/>
  <c r="T466" i="6" s="1"/>
  <c r="U465" i="6" s="1"/>
  <c r="O467" i="6"/>
  <c r="W466" i="6"/>
  <c r="Q936" i="6"/>
  <c r="W936" i="6" s="1"/>
  <c r="I938" i="6"/>
  <c r="L937" i="6"/>
  <c r="S937" i="6"/>
  <c r="T937" i="6" s="1"/>
  <c r="U936" i="6" s="1"/>
  <c r="O937" i="6"/>
  <c r="P937" i="6" s="1"/>
  <c r="J937" i="6"/>
  <c r="R937" i="6"/>
  <c r="N937" i="6"/>
  <c r="V936" i="6"/>
  <c r="W471" i="5"/>
  <c r="S471" i="5"/>
  <c r="T471" i="5" s="1"/>
  <c r="U470" i="5" s="1"/>
  <c r="O472" i="5"/>
  <c r="P472" i="5" s="1"/>
  <c r="R937" i="5"/>
  <c r="N937" i="5"/>
  <c r="O937" i="5"/>
  <c r="P937" i="5" s="1"/>
  <c r="I938" i="5"/>
  <c r="L937" i="5"/>
  <c r="S937" i="5"/>
  <c r="T937" i="5" s="1"/>
  <c r="U936" i="5" s="1"/>
  <c r="J937" i="5"/>
  <c r="V936" i="5"/>
  <c r="Q936" i="5"/>
  <c r="W936" i="5" s="1"/>
  <c r="L937" i="4"/>
  <c r="O937" i="4"/>
  <c r="K938" i="4"/>
  <c r="I938" i="4" s="1"/>
  <c r="J938" i="4" s="1"/>
  <c r="N937" i="4"/>
  <c r="Q937" i="4"/>
  <c r="R937" i="4" s="1"/>
  <c r="T937" i="4"/>
  <c r="P937" i="4"/>
  <c r="U936" i="4"/>
  <c r="S936" i="4"/>
  <c r="V936" i="4" s="1"/>
  <c r="R471" i="4" l="1"/>
  <c r="S471" i="4" s="1"/>
  <c r="P471" i="4"/>
  <c r="P467" i="6"/>
  <c r="Q467" i="6" s="1"/>
  <c r="N467" i="6"/>
  <c r="R938" i="6"/>
  <c r="N938" i="6"/>
  <c r="S938" i="6"/>
  <c r="T938" i="6" s="1"/>
  <c r="U937" i="6" s="1"/>
  <c r="L938" i="6"/>
  <c r="I939" i="6"/>
  <c r="J938" i="6"/>
  <c r="O938" i="6"/>
  <c r="P938" i="6" s="1"/>
  <c r="V937" i="6"/>
  <c r="Q937" i="6"/>
  <c r="W937" i="6" s="1"/>
  <c r="I939" i="5"/>
  <c r="L938" i="5"/>
  <c r="S938" i="5"/>
  <c r="T938" i="5" s="1"/>
  <c r="U937" i="5" s="1"/>
  <c r="O938" i="5"/>
  <c r="P938" i="5" s="1"/>
  <c r="J938" i="5"/>
  <c r="N938" i="5"/>
  <c r="R938" i="5"/>
  <c r="V937" i="5"/>
  <c r="Q472" i="5"/>
  <c r="N472" i="5"/>
  <c r="Q937" i="5"/>
  <c r="W937" i="5" s="1"/>
  <c r="L938" i="4"/>
  <c r="S937" i="4"/>
  <c r="V937" i="4" s="1"/>
  <c r="Q938" i="4"/>
  <c r="R938" i="4" s="1"/>
  <c r="T938" i="4"/>
  <c r="P938" i="4"/>
  <c r="O938" i="4"/>
  <c r="K939" i="4"/>
  <c r="I939" i="4" s="1"/>
  <c r="J939" i="4" s="1"/>
  <c r="N938" i="4"/>
  <c r="U937" i="4"/>
  <c r="V471" i="4" l="1"/>
  <c r="Q472" i="4"/>
  <c r="S467" i="6"/>
  <c r="T467" i="6" s="1"/>
  <c r="U466" i="6" s="1"/>
  <c r="O468" i="6"/>
  <c r="W467" i="6"/>
  <c r="I940" i="6"/>
  <c r="L939" i="6"/>
  <c r="S939" i="6"/>
  <c r="T939" i="6" s="1"/>
  <c r="U938" i="6" s="1"/>
  <c r="O939" i="6"/>
  <c r="P939" i="6" s="1"/>
  <c r="J939" i="6"/>
  <c r="R939" i="6"/>
  <c r="N939" i="6"/>
  <c r="V938" i="6"/>
  <c r="Q938" i="6"/>
  <c r="W938" i="6" s="1"/>
  <c r="Q938" i="5"/>
  <c r="W938" i="5" s="1"/>
  <c r="W472" i="5"/>
  <c r="S472" i="5"/>
  <c r="T472" i="5" s="1"/>
  <c r="U471" i="5" s="1"/>
  <c r="O473" i="5"/>
  <c r="P473" i="5" s="1"/>
  <c r="R939" i="5"/>
  <c r="N939" i="5"/>
  <c r="I940" i="5"/>
  <c r="J939" i="5"/>
  <c r="O939" i="5"/>
  <c r="P939" i="5" s="1"/>
  <c r="L939" i="5"/>
  <c r="S939" i="5"/>
  <c r="T939" i="5" s="1"/>
  <c r="U938" i="5" s="1"/>
  <c r="V938" i="5"/>
  <c r="L939" i="4"/>
  <c r="O939" i="4"/>
  <c r="K940" i="4"/>
  <c r="I940" i="4" s="1"/>
  <c r="J940" i="4" s="1"/>
  <c r="N939" i="4"/>
  <c r="Q939" i="4"/>
  <c r="R939" i="4" s="1"/>
  <c r="T939" i="4"/>
  <c r="P939" i="4"/>
  <c r="U938" i="4"/>
  <c r="S938" i="4"/>
  <c r="V938" i="4" s="1"/>
  <c r="R472" i="4" l="1"/>
  <c r="S472" i="4" s="1"/>
  <c r="P472" i="4"/>
  <c r="P468" i="6"/>
  <c r="Q468" i="6" s="1"/>
  <c r="N468" i="6"/>
  <c r="Q939" i="6"/>
  <c r="W939" i="6" s="1"/>
  <c r="R940" i="6"/>
  <c r="N940" i="6"/>
  <c r="S940" i="6"/>
  <c r="T940" i="6" s="1"/>
  <c r="U939" i="6" s="1"/>
  <c r="L940" i="6"/>
  <c r="O940" i="6"/>
  <c r="P940" i="6" s="1"/>
  <c r="I941" i="6"/>
  <c r="J940" i="6"/>
  <c r="V939" i="6"/>
  <c r="I941" i="5"/>
  <c r="L940" i="5"/>
  <c r="S940" i="5"/>
  <c r="T940" i="5" s="1"/>
  <c r="U939" i="5" s="1"/>
  <c r="O940" i="5"/>
  <c r="P940" i="5" s="1"/>
  <c r="J940" i="5"/>
  <c r="R940" i="5"/>
  <c r="N940" i="5"/>
  <c r="V939" i="5"/>
  <c r="Q939" i="5"/>
  <c r="W939" i="5" s="1"/>
  <c r="Q473" i="5"/>
  <c r="N473" i="5"/>
  <c r="L940" i="4"/>
  <c r="S939" i="4"/>
  <c r="V939" i="4" s="1"/>
  <c r="Q940" i="4"/>
  <c r="R940" i="4" s="1"/>
  <c r="T940" i="4"/>
  <c r="P940" i="4"/>
  <c r="O940" i="4"/>
  <c r="N940" i="4"/>
  <c r="K941" i="4"/>
  <c r="I941" i="4" s="1"/>
  <c r="J941" i="4" s="1"/>
  <c r="U939" i="4"/>
  <c r="Q473" i="4" l="1"/>
  <c r="V472" i="4"/>
  <c r="S468" i="6"/>
  <c r="T468" i="6" s="1"/>
  <c r="U467" i="6" s="1"/>
  <c r="O469" i="6"/>
  <c r="W468" i="6"/>
  <c r="I942" i="6"/>
  <c r="L941" i="6"/>
  <c r="S941" i="6"/>
  <c r="T941" i="6" s="1"/>
  <c r="U940" i="6" s="1"/>
  <c r="O941" i="6"/>
  <c r="P941" i="6" s="1"/>
  <c r="J941" i="6"/>
  <c r="N941" i="6"/>
  <c r="R941" i="6"/>
  <c r="V940" i="6"/>
  <c r="Q940" i="6"/>
  <c r="W940" i="6" s="1"/>
  <c r="W473" i="5"/>
  <c r="S473" i="5"/>
  <c r="T473" i="5" s="1"/>
  <c r="U472" i="5" s="1"/>
  <c r="O474" i="5"/>
  <c r="P474" i="5" s="1"/>
  <c r="Q940" i="5"/>
  <c r="W940" i="5" s="1"/>
  <c r="R941" i="5"/>
  <c r="N941" i="5"/>
  <c r="S941" i="5"/>
  <c r="T941" i="5" s="1"/>
  <c r="U940" i="5" s="1"/>
  <c r="L941" i="5"/>
  <c r="I942" i="5"/>
  <c r="J941" i="5"/>
  <c r="O941" i="5"/>
  <c r="P941" i="5" s="1"/>
  <c r="V940" i="5"/>
  <c r="L941" i="4"/>
  <c r="S940" i="4"/>
  <c r="V940" i="4" s="1"/>
  <c r="O941" i="4"/>
  <c r="K942" i="4"/>
  <c r="I942" i="4" s="1"/>
  <c r="J942" i="4" s="1"/>
  <c r="N941" i="4"/>
  <c r="Q941" i="4"/>
  <c r="R941" i="4" s="1"/>
  <c r="P941" i="4"/>
  <c r="T941" i="4"/>
  <c r="U940" i="4"/>
  <c r="R473" i="4" l="1"/>
  <c r="S473" i="4" s="1"/>
  <c r="P473" i="4"/>
  <c r="P469" i="6"/>
  <c r="Q469" i="6" s="1"/>
  <c r="N469" i="6"/>
  <c r="Q941" i="6"/>
  <c r="W941" i="6" s="1"/>
  <c r="R942" i="6"/>
  <c r="N942" i="6"/>
  <c r="O942" i="6"/>
  <c r="P942" i="6" s="1"/>
  <c r="I943" i="6"/>
  <c r="L942" i="6"/>
  <c r="S942" i="6"/>
  <c r="T942" i="6" s="1"/>
  <c r="U941" i="6" s="1"/>
  <c r="J942" i="6"/>
  <c r="V941" i="6"/>
  <c r="Q941" i="5"/>
  <c r="W941" i="5" s="1"/>
  <c r="Q474" i="5"/>
  <c r="N474" i="5"/>
  <c r="I943" i="5"/>
  <c r="L942" i="5"/>
  <c r="S942" i="5"/>
  <c r="T942" i="5" s="1"/>
  <c r="U941" i="5" s="1"/>
  <c r="O942" i="5"/>
  <c r="P942" i="5" s="1"/>
  <c r="J942" i="5"/>
  <c r="R942" i="5"/>
  <c r="N942" i="5"/>
  <c r="V941" i="5"/>
  <c r="L942" i="4"/>
  <c r="Q942" i="4"/>
  <c r="R942" i="4" s="1"/>
  <c r="T942" i="4"/>
  <c r="P942" i="4"/>
  <c r="O942" i="4"/>
  <c r="N942" i="4"/>
  <c r="K943" i="4"/>
  <c r="I943" i="4" s="1"/>
  <c r="J943" i="4" s="1"/>
  <c r="U941" i="4"/>
  <c r="S941" i="4"/>
  <c r="V941" i="4" s="1"/>
  <c r="V473" i="4" l="1"/>
  <c r="Q474" i="4"/>
  <c r="S469" i="6"/>
  <c r="T469" i="6" s="1"/>
  <c r="U468" i="6" s="1"/>
  <c r="O470" i="6"/>
  <c r="W469" i="6"/>
  <c r="Q942" i="6"/>
  <c r="W942" i="6" s="1"/>
  <c r="I944" i="6"/>
  <c r="L943" i="6"/>
  <c r="S943" i="6"/>
  <c r="T943" i="6" s="1"/>
  <c r="U942" i="6" s="1"/>
  <c r="O943" i="6"/>
  <c r="P943" i="6" s="1"/>
  <c r="J943" i="6"/>
  <c r="N943" i="6"/>
  <c r="R943" i="6"/>
  <c r="V942" i="6"/>
  <c r="W474" i="5"/>
  <c r="S474" i="5"/>
  <c r="T474" i="5" s="1"/>
  <c r="U473" i="5" s="1"/>
  <c r="O475" i="5"/>
  <c r="P475" i="5" s="1"/>
  <c r="R943" i="5"/>
  <c r="N943" i="5"/>
  <c r="S943" i="5"/>
  <c r="T943" i="5" s="1"/>
  <c r="U942" i="5" s="1"/>
  <c r="L943" i="5"/>
  <c r="I944" i="5"/>
  <c r="J943" i="5"/>
  <c r="O943" i="5"/>
  <c r="P943" i="5" s="1"/>
  <c r="V942" i="5"/>
  <c r="Q942" i="5"/>
  <c r="W942" i="5" s="1"/>
  <c r="L943" i="4"/>
  <c r="O943" i="4"/>
  <c r="K944" i="4"/>
  <c r="I944" i="4" s="1"/>
  <c r="J944" i="4" s="1"/>
  <c r="N943" i="4"/>
  <c r="Q943" i="4"/>
  <c r="R943" i="4" s="1"/>
  <c r="T943" i="4"/>
  <c r="P943" i="4"/>
  <c r="U942" i="4"/>
  <c r="S942" i="4"/>
  <c r="V942" i="4" s="1"/>
  <c r="R474" i="4" l="1"/>
  <c r="S474" i="4" s="1"/>
  <c r="P474" i="4"/>
  <c r="P470" i="6"/>
  <c r="Q470" i="6" s="1"/>
  <c r="N470" i="6"/>
  <c r="R944" i="6"/>
  <c r="N944" i="6"/>
  <c r="I945" i="6"/>
  <c r="J944" i="6"/>
  <c r="O944" i="6"/>
  <c r="P944" i="6" s="1"/>
  <c r="L944" i="6"/>
  <c r="S944" i="6"/>
  <c r="T944" i="6" s="1"/>
  <c r="U943" i="6" s="1"/>
  <c r="V943" i="6"/>
  <c r="Q943" i="6"/>
  <c r="W943" i="6" s="1"/>
  <c r="I945" i="5"/>
  <c r="L944" i="5"/>
  <c r="S944" i="5"/>
  <c r="T944" i="5" s="1"/>
  <c r="U943" i="5" s="1"/>
  <c r="O944" i="5"/>
  <c r="P944" i="5" s="1"/>
  <c r="J944" i="5"/>
  <c r="N944" i="5"/>
  <c r="R944" i="5"/>
  <c r="V943" i="5"/>
  <c r="Q475" i="5"/>
  <c r="N475" i="5"/>
  <c r="Q943" i="5"/>
  <c r="W943" i="5" s="1"/>
  <c r="L944" i="4"/>
  <c r="Q944" i="4"/>
  <c r="R944" i="4" s="1"/>
  <c r="T944" i="4"/>
  <c r="P944" i="4"/>
  <c r="O944" i="4"/>
  <c r="N944" i="4"/>
  <c r="K945" i="4"/>
  <c r="I945" i="4" s="1"/>
  <c r="J945" i="4" s="1"/>
  <c r="U943" i="4"/>
  <c r="S943" i="4"/>
  <c r="V943" i="4" s="1"/>
  <c r="V474" i="4" l="1"/>
  <c r="Q475" i="4"/>
  <c r="S470" i="6"/>
  <c r="T470" i="6" s="1"/>
  <c r="U469" i="6" s="1"/>
  <c r="O471" i="6"/>
  <c r="W470" i="6"/>
  <c r="Q944" i="6"/>
  <c r="W944" i="6" s="1"/>
  <c r="I946" i="6"/>
  <c r="L945" i="6"/>
  <c r="S945" i="6"/>
  <c r="T945" i="6" s="1"/>
  <c r="U944" i="6" s="1"/>
  <c r="O945" i="6"/>
  <c r="P945" i="6" s="1"/>
  <c r="J945" i="6"/>
  <c r="R945" i="6"/>
  <c r="N945" i="6"/>
  <c r="V944" i="6"/>
  <c r="W475" i="5"/>
  <c r="S475" i="5"/>
  <c r="T475" i="5" s="1"/>
  <c r="U474" i="5" s="1"/>
  <c r="O476" i="5"/>
  <c r="P476" i="5" s="1"/>
  <c r="Q944" i="5"/>
  <c r="W944" i="5" s="1"/>
  <c r="R945" i="5"/>
  <c r="N945" i="5"/>
  <c r="O945" i="5"/>
  <c r="P945" i="5" s="1"/>
  <c r="S945" i="5"/>
  <c r="T945" i="5" s="1"/>
  <c r="U944" i="5" s="1"/>
  <c r="J945" i="5"/>
  <c r="I946" i="5"/>
  <c r="L945" i="5"/>
  <c r="V944" i="5"/>
  <c r="L945" i="4"/>
  <c r="O945" i="4"/>
  <c r="K946" i="4"/>
  <c r="I946" i="4" s="1"/>
  <c r="J946" i="4" s="1"/>
  <c r="N945" i="4"/>
  <c r="Q945" i="4"/>
  <c r="R945" i="4" s="1"/>
  <c r="T945" i="4"/>
  <c r="P945" i="4"/>
  <c r="U944" i="4"/>
  <c r="S944" i="4"/>
  <c r="V944" i="4" s="1"/>
  <c r="R475" i="4" l="1"/>
  <c r="S475" i="4" s="1"/>
  <c r="P475" i="4"/>
  <c r="P471" i="6"/>
  <c r="Q471" i="6" s="1"/>
  <c r="N471" i="6"/>
  <c r="R946" i="6"/>
  <c r="N946" i="6"/>
  <c r="S946" i="6"/>
  <c r="T946" i="6" s="1"/>
  <c r="U945" i="6" s="1"/>
  <c r="L946" i="6"/>
  <c r="I947" i="6"/>
  <c r="J946" i="6"/>
  <c r="O946" i="6"/>
  <c r="P946" i="6" s="1"/>
  <c r="V945" i="6"/>
  <c r="Q945" i="6"/>
  <c r="W945" i="6" s="1"/>
  <c r="Q945" i="5"/>
  <c r="W945" i="5" s="1"/>
  <c r="I947" i="5"/>
  <c r="L946" i="5"/>
  <c r="S946" i="5"/>
  <c r="T946" i="5" s="1"/>
  <c r="U945" i="5" s="1"/>
  <c r="O946" i="5"/>
  <c r="P946" i="5" s="1"/>
  <c r="J946" i="5"/>
  <c r="N946" i="5"/>
  <c r="R946" i="5"/>
  <c r="V945" i="5"/>
  <c r="Q476" i="5"/>
  <c r="N476" i="5"/>
  <c r="L946" i="4"/>
  <c r="S945" i="4"/>
  <c r="V945" i="4" s="1"/>
  <c r="Q946" i="4"/>
  <c r="R946" i="4" s="1"/>
  <c r="T946" i="4"/>
  <c r="P946" i="4"/>
  <c r="O946" i="4"/>
  <c r="K947" i="4"/>
  <c r="I947" i="4" s="1"/>
  <c r="J947" i="4" s="1"/>
  <c r="N946" i="4"/>
  <c r="U945" i="4"/>
  <c r="V475" i="4" l="1"/>
  <c r="Q476" i="4"/>
  <c r="S471" i="6"/>
  <c r="T471" i="6" s="1"/>
  <c r="U470" i="6" s="1"/>
  <c r="O472" i="6"/>
  <c r="W471" i="6"/>
  <c r="Q946" i="6"/>
  <c r="W946" i="6" s="1"/>
  <c r="I948" i="6"/>
  <c r="L947" i="6"/>
  <c r="S947" i="6"/>
  <c r="T947" i="6" s="1"/>
  <c r="U946" i="6" s="1"/>
  <c r="O947" i="6"/>
  <c r="P947" i="6" s="1"/>
  <c r="J947" i="6"/>
  <c r="R947" i="6"/>
  <c r="N947" i="6"/>
  <c r="V946" i="6"/>
  <c r="W476" i="5"/>
  <c r="S476" i="5"/>
  <c r="T476" i="5" s="1"/>
  <c r="U475" i="5" s="1"/>
  <c r="O477" i="5"/>
  <c r="P477" i="5" s="1"/>
  <c r="R947" i="5"/>
  <c r="N947" i="5"/>
  <c r="I948" i="5"/>
  <c r="J947" i="5"/>
  <c r="O947" i="5"/>
  <c r="P947" i="5" s="1"/>
  <c r="S947" i="5"/>
  <c r="T947" i="5" s="1"/>
  <c r="U946" i="5" s="1"/>
  <c r="L947" i="5"/>
  <c r="V946" i="5"/>
  <c r="Q946" i="5"/>
  <c r="W946" i="5" s="1"/>
  <c r="L947" i="4"/>
  <c r="O947" i="4"/>
  <c r="K948" i="4"/>
  <c r="I948" i="4" s="1"/>
  <c r="J948" i="4" s="1"/>
  <c r="N947" i="4"/>
  <c r="Q947" i="4"/>
  <c r="R947" i="4" s="1"/>
  <c r="T947" i="4"/>
  <c r="P947" i="4"/>
  <c r="U946" i="4"/>
  <c r="S946" i="4"/>
  <c r="V946" i="4" s="1"/>
  <c r="R476" i="4" l="1"/>
  <c r="S476" i="4" s="1"/>
  <c r="P476" i="4"/>
  <c r="P472" i="6"/>
  <c r="Q472" i="6" s="1"/>
  <c r="N472" i="6"/>
  <c r="R948" i="6"/>
  <c r="N948" i="6"/>
  <c r="S948" i="6"/>
  <c r="T948" i="6" s="1"/>
  <c r="U947" i="6" s="1"/>
  <c r="L948" i="6"/>
  <c r="I949" i="6"/>
  <c r="J948" i="6"/>
  <c r="O948" i="6"/>
  <c r="P948" i="6" s="1"/>
  <c r="V947" i="6"/>
  <c r="Q947" i="6"/>
  <c r="W947" i="6" s="1"/>
  <c r="Q947" i="5"/>
  <c r="W947" i="5" s="1"/>
  <c r="Q477" i="5"/>
  <c r="N477" i="5"/>
  <c r="I949" i="5"/>
  <c r="L948" i="5"/>
  <c r="S948" i="5"/>
  <c r="T948" i="5" s="1"/>
  <c r="U947" i="5" s="1"/>
  <c r="O948" i="5"/>
  <c r="P948" i="5" s="1"/>
  <c r="J948" i="5"/>
  <c r="R948" i="5"/>
  <c r="N948" i="5"/>
  <c r="V947" i="5"/>
  <c r="L948" i="4"/>
  <c r="S947" i="4"/>
  <c r="V947" i="4" s="1"/>
  <c r="Q948" i="4"/>
  <c r="R948" i="4" s="1"/>
  <c r="T948" i="4"/>
  <c r="P948" i="4"/>
  <c r="O948" i="4"/>
  <c r="N948" i="4"/>
  <c r="K949" i="4"/>
  <c r="I949" i="4" s="1"/>
  <c r="J949" i="4" s="1"/>
  <c r="U947" i="4"/>
  <c r="V476" i="4" l="1"/>
  <c r="Q477" i="4"/>
  <c r="S472" i="6"/>
  <c r="T472" i="6" s="1"/>
  <c r="U471" i="6" s="1"/>
  <c r="O473" i="6"/>
  <c r="W472" i="6"/>
  <c r="I950" i="6"/>
  <c r="L949" i="6"/>
  <c r="S949" i="6"/>
  <c r="T949" i="6" s="1"/>
  <c r="U948" i="6" s="1"/>
  <c r="O949" i="6"/>
  <c r="P949" i="6" s="1"/>
  <c r="J949" i="6"/>
  <c r="N949" i="6"/>
  <c r="R949" i="6"/>
  <c r="V948" i="6"/>
  <c r="Q948" i="6"/>
  <c r="W948" i="6" s="1"/>
  <c r="W477" i="5"/>
  <c r="S477" i="5"/>
  <c r="T477" i="5" s="1"/>
  <c r="U476" i="5" s="1"/>
  <c r="O478" i="5"/>
  <c r="P478" i="5" s="1"/>
  <c r="R949" i="5"/>
  <c r="N949" i="5"/>
  <c r="S949" i="5"/>
  <c r="T949" i="5" s="1"/>
  <c r="U948" i="5" s="1"/>
  <c r="L949" i="5"/>
  <c r="I950" i="5"/>
  <c r="J949" i="5"/>
  <c r="O949" i="5"/>
  <c r="P949" i="5" s="1"/>
  <c r="V948" i="5"/>
  <c r="Q948" i="5"/>
  <c r="W948" i="5" s="1"/>
  <c r="L949" i="4"/>
  <c r="S948" i="4"/>
  <c r="V948" i="4" s="1"/>
  <c r="O949" i="4"/>
  <c r="K950" i="4"/>
  <c r="I950" i="4" s="1"/>
  <c r="J950" i="4" s="1"/>
  <c r="N949" i="4"/>
  <c r="Q949" i="4"/>
  <c r="R949" i="4" s="1"/>
  <c r="P949" i="4"/>
  <c r="T949" i="4"/>
  <c r="U948" i="4"/>
  <c r="R477" i="4" l="1"/>
  <c r="S477" i="4" s="1"/>
  <c r="P477" i="4"/>
  <c r="P473" i="6"/>
  <c r="Q473" i="6" s="1"/>
  <c r="N473" i="6"/>
  <c r="Q949" i="6"/>
  <c r="W949" i="6" s="1"/>
  <c r="R950" i="6"/>
  <c r="N950" i="6"/>
  <c r="O950" i="6"/>
  <c r="P950" i="6" s="1"/>
  <c r="S950" i="6"/>
  <c r="T950" i="6" s="1"/>
  <c r="U949" i="6" s="1"/>
  <c r="J950" i="6"/>
  <c r="L950" i="6"/>
  <c r="I951" i="6"/>
  <c r="V949" i="6"/>
  <c r="I951" i="5"/>
  <c r="L950" i="5"/>
  <c r="S950" i="5"/>
  <c r="T950" i="5" s="1"/>
  <c r="U949" i="5" s="1"/>
  <c r="O950" i="5"/>
  <c r="P950" i="5" s="1"/>
  <c r="J950" i="5"/>
  <c r="R950" i="5"/>
  <c r="N950" i="5"/>
  <c r="V949" i="5"/>
  <c r="Q478" i="5"/>
  <c r="N478" i="5"/>
  <c r="Q949" i="5"/>
  <c r="W949" i="5" s="1"/>
  <c r="L950" i="4"/>
  <c r="Q950" i="4"/>
  <c r="R950" i="4" s="1"/>
  <c r="T950" i="4"/>
  <c r="P950" i="4"/>
  <c r="O950" i="4"/>
  <c r="N950" i="4"/>
  <c r="K951" i="4"/>
  <c r="I951" i="4" s="1"/>
  <c r="J951" i="4" s="1"/>
  <c r="U949" i="4"/>
  <c r="S949" i="4"/>
  <c r="V949" i="4" s="1"/>
  <c r="V477" i="4" l="1"/>
  <c r="Q478" i="4"/>
  <c r="W473" i="6"/>
  <c r="S473" i="6"/>
  <c r="T473" i="6" s="1"/>
  <c r="U472" i="6" s="1"/>
  <c r="O474" i="6"/>
  <c r="I952" i="6"/>
  <c r="L951" i="6"/>
  <c r="S951" i="6"/>
  <c r="T951" i="6" s="1"/>
  <c r="U950" i="6" s="1"/>
  <c r="O951" i="6"/>
  <c r="P951" i="6" s="1"/>
  <c r="J951" i="6"/>
  <c r="N951" i="6"/>
  <c r="R951" i="6"/>
  <c r="V950" i="6"/>
  <c r="Q950" i="6"/>
  <c r="W950" i="6" s="1"/>
  <c r="Q950" i="5"/>
  <c r="W950" i="5" s="1"/>
  <c r="W478" i="5"/>
  <c r="S478" i="5"/>
  <c r="T478" i="5" s="1"/>
  <c r="U477" i="5" s="1"/>
  <c r="O479" i="5"/>
  <c r="P479" i="5" s="1"/>
  <c r="R951" i="5"/>
  <c r="N951" i="5"/>
  <c r="S951" i="5"/>
  <c r="T951" i="5" s="1"/>
  <c r="U950" i="5" s="1"/>
  <c r="L951" i="5"/>
  <c r="O951" i="5"/>
  <c r="P951" i="5" s="1"/>
  <c r="I952" i="5"/>
  <c r="J951" i="5"/>
  <c r="V950" i="5"/>
  <c r="L951" i="4"/>
  <c r="O951" i="4"/>
  <c r="K952" i="4"/>
  <c r="I952" i="4" s="1"/>
  <c r="J952" i="4" s="1"/>
  <c r="N951" i="4"/>
  <c r="Q951" i="4"/>
  <c r="R951" i="4" s="1"/>
  <c r="T951" i="4"/>
  <c r="P951" i="4"/>
  <c r="U950" i="4"/>
  <c r="S950" i="4"/>
  <c r="V950" i="4" s="1"/>
  <c r="R478" i="4" l="1"/>
  <c r="S478" i="4" s="1"/>
  <c r="P478" i="4"/>
  <c r="P474" i="6"/>
  <c r="Q474" i="6" s="1"/>
  <c r="N474" i="6"/>
  <c r="Q951" i="6"/>
  <c r="W951" i="6" s="1"/>
  <c r="R952" i="6"/>
  <c r="N952" i="6"/>
  <c r="I953" i="6"/>
  <c r="J952" i="6"/>
  <c r="O952" i="6"/>
  <c r="P952" i="6" s="1"/>
  <c r="S952" i="6"/>
  <c r="T952" i="6" s="1"/>
  <c r="U951" i="6" s="1"/>
  <c r="L952" i="6"/>
  <c r="V951" i="6"/>
  <c r="I953" i="5"/>
  <c r="L952" i="5"/>
  <c r="S952" i="5"/>
  <c r="T952" i="5" s="1"/>
  <c r="U951" i="5" s="1"/>
  <c r="O952" i="5"/>
  <c r="P952" i="5" s="1"/>
  <c r="J952" i="5"/>
  <c r="N952" i="5"/>
  <c r="R952" i="5"/>
  <c r="V951" i="5"/>
  <c r="Q951" i="5"/>
  <c r="W951" i="5" s="1"/>
  <c r="Q479" i="5"/>
  <c r="N479" i="5"/>
  <c r="L952" i="4"/>
  <c r="Q952" i="4"/>
  <c r="R952" i="4" s="1"/>
  <c r="T952" i="4"/>
  <c r="P952" i="4"/>
  <c r="O952" i="4"/>
  <c r="N952" i="4"/>
  <c r="K953" i="4"/>
  <c r="I953" i="4" s="1"/>
  <c r="J953" i="4" s="1"/>
  <c r="U951" i="4"/>
  <c r="S951" i="4"/>
  <c r="V951" i="4" s="1"/>
  <c r="Q479" i="4" l="1"/>
  <c r="V478" i="4"/>
  <c r="S474" i="6"/>
  <c r="T474" i="6" s="1"/>
  <c r="U473" i="6" s="1"/>
  <c r="W474" i="6"/>
  <c r="O475" i="6"/>
  <c r="I954" i="6"/>
  <c r="L953" i="6"/>
  <c r="S953" i="6"/>
  <c r="T953" i="6" s="1"/>
  <c r="U952" i="6" s="1"/>
  <c r="O953" i="6"/>
  <c r="P953" i="6" s="1"/>
  <c r="J953" i="6"/>
  <c r="R953" i="6"/>
  <c r="N953" i="6"/>
  <c r="V952" i="6"/>
  <c r="Q952" i="6"/>
  <c r="W952" i="6" s="1"/>
  <c r="W479" i="5"/>
  <c r="S479" i="5"/>
  <c r="T479" i="5" s="1"/>
  <c r="U478" i="5" s="1"/>
  <c r="O480" i="5"/>
  <c r="P480" i="5" s="1"/>
  <c r="Q952" i="5"/>
  <c r="W952" i="5" s="1"/>
  <c r="R953" i="5"/>
  <c r="N953" i="5"/>
  <c r="O953" i="5"/>
  <c r="P953" i="5" s="1"/>
  <c r="I954" i="5"/>
  <c r="L953" i="5"/>
  <c r="J953" i="5"/>
  <c r="S953" i="5"/>
  <c r="T953" i="5" s="1"/>
  <c r="U952" i="5" s="1"/>
  <c r="V952" i="5"/>
  <c r="L953" i="4"/>
  <c r="O953" i="4"/>
  <c r="K954" i="4"/>
  <c r="I954" i="4" s="1"/>
  <c r="J954" i="4" s="1"/>
  <c r="N953" i="4"/>
  <c r="Q953" i="4"/>
  <c r="R953" i="4" s="1"/>
  <c r="T953" i="4"/>
  <c r="P953" i="4"/>
  <c r="U952" i="4"/>
  <c r="S952" i="4"/>
  <c r="V952" i="4" s="1"/>
  <c r="R479" i="4" l="1"/>
  <c r="S479" i="4" s="1"/>
  <c r="P479" i="4"/>
  <c r="P475" i="6"/>
  <c r="Q475" i="6" s="1"/>
  <c r="N475" i="6"/>
  <c r="Q953" i="6"/>
  <c r="W953" i="6" s="1"/>
  <c r="R954" i="6"/>
  <c r="N954" i="6"/>
  <c r="S954" i="6"/>
  <c r="T954" i="6" s="1"/>
  <c r="U953" i="6" s="1"/>
  <c r="L954" i="6"/>
  <c r="I955" i="6"/>
  <c r="J954" i="6"/>
  <c r="O954" i="6"/>
  <c r="P954" i="6" s="1"/>
  <c r="V953" i="6"/>
  <c r="Q953" i="5"/>
  <c r="W953" i="5" s="1"/>
  <c r="Q480" i="5"/>
  <c r="N480" i="5"/>
  <c r="I955" i="5"/>
  <c r="L954" i="5"/>
  <c r="S954" i="5"/>
  <c r="T954" i="5" s="1"/>
  <c r="U953" i="5" s="1"/>
  <c r="O954" i="5"/>
  <c r="P954" i="5" s="1"/>
  <c r="J954" i="5"/>
  <c r="N954" i="5"/>
  <c r="R954" i="5"/>
  <c r="V953" i="5"/>
  <c r="L954" i="4"/>
  <c r="S953" i="4"/>
  <c r="V953" i="4" s="1"/>
  <c r="T954" i="4"/>
  <c r="Q954" i="4"/>
  <c r="R954" i="4" s="1"/>
  <c r="K955" i="4"/>
  <c r="I955" i="4" s="1"/>
  <c r="J955" i="4" s="1"/>
  <c r="P954" i="4"/>
  <c r="O954" i="4"/>
  <c r="N954" i="4"/>
  <c r="U953" i="4"/>
  <c r="V479" i="4" l="1"/>
  <c r="Q480" i="4"/>
  <c r="S475" i="6"/>
  <c r="T475" i="6" s="1"/>
  <c r="U474" i="6" s="1"/>
  <c r="O476" i="6"/>
  <c r="W475" i="6"/>
  <c r="Q954" i="6"/>
  <c r="W954" i="6" s="1"/>
  <c r="I956" i="6"/>
  <c r="L955" i="6"/>
  <c r="S955" i="6"/>
  <c r="T955" i="6" s="1"/>
  <c r="U954" i="6" s="1"/>
  <c r="O955" i="6"/>
  <c r="P955" i="6" s="1"/>
  <c r="J955" i="6"/>
  <c r="R955" i="6"/>
  <c r="N955" i="6"/>
  <c r="V954" i="6"/>
  <c r="W480" i="5"/>
  <c r="S480" i="5"/>
  <c r="T480" i="5" s="1"/>
  <c r="U479" i="5" s="1"/>
  <c r="O481" i="5"/>
  <c r="P481" i="5" s="1"/>
  <c r="R955" i="5"/>
  <c r="N955" i="5"/>
  <c r="I956" i="5"/>
  <c r="J955" i="5"/>
  <c r="O955" i="5"/>
  <c r="P955" i="5" s="1"/>
  <c r="L955" i="5"/>
  <c r="S955" i="5"/>
  <c r="T955" i="5" s="1"/>
  <c r="U954" i="5" s="1"/>
  <c r="V954" i="5"/>
  <c r="Q954" i="5"/>
  <c r="W954" i="5" s="1"/>
  <c r="L955" i="4"/>
  <c r="S954" i="4"/>
  <c r="V954" i="4" s="1"/>
  <c r="K956" i="4"/>
  <c r="I956" i="4" s="1"/>
  <c r="J956" i="4" s="1"/>
  <c r="N955" i="4"/>
  <c r="Q955" i="4"/>
  <c r="R955" i="4" s="1"/>
  <c r="P955" i="4"/>
  <c r="O955" i="4"/>
  <c r="T955" i="4"/>
  <c r="U954" i="4"/>
  <c r="R480" i="4" l="1"/>
  <c r="S480" i="4" s="1"/>
  <c r="P480" i="4"/>
  <c r="P476" i="6"/>
  <c r="Q476" i="6" s="1"/>
  <c r="N476" i="6"/>
  <c r="S956" i="6"/>
  <c r="T956" i="6" s="1"/>
  <c r="U955" i="6" s="1"/>
  <c r="I957" i="6"/>
  <c r="R956" i="6"/>
  <c r="N956" i="6"/>
  <c r="L956" i="6"/>
  <c r="O956" i="6"/>
  <c r="P956" i="6" s="1"/>
  <c r="J956" i="6"/>
  <c r="V955" i="6"/>
  <c r="Q955" i="6"/>
  <c r="W955" i="6" s="1"/>
  <c r="Q955" i="5"/>
  <c r="W955" i="5" s="1"/>
  <c r="Q481" i="5"/>
  <c r="N481" i="5"/>
  <c r="I957" i="5"/>
  <c r="L956" i="5"/>
  <c r="S956" i="5"/>
  <c r="T956" i="5" s="1"/>
  <c r="U955" i="5" s="1"/>
  <c r="O956" i="5"/>
  <c r="P956" i="5" s="1"/>
  <c r="J956" i="5"/>
  <c r="R956" i="5"/>
  <c r="N956" i="5"/>
  <c r="V955" i="5"/>
  <c r="L956" i="4"/>
  <c r="T956" i="4"/>
  <c r="P956" i="4"/>
  <c r="K957" i="4"/>
  <c r="I957" i="4" s="1"/>
  <c r="J957" i="4" s="1"/>
  <c r="O956" i="4"/>
  <c r="N956" i="4"/>
  <c r="Q956" i="4"/>
  <c r="R956" i="4" s="1"/>
  <c r="U955" i="4"/>
  <c r="S955" i="4"/>
  <c r="V955" i="4" s="1"/>
  <c r="V480" i="4" l="1"/>
  <c r="Q481" i="4"/>
  <c r="S476" i="6"/>
  <c r="T476" i="6" s="1"/>
  <c r="U475" i="6" s="1"/>
  <c r="O477" i="6"/>
  <c r="W476" i="6"/>
  <c r="Q956" i="6"/>
  <c r="W956" i="6" s="1"/>
  <c r="I958" i="6"/>
  <c r="S957" i="6"/>
  <c r="T957" i="6" s="1"/>
  <c r="U956" i="6" s="1"/>
  <c r="N957" i="6"/>
  <c r="R957" i="6"/>
  <c r="O957" i="6"/>
  <c r="P957" i="6" s="1"/>
  <c r="L957" i="6"/>
  <c r="J957" i="6"/>
  <c r="V956" i="6"/>
  <c r="W481" i="5"/>
  <c r="S481" i="5"/>
  <c r="T481" i="5" s="1"/>
  <c r="U480" i="5" s="1"/>
  <c r="O482" i="5"/>
  <c r="P482" i="5" s="1"/>
  <c r="R957" i="5"/>
  <c r="N957" i="5"/>
  <c r="S957" i="5"/>
  <c r="T957" i="5" s="1"/>
  <c r="U956" i="5" s="1"/>
  <c r="L957" i="5"/>
  <c r="I958" i="5"/>
  <c r="J957" i="5"/>
  <c r="O957" i="5"/>
  <c r="P957" i="5" s="1"/>
  <c r="V956" i="5"/>
  <c r="Q956" i="5"/>
  <c r="W956" i="5" s="1"/>
  <c r="L957" i="4"/>
  <c r="S956" i="4"/>
  <c r="V956" i="4" s="1"/>
  <c r="K958" i="4"/>
  <c r="I958" i="4" s="1"/>
  <c r="J958" i="4" s="1"/>
  <c r="N957" i="4"/>
  <c r="Q957" i="4"/>
  <c r="R957" i="4" s="1"/>
  <c r="P957" i="4"/>
  <c r="T957" i="4"/>
  <c r="O957" i="4"/>
  <c r="U956" i="4"/>
  <c r="R481" i="4" l="1"/>
  <c r="S481" i="4" s="1"/>
  <c r="P481" i="4"/>
  <c r="P477" i="6"/>
  <c r="Q477" i="6" s="1"/>
  <c r="N477" i="6"/>
  <c r="Q957" i="6"/>
  <c r="W957" i="6" s="1"/>
  <c r="S958" i="6"/>
  <c r="T958" i="6" s="1"/>
  <c r="U957" i="6" s="1"/>
  <c r="O958" i="6"/>
  <c r="P958" i="6" s="1"/>
  <c r="J958" i="6"/>
  <c r="R958" i="6"/>
  <c r="N958" i="6"/>
  <c r="L958" i="6"/>
  <c r="I959" i="6"/>
  <c r="V957" i="6"/>
  <c r="Q957" i="5"/>
  <c r="W957" i="5" s="1"/>
  <c r="I959" i="5"/>
  <c r="L958" i="5"/>
  <c r="S958" i="5"/>
  <c r="T958" i="5" s="1"/>
  <c r="U957" i="5" s="1"/>
  <c r="O958" i="5"/>
  <c r="P958" i="5" s="1"/>
  <c r="J958" i="5"/>
  <c r="R958" i="5"/>
  <c r="N958" i="5"/>
  <c r="V957" i="5"/>
  <c r="Q482" i="5"/>
  <c r="N482" i="5"/>
  <c r="L958" i="4"/>
  <c r="S957" i="4"/>
  <c r="V957" i="4" s="1"/>
  <c r="T958" i="4"/>
  <c r="P958" i="4"/>
  <c r="N958" i="4"/>
  <c r="Q958" i="4"/>
  <c r="R958" i="4" s="1"/>
  <c r="O958" i="4"/>
  <c r="K959" i="4"/>
  <c r="I959" i="4" s="1"/>
  <c r="J959" i="4" s="1"/>
  <c r="U957" i="4"/>
  <c r="V481" i="4" l="1"/>
  <c r="Q482" i="4"/>
  <c r="S477" i="6"/>
  <c r="T477" i="6" s="1"/>
  <c r="U476" i="6" s="1"/>
  <c r="O478" i="6"/>
  <c r="W477" i="6"/>
  <c r="I960" i="6"/>
  <c r="L959" i="6"/>
  <c r="S959" i="6"/>
  <c r="T959" i="6" s="1"/>
  <c r="U958" i="6" s="1"/>
  <c r="R959" i="6"/>
  <c r="J959" i="6"/>
  <c r="O959" i="6"/>
  <c r="P959" i="6" s="1"/>
  <c r="N959" i="6"/>
  <c r="V958" i="6"/>
  <c r="Q958" i="6"/>
  <c r="W958" i="6" s="1"/>
  <c r="W482" i="5"/>
  <c r="S482" i="5"/>
  <c r="T482" i="5" s="1"/>
  <c r="U481" i="5" s="1"/>
  <c r="O483" i="5"/>
  <c r="P483" i="5" s="1"/>
  <c r="R959" i="5"/>
  <c r="N959" i="5"/>
  <c r="S959" i="5"/>
  <c r="T959" i="5" s="1"/>
  <c r="U958" i="5" s="1"/>
  <c r="L959" i="5"/>
  <c r="I960" i="5"/>
  <c r="J959" i="5"/>
  <c r="O959" i="5"/>
  <c r="P959" i="5" s="1"/>
  <c r="V958" i="5"/>
  <c r="Q958" i="5"/>
  <c r="W958" i="5" s="1"/>
  <c r="L959" i="4"/>
  <c r="K960" i="4"/>
  <c r="I960" i="4" s="1"/>
  <c r="J960" i="4" s="1"/>
  <c r="N959" i="4"/>
  <c r="P959" i="4"/>
  <c r="T959" i="4"/>
  <c r="O959" i="4"/>
  <c r="Q959" i="4"/>
  <c r="R959" i="4" s="1"/>
  <c r="U958" i="4"/>
  <c r="S958" i="4"/>
  <c r="V958" i="4" s="1"/>
  <c r="R482" i="4" l="1"/>
  <c r="S482" i="4" s="1"/>
  <c r="P482" i="4"/>
  <c r="P478" i="6"/>
  <c r="Q478" i="6" s="1"/>
  <c r="N478" i="6"/>
  <c r="Q959" i="6"/>
  <c r="W959" i="6" s="1"/>
  <c r="S960" i="6"/>
  <c r="T960" i="6" s="1"/>
  <c r="U959" i="6" s="1"/>
  <c r="O960" i="6"/>
  <c r="P960" i="6" s="1"/>
  <c r="J960" i="6"/>
  <c r="R960" i="6"/>
  <c r="N960" i="6"/>
  <c r="L960" i="6"/>
  <c r="I961" i="6"/>
  <c r="V959" i="6"/>
  <c r="I961" i="5"/>
  <c r="L960" i="5"/>
  <c r="S960" i="5"/>
  <c r="T960" i="5" s="1"/>
  <c r="U959" i="5" s="1"/>
  <c r="O960" i="5"/>
  <c r="P960" i="5" s="1"/>
  <c r="J960" i="5"/>
  <c r="N960" i="5"/>
  <c r="R960" i="5"/>
  <c r="V959" i="5"/>
  <c r="Q483" i="5"/>
  <c r="N483" i="5"/>
  <c r="Q959" i="5"/>
  <c r="W959" i="5" s="1"/>
  <c r="L960" i="4"/>
  <c r="T960" i="4"/>
  <c r="P960" i="4"/>
  <c r="O960" i="4"/>
  <c r="Q960" i="4"/>
  <c r="R960" i="4" s="1"/>
  <c r="N960" i="4"/>
  <c r="K961" i="4"/>
  <c r="I961" i="4" s="1"/>
  <c r="J961" i="4" s="1"/>
  <c r="U959" i="4"/>
  <c r="S959" i="4"/>
  <c r="V959" i="4" s="1"/>
  <c r="V482" i="4" l="1"/>
  <c r="Q483" i="4"/>
  <c r="W478" i="6"/>
  <c r="S478" i="6"/>
  <c r="T478" i="6" s="1"/>
  <c r="U477" i="6" s="1"/>
  <c r="O479" i="6"/>
  <c r="I962" i="6"/>
  <c r="L961" i="6"/>
  <c r="N961" i="6"/>
  <c r="S961" i="6"/>
  <c r="T961" i="6" s="1"/>
  <c r="U960" i="6" s="1"/>
  <c r="R961" i="6"/>
  <c r="O961" i="6"/>
  <c r="P961" i="6" s="1"/>
  <c r="J961" i="6"/>
  <c r="V960" i="6"/>
  <c r="Q960" i="6"/>
  <c r="W960" i="6" s="1"/>
  <c r="W483" i="5"/>
  <c r="S483" i="5"/>
  <c r="T483" i="5" s="1"/>
  <c r="U482" i="5" s="1"/>
  <c r="O484" i="5"/>
  <c r="P484" i="5" s="1"/>
  <c r="Q960" i="5"/>
  <c r="W960" i="5" s="1"/>
  <c r="I962" i="5"/>
  <c r="S961" i="5"/>
  <c r="T961" i="5" s="1"/>
  <c r="U960" i="5" s="1"/>
  <c r="R961" i="5"/>
  <c r="N961" i="5"/>
  <c r="O961" i="5"/>
  <c r="P961" i="5" s="1"/>
  <c r="J961" i="5"/>
  <c r="L961" i="5"/>
  <c r="V960" i="5"/>
  <c r="L961" i="4"/>
  <c r="K962" i="4"/>
  <c r="I962" i="4" s="1"/>
  <c r="J962" i="4" s="1"/>
  <c r="N961" i="4"/>
  <c r="Q961" i="4"/>
  <c r="R961" i="4" s="1"/>
  <c r="P961" i="4"/>
  <c r="O961" i="4"/>
  <c r="T961" i="4"/>
  <c r="U960" i="4"/>
  <c r="S960" i="4"/>
  <c r="V960" i="4" s="1"/>
  <c r="R483" i="4" l="1"/>
  <c r="S483" i="4" s="1"/>
  <c r="P483" i="4"/>
  <c r="P479" i="6"/>
  <c r="Q479" i="6" s="1"/>
  <c r="N479" i="6"/>
  <c r="Q961" i="6"/>
  <c r="W961" i="6" s="1"/>
  <c r="S962" i="6"/>
  <c r="T962" i="6" s="1"/>
  <c r="U961" i="6" s="1"/>
  <c r="O962" i="6"/>
  <c r="P962" i="6" s="1"/>
  <c r="J962" i="6"/>
  <c r="R962" i="6"/>
  <c r="N962" i="6"/>
  <c r="I963" i="6"/>
  <c r="L962" i="6"/>
  <c r="V961" i="6"/>
  <c r="Q484" i="5"/>
  <c r="N484" i="5"/>
  <c r="Q961" i="5"/>
  <c r="W961" i="5" s="1"/>
  <c r="R962" i="5"/>
  <c r="N962" i="5"/>
  <c r="I963" i="5"/>
  <c r="J962" i="5"/>
  <c r="O962" i="5"/>
  <c r="P962" i="5" s="1"/>
  <c r="L962" i="5"/>
  <c r="S962" i="5"/>
  <c r="T962" i="5" s="1"/>
  <c r="U961" i="5" s="1"/>
  <c r="V961" i="5"/>
  <c r="L962" i="4"/>
  <c r="T962" i="4"/>
  <c r="P962" i="4"/>
  <c r="O962" i="4"/>
  <c r="K963" i="4"/>
  <c r="I963" i="4" s="1"/>
  <c r="J963" i="4" s="1"/>
  <c r="Q962" i="4"/>
  <c r="R962" i="4" s="1"/>
  <c r="N962" i="4"/>
  <c r="U961" i="4"/>
  <c r="S961" i="4"/>
  <c r="V961" i="4" s="1"/>
  <c r="V483" i="4" l="1"/>
  <c r="Q484" i="4"/>
  <c r="S479" i="6"/>
  <c r="T479" i="6" s="1"/>
  <c r="U478" i="6" s="1"/>
  <c r="O480" i="6"/>
  <c r="W479" i="6"/>
  <c r="I964" i="6"/>
  <c r="L963" i="6"/>
  <c r="O963" i="6"/>
  <c r="P963" i="6" s="1"/>
  <c r="N963" i="6"/>
  <c r="R963" i="6"/>
  <c r="J963" i="6"/>
  <c r="S963" i="6"/>
  <c r="T963" i="6" s="1"/>
  <c r="U962" i="6" s="1"/>
  <c r="V962" i="6"/>
  <c r="Q962" i="6"/>
  <c r="W962" i="6" s="1"/>
  <c r="I964" i="5"/>
  <c r="L963" i="5"/>
  <c r="S963" i="5"/>
  <c r="T963" i="5" s="1"/>
  <c r="U962" i="5" s="1"/>
  <c r="O963" i="5"/>
  <c r="P963" i="5" s="1"/>
  <c r="J963" i="5"/>
  <c r="R963" i="5"/>
  <c r="N963" i="5"/>
  <c r="V962" i="5"/>
  <c r="Q962" i="5"/>
  <c r="W962" i="5" s="1"/>
  <c r="W484" i="5"/>
  <c r="S484" i="5"/>
  <c r="T484" i="5" s="1"/>
  <c r="U483" i="5" s="1"/>
  <c r="O485" i="5"/>
  <c r="P485" i="5" s="1"/>
  <c r="L963" i="4"/>
  <c r="S962" i="4"/>
  <c r="V962" i="4" s="1"/>
  <c r="K964" i="4"/>
  <c r="I964" i="4" s="1"/>
  <c r="J964" i="4" s="1"/>
  <c r="N963" i="4"/>
  <c r="Q963" i="4"/>
  <c r="R963" i="4" s="1"/>
  <c r="O963" i="4"/>
  <c r="T963" i="4"/>
  <c r="P963" i="4"/>
  <c r="U962" i="4"/>
  <c r="R484" i="4" l="1"/>
  <c r="S484" i="4" s="1"/>
  <c r="P484" i="4"/>
  <c r="P480" i="6"/>
  <c r="Q480" i="6" s="1"/>
  <c r="N480" i="6"/>
  <c r="Q963" i="6"/>
  <c r="W963" i="6" s="1"/>
  <c r="S964" i="6"/>
  <c r="T964" i="6" s="1"/>
  <c r="U963" i="6" s="1"/>
  <c r="O964" i="6"/>
  <c r="P964" i="6" s="1"/>
  <c r="J964" i="6"/>
  <c r="R964" i="6"/>
  <c r="N964" i="6"/>
  <c r="I965" i="6"/>
  <c r="L964" i="6"/>
  <c r="V963" i="6"/>
  <c r="Q963" i="5"/>
  <c r="W963" i="5" s="1"/>
  <c r="Q485" i="5"/>
  <c r="N485" i="5"/>
  <c r="R964" i="5"/>
  <c r="N964" i="5"/>
  <c r="S964" i="5"/>
  <c r="T964" i="5" s="1"/>
  <c r="U963" i="5" s="1"/>
  <c r="L964" i="5"/>
  <c r="I965" i="5"/>
  <c r="J964" i="5"/>
  <c r="O964" i="5"/>
  <c r="P964" i="5" s="1"/>
  <c r="V963" i="5"/>
  <c r="L964" i="4"/>
  <c r="T964" i="4"/>
  <c r="P964" i="4"/>
  <c r="O964" i="4"/>
  <c r="Q964" i="4"/>
  <c r="R964" i="4" s="1"/>
  <c r="N964" i="4"/>
  <c r="K965" i="4"/>
  <c r="I965" i="4" s="1"/>
  <c r="J965" i="4" s="1"/>
  <c r="U963" i="4"/>
  <c r="S963" i="4"/>
  <c r="V963" i="4" s="1"/>
  <c r="Q485" i="4" l="1"/>
  <c r="V484" i="4"/>
  <c r="S480" i="6"/>
  <c r="T480" i="6" s="1"/>
  <c r="U479" i="6" s="1"/>
  <c r="W480" i="6"/>
  <c r="O481" i="6"/>
  <c r="I966" i="6"/>
  <c r="L965" i="6"/>
  <c r="R965" i="6"/>
  <c r="J965" i="6"/>
  <c r="O965" i="6"/>
  <c r="P965" i="6" s="1"/>
  <c r="S965" i="6"/>
  <c r="T965" i="6" s="1"/>
  <c r="U964" i="6" s="1"/>
  <c r="N965" i="6"/>
  <c r="V964" i="6"/>
  <c r="Q964" i="6"/>
  <c r="W964" i="6" s="1"/>
  <c r="W485" i="5"/>
  <c r="S485" i="5"/>
  <c r="T485" i="5" s="1"/>
  <c r="U484" i="5" s="1"/>
  <c r="O486" i="5"/>
  <c r="P486" i="5" s="1"/>
  <c r="Q964" i="5"/>
  <c r="W964" i="5" s="1"/>
  <c r="I966" i="5"/>
  <c r="L965" i="5"/>
  <c r="S965" i="5"/>
  <c r="T965" i="5" s="1"/>
  <c r="U964" i="5" s="1"/>
  <c r="O965" i="5"/>
  <c r="P965" i="5" s="1"/>
  <c r="J965" i="5"/>
  <c r="R965" i="5"/>
  <c r="N965" i="5"/>
  <c r="V964" i="5"/>
  <c r="L965" i="4"/>
  <c r="K966" i="4"/>
  <c r="I966" i="4" s="1"/>
  <c r="J966" i="4" s="1"/>
  <c r="N965" i="4"/>
  <c r="Q965" i="4"/>
  <c r="R965" i="4" s="1"/>
  <c r="P965" i="4"/>
  <c r="O965" i="4"/>
  <c r="T965" i="4"/>
  <c r="U964" i="4"/>
  <c r="S964" i="4"/>
  <c r="V964" i="4" s="1"/>
  <c r="R485" i="4" l="1"/>
  <c r="S485" i="4" s="1"/>
  <c r="P485" i="4"/>
  <c r="P481" i="6"/>
  <c r="Q481" i="6" s="1"/>
  <c r="N481" i="6"/>
  <c r="Q965" i="6"/>
  <c r="W965" i="6" s="1"/>
  <c r="S966" i="6"/>
  <c r="T966" i="6" s="1"/>
  <c r="U965" i="6" s="1"/>
  <c r="O966" i="6"/>
  <c r="P966" i="6" s="1"/>
  <c r="J966" i="6"/>
  <c r="R966" i="6"/>
  <c r="N966" i="6"/>
  <c r="L966" i="6"/>
  <c r="I967" i="6"/>
  <c r="V965" i="6"/>
  <c r="Q486" i="5"/>
  <c r="O487" i="5" s="1"/>
  <c r="P487" i="5" s="1"/>
  <c r="N486" i="5"/>
  <c r="R966" i="5"/>
  <c r="N966" i="5"/>
  <c r="S966" i="5"/>
  <c r="T966" i="5" s="1"/>
  <c r="U965" i="5" s="1"/>
  <c r="L966" i="5"/>
  <c r="J966" i="5"/>
  <c r="I967" i="5"/>
  <c r="O966" i="5"/>
  <c r="P966" i="5" s="1"/>
  <c r="V965" i="5"/>
  <c r="Q965" i="5"/>
  <c r="W965" i="5" s="1"/>
  <c r="L966" i="4"/>
  <c r="T966" i="4"/>
  <c r="P966" i="4"/>
  <c r="O966" i="4"/>
  <c r="K967" i="4"/>
  <c r="I967" i="4" s="1"/>
  <c r="J967" i="4" s="1"/>
  <c r="Q966" i="4"/>
  <c r="R966" i="4" s="1"/>
  <c r="N966" i="4"/>
  <c r="U965" i="4"/>
  <c r="S965" i="4"/>
  <c r="V965" i="4" s="1"/>
  <c r="V485" i="4" l="1"/>
  <c r="Q486" i="4"/>
  <c r="S481" i="6"/>
  <c r="T481" i="6" s="1"/>
  <c r="U480" i="6" s="1"/>
  <c r="O482" i="6"/>
  <c r="W481" i="6"/>
  <c r="I968" i="6"/>
  <c r="L967" i="6"/>
  <c r="S967" i="6"/>
  <c r="T967" i="6" s="1"/>
  <c r="U966" i="6" s="1"/>
  <c r="R967" i="6"/>
  <c r="J967" i="6"/>
  <c r="O967" i="6"/>
  <c r="P967" i="6" s="1"/>
  <c r="N967" i="6"/>
  <c r="V966" i="6"/>
  <c r="Q966" i="6"/>
  <c r="W966" i="6" s="1"/>
  <c r="N487" i="5"/>
  <c r="Q487" i="5"/>
  <c r="Q966" i="5"/>
  <c r="W966" i="5" s="1"/>
  <c r="W486" i="5"/>
  <c r="S486" i="5"/>
  <c r="T486" i="5" s="1"/>
  <c r="I968" i="5"/>
  <c r="L967" i="5"/>
  <c r="S967" i="5"/>
  <c r="T967" i="5" s="1"/>
  <c r="U966" i="5" s="1"/>
  <c r="O967" i="5"/>
  <c r="P967" i="5" s="1"/>
  <c r="J967" i="5"/>
  <c r="N967" i="5"/>
  <c r="R967" i="5"/>
  <c r="V966" i="5"/>
  <c r="L967" i="4"/>
  <c r="S966" i="4"/>
  <c r="V966" i="4" s="1"/>
  <c r="K968" i="4"/>
  <c r="I968" i="4" s="1"/>
  <c r="J968" i="4" s="1"/>
  <c r="N967" i="4"/>
  <c r="Q967" i="4"/>
  <c r="R967" i="4" s="1"/>
  <c r="O967" i="4"/>
  <c r="T967" i="4"/>
  <c r="P967" i="4"/>
  <c r="U966" i="4"/>
  <c r="R486" i="4" l="1"/>
  <c r="S486" i="4" s="1"/>
  <c r="P486" i="4"/>
  <c r="P482" i="6"/>
  <c r="Q482" i="6" s="1"/>
  <c r="N482" i="6"/>
  <c r="Q967" i="6"/>
  <c r="W967" i="6" s="1"/>
  <c r="S968" i="6"/>
  <c r="T968" i="6" s="1"/>
  <c r="U967" i="6" s="1"/>
  <c r="O968" i="6"/>
  <c r="P968" i="6" s="1"/>
  <c r="J968" i="6"/>
  <c r="R968" i="6"/>
  <c r="N968" i="6"/>
  <c r="L968" i="6"/>
  <c r="I969" i="6"/>
  <c r="V967" i="6"/>
  <c r="W487" i="5"/>
  <c r="S487" i="5"/>
  <c r="T487" i="5" s="1"/>
  <c r="U486" i="5" s="1"/>
  <c r="O488" i="5"/>
  <c r="P488" i="5" s="1"/>
  <c r="U485" i="5"/>
  <c r="Q967" i="5"/>
  <c r="W967" i="5" s="1"/>
  <c r="R968" i="5"/>
  <c r="N968" i="5"/>
  <c r="O968" i="5"/>
  <c r="P968" i="5" s="1"/>
  <c r="I969" i="5"/>
  <c r="J968" i="5"/>
  <c r="S968" i="5"/>
  <c r="T968" i="5" s="1"/>
  <c r="U967" i="5" s="1"/>
  <c r="L968" i="5"/>
  <c r="V967" i="5"/>
  <c r="L968" i="4"/>
  <c r="S967" i="4"/>
  <c r="V967" i="4" s="1"/>
  <c r="T968" i="4"/>
  <c r="P968" i="4"/>
  <c r="O968" i="4"/>
  <c r="Q968" i="4"/>
  <c r="R968" i="4" s="1"/>
  <c r="N968" i="4"/>
  <c r="K969" i="4"/>
  <c r="I969" i="4" s="1"/>
  <c r="J969" i="4" s="1"/>
  <c r="U967" i="4"/>
  <c r="Q487" i="4" l="1"/>
  <c r="V486" i="4"/>
  <c r="S482" i="6"/>
  <c r="T482" i="6" s="1"/>
  <c r="U481" i="6" s="1"/>
  <c r="O483" i="6"/>
  <c r="W482" i="6"/>
  <c r="I970" i="6"/>
  <c r="L969" i="6"/>
  <c r="N969" i="6"/>
  <c r="S969" i="6"/>
  <c r="T969" i="6" s="1"/>
  <c r="U968" i="6" s="1"/>
  <c r="J969" i="6"/>
  <c r="R969" i="6"/>
  <c r="O969" i="6"/>
  <c r="P969" i="6" s="1"/>
  <c r="V968" i="6"/>
  <c r="Q968" i="6"/>
  <c r="W968" i="6" s="1"/>
  <c r="N488" i="5"/>
  <c r="Q488" i="5"/>
  <c r="I970" i="5"/>
  <c r="L969" i="5"/>
  <c r="S969" i="5"/>
  <c r="T969" i="5" s="1"/>
  <c r="U968" i="5" s="1"/>
  <c r="O969" i="5"/>
  <c r="P969" i="5" s="1"/>
  <c r="J969" i="5"/>
  <c r="N969" i="5"/>
  <c r="R969" i="5"/>
  <c r="V968" i="5"/>
  <c r="Q968" i="5"/>
  <c r="W968" i="5" s="1"/>
  <c r="L969" i="4"/>
  <c r="K970" i="4"/>
  <c r="I970" i="4" s="1"/>
  <c r="J970" i="4" s="1"/>
  <c r="N969" i="4"/>
  <c r="Q969" i="4"/>
  <c r="R969" i="4" s="1"/>
  <c r="P969" i="4"/>
  <c r="O969" i="4"/>
  <c r="T969" i="4"/>
  <c r="U968" i="4"/>
  <c r="S968" i="4"/>
  <c r="V968" i="4" s="1"/>
  <c r="R487" i="4" l="1"/>
  <c r="S487" i="4" s="1"/>
  <c r="P487" i="4"/>
  <c r="P483" i="6"/>
  <c r="Q483" i="6" s="1"/>
  <c r="N483" i="6"/>
  <c r="Q969" i="6"/>
  <c r="W969" i="6" s="1"/>
  <c r="S970" i="6"/>
  <c r="T970" i="6" s="1"/>
  <c r="U969" i="6" s="1"/>
  <c r="O970" i="6"/>
  <c r="P970" i="6" s="1"/>
  <c r="J970" i="6"/>
  <c r="R970" i="6"/>
  <c r="N970" i="6"/>
  <c r="I971" i="6"/>
  <c r="L970" i="6"/>
  <c r="V969" i="6"/>
  <c r="W488" i="5"/>
  <c r="S488" i="5"/>
  <c r="T488" i="5" s="1"/>
  <c r="U487" i="5" s="1"/>
  <c r="O489" i="5"/>
  <c r="P489" i="5" s="1"/>
  <c r="Q969" i="5"/>
  <c r="W969" i="5" s="1"/>
  <c r="R970" i="5"/>
  <c r="N970" i="5"/>
  <c r="I971" i="5"/>
  <c r="J970" i="5"/>
  <c r="O970" i="5"/>
  <c r="P970" i="5" s="1"/>
  <c r="S970" i="5"/>
  <c r="T970" i="5" s="1"/>
  <c r="U969" i="5" s="1"/>
  <c r="L970" i="5"/>
  <c r="V969" i="5"/>
  <c r="L970" i="4"/>
  <c r="S969" i="4"/>
  <c r="V969" i="4" s="1"/>
  <c r="T970" i="4"/>
  <c r="P970" i="4"/>
  <c r="O970" i="4"/>
  <c r="K971" i="4"/>
  <c r="I971" i="4" s="1"/>
  <c r="J971" i="4" s="1"/>
  <c r="Q970" i="4"/>
  <c r="R970" i="4" s="1"/>
  <c r="N970" i="4"/>
  <c r="U969" i="4"/>
  <c r="Q488" i="4" l="1"/>
  <c r="V487" i="4"/>
  <c r="S483" i="6"/>
  <c r="T483" i="6" s="1"/>
  <c r="U482" i="6" s="1"/>
  <c r="O484" i="6"/>
  <c r="W483" i="6"/>
  <c r="I972" i="6"/>
  <c r="L971" i="6"/>
  <c r="O971" i="6"/>
  <c r="P971" i="6" s="1"/>
  <c r="N971" i="6"/>
  <c r="J971" i="6"/>
  <c r="S971" i="6"/>
  <c r="T971" i="6" s="1"/>
  <c r="U970" i="6" s="1"/>
  <c r="R971" i="6"/>
  <c r="V970" i="6"/>
  <c r="Q970" i="6"/>
  <c r="W970" i="6" s="1"/>
  <c r="N489" i="5"/>
  <c r="Q489" i="5"/>
  <c r="Q970" i="5"/>
  <c r="W970" i="5" s="1"/>
  <c r="I972" i="5"/>
  <c r="L971" i="5"/>
  <c r="S971" i="5"/>
  <c r="T971" i="5" s="1"/>
  <c r="U970" i="5" s="1"/>
  <c r="O971" i="5"/>
  <c r="P971" i="5" s="1"/>
  <c r="J971" i="5"/>
  <c r="R971" i="5"/>
  <c r="N971" i="5"/>
  <c r="V970" i="5"/>
  <c r="L971" i="4"/>
  <c r="K972" i="4"/>
  <c r="I972" i="4" s="1"/>
  <c r="J972" i="4" s="1"/>
  <c r="N971" i="4"/>
  <c r="Q971" i="4"/>
  <c r="R971" i="4" s="1"/>
  <c r="O971" i="4"/>
  <c r="T971" i="4"/>
  <c r="P971" i="4"/>
  <c r="U970" i="4"/>
  <c r="S970" i="4"/>
  <c r="V970" i="4" s="1"/>
  <c r="R488" i="4" l="1"/>
  <c r="S488" i="4" s="1"/>
  <c r="P488" i="4"/>
  <c r="P484" i="6"/>
  <c r="Q484" i="6" s="1"/>
  <c r="N484" i="6"/>
  <c r="Q971" i="6"/>
  <c r="W971" i="6" s="1"/>
  <c r="S972" i="6"/>
  <c r="T972" i="6" s="1"/>
  <c r="U971" i="6" s="1"/>
  <c r="O972" i="6"/>
  <c r="P972" i="6" s="1"/>
  <c r="J972" i="6"/>
  <c r="R972" i="6"/>
  <c r="N972" i="6"/>
  <c r="I973" i="6"/>
  <c r="L972" i="6"/>
  <c r="V971" i="6"/>
  <c r="W489" i="5"/>
  <c r="S489" i="5"/>
  <c r="T489" i="5" s="1"/>
  <c r="U488" i="5" s="1"/>
  <c r="O490" i="5"/>
  <c r="P490" i="5" s="1"/>
  <c r="Q971" i="5"/>
  <c r="W971" i="5" s="1"/>
  <c r="R972" i="5"/>
  <c r="N972" i="5"/>
  <c r="S972" i="5"/>
  <c r="T972" i="5" s="1"/>
  <c r="U971" i="5" s="1"/>
  <c r="L972" i="5"/>
  <c r="I973" i="5"/>
  <c r="J972" i="5"/>
  <c r="O972" i="5"/>
  <c r="P972" i="5" s="1"/>
  <c r="V971" i="5"/>
  <c r="L972" i="4"/>
  <c r="S971" i="4"/>
  <c r="V971" i="4" s="1"/>
  <c r="K973" i="4"/>
  <c r="I973" i="4" s="1"/>
  <c r="J973" i="4" s="1"/>
  <c r="T972" i="4"/>
  <c r="P972" i="4"/>
  <c r="O972" i="4"/>
  <c r="Q972" i="4"/>
  <c r="R972" i="4" s="1"/>
  <c r="N972" i="4"/>
  <c r="U971" i="4"/>
  <c r="Q489" i="4" l="1"/>
  <c r="V488" i="4"/>
  <c r="S484" i="6"/>
  <c r="T484" i="6" s="1"/>
  <c r="U483" i="6" s="1"/>
  <c r="O485" i="6"/>
  <c r="W484" i="6"/>
  <c r="I974" i="6"/>
  <c r="L973" i="6"/>
  <c r="R973" i="6"/>
  <c r="J973" i="6"/>
  <c r="O973" i="6"/>
  <c r="P973" i="6" s="1"/>
  <c r="S973" i="6"/>
  <c r="T973" i="6" s="1"/>
  <c r="U972" i="6" s="1"/>
  <c r="N973" i="6"/>
  <c r="V972" i="6"/>
  <c r="Q972" i="6"/>
  <c r="W972" i="6" s="1"/>
  <c r="N490" i="5"/>
  <c r="Q490" i="5"/>
  <c r="I974" i="5"/>
  <c r="L973" i="5"/>
  <c r="S973" i="5"/>
  <c r="T973" i="5" s="1"/>
  <c r="U972" i="5" s="1"/>
  <c r="O973" i="5"/>
  <c r="P973" i="5" s="1"/>
  <c r="J973" i="5"/>
  <c r="R973" i="5"/>
  <c r="N973" i="5"/>
  <c r="V972" i="5"/>
  <c r="Q972" i="5"/>
  <c r="W972" i="5" s="1"/>
  <c r="L973" i="4"/>
  <c r="S972" i="4"/>
  <c r="V972" i="4" s="1"/>
  <c r="K974" i="4"/>
  <c r="I974" i="4" s="1"/>
  <c r="J974" i="4" s="1"/>
  <c r="N973" i="4"/>
  <c r="Q973" i="4"/>
  <c r="R973" i="4" s="1"/>
  <c r="T973" i="4"/>
  <c r="P973" i="4"/>
  <c r="O973" i="4"/>
  <c r="U972" i="4"/>
  <c r="R489" i="4" l="1"/>
  <c r="S489" i="4" s="1"/>
  <c r="P489" i="4"/>
  <c r="P485" i="6"/>
  <c r="Q485" i="6" s="1"/>
  <c r="N485" i="6"/>
  <c r="Q973" i="6"/>
  <c r="W973" i="6" s="1"/>
  <c r="S974" i="6"/>
  <c r="T974" i="6" s="1"/>
  <c r="U973" i="6" s="1"/>
  <c r="O974" i="6"/>
  <c r="P974" i="6" s="1"/>
  <c r="J974" i="6"/>
  <c r="R974" i="6"/>
  <c r="N974" i="6"/>
  <c r="L974" i="6"/>
  <c r="I975" i="6"/>
  <c r="V973" i="6"/>
  <c r="W490" i="5"/>
  <c r="S490" i="5"/>
  <c r="T490" i="5" s="1"/>
  <c r="U489" i="5" s="1"/>
  <c r="O491" i="5"/>
  <c r="P491" i="5" s="1"/>
  <c r="Q973" i="5"/>
  <c r="W973" i="5" s="1"/>
  <c r="R974" i="5"/>
  <c r="N974" i="5"/>
  <c r="S974" i="5"/>
  <c r="T974" i="5" s="1"/>
  <c r="U973" i="5" s="1"/>
  <c r="L974" i="5"/>
  <c r="O974" i="5"/>
  <c r="P974" i="5" s="1"/>
  <c r="I975" i="5"/>
  <c r="J974" i="5"/>
  <c r="V973" i="5"/>
  <c r="L974" i="4"/>
  <c r="T974" i="4"/>
  <c r="P974" i="4"/>
  <c r="O974" i="4"/>
  <c r="K975" i="4"/>
  <c r="I975" i="4" s="1"/>
  <c r="J975" i="4" s="1"/>
  <c r="N974" i="4"/>
  <c r="Q974" i="4"/>
  <c r="R974" i="4" s="1"/>
  <c r="U973" i="4"/>
  <c r="S973" i="4"/>
  <c r="V973" i="4" s="1"/>
  <c r="V489" i="4" l="1"/>
  <c r="Q490" i="4"/>
  <c r="S485" i="6"/>
  <c r="T485" i="6" s="1"/>
  <c r="U484" i="6" s="1"/>
  <c r="O486" i="6"/>
  <c r="W485" i="6"/>
  <c r="I976" i="6"/>
  <c r="L975" i="6"/>
  <c r="S975" i="6"/>
  <c r="T975" i="6" s="1"/>
  <c r="U974" i="6" s="1"/>
  <c r="R975" i="6"/>
  <c r="J975" i="6"/>
  <c r="N975" i="6"/>
  <c r="O975" i="6"/>
  <c r="P975" i="6" s="1"/>
  <c r="V974" i="6"/>
  <c r="Q974" i="6"/>
  <c r="W974" i="6" s="1"/>
  <c r="N491" i="5"/>
  <c r="Q491" i="5"/>
  <c r="Q974" i="5"/>
  <c r="W974" i="5" s="1"/>
  <c r="I976" i="5"/>
  <c r="L975" i="5"/>
  <c r="S975" i="5"/>
  <c r="T975" i="5" s="1"/>
  <c r="U974" i="5" s="1"/>
  <c r="O975" i="5"/>
  <c r="P975" i="5" s="1"/>
  <c r="J975" i="5"/>
  <c r="N975" i="5"/>
  <c r="R975" i="5"/>
  <c r="V974" i="5"/>
  <c r="L975" i="4"/>
  <c r="K976" i="4"/>
  <c r="I976" i="4" s="1"/>
  <c r="J976" i="4" s="1"/>
  <c r="N975" i="4"/>
  <c r="Q975" i="4"/>
  <c r="R975" i="4" s="1"/>
  <c r="T975" i="4"/>
  <c r="P975" i="4"/>
  <c r="O975" i="4"/>
  <c r="U974" i="4"/>
  <c r="S974" i="4"/>
  <c r="V974" i="4" s="1"/>
  <c r="R490" i="4" l="1"/>
  <c r="S490" i="4" s="1"/>
  <c r="P490" i="4"/>
  <c r="P486" i="6"/>
  <c r="Q486" i="6" s="1"/>
  <c r="N486" i="6"/>
  <c r="Q975" i="6"/>
  <c r="W975" i="6" s="1"/>
  <c r="S976" i="6"/>
  <c r="T976" i="6" s="1"/>
  <c r="U975" i="6" s="1"/>
  <c r="O976" i="6"/>
  <c r="P976" i="6" s="1"/>
  <c r="J976" i="6"/>
  <c r="R976" i="6"/>
  <c r="N976" i="6"/>
  <c r="L976" i="6"/>
  <c r="I977" i="6"/>
  <c r="V975" i="6"/>
  <c r="W491" i="5"/>
  <c r="S491" i="5"/>
  <c r="T491" i="5" s="1"/>
  <c r="U490" i="5" s="1"/>
  <c r="O492" i="5"/>
  <c r="P492" i="5" s="1"/>
  <c r="R976" i="5"/>
  <c r="N976" i="5"/>
  <c r="O976" i="5"/>
  <c r="P976" i="5" s="1"/>
  <c r="I977" i="5"/>
  <c r="L976" i="5"/>
  <c r="S976" i="5"/>
  <c r="T976" i="5" s="1"/>
  <c r="U975" i="5" s="1"/>
  <c r="J976" i="5"/>
  <c r="V975" i="5"/>
  <c r="Q975" i="5"/>
  <c r="W975" i="5" s="1"/>
  <c r="L976" i="4"/>
  <c r="S975" i="4"/>
  <c r="V975" i="4" s="1"/>
  <c r="T976" i="4"/>
  <c r="P976" i="4"/>
  <c r="O976" i="4"/>
  <c r="K977" i="4"/>
  <c r="I977" i="4" s="1"/>
  <c r="J977" i="4" s="1"/>
  <c r="N976" i="4"/>
  <c r="Q976" i="4"/>
  <c r="R976" i="4" s="1"/>
  <c r="U975" i="4"/>
  <c r="V490" i="4" l="1"/>
  <c r="Q491" i="4"/>
  <c r="S486" i="6"/>
  <c r="T486" i="6" s="1"/>
  <c r="U485" i="6" s="1"/>
  <c r="O487" i="6"/>
  <c r="W486" i="6"/>
  <c r="S977" i="6"/>
  <c r="T977" i="6" s="1"/>
  <c r="U976" i="6" s="1"/>
  <c r="O977" i="6"/>
  <c r="P977" i="6" s="1"/>
  <c r="R977" i="6"/>
  <c r="L977" i="6"/>
  <c r="N977" i="6"/>
  <c r="I978" i="6"/>
  <c r="J977" i="6"/>
  <c r="V976" i="6"/>
  <c r="Q976" i="6"/>
  <c r="W976" i="6" s="1"/>
  <c r="N492" i="5"/>
  <c r="Q492" i="5"/>
  <c r="Q976" i="5"/>
  <c r="W976" i="5" s="1"/>
  <c r="I978" i="5"/>
  <c r="L977" i="5"/>
  <c r="S977" i="5"/>
  <c r="T977" i="5" s="1"/>
  <c r="U976" i="5" s="1"/>
  <c r="O977" i="5"/>
  <c r="P977" i="5" s="1"/>
  <c r="J977" i="5"/>
  <c r="N977" i="5"/>
  <c r="R977" i="5"/>
  <c r="V976" i="5"/>
  <c r="L977" i="4"/>
  <c r="S976" i="4"/>
  <c r="V976" i="4" s="1"/>
  <c r="K978" i="4"/>
  <c r="I978" i="4" s="1"/>
  <c r="J978" i="4" s="1"/>
  <c r="N977" i="4"/>
  <c r="Q977" i="4"/>
  <c r="R977" i="4" s="1"/>
  <c r="T977" i="4"/>
  <c r="P977" i="4"/>
  <c r="O977" i="4"/>
  <c r="U976" i="4"/>
  <c r="R491" i="4" l="1"/>
  <c r="S491" i="4" s="1"/>
  <c r="P491" i="4"/>
  <c r="P487" i="6"/>
  <c r="Q487" i="6" s="1"/>
  <c r="N487" i="6"/>
  <c r="S978" i="6"/>
  <c r="T978" i="6" s="1"/>
  <c r="U977" i="6" s="1"/>
  <c r="O978" i="6"/>
  <c r="P978" i="6" s="1"/>
  <c r="J978" i="6"/>
  <c r="R978" i="6"/>
  <c r="L978" i="6"/>
  <c r="I979" i="6"/>
  <c r="N978" i="6"/>
  <c r="V977" i="6"/>
  <c r="Q977" i="6"/>
  <c r="W977" i="6" s="1"/>
  <c r="W492" i="5"/>
  <c r="S492" i="5"/>
  <c r="T492" i="5" s="1"/>
  <c r="U491" i="5" s="1"/>
  <c r="O493" i="5"/>
  <c r="P493" i="5" s="1"/>
  <c r="S978" i="5"/>
  <c r="T978" i="5" s="1"/>
  <c r="U977" i="5" s="1"/>
  <c r="R978" i="5"/>
  <c r="N978" i="5"/>
  <c r="I979" i="5"/>
  <c r="J978" i="5"/>
  <c r="O978" i="5"/>
  <c r="P978" i="5" s="1"/>
  <c r="L978" i="5"/>
  <c r="V977" i="5"/>
  <c r="Q977" i="5"/>
  <c r="W977" i="5" s="1"/>
  <c r="L978" i="4"/>
  <c r="T978" i="4"/>
  <c r="P978" i="4"/>
  <c r="O978" i="4"/>
  <c r="N978" i="4"/>
  <c r="K979" i="4"/>
  <c r="I979" i="4" s="1"/>
  <c r="J979" i="4" s="1"/>
  <c r="Q978" i="4"/>
  <c r="R978" i="4" s="1"/>
  <c r="U977" i="4"/>
  <c r="S977" i="4"/>
  <c r="V977" i="4" s="1"/>
  <c r="V491" i="4" l="1"/>
  <c r="Q492" i="4"/>
  <c r="S487" i="6"/>
  <c r="T487" i="6" s="1"/>
  <c r="U486" i="6" s="1"/>
  <c r="O488" i="6"/>
  <c r="W487" i="6"/>
  <c r="I980" i="6"/>
  <c r="L979" i="6"/>
  <c r="S979" i="6"/>
  <c r="T979" i="6" s="1"/>
  <c r="U978" i="6" s="1"/>
  <c r="O979" i="6"/>
  <c r="P979" i="6" s="1"/>
  <c r="J979" i="6"/>
  <c r="R979" i="6"/>
  <c r="N979" i="6"/>
  <c r="V978" i="6"/>
  <c r="Q978" i="6"/>
  <c r="W978" i="6" s="1"/>
  <c r="N493" i="5"/>
  <c r="Q493" i="5"/>
  <c r="Q978" i="5"/>
  <c r="W978" i="5" s="1"/>
  <c r="I980" i="5"/>
  <c r="L979" i="5"/>
  <c r="R979" i="5"/>
  <c r="J979" i="5"/>
  <c r="O979" i="5"/>
  <c r="P979" i="5" s="1"/>
  <c r="N979" i="5"/>
  <c r="S979" i="5"/>
  <c r="T979" i="5" s="1"/>
  <c r="U978" i="5" s="1"/>
  <c r="V978" i="5"/>
  <c r="L979" i="4"/>
  <c r="S978" i="4"/>
  <c r="V978" i="4" s="1"/>
  <c r="O979" i="4"/>
  <c r="K980" i="4"/>
  <c r="I980" i="4" s="1"/>
  <c r="J980" i="4" s="1"/>
  <c r="P979" i="4"/>
  <c r="T979" i="4"/>
  <c r="N979" i="4"/>
  <c r="Q979" i="4"/>
  <c r="R979" i="4" s="1"/>
  <c r="U978" i="4"/>
  <c r="R492" i="4" l="1"/>
  <c r="S492" i="4" s="1"/>
  <c r="P492" i="4"/>
  <c r="P488" i="6"/>
  <c r="Q488" i="6" s="1"/>
  <c r="N488" i="6"/>
  <c r="S980" i="6"/>
  <c r="T980" i="6" s="1"/>
  <c r="U979" i="6" s="1"/>
  <c r="O980" i="6"/>
  <c r="P980" i="6" s="1"/>
  <c r="J980" i="6"/>
  <c r="R980" i="6"/>
  <c r="N980" i="6"/>
  <c r="I981" i="6"/>
  <c r="L980" i="6"/>
  <c r="V979" i="6"/>
  <c r="Q979" i="6"/>
  <c r="W979" i="6" s="1"/>
  <c r="W493" i="5"/>
  <c r="S493" i="5"/>
  <c r="T493" i="5" s="1"/>
  <c r="U492" i="5" s="1"/>
  <c r="O494" i="5"/>
  <c r="P494" i="5" s="1"/>
  <c r="Q979" i="5"/>
  <c r="W979" i="5" s="1"/>
  <c r="S980" i="5"/>
  <c r="T980" i="5" s="1"/>
  <c r="U979" i="5" s="1"/>
  <c r="O980" i="5"/>
  <c r="P980" i="5" s="1"/>
  <c r="J980" i="5"/>
  <c r="R980" i="5"/>
  <c r="N980" i="5"/>
  <c r="L980" i="5"/>
  <c r="I981" i="5"/>
  <c r="V979" i="5"/>
  <c r="L980" i="4"/>
  <c r="Q980" i="4"/>
  <c r="R980" i="4" s="1"/>
  <c r="P980" i="4"/>
  <c r="K981" i="4"/>
  <c r="I981" i="4" s="1"/>
  <c r="J981" i="4" s="1"/>
  <c r="T980" i="4"/>
  <c r="O980" i="4"/>
  <c r="N980" i="4"/>
  <c r="U979" i="4"/>
  <c r="S979" i="4"/>
  <c r="V979" i="4" s="1"/>
  <c r="V492" i="4" l="1"/>
  <c r="Q493" i="4"/>
  <c r="S488" i="6"/>
  <c r="T488" i="6" s="1"/>
  <c r="U487" i="6" s="1"/>
  <c r="O489" i="6"/>
  <c r="W488" i="6"/>
  <c r="I982" i="6"/>
  <c r="L981" i="6"/>
  <c r="S981" i="6"/>
  <c r="T981" i="6" s="1"/>
  <c r="U980" i="6" s="1"/>
  <c r="O981" i="6"/>
  <c r="P981" i="6" s="1"/>
  <c r="J981" i="6"/>
  <c r="N981" i="6"/>
  <c r="R981" i="6"/>
  <c r="V980" i="6"/>
  <c r="Q980" i="6"/>
  <c r="W980" i="6" s="1"/>
  <c r="N494" i="5"/>
  <c r="Q494" i="5"/>
  <c r="Q980" i="5"/>
  <c r="W980" i="5" s="1"/>
  <c r="I982" i="5"/>
  <c r="L981" i="5"/>
  <c r="S981" i="5"/>
  <c r="T981" i="5" s="1"/>
  <c r="U980" i="5" s="1"/>
  <c r="R981" i="5"/>
  <c r="J981" i="5"/>
  <c r="N981" i="5"/>
  <c r="O981" i="5"/>
  <c r="P981" i="5" s="1"/>
  <c r="V980" i="5"/>
  <c r="L981" i="4"/>
  <c r="S980" i="4"/>
  <c r="V980" i="4" s="1"/>
  <c r="O981" i="4"/>
  <c r="T981" i="4"/>
  <c r="N981" i="4"/>
  <c r="Q981" i="4"/>
  <c r="R981" i="4" s="1"/>
  <c r="K982" i="4"/>
  <c r="I982" i="4" s="1"/>
  <c r="J982" i="4" s="1"/>
  <c r="P981" i="4"/>
  <c r="U980" i="4"/>
  <c r="R493" i="4" l="1"/>
  <c r="S493" i="4" s="1"/>
  <c r="P493" i="4"/>
  <c r="P489" i="6"/>
  <c r="Q489" i="6" s="1"/>
  <c r="N489" i="6"/>
  <c r="S982" i="6"/>
  <c r="T982" i="6" s="1"/>
  <c r="U981" i="6" s="1"/>
  <c r="O982" i="6"/>
  <c r="P982" i="6" s="1"/>
  <c r="J982" i="6"/>
  <c r="R982" i="6"/>
  <c r="N982" i="6"/>
  <c r="I983" i="6"/>
  <c r="L982" i="6"/>
  <c r="V981" i="6"/>
  <c r="Q981" i="6"/>
  <c r="W981" i="6" s="1"/>
  <c r="W494" i="5"/>
  <c r="S494" i="5"/>
  <c r="T494" i="5" s="1"/>
  <c r="U493" i="5" s="1"/>
  <c r="O495" i="5"/>
  <c r="P495" i="5" s="1"/>
  <c r="S982" i="5"/>
  <c r="T982" i="5" s="1"/>
  <c r="U981" i="5" s="1"/>
  <c r="O982" i="5"/>
  <c r="P982" i="5" s="1"/>
  <c r="J982" i="5"/>
  <c r="R982" i="5"/>
  <c r="N982" i="5"/>
  <c r="L982" i="5"/>
  <c r="I983" i="5"/>
  <c r="V981" i="5"/>
  <c r="Q981" i="5"/>
  <c r="W981" i="5" s="1"/>
  <c r="L982" i="4"/>
  <c r="Q982" i="4"/>
  <c r="R982" i="4" s="1"/>
  <c r="P982" i="4"/>
  <c r="K983" i="4"/>
  <c r="I983" i="4" s="1"/>
  <c r="J983" i="4" s="1"/>
  <c r="T982" i="4"/>
  <c r="O982" i="4"/>
  <c r="N982" i="4"/>
  <c r="U981" i="4"/>
  <c r="S981" i="4"/>
  <c r="V981" i="4" s="1"/>
  <c r="Q494" i="4" l="1"/>
  <c r="V493" i="4"/>
  <c r="S489" i="6"/>
  <c r="T489" i="6" s="1"/>
  <c r="U488" i="6" s="1"/>
  <c r="O490" i="6"/>
  <c r="W489" i="6"/>
  <c r="I984" i="6"/>
  <c r="L983" i="6"/>
  <c r="S983" i="6"/>
  <c r="T983" i="6" s="1"/>
  <c r="U982" i="6" s="1"/>
  <c r="O983" i="6"/>
  <c r="P983" i="6" s="1"/>
  <c r="J983" i="6"/>
  <c r="R983" i="6"/>
  <c r="N983" i="6"/>
  <c r="V982" i="6"/>
  <c r="Q982" i="6"/>
  <c r="W982" i="6" s="1"/>
  <c r="N495" i="5"/>
  <c r="Q495" i="5"/>
  <c r="I984" i="5"/>
  <c r="L983" i="5"/>
  <c r="N983" i="5"/>
  <c r="S983" i="5"/>
  <c r="T983" i="5" s="1"/>
  <c r="U982" i="5" s="1"/>
  <c r="J983" i="5"/>
  <c r="R983" i="5"/>
  <c r="O983" i="5"/>
  <c r="P983" i="5" s="1"/>
  <c r="V982" i="5"/>
  <c r="Q982" i="5"/>
  <c r="W982" i="5" s="1"/>
  <c r="L983" i="4"/>
  <c r="S982" i="4"/>
  <c r="V982" i="4" s="1"/>
  <c r="O983" i="4"/>
  <c r="Q983" i="4"/>
  <c r="R983" i="4" s="1"/>
  <c r="K984" i="4"/>
  <c r="I984" i="4" s="1"/>
  <c r="J984" i="4" s="1"/>
  <c r="P983" i="4"/>
  <c r="T983" i="4"/>
  <c r="N983" i="4"/>
  <c r="U982" i="4"/>
  <c r="R494" i="4" l="1"/>
  <c r="S494" i="4" s="1"/>
  <c r="P494" i="4"/>
  <c r="P490" i="6"/>
  <c r="Q490" i="6" s="1"/>
  <c r="N490" i="6"/>
  <c r="S984" i="6"/>
  <c r="T984" i="6" s="1"/>
  <c r="U983" i="6" s="1"/>
  <c r="O984" i="6"/>
  <c r="P984" i="6" s="1"/>
  <c r="J984" i="6"/>
  <c r="R984" i="6"/>
  <c r="N984" i="6"/>
  <c r="I985" i="6"/>
  <c r="L984" i="6"/>
  <c r="V983" i="6"/>
  <c r="Q983" i="6"/>
  <c r="W983" i="6" s="1"/>
  <c r="W495" i="5"/>
  <c r="S495" i="5"/>
  <c r="T495" i="5" s="1"/>
  <c r="U494" i="5" s="1"/>
  <c r="O496" i="5"/>
  <c r="P496" i="5" s="1"/>
  <c r="Q983" i="5"/>
  <c r="W983" i="5" s="1"/>
  <c r="S984" i="5"/>
  <c r="T984" i="5" s="1"/>
  <c r="U983" i="5" s="1"/>
  <c r="O984" i="5"/>
  <c r="P984" i="5" s="1"/>
  <c r="J984" i="5"/>
  <c r="R984" i="5"/>
  <c r="N984" i="5"/>
  <c r="I985" i="5"/>
  <c r="L984" i="5"/>
  <c r="V983" i="5"/>
  <c r="L984" i="4"/>
  <c r="Q984" i="4"/>
  <c r="R984" i="4" s="1"/>
  <c r="K985" i="4"/>
  <c r="I985" i="4" s="1"/>
  <c r="J985" i="4" s="1"/>
  <c r="T984" i="4"/>
  <c r="O984" i="4"/>
  <c r="N984" i="4"/>
  <c r="P984" i="4"/>
  <c r="U983" i="4"/>
  <c r="S983" i="4"/>
  <c r="V983" i="4" s="1"/>
  <c r="V494" i="4" l="1"/>
  <c r="Q495" i="4"/>
  <c r="S490" i="6"/>
  <c r="T490" i="6" s="1"/>
  <c r="U489" i="6" s="1"/>
  <c r="O491" i="6"/>
  <c r="W490" i="6"/>
  <c r="I986" i="6"/>
  <c r="L985" i="6"/>
  <c r="S985" i="6"/>
  <c r="T985" i="6" s="1"/>
  <c r="U984" i="6" s="1"/>
  <c r="O985" i="6"/>
  <c r="P985" i="6" s="1"/>
  <c r="J985" i="6"/>
  <c r="R985" i="6"/>
  <c r="N985" i="6"/>
  <c r="V984" i="6"/>
  <c r="Q984" i="6"/>
  <c r="W984" i="6" s="1"/>
  <c r="N496" i="5"/>
  <c r="Q496" i="5"/>
  <c r="I986" i="5"/>
  <c r="L985" i="5"/>
  <c r="S985" i="5"/>
  <c r="T985" i="5" s="1"/>
  <c r="U984" i="5" s="1"/>
  <c r="O985" i="5"/>
  <c r="P985" i="5" s="1"/>
  <c r="J985" i="5"/>
  <c r="R985" i="5"/>
  <c r="N985" i="5"/>
  <c r="V984" i="5"/>
  <c r="Q984" i="5"/>
  <c r="W984" i="5" s="1"/>
  <c r="L985" i="4"/>
  <c r="O985" i="4"/>
  <c r="Q985" i="4"/>
  <c r="R985" i="4" s="1"/>
  <c r="K986" i="4"/>
  <c r="I986" i="4" s="1"/>
  <c r="J986" i="4" s="1"/>
  <c r="P985" i="4"/>
  <c r="T985" i="4"/>
  <c r="N985" i="4"/>
  <c r="U984" i="4"/>
  <c r="S984" i="4"/>
  <c r="V984" i="4" s="1"/>
  <c r="R495" i="4" l="1"/>
  <c r="S495" i="4" s="1"/>
  <c r="P495" i="4"/>
  <c r="P491" i="6"/>
  <c r="Q491" i="6" s="1"/>
  <c r="N491" i="6"/>
  <c r="S986" i="6"/>
  <c r="T986" i="6" s="1"/>
  <c r="U985" i="6" s="1"/>
  <c r="O986" i="6"/>
  <c r="P986" i="6" s="1"/>
  <c r="J986" i="6"/>
  <c r="R986" i="6"/>
  <c r="N986" i="6"/>
  <c r="L986" i="6"/>
  <c r="I987" i="6"/>
  <c r="V985" i="6"/>
  <c r="Q985" i="6"/>
  <c r="W985" i="6" s="1"/>
  <c r="W496" i="5"/>
  <c r="S496" i="5"/>
  <c r="T496" i="5" s="1"/>
  <c r="U495" i="5" s="1"/>
  <c r="O497" i="5"/>
  <c r="P497" i="5" s="1"/>
  <c r="Q985" i="5"/>
  <c r="W985" i="5" s="1"/>
  <c r="S986" i="5"/>
  <c r="T986" i="5" s="1"/>
  <c r="U985" i="5" s="1"/>
  <c r="O986" i="5"/>
  <c r="P986" i="5" s="1"/>
  <c r="J986" i="5"/>
  <c r="R986" i="5"/>
  <c r="N986" i="5"/>
  <c r="L986" i="5"/>
  <c r="I987" i="5"/>
  <c r="V985" i="5"/>
  <c r="L986" i="4"/>
  <c r="Q986" i="4"/>
  <c r="R986" i="4" s="1"/>
  <c r="N986" i="4"/>
  <c r="P986" i="4"/>
  <c r="K987" i="4"/>
  <c r="I987" i="4" s="1"/>
  <c r="J987" i="4" s="1"/>
  <c r="T986" i="4"/>
  <c r="O986" i="4"/>
  <c r="U985" i="4"/>
  <c r="S985" i="4"/>
  <c r="V985" i="4" s="1"/>
  <c r="V495" i="4" l="1"/>
  <c r="Q496" i="4"/>
  <c r="S491" i="6"/>
  <c r="T491" i="6" s="1"/>
  <c r="U490" i="6" s="1"/>
  <c r="O492" i="6"/>
  <c r="W491" i="6"/>
  <c r="I988" i="6"/>
  <c r="L987" i="6"/>
  <c r="S987" i="6"/>
  <c r="T987" i="6" s="1"/>
  <c r="U986" i="6" s="1"/>
  <c r="O987" i="6"/>
  <c r="P987" i="6" s="1"/>
  <c r="J987" i="6"/>
  <c r="R987" i="6"/>
  <c r="N987" i="6"/>
  <c r="V986" i="6"/>
  <c r="Q986" i="6"/>
  <c r="W986" i="6" s="1"/>
  <c r="N497" i="5"/>
  <c r="Q497" i="5"/>
  <c r="Q986" i="5"/>
  <c r="W986" i="5" s="1"/>
  <c r="I988" i="5"/>
  <c r="L987" i="5"/>
  <c r="S987" i="5"/>
  <c r="T987" i="5" s="1"/>
  <c r="U986" i="5" s="1"/>
  <c r="O987" i="5"/>
  <c r="P987" i="5" s="1"/>
  <c r="J987" i="5"/>
  <c r="R987" i="5"/>
  <c r="N987" i="5"/>
  <c r="V986" i="5"/>
  <c r="L987" i="4"/>
  <c r="O987" i="4"/>
  <c r="K988" i="4"/>
  <c r="I988" i="4" s="1"/>
  <c r="J988" i="4" s="1"/>
  <c r="P987" i="4"/>
  <c r="T987" i="4"/>
  <c r="N987" i="4"/>
  <c r="Q987" i="4"/>
  <c r="R987" i="4" s="1"/>
  <c r="U986" i="4"/>
  <c r="S986" i="4"/>
  <c r="V986" i="4" s="1"/>
  <c r="R496" i="4" l="1"/>
  <c r="S496" i="4" s="1"/>
  <c r="P496" i="4"/>
  <c r="P492" i="6"/>
  <c r="Q492" i="6" s="1"/>
  <c r="N492" i="6"/>
  <c r="S988" i="6"/>
  <c r="T988" i="6" s="1"/>
  <c r="U987" i="6" s="1"/>
  <c r="O988" i="6"/>
  <c r="P988" i="6" s="1"/>
  <c r="J988" i="6"/>
  <c r="R988" i="6"/>
  <c r="N988" i="6"/>
  <c r="L988" i="6"/>
  <c r="I989" i="6"/>
  <c r="V987" i="6"/>
  <c r="Q987" i="6"/>
  <c r="W987" i="6" s="1"/>
  <c r="W497" i="5"/>
  <c r="S497" i="5"/>
  <c r="T497" i="5" s="1"/>
  <c r="U496" i="5" s="1"/>
  <c r="O498" i="5"/>
  <c r="P498" i="5" s="1"/>
  <c r="S988" i="5"/>
  <c r="T988" i="5" s="1"/>
  <c r="U987" i="5" s="1"/>
  <c r="O988" i="5"/>
  <c r="P988" i="5" s="1"/>
  <c r="J988" i="5"/>
  <c r="R988" i="5"/>
  <c r="N988" i="5"/>
  <c r="L988" i="5"/>
  <c r="I989" i="5"/>
  <c r="V987" i="5"/>
  <c r="Q987" i="5"/>
  <c r="W987" i="5" s="1"/>
  <c r="L988" i="4"/>
  <c r="S987" i="4"/>
  <c r="V987" i="4" s="1"/>
  <c r="Q988" i="4"/>
  <c r="R988" i="4" s="1"/>
  <c r="P988" i="4"/>
  <c r="K989" i="4"/>
  <c r="I989" i="4" s="1"/>
  <c r="J989" i="4" s="1"/>
  <c r="T988" i="4"/>
  <c r="O988" i="4"/>
  <c r="N988" i="4"/>
  <c r="U987" i="4"/>
  <c r="Q497" i="4" l="1"/>
  <c r="V496" i="4"/>
  <c r="S492" i="6"/>
  <c r="T492" i="6" s="1"/>
  <c r="U491" i="6" s="1"/>
  <c r="O493" i="6"/>
  <c r="W492" i="6"/>
  <c r="I990" i="6"/>
  <c r="L989" i="6"/>
  <c r="S989" i="6"/>
  <c r="T989" i="6" s="1"/>
  <c r="U988" i="6" s="1"/>
  <c r="O989" i="6"/>
  <c r="P989" i="6" s="1"/>
  <c r="J989" i="6"/>
  <c r="N989" i="6"/>
  <c r="R989" i="6"/>
  <c r="V988" i="6"/>
  <c r="Q988" i="6"/>
  <c r="W988" i="6" s="1"/>
  <c r="N498" i="5"/>
  <c r="Q498" i="5"/>
  <c r="I990" i="5"/>
  <c r="L989" i="5"/>
  <c r="S989" i="5"/>
  <c r="T989" i="5" s="1"/>
  <c r="U988" i="5" s="1"/>
  <c r="O989" i="5"/>
  <c r="P989" i="5" s="1"/>
  <c r="J989" i="5"/>
  <c r="N989" i="5"/>
  <c r="R989" i="5"/>
  <c r="V988" i="5"/>
  <c r="Q988" i="5"/>
  <c r="W988" i="5" s="1"/>
  <c r="L989" i="4"/>
  <c r="S988" i="4"/>
  <c r="V988" i="4" s="1"/>
  <c r="O989" i="4"/>
  <c r="T989" i="4"/>
  <c r="N989" i="4"/>
  <c r="Q989" i="4"/>
  <c r="R989" i="4" s="1"/>
  <c r="K990" i="4"/>
  <c r="I990" i="4" s="1"/>
  <c r="J990" i="4" s="1"/>
  <c r="P989" i="4"/>
  <c r="U988" i="4"/>
  <c r="R497" i="4" l="1"/>
  <c r="S497" i="4" s="1"/>
  <c r="P497" i="4"/>
  <c r="P493" i="6"/>
  <c r="Q493" i="6" s="1"/>
  <c r="N493" i="6"/>
  <c r="S990" i="6"/>
  <c r="T990" i="6" s="1"/>
  <c r="U989" i="6" s="1"/>
  <c r="O990" i="6"/>
  <c r="P990" i="6" s="1"/>
  <c r="J990" i="6"/>
  <c r="R990" i="6"/>
  <c r="N990" i="6"/>
  <c r="I991" i="6"/>
  <c r="L990" i="6"/>
  <c r="V989" i="6"/>
  <c r="Q989" i="6"/>
  <c r="W989" i="6" s="1"/>
  <c r="W498" i="5"/>
  <c r="S498" i="5"/>
  <c r="T498" i="5" s="1"/>
  <c r="U497" i="5" s="1"/>
  <c r="O499" i="5"/>
  <c r="P499" i="5" s="1"/>
  <c r="Q989" i="5"/>
  <c r="W989" i="5" s="1"/>
  <c r="S990" i="5"/>
  <c r="T990" i="5" s="1"/>
  <c r="U989" i="5" s="1"/>
  <c r="O990" i="5"/>
  <c r="P990" i="5" s="1"/>
  <c r="J990" i="5"/>
  <c r="R990" i="5"/>
  <c r="N990" i="5"/>
  <c r="I991" i="5"/>
  <c r="L990" i="5"/>
  <c r="V989" i="5"/>
  <c r="L990" i="4"/>
  <c r="Q990" i="4"/>
  <c r="R990" i="4" s="1"/>
  <c r="P990" i="4"/>
  <c r="K991" i="4"/>
  <c r="I991" i="4" s="1"/>
  <c r="J991" i="4" s="1"/>
  <c r="T990" i="4"/>
  <c r="O990" i="4"/>
  <c r="N990" i="4"/>
  <c r="U989" i="4"/>
  <c r="S989" i="4"/>
  <c r="V989" i="4" s="1"/>
  <c r="V497" i="4" l="1"/>
  <c r="Q498" i="4"/>
  <c r="S493" i="6"/>
  <c r="T493" i="6" s="1"/>
  <c r="U492" i="6" s="1"/>
  <c r="O494" i="6"/>
  <c r="W493" i="6"/>
  <c r="I992" i="6"/>
  <c r="L991" i="6"/>
  <c r="S991" i="6"/>
  <c r="T991" i="6" s="1"/>
  <c r="U990" i="6" s="1"/>
  <c r="O991" i="6"/>
  <c r="P991" i="6" s="1"/>
  <c r="J991" i="6"/>
  <c r="R991" i="6"/>
  <c r="N991" i="6"/>
  <c r="V990" i="6"/>
  <c r="Q990" i="6"/>
  <c r="W990" i="6" s="1"/>
  <c r="N499" i="5"/>
  <c r="Q499" i="5"/>
  <c r="I992" i="5"/>
  <c r="L991" i="5"/>
  <c r="S991" i="5"/>
  <c r="T991" i="5" s="1"/>
  <c r="U990" i="5" s="1"/>
  <c r="O991" i="5"/>
  <c r="P991" i="5" s="1"/>
  <c r="J991" i="5"/>
  <c r="R991" i="5"/>
  <c r="N991" i="5"/>
  <c r="V990" i="5"/>
  <c r="Q990" i="5"/>
  <c r="W990" i="5" s="1"/>
  <c r="L991" i="4"/>
  <c r="S990" i="4"/>
  <c r="V990" i="4" s="1"/>
  <c r="O991" i="4"/>
  <c r="Q991" i="4"/>
  <c r="R991" i="4" s="1"/>
  <c r="K992" i="4"/>
  <c r="I992" i="4" s="1"/>
  <c r="J992" i="4" s="1"/>
  <c r="P991" i="4"/>
  <c r="T991" i="4"/>
  <c r="N991" i="4"/>
  <c r="U990" i="4"/>
  <c r="R498" i="4" l="1"/>
  <c r="S498" i="4" s="1"/>
  <c r="P498" i="4"/>
  <c r="P494" i="6"/>
  <c r="Q494" i="6" s="1"/>
  <c r="N494" i="6"/>
  <c r="S992" i="6"/>
  <c r="T992" i="6" s="1"/>
  <c r="U991" i="6" s="1"/>
  <c r="O992" i="6"/>
  <c r="P992" i="6" s="1"/>
  <c r="J992" i="6"/>
  <c r="R992" i="6"/>
  <c r="N992" i="6"/>
  <c r="I993" i="6"/>
  <c r="L992" i="6"/>
  <c r="V991" i="6"/>
  <c r="Q991" i="6"/>
  <c r="W991" i="6" s="1"/>
  <c r="W499" i="5"/>
  <c r="S499" i="5"/>
  <c r="T499" i="5" s="1"/>
  <c r="U498" i="5" s="1"/>
  <c r="O500" i="5"/>
  <c r="P500" i="5" s="1"/>
  <c r="Q991" i="5"/>
  <c r="W991" i="5" s="1"/>
  <c r="S992" i="5"/>
  <c r="T992" i="5" s="1"/>
  <c r="U991" i="5" s="1"/>
  <c r="O992" i="5"/>
  <c r="P992" i="5" s="1"/>
  <c r="J992" i="5"/>
  <c r="R992" i="5"/>
  <c r="N992" i="5"/>
  <c r="I993" i="5"/>
  <c r="L992" i="5"/>
  <c r="V991" i="5"/>
  <c r="L992" i="4"/>
  <c r="Q992" i="4"/>
  <c r="R992" i="4" s="1"/>
  <c r="K993" i="4"/>
  <c r="I993" i="4" s="1"/>
  <c r="J993" i="4" s="1"/>
  <c r="T992" i="4"/>
  <c r="O992" i="4"/>
  <c r="N992" i="4"/>
  <c r="P992" i="4"/>
  <c r="U991" i="4"/>
  <c r="S991" i="4"/>
  <c r="V991" i="4" s="1"/>
  <c r="V498" i="4" l="1"/>
  <c r="Q499" i="4"/>
  <c r="S494" i="6"/>
  <c r="T494" i="6" s="1"/>
  <c r="U493" i="6" s="1"/>
  <c r="O495" i="6"/>
  <c r="W494" i="6"/>
  <c r="I994" i="6"/>
  <c r="L993" i="6"/>
  <c r="S993" i="6"/>
  <c r="T993" i="6" s="1"/>
  <c r="U992" i="6" s="1"/>
  <c r="O993" i="6"/>
  <c r="P993" i="6" s="1"/>
  <c r="J993" i="6"/>
  <c r="R993" i="6"/>
  <c r="N993" i="6"/>
  <c r="V992" i="6"/>
  <c r="Q992" i="6"/>
  <c r="W992" i="6" s="1"/>
  <c r="N500" i="5"/>
  <c r="Q500" i="5"/>
  <c r="I994" i="5"/>
  <c r="L993" i="5"/>
  <c r="S993" i="5"/>
  <c r="T993" i="5" s="1"/>
  <c r="U992" i="5" s="1"/>
  <c r="O993" i="5"/>
  <c r="P993" i="5" s="1"/>
  <c r="J993" i="5"/>
  <c r="R993" i="5"/>
  <c r="N993" i="5"/>
  <c r="V992" i="5"/>
  <c r="Q992" i="5"/>
  <c r="W992" i="5" s="1"/>
  <c r="L993" i="4"/>
  <c r="O993" i="4"/>
  <c r="Q993" i="4"/>
  <c r="R993" i="4" s="1"/>
  <c r="K994" i="4"/>
  <c r="I994" i="4" s="1"/>
  <c r="J994" i="4" s="1"/>
  <c r="P993" i="4"/>
  <c r="T993" i="4"/>
  <c r="N993" i="4"/>
  <c r="U992" i="4"/>
  <c r="S992" i="4"/>
  <c r="V992" i="4" s="1"/>
  <c r="R499" i="4" l="1"/>
  <c r="S499" i="4" s="1"/>
  <c r="P499" i="4"/>
  <c r="P495" i="6"/>
  <c r="Q495" i="6" s="1"/>
  <c r="N495" i="6"/>
  <c r="S994" i="6"/>
  <c r="T994" i="6" s="1"/>
  <c r="U993" i="6" s="1"/>
  <c r="O994" i="6"/>
  <c r="P994" i="6" s="1"/>
  <c r="J994" i="6"/>
  <c r="R994" i="6"/>
  <c r="N994" i="6"/>
  <c r="I995" i="6"/>
  <c r="L994" i="6"/>
  <c r="V993" i="6"/>
  <c r="Q993" i="6"/>
  <c r="W993" i="6" s="1"/>
  <c r="W500" i="5"/>
  <c r="S500" i="5"/>
  <c r="T500" i="5" s="1"/>
  <c r="U499" i="5" s="1"/>
  <c r="O501" i="5"/>
  <c r="P501" i="5" s="1"/>
  <c r="Q993" i="5"/>
  <c r="W993" i="5" s="1"/>
  <c r="S994" i="5"/>
  <c r="T994" i="5" s="1"/>
  <c r="U993" i="5" s="1"/>
  <c r="O994" i="5"/>
  <c r="P994" i="5" s="1"/>
  <c r="J994" i="5"/>
  <c r="R994" i="5"/>
  <c r="N994" i="5"/>
  <c r="I995" i="5"/>
  <c r="L994" i="5"/>
  <c r="V993" i="5"/>
  <c r="L994" i="4"/>
  <c r="Q994" i="4"/>
  <c r="R994" i="4" s="1"/>
  <c r="N994" i="4"/>
  <c r="P994" i="4"/>
  <c r="T994" i="4"/>
  <c r="O994" i="4"/>
  <c r="K995" i="4"/>
  <c r="I995" i="4" s="1"/>
  <c r="J995" i="4" s="1"/>
  <c r="U993" i="4"/>
  <c r="S993" i="4"/>
  <c r="V993" i="4" s="1"/>
  <c r="V499" i="4" l="1"/>
  <c r="Q500" i="4"/>
  <c r="S495" i="6"/>
  <c r="T495" i="6" s="1"/>
  <c r="U494" i="6" s="1"/>
  <c r="O496" i="6"/>
  <c r="W495" i="6"/>
  <c r="I996" i="6"/>
  <c r="L995" i="6"/>
  <c r="S995" i="6"/>
  <c r="T995" i="6" s="1"/>
  <c r="U994" i="6" s="1"/>
  <c r="O995" i="6"/>
  <c r="P995" i="6" s="1"/>
  <c r="J995" i="6"/>
  <c r="R995" i="6"/>
  <c r="N995" i="6"/>
  <c r="V994" i="6"/>
  <c r="Q994" i="6"/>
  <c r="W994" i="6" s="1"/>
  <c r="N501" i="5"/>
  <c r="Q501" i="5"/>
  <c r="I996" i="5"/>
  <c r="L995" i="5"/>
  <c r="S995" i="5"/>
  <c r="T995" i="5" s="1"/>
  <c r="U994" i="5" s="1"/>
  <c r="O995" i="5"/>
  <c r="P995" i="5" s="1"/>
  <c r="J995" i="5"/>
  <c r="R995" i="5"/>
  <c r="N995" i="5"/>
  <c r="V994" i="5"/>
  <c r="Q994" i="5"/>
  <c r="W994" i="5" s="1"/>
  <c r="L995" i="4"/>
  <c r="O995" i="4"/>
  <c r="K996" i="4"/>
  <c r="I996" i="4" s="1"/>
  <c r="J996" i="4" s="1"/>
  <c r="P995" i="4"/>
  <c r="T995" i="4"/>
  <c r="N995" i="4"/>
  <c r="Q995" i="4"/>
  <c r="R995" i="4" s="1"/>
  <c r="U994" i="4"/>
  <c r="S994" i="4"/>
  <c r="V994" i="4" s="1"/>
  <c r="R500" i="4" l="1"/>
  <c r="S500" i="4" s="1"/>
  <c r="P500" i="4"/>
  <c r="P496" i="6"/>
  <c r="Q496" i="6" s="1"/>
  <c r="N496" i="6"/>
  <c r="S996" i="6"/>
  <c r="T996" i="6" s="1"/>
  <c r="U995" i="6" s="1"/>
  <c r="O996" i="6"/>
  <c r="P996" i="6" s="1"/>
  <c r="J996" i="6"/>
  <c r="R996" i="6"/>
  <c r="N996" i="6"/>
  <c r="L996" i="6"/>
  <c r="I997" i="6"/>
  <c r="V995" i="6"/>
  <c r="Q995" i="6"/>
  <c r="W995" i="6" s="1"/>
  <c r="W501" i="5"/>
  <c r="S501" i="5"/>
  <c r="T501" i="5" s="1"/>
  <c r="U500" i="5" s="1"/>
  <c r="O502" i="5"/>
  <c r="P502" i="5" s="1"/>
  <c r="Q995" i="5"/>
  <c r="W995" i="5" s="1"/>
  <c r="S996" i="5"/>
  <c r="T996" i="5" s="1"/>
  <c r="U995" i="5" s="1"/>
  <c r="O996" i="5"/>
  <c r="P996" i="5" s="1"/>
  <c r="J996" i="5"/>
  <c r="R996" i="5"/>
  <c r="N996" i="5"/>
  <c r="L996" i="5"/>
  <c r="I997" i="5"/>
  <c r="V995" i="5"/>
  <c r="L996" i="4"/>
  <c r="S995" i="4"/>
  <c r="V995" i="4" s="1"/>
  <c r="Q996" i="4"/>
  <c r="R996" i="4" s="1"/>
  <c r="P996" i="4"/>
  <c r="K997" i="4"/>
  <c r="I997" i="4" s="1"/>
  <c r="J997" i="4" s="1"/>
  <c r="T996" i="4"/>
  <c r="O996" i="4"/>
  <c r="N996" i="4"/>
  <c r="U995" i="4"/>
  <c r="Q501" i="4" l="1"/>
  <c r="V500" i="4"/>
  <c r="S496" i="6"/>
  <c r="T496" i="6" s="1"/>
  <c r="U495" i="6" s="1"/>
  <c r="O497" i="6"/>
  <c r="W496" i="6"/>
  <c r="I998" i="6"/>
  <c r="L997" i="6"/>
  <c r="S997" i="6"/>
  <c r="T997" i="6" s="1"/>
  <c r="U996" i="6" s="1"/>
  <c r="O997" i="6"/>
  <c r="P997" i="6" s="1"/>
  <c r="J997" i="6"/>
  <c r="N997" i="6"/>
  <c r="R997" i="6"/>
  <c r="V996" i="6"/>
  <c r="Q996" i="6"/>
  <c r="W996" i="6" s="1"/>
  <c r="N502" i="5"/>
  <c r="Q502" i="5"/>
  <c r="Q996" i="5"/>
  <c r="W996" i="5" s="1"/>
  <c r="I998" i="5"/>
  <c r="L997" i="5"/>
  <c r="S997" i="5"/>
  <c r="T997" i="5" s="1"/>
  <c r="U996" i="5" s="1"/>
  <c r="O997" i="5"/>
  <c r="P997" i="5" s="1"/>
  <c r="J997" i="5"/>
  <c r="N997" i="5"/>
  <c r="R997" i="5"/>
  <c r="V996" i="5"/>
  <c r="L997" i="4"/>
  <c r="S996" i="4"/>
  <c r="V996" i="4" s="1"/>
  <c r="O997" i="4"/>
  <c r="T997" i="4"/>
  <c r="N997" i="4"/>
  <c r="Q997" i="4"/>
  <c r="R997" i="4" s="1"/>
  <c r="P997" i="4"/>
  <c r="K998" i="4"/>
  <c r="I998" i="4" s="1"/>
  <c r="J998" i="4" s="1"/>
  <c r="U996" i="4"/>
  <c r="R501" i="4" l="1"/>
  <c r="S501" i="4" s="1"/>
  <c r="P501" i="4"/>
  <c r="P497" i="6"/>
  <c r="Q497" i="6" s="1"/>
  <c r="N497" i="6"/>
  <c r="S998" i="6"/>
  <c r="T998" i="6" s="1"/>
  <c r="U997" i="6" s="1"/>
  <c r="O998" i="6"/>
  <c r="P998" i="6" s="1"/>
  <c r="J998" i="6"/>
  <c r="R998" i="6"/>
  <c r="N998" i="6"/>
  <c r="I999" i="6"/>
  <c r="L998" i="6"/>
  <c r="V997" i="6"/>
  <c r="Q997" i="6"/>
  <c r="W997" i="6" s="1"/>
  <c r="W502" i="5"/>
  <c r="S502" i="5"/>
  <c r="T502" i="5" s="1"/>
  <c r="U501" i="5" s="1"/>
  <c r="O503" i="5"/>
  <c r="P503" i="5" s="1"/>
  <c r="S998" i="5"/>
  <c r="T998" i="5" s="1"/>
  <c r="U997" i="5" s="1"/>
  <c r="O998" i="5"/>
  <c r="P998" i="5" s="1"/>
  <c r="J998" i="5"/>
  <c r="R998" i="5"/>
  <c r="N998" i="5"/>
  <c r="I999" i="5"/>
  <c r="L998" i="5"/>
  <c r="V997" i="5"/>
  <c r="Q997" i="5"/>
  <c r="W997" i="5" s="1"/>
  <c r="L998" i="4"/>
  <c r="Q998" i="4"/>
  <c r="R998" i="4" s="1"/>
  <c r="P998" i="4"/>
  <c r="K999" i="4"/>
  <c r="I999" i="4" s="1"/>
  <c r="J999" i="4" s="1"/>
  <c r="T998" i="4"/>
  <c r="O998" i="4"/>
  <c r="N998" i="4"/>
  <c r="U997" i="4"/>
  <c r="S997" i="4"/>
  <c r="V997" i="4" s="1"/>
  <c r="V501" i="4" l="1"/>
  <c r="Q502" i="4"/>
  <c r="S497" i="6"/>
  <c r="T497" i="6" s="1"/>
  <c r="U496" i="6" s="1"/>
  <c r="O498" i="6"/>
  <c r="W497" i="6"/>
  <c r="I1000" i="6"/>
  <c r="L999" i="6"/>
  <c r="S999" i="6"/>
  <c r="T999" i="6" s="1"/>
  <c r="U998" i="6" s="1"/>
  <c r="O999" i="6"/>
  <c r="P999" i="6" s="1"/>
  <c r="J999" i="6"/>
  <c r="R999" i="6"/>
  <c r="N999" i="6"/>
  <c r="V998" i="6"/>
  <c r="Q998" i="6"/>
  <c r="W998" i="6" s="1"/>
  <c r="N503" i="5"/>
  <c r="Q503" i="5"/>
  <c r="I1000" i="5"/>
  <c r="L999" i="5"/>
  <c r="S999" i="5"/>
  <c r="T999" i="5" s="1"/>
  <c r="U998" i="5" s="1"/>
  <c r="O999" i="5"/>
  <c r="P999" i="5" s="1"/>
  <c r="J999" i="5"/>
  <c r="R999" i="5"/>
  <c r="N999" i="5"/>
  <c r="V998" i="5"/>
  <c r="Q998" i="5"/>
  <c r="W998" i="5" s="1"/>
  <c r="L999" i="4"/>
  <c r="S998" i="4"/>
  <c r="V998" i="4" s="1"/>
  <c r="O999" i="4"/>
  <c r="Q999" i="4"/>
  <c r="R999" i="4" s="1"/>
  <c r="K1000" i="4"/>
  <c r="I1000" i="4" s="1"/>
  <c r="J1000" i="4" s="1"/>
  <c r="P999" i="4"/>
  <c r="N999" i="4"/>
  <c r="T999" i="4"/>
  <c r="U998" i="4"/>
  <c r="R502" i="4" l="1"/>
  <c r="S502" i="4" s="1"/>
  <c r="P502" i="4"/>
  <c r="P498" i="6"/>
  <c r="Q498" i="6" s="1"/>
  <c r="N498" i="6"/>
  <c r="S1000" i="6"/>
  <c r="T1000" i="6" s="1"/>
  <c r="U999" i="6" s="1"/>
  <c r="O1000" i="6"/>
  <c r="P1000" i="6" s="1"/>
  <c r="J1000" i="6"/>
  <c r="R1000" i="6"/>
  <c r="N1000" i="6"/>
  <c r="I1001" i="6"/>
  <c r="L1000" i="6"/>
  <c r="V999" i="6"/>
  <c r="Q999" i="6"/>
  <c r="W999" i="6" s="1"/>
  <c r="W503" i="5"/>
  <c r="S503" i="5"/>
  <c r="T503" i="5" s="1"/>
  <c r="U502" i="5" s="1"/>
  <c r="O504" i="5"/>
  <c r="P504" i="5" s="1"/>
  <c r="Q999" i="5"/>
  <c r="W999" i="5" s="1"/>
  <c r="S1000" i="5"/>
  <c r="T1000" i="5" s="1"/>
  <c r="U999" i="5" s="1"/>
  <c r="O1000" i="5"/>
  <c r="P1000" i="5" s="1"/>
  <c r="J1000" i="5"/>
  <c r="R1000" i="5"/>
  <c r="N1000" i="5"/>
  <c r="I1001" i="5"/>
  <c r="L1000" i="5"/>
  <c r="V999" i="5"/>
  <c r="L1000" i="4"/>
  <c r="Q1000" i="4"/>
  <c r="R1000" i="4" s="1"/>
  <c r="K1001" i="4"/>
  <c r="I1001" i="4" s="1"/>
  <c r="J1001" i="4" s="1"/>
  <c r="T1000" i="4"/>
  <c r="O1000" i="4"/>
  <c r="N1000" i="4"/>
  <c r="P1000" i="4"/>
  <c r="U999" i="4"/>
  <c r="S999" i="4"/>
  <c r="V999" i="4" s="1"/>
  <c r="V502" i="4" l="1"/>
  <c r="Q503" i="4"/>
  <c r="S498" i="6"/>
  <c r="T498" i="6" s="1"/>
  <c r="U497" i="6" s="1"/>
  <c r="O499" i="6"/>
  <c r="W498" i="6"/>
  <c r="I1002" i="6"/>
  <c r="L1001" i="6"/>
  <c r="S1001" i="6"/>
  <c r="T1001" i="6" s="1"/>
  <c r="U1000" i="6" s="1"/>
  <c r="O1001" i="6"/>
  <c r="P1001" i="6" s="1"/>
  <c r="J1001" i="6"/>
  <c r="R1001" i="6"/>
  <c r="N1001" i="6"/>
  <c r="V1000" i="6"/>
  <c r="Q1000" i="6"/>
  <c r="W1000" i="6" s="1"/>
  <c r="N504" i="5"/>
  <c r="Q504" i="5"/>
  <c r="I1002" i="5"/>
  <c r="L1001" i="5"/>
  <c r="S1001" i="5"/>
  <c r="T1001" i="5" s="1"/>
  <c r="U1000" i="5" s="1"/>
  <c r="O1001" i="5"/>
  <c r="P1001" i="5" s="1"/>
  <c r="J1001" i="5"/>
  <c r="R1001" i="5"/>
  <c r="N1001" i="5"/>
  <c r="V1000" i="5"/>
  <c r="Q1000" i="5"/>
  <c r="W1000" i="5" s="1"/>
  <c r="L1001" i="4"/>
  <c r="O1001" i="4"/>
  <c r="Q1001" i="4"/>
  <c r="R1001" i="4" s="1"/>
  <c r="K1002" i="4"/>
  <c r="I1002" i="4" s="1"/>
  <c r="J1002" i="4" s="1"/>
  <c r="P1001" i="4"/>
  <c r="T1001" i="4"/>
  <c r="N1001" i="4"/>
  <c r="U1000" i="4"/>
  <c r="S1000" i="4"/>
  <c r="V1000" i="4" s="1"/>
  <c r="R503" i="4" l="1"/>
  <c r="S503" i="4" s="1"/>
  <c r="P503" i="4"/>
  <c r="P499" i="6"/>
  <c r="Q499" i="6" s="1"/>
  <c r="N499" i="6"/>
  <c r="S1002" i="6"/>
  <c r="T1002" i="6" s="1"/>
  <c r="O1002" i="6"/>
  <c r="P1002" i="6" s="1"/>
  <c r="J1002" i="6"/>
  <c r="R1002" i="6"/>
  <c r="N1002" i="6"/>
  <c r="L1002" i="6"/>
  <c r="V1001" i="6"/>
  <c r="Q1001" i="6"/>
  <c r="W1001" i="6" s="1"/>
  <c r="W504" i="5"/>
  <c r="S504" i="5"/>
  <c r="T504" i="5" s="1"/>
  <c r="U503" i="5" s="1"/>
  <c r="O505" i="5"/>
  <c r="P505" i="5" s="1"/>
  <c r="Q1001" i="5"/>
  <c r="W1001" i="5" s="1"/>
  <c r="S1002" i="5"/>
  <c r="T1002" i="5" s="1"/>
  <c r="O1002" i="5"/>
  <c r="P1002" i="5" s="1"/>
  <c r="J1002" i="5"/>
  <c r="R1002" i="5"/>
  <c r="N1002" i="5"/>
  <c r="L1002" i="5"/>
  <c r="V1001" i="5"/>
  <c r="L1002" i="4"/>
  <c r="Q1002" i="4"/>
  <c r="R1002" i="4" s="1"/>
  <c r="N1002" i="4"/>
  <c r="E22" i="4" s="1"/>
  <c r="P1002" i="4"/>
  <c r="O1002" i="4"/>
  <c r="E48" i="4" s="1"/>
  <c r="T1002" i="4"/>
  <c r="U1001" i="4"/>
  <c r="S1001" i="4"/>
  <c r="V1001" i="4" s="1"/>
  <c r="V503" i="4" l="1"/>
  <c r="Q504" i="4"/>
  <c r="S499" i="6"/>
  <c r="T499" i="6" s="1"/>
  <c r="U498" i="6" s="1"/>
  <c r="O500" i="6"/>
  <c r="W499" i="6"/>
  <c r="U1001" i="6"/>
  <c r="U1002" i="6"/>
  <c r="E22" i="6"/>
  <c r="E48" i="6"/>
  <c r="Q1002" i="6"/>
  <c r="N505" i="5"/>
  <c r="Q505" i="5"/>
  <c r="E48" i="5"/>
  <c r="E22" i="5"/>
  <c r="Q1002" i="5"/>
  <c r="U1001" i="5"/>
  <c r="U1002" i="5"/>
  <c r="S1002" i="4"/>
  <c r="R504" i="4" l="1"/>
  <c r="S504" i="4" s="1"/>
  <c r="P504" i="4"/>
  <c r="P500" i="6"/>
  <c r="Q500" i="6" s="1"/>
  <c r="N500" i="6"/>
  <c r="W1002" i="6"/>
  <c r="W505" i="5"/>
  <c r="S505" i="5"/>
  <c r="T505" i="5" s="1"/>
  <c r="U504" i="5" s="1"/>
  <c r="O506" i="5"/>
  <c r="P506" i="5" s="1"/>
  <c r="W1002" i="5"/>
  <c r="V1002" i="4"/>
  <c r="V504" i="4" l="1"/>
  <c r="Q505" i="4"/>
  <c r="S500" i="6"/>
  <c r="T500" i="6" s="1"/>
  <c r="U499" i="6" s="1"/>
  <c r="O501" i="6"/>
  <c r="W500" i="6"/>
  <c r="N506" i="5"/>
  <c r="Q506" i="5"/>
  <c r="R505" i="4" l="1"/>
  <c r="S505" i="4" s="1"/>
  <c r="P505" i="4"/>
  <c r="P501" i="6"/>
  <c r="Q501" i="6" s="1"/>
  <c r="N501" i="6"/>
  <c r="W506" i="5"/>
  <c r="S506" i="5"/>
  <c r="T506" i="5" s="1"/>
  <c r="U505" i="5" s="1"/>
  <c r="O507" i="5"/>
  <c r="P507" i="5" s="1"/>
  <c r="V505" i="4" l="1"/>
  <c r="Q506" i="4"/>
  <c r="S501" i="6"/>
  <c r="T501" i="6" s="1"/>
  <c r="U500" i="6" s="1"/>
  <c r="O502" i="6"/>
  <c r="W501" i="6"/>
  <c r="N507" i="5"/>
  <c r="Q507" i="5"/>
  <c r="R506" i="4" l="1"/>
  <c r="S506" i="4" s="1"/>
  <c r="P506" i="4"/>
  <c r="P502" i="6"/>
  <c r="Q502" i="6" s="1"/>
  <c r="N502" i="6"/>
  <c r="W507" i="5"/>
  <c r="S507" i="5"/>
  <c r="T507" i="5" s="1"/>
  <c r="U506" i="5" s="1"/>
  <c r="O508" i="5"/>
  <c r="P508" i="5" s="1"/>
  <c r="V506" i="4" l="1"/>
  <c r="Q507" i="4"/>
  <c r="S502" i="6"/>
  <c r="T502" i="6" s="1"/>
  <c r="U501" i="6" s="1"/>
  <c r="O503" i="6"/>
  <c r="W502" i="6"/>
  <c r="N508" i="5"/>
  <c r="Q508" i="5"/>
  <c r="R507" i="4" l="1"/>
  <c r="S507" i="4" s="1"/>
  <c r="P507" i="4"/>
  <c r="P503" i="6"/>
  <c r="Q503" i="6" s="1"/>
  <c r="N503" i="6"/>
  <c r="W508" i="5"/>
  <c r="S508" i="5"/>
  <c r="T508" i="5" s="1"/>
  <c r="U507" i="5" s="1"/>
  <c r="O509" i="5"/>
  <c r="P509" i="5" s="1"/>
  <c r="V507" i="4" l="1"/>
  <c r="Q508" i="4"/>
  <c r="W503" i="6"/>
  <c r="S503" i="6"/>
  <c r="T503" i="6" s="1"/>
  <c r="U502" i="6" s="1"/>
  <c r="O504" i="6"/>
  <c r="N509" i="5"/>
  <c r="Q509" i="5"/>
  <c r="R508" i="4" l="1"/>
  <c r="S508" i="4" s="1"/>
  <c r="P508" i="4"/>
  <c r="P504" i="6"/>
  <c r="Q504" i="6" s="1"/>
  <c r="N504" i="6"/>
  <c r="W509" i="5"/>
  <c r="S509" i="5"/>
  <c r="T509" i="5" s="1"/>
  <c r="U508" i="5" s="1"/>
  <c r="O510" i="5"/>
  <c r="P510" i="5" s="1"/>
  <c r="V508" i="4" l="1"/>
  <c r="Q509" i="4"/>
  <c r="S504" i="6"/>
  <c r="T504" i="6" s="1"/>
  <c r="U503" i="6" s="1"/>
  <c r="O505" i="6"/>
  <c r="W504" i="6"/>
  <c r="N510" i="5"/>
  <c r="Q510" i="5"/>
  <c r="R509" i="4" l="1"/>
  <c r="S509" i="4" s="1"/>
  <c r="P509" i="4"/>
  <c r="P505" i="6"/>
  <c r="Q505" i="6" s="1"/>
  <c r="N505" i="6"/>
  <c r="W510" i="5"/>
  <c r="S510" i="5"/>
  <c r="T510" i="5" s="1"/>
  <c r="U509" i="5" s="1"/>
  <c r="O511" i="5"/>
  <c r="P511" i="5" s="1"/>
  <c r="V509" i="4" l="1"/>
  <c r="Q510" i="4"/>
  <c r="W505" i="6"/>
  <c r="S505" i="6"/>
  <c r="T505" i="6" s="1"/>
  <c r="U504" i="6" s="1"/>
  <c r="O506" i="6"/>
  <c r="N511" i="5"/>
  <c r="Q511" i="5"/>
  <c r="R510" i="4" l="1"/>
  <c r="S510" i="4" s="1"/>
  <c r="P510" i="4"/>
  <c r="P506" i="6"/>
  <c r="Q506" i="6" s="1"/>
  <c r="N506" i="6"/>
  <c r="W511" i="5"/>
  <c r="S511" i="5"/>
  <c r="T511" i="5" s="1"/>
  <c r="U510" i="5" s="1"/>
  <c r="O512" i="5"/>
  <c r="P512" i="5" s="1"/>
  <c r="V510" i="4" l="1"/>
  <c r="Q511" i="4"/>
  <c r="W506" i="6"/>
  <c r="S506" i="6"/>
  <c r="T506" i="6" s="1"/>
  <c r="U505" i="6" s="1"/>
  <c r="O507" i="6"/>
  <c r="N512" i="5"/>
  <c r="Q512" i="5"/>
  <c r="R511" i="4" l="1"/>
  <c r="S511" i="4" s="1"/>
  <c r="P511" i="4"/>
  <c r="P507" i="6"/>
  <c r="Q507" i="6" s="1"/>
  <c r="N507" i="6"/>
  <c r="W512" i="5"/>
  <c r="S512" i="5"/>
  <c r="T512" i="5" s="1"/>
  <c r="U511" i="5" s="1"/>
  <c r="O513" i="5"/>
  <c r="P513" i="5" s="1"/>
  <c r="V511" i="4" l="1"/>
  <c r="Q512" i="4"/>
  <c r="W507" i="6"/>
  <c r="S507" i="6"/>
  <c r="T507" i="6" s="1"/>
  <c r="U506" i="6" s="1"/>
  <c r="O508" i="6"/>
  <c r="N513" i="5"/>
  <c r="Q513" i="5"/>
  <c r="R512" i="4" l="1"/>
  <c r="S512" i="4" s="1"/>
  <c r="P512" i="4"/>
  <c r="P508" i="6"/>
  <c r="Q508" i="6" s="1"/>
  <c r="N508" i="6"/>
  <c r="W513" i="5"/>
  <c r="S513" i="5"/>
  <c r="T513" i="5" s="1"/>
  <c r="U512" i="5" s="1"/>
  <c r="O514" i="5"/>
  <c r="P514" i="5" s="1"/>
  <c r="V512" i="4" l="1"/>
  <c r="Q513" i="4"/>
  <c r="W508" i="6"/>
  <c r="S508" i="6"/>
  <c r="T508" i="6" s="1"/>
  <c r="U507" i="6" s="1"/>
  <c r="O509" i="6"/>
  <c r="N514" i="5"/>
  <c r="Q514" i="5"/>
  <c r="R513" i="4" l="1"/>
  <c r="S513" i="4" s="1"/>
  <c r="P513" i="4"/>
  <c r="P509" i="6"/>
  <c r="Q509" i="6" s="1"/>
  <c r="N509" i="6"/>
  <c r="W514" i="5"/>
  <c r="S514" i="5"/>
  <c r="T514" i="5" s="1"/>
  <c r="U513" i="5" s="1"/>
  <c r="O515" i="5"/>
  <c r="P515" i="5" s="1"/>
  <c r="V513" i="4" l="1"/>
  <c r="Q514" i="4"/>
  <c r="W509" i="6"/>
  <c r="S509" i="6"/>
  <c r="T509" i="6" s="1"/>
  <c r="U508" i="6" s="1"/>
  <c r="O510" i="6"/>
  <c r="N515" i="5"/>
  <c r="Q515" i="5"/>
  <c r="R514" i="4" l="1"/>
  <c r="S514" i="4" s="1"/>
  <c r="P514" i="4"/>
  <c r="P510" i="6"/>
  <c r="Q510" i="6" s="1"/>
  <c r="N510" i="6"/>
  <c r="W515" i="5"/>
  <c r="S515" i="5"/>
  <c r="T515" i="5" s="1"/>
  <c r="U514" i="5" s="1"/>
  <c r="O516" i="5"/>
  <c r="P516" i="5" s="1"/>
  <c r="V514" i="4" l="1"/>
  <c r="Q515" i="4"/>
  <c r="S510" i="6"/>
  <c r="T510" i="6" s="1"/>
  <c r="U509" i="6" s="1"/>
  <c r="O511" i="6"/>
  <c r="W510" i="6"/>
  <c r="N516" i="5"/>
  <c r="Q516" i="5"/>
  <c r="R515" i="4" l="1"/>
  <c r="S515" i="4" s="1"/>
  <c r="P515" i="4"/>
  <c r="P511" i="6"/>
  <c r="Q511" i="6" s="1"/>
  <c r="N511" i="6"/>
  <c r="W516" i="5"/>
  <c r="S516" i="5"/>
  <c r="T516" i="5" s="1"/>
  <c r="U515" i="5" s="1"/>
  <c r="O517" i="5"/>
  <c r="P517" i="5" s="1"/>
  <c r="Q516" i="4" l="1"/>
  <c r="V515" i="4"/>
  <c r="W511" i="6"/>
  <c r="S511" i="6"/>
  <c r="T511" i="6" s="1"/>
  <c r="U510" i="6" s="1"/>
  <c r="O512" i="6"/>
  <c r="N517" i="5"/>
  <c r="Q517" i="5"/>
  <c r="R516" i="4" l="1"/>
  <c r="S516" i="4" s="1"/>
  <c r="P516" i="4"/>
  <c r="P512" i="6"/>
  <c r="Q512" i="6" s="1"/>
  <c r="N512" i="6"/>
  <c r="W517" i="5"/>
  <c r="S517" i="5"/>
  <c r="T517" i="5" s="1"/>
  <c r="U516" i="5" s="1"/>
  <c r="O518" i="5"/>
  <c r="P518" i="5" s="1"/>
  <c r="V516" i="4" l="1"/>
  <c r="Q517" i="4"/>
  <c r="W512" i="6"/>
  <c r="S512" i="6"/>
  <c r="T512" i="6" s="1"/>
  <c r="U511" i="6" s="1"/>
  <c r="O513" i="6"/>
  <c r="N518" i="5"/>
  <c r="Q518" i="5"/>
  <c r="R517" i="4" l="1"/>
  <c r="S517" i="4" s="1"/>
  <c r="P517" i="4"/>
  <c r="P513" i="6"/>
  <c r="Q513" i="6" s="1"/>
  <c r="N513" i="6"/>
  <c r="W518" i="5"/>
  <c r="S518" i="5"/>
  <c r="T518" i="5" s="1"/>
  <c r="U517" i="5" s="1"/>
  <c r="O519" i="5"/>
  <c r="P519" i="5" s="1"/>
  <c r="V517" i="4" l="1"/>
  <c r="Q518" i="4"/>
  <c r="W513" i="6"/>
  <c r="S513" i="6"/>
  <c r="T513" i="6" s="1"/>
  <c r="U512" i="6" s="1"/>
  <c r="O514" i="6"/>
  <c r="N519" i="5"/>
  <c r="Q519" i="5"/>
  <c r="R518" i="4" l="1"/>
  <c r="S518" i="4" s="1"/>
  <c r="P518" i="4"/>
  <c r="P514" i="6"/>
  <c r="Q514" i="6" s="1"/>
  <c r="N514" i="6"/>
  <c r="W519" i="5"/>
  <c r="S519" i="5"/>
  <c r="T519" i="5" s="1"/>
  <c r="U518" i="5" s="1"/>
  <c r="O520" i="5"/>
  <c r="P520" i="5" s="1"/>
  <c r="V518" i="4" l="1"/>
  <c r="Q519" i="4"/>
  <c r="W514" i="6"/>
  <c r="S514" i="6"/>
  <c r="T514" i="6" s="1"/>
  <c r="U513" i="6" s="1"/>
  <c r="O515" i="6"/>
  <c r="N520" i="5"/>
  <c r="Q520" i="5"/>
  <c r="R519" i="4" l="1"/>
  <c r="S519" i="4" s="1"/>
  <c r="P519" i="4"/>
  <c r="P515" i="6"/>
  <c r="Q515" i="6" s="1"/>
  <c r="N515" i="6"/>
  <c r="W520" i="5"/>
  <c r="S520" i="5"/>
  <c r="T520" i="5" s="1"/>
  <c r="U519" i="5" s="1"/>
  <c r="O521" i="5"/>
  <c r="P521" i="5" s="1"/>
  <c r="V519" i="4" l="1"/>
  <c r="Q520" i="4"/>
  <c r="W515" i="6"/>
  <c r="O516" i="6"/>
  <c r="S515" i="6"/>
  <c r="T515" i="6" s="1"/>
  <c r="U514" i="6" s="1"/>
  <c r="N521" i="5"/>
  <c r="Q521" i="5"/>
  <c r="R520" i="4" l="1"/>
  <c r="S520" i="4" s="1"/>
  <c r="P520" i="4"/>
  <c r="P516" i="6"/>
  <c r="Q516" i="6" s="1"/>
  <c r="N516" i="6"/>
  <c r="W521" i="5"/>
  <c r="S521" i="5"/>
  <c r="T521" i="5" s="1"/>
  <c r="U520" i="5" s="1"/>
  <c r="O522" i="5"/>
  <c r="P522" i="5" s="1"/>
  <c r="Q521" i="4" l="1"/>
  <c r="V520" i="4"/>
  <c r="W516" i="6"/>
  <c r="O517" i="6"/>
  <c r="S516" i="6"/>
  <c r="T516" i="6" s="1"/>
  <c r="U515" i="6" s="1"/>
  <c r="N522" i="5"/>
  <c r="Q522" i="5"/>
  <c r="R521" i="4" l="1"/>
  <c r="S521" i="4" s="1"/>
  <c r="P521" i="4"/>
  <c r="P517" i="6"/>
  <c r="Q517" i="6" s="1"/>
  <c r="N517" i="6"/>
  <c r="W522" i="5"/>
  <c r="S522" i="5"/>
  <c r="T522" i="5" s="1"/>
  <c r="U521" i="5" s="1"/>
  <c r="O523" i="5"/>
  <c r="P523" i="5" s="1"/>
  <c r="V521" i="4" l="1"/>
  <c r="Q522" i="4"/>
  <c r="W517" i="6"/>
  <c r="S517" i="6"/>
  <c r="T517" i="6" s="1"/>
  <c r="U516" i="6" s="1"/>
  <c r="O518" i="6"/>
  <c r="N523" i="5"/>
  <c r="Q523" i="5"/>
  <c r="R522" i="4" l="1"/>
  <c r="S522" i="4" s="1"/>
  <c r="P522" i="4"/>
  <c r="P518" i="6"/>
  <c r="Q518" i="6" s="1"/>
  <c r="N518" i="6"/>
  <c r="W523" i="5"/>
  <c r="S523" i="5"/>
  <c r="T523" i="5" s="1"/>
  <c r="U522" i="5" s="1"/>
  <c r="O524" i="5"/>
  <c r="P524" i="5" s="1"/>
  <c r="V522" i="4" l="1"/>
  <c r="Q523" i="4"/>
  <c r="W518" i="6"/>
  <c r="O519" i="6"/>
  <c r="S518" i="6"/>
  <c r="T518" i="6" s="1"/>
  <c r="U517" i="6" s="1"/>
  <c r="N524" i="5"/>
  <c r="Q524" i="5"/>
  <c r="R523" i="4" l="1"/>
  <c r="S523" i="4" s="1"/>
  <c r="P523" i="4"/>
  <c r="P519" i="6"/>
  <c r="Q519" i="6" s="1"/>
  <c r="N519" i="6"/>
  <c r="W524" i="5"/>
  <c r="S524" i="5"/>
  <c r="T524" i="5" s="1"/>
  <c r="U523" i="5" s="1"/>
  <c r="O525" i="5"/>
  <c r="P525" i="5" s="1"/>
  <c r="V523" i="4" l="1"/>
  <c r="Q524" i="4"/>
  <c r="S519" i="6"/>
  <c r="T519" i="6" s="1"/>
  <c r="U518" i="6" s="1"/>
  <c r="O520" i="6"/>
  <c r="W519" i="6"/>
  <c r="N525" i="5"/>
  <c r="Q525" i="5"/>
  <c r="R524" i="4" l="1"/>
  <c r="S524" i="4" s="1"/>
  <c r="P524" i="4"/>
  <c r="P520" i="6"/>
  <c r="Q520" i="6" s="1"/>
  <c r="N520" i="6"/>
  <c r="W525" i="5"/>
  <c r="S525" i="5"/>
  <c r="T525" i="5" s="1"/>
  <c r="U524" i="5" s="1"/>
  <c r="O526" i="5"/>
  <c r="P526" i="5" s="1"/>
  <c r="Q525" i="4" l="1"/>
  <c r="V524" i="4"/>
  <c r="W520" i="6"/>
  <c r="O521" i="6"/>
  <c r="S520" i="6"/>
  <c r="T520" i="6" s="1"/>
  <c r="U519" i="6" s="1"/>
  <c r="N526" i="5"/>
  <c r="Q526" i="5"/>
  <c r="R525" i="4" l="1"/>
  <c r="S525" i="4" s="1"/>
  <c r="P525" i="4"/>
  <c r="P521" i="6"/>
  <c r="Q521" i="6" s="1"/>
  <c r="N521" i="6"/>
  <c r="W526" i="5"/>
  <c r="S526" i="5"/>
  <c r="T526" i="5" s="1"/>
  <c r="U525" i="5" s="1"/>
  <c r="O527" i="5"/>
  <c r="P527" i="5" s="1"/>
  <c r="V525" i="4" l="1"/>
  <c r="Q526" i="4"/>
  <c r="W521" i="6"/>
  <c r="S521" i="6"/>
  <c r="T521" i="6" s="1"/>
  <c r="U520" i="6" s="1"/>
  <c r="O522" i="6"/>
  <c r="N527" i="5"/>
  <c r="Q527" i="5"/>
  <c r="R526" i="4" l="1"/>
  <c r="S526" i="4" s="1"/>
  <c r="P526" i="4"/>
  <c r="P522" i="6"/>
  <c r="Q522" i="6" s="1"/>
  <c r="N522" i="6"/>
  <c r="W527" i="5"/>
  <c r="S527" i="5"/>
  <c r="T527" i="5" s="1"/>
  <c r="U526" i="5" s="1"/>
  <c r="O528" i="5"/>
  <c r="P528" i="5" s="1"/>
  <c r="Q527" i="4" l="1"/>
  <c r="V526" i="4"/>
  <c r="W522" i="6"/>
  <c r="S522" i="6"/>
  <c r="T522" i="6" s="1"/>
  <c r="U521" i="6" s="1"/>
  <c r="O523" i="6"/>
  <c r="N528" i="5"/>
  <c r="Q528" i="5"/>
  <c r="R527" i="4" l="1"/>
  <c r="S527" i="4" s="1"/>
  <c r="P527" i="4"/>
  <c r="P523" i="6"/>
  <c r="Q523" i="6" s="1"/>
  <c r="N523" i="6"/>
  <c r="W528" i="5"/>
  <c r="S528" i="5"/>
  <c r="T528" i="5" s="1"/>
  <c r="U527" i="5" s="1"/>
  <c r="O529" i="5"/>
  <c r="P529" i="5" s="1"/>
  <c r="V527" i="4" l="1"/>
  <c r="Q528" i="4"/>
  <c r="O524" i="6"/>
  <c r="W523" i="6"/>
  <c r="S523" i="6"/>
  <c r="T523" i="6" s="1"/>
  <c r="U522" i="6" s="1"/>
  <c r="N529" i="5"/>
  <c r="Q529" i="5"/>
  <c r="R528" i="4" l="1"/>
  <c r="S528" i="4" s="1"/>
  <c r="P528" i="4"/>
  <c r="P524" i="6"/>
  <c r="Q524" i="6" s="1"/>
  <c r="N524" i="6"/>
  <c r="W529" i="5"/>
  <c r="S529" i="5"/>
  <c r="T529" i="5" s="1"/>
  <c r="U528" i="5" s="1"/>
  <c r="O530" i="5"/>
  <c r="P530" i="5" s="1"/>
  <c r="V528" i="4" l="1"/>
  <c r="Q529" i="4"/>
  <c r="W524" i="6"/>
  <c r="O525" i="6"/>
  <c r="S524" i="6"/>
  <c r="T524" i="6" s="1"/>
  <c r="U523" i="6" s="1"/>
  <c r="N530" i="5"/>
  <c r="Q530" i="5"/>
  <c r="R529" i="4" l="1"/>
  <c r="S529" i="4" s="1"/>
  <c r="P529" i="4"/>
  <c r="P525" i="6"/>
  <c r="Q525" i="6" s="1"/>
  <c r="N525" i="6"/>
  <c r="W530" i="5"/>
  <c r="S530" i="5"/>
  <c r="T530" i="5" s="1"/>
  <c r="U529" i="5" s="1"/>
  <c r="O531" i="5"/>
  <c r="P531" i="5" s="1"/>
  <c r="V529" i="4" l="1"/>
  <c r="Q530" i="4"/>
  <c r="O526" i="6"/>
  <c r="W525" i="6"/>
  <c r="S525" i="6"/>
  <c r="T525" i="6" s="1"/>
  <c r="U524" i="6" s="1"/>
  <c r="N531" i="5"/>
  <c r="Q531" i="5"/>
  <c r="R530" i="4" l="1"/>
  <c r="S530" i="4" s="1"/>
  <c r="P530" i="4"/>
  <c r="P526" i="6"/>
  <c r="Q526" i="6" s="1"/>
  <c r="N526" i="6"/>
  <c r="W531" i="5"/>
  <c r="S531" i="5"/>
  <c r="T531" i="5" s="1"/>
  <c r="U530" i="5" s="1"/>
  <c r="O532" i="5"/>
  <c r="P532" i="5" s="1"/>
  <c r="V530" i="4" l="1"/>
  <c r="Q531" i="4"/>
  <c r="O527" i="6"/>
  <c r="S526" i="6"/>
  <c r="T526" i="6" s="1"/>
  <c r="U525" i="6" s="1"/>
  <c r="W526" i="6"/>
  <c r="N532" i="5"/>
  <c r="Q532" i="5"/>
  <c r="R531" i="4" l="1"/>
  <c r="S531" i="4" s="1"/>
  <c r="P531" i="4"/>
  <c r="P527" i="6"/>
  <c r="Q527" i="6" s="1"/>
  <c r="N527" i="6"/>
  <c r="W532" i="5"/>
  <c r="S532" i="5"/>
  <c r="T532" i="5" s="1"/>
  <c r="U531" i="5" s="1"/>
  <c r="O533" i="5"/>
  <c r="P533" i="5" s="1"/>
  <c r="V531" i="4" l="1"/>
  <c r="Q532" i="4"/>
  <c r="W527" i="6"/>
  <c r="S527" i="6"/>
  <c r="T527" i="6" s="1"/>
  <c r="U526" i="6" s="1"/>
  <c r="O528" i="6"/>
  <c r="N533" i="5"/>
  <c r="Q533" i="5"/>
  <c r="R532" i="4" l="1"/>
  <c r="S532" i="4" s="1"/>
  <c r="P532" i="4"/>
  <c r="P528" i="6"/>
  <c r="Q528" i="6" s="1"/>
  <c r="N528" i="6"/>
  <c r="W533" i="5"/>
  <c r="S533" i="5"/>
  <c r="T533" i="5" s="1"/>
  <c r="U532" i="5" s="1"/>
  <c r="O534" i="5"/>
  <c r="P534" i="5" s="1"/>
  <c r="V532" i="4" l="1"/>
  <c r="Q533" i="4"/>
  <c r="W528" i="6"/>
  <c r="S528" i="6"/>
  <c r="T528" i="6" s="1"/>
  <c r="U527" i="6" s="1"/>
  <c r="O529" i="6"/>
  <c r="N534" i="5"/>
  <c r="Q534" i="5"/>
  <c r="R533" i="4" l="1"/>
  <c r="S533" i="4" s="1"/>
  <c r="P533" i="4"/>
  <c r="P529" i="6"/>
  <c r="Q529" i="6" s="1"/>
  <c r="N529" i="6"/>
  <c r="W534" i="5"/>
  <c r="S534" i="5"/>
  <c r="T534" i="5" s="1"/>
  <c r="U533" i="5" s="1"/>
  <c r="O535" i="5"/>
  <c r="P535" i="5" s="1"/>
  <c r="V533" i="4" l="1"/>
  <c r="Q534" i="4"/>
  <c r="W529" i="6"/>
  <c r="S529" i="6"/>
  <c r="T529" i="6" s="1"/>
  <c r="U528" i="6" s="1"/>
  <c r="O530" i="6"/>
  <c r="N535" i="5"/>
  <c r="Q535" i="5"/>
  <c r="R534" i="4" l="1"/>
  <c r="S534" i="4" s="1"/>
  <c r="P534" i="4"/>
  <c r="P530" i="6"/>
  <c r="Q530" i="6" s="1"/>
  <c r="N530" i="6"/>
  <c r="W535" i="5"/>
  <c r="S535" i="5"/>
  <c r="T535" i="5" s="1"/>
  <c r="U534" i="5" s="1"/>
  <c r="O536" i="5"/>
  <c r="P536" i="5" s="1"/>
  <c r="V534" i="4" l="1"/>
  <c r="Q535" i="4"/>
  <c r="W530" i="6"/>
  <c r="S530" i="6"/>
  <c r="T530" i="6" s="1"/>
  <c r="U529" i="6" s="1"/>
  <c r="O531" i="6"/>
  <c r="N536" i="5"/>
  <c r="Q536" i="5"/>
  <c r="R535" i="4" l="1"/>
  <c r="S535" i="4" s="1"/>
  <c r="P535" i="4"/>
  <c r="P531" i="6"/>
  <c r="Q531" i="6" s="1"/>
  <c r="N531" i="6"/>
  <c r="W536" i="5"/>
  <c r="S536" i="5"/>
  <c r="T536" i="5" s="1"/>
  <c r="U535" i="5" s="1"/>
  <c r="O537" i="5"/>
  <c r="P537" i="5" s="1"/>
  <c r="V535" i="4" l="1"/>
  <c r="Q536" i="4"/>
  <c r="W531" i="6"/>
  <c r="S531" i="6"/>
  <c r="T531" i="6" s="1"/>
  <c r="U530" i="6" s="1"/>
  <c r="O532" i="6"/>
  <c r="N537" i="5"/>
  <c r="Q537" i="5"/>
  <c r="R536" i="4" l="1"/>
  <c r="S536" i="4" s="1"/>
  <c r="P536" i="4"/>
  <c r="P532" i="6"/>
  <c r="Q532" i="6" s="1"/>
  <c r="N532" i="6"/>
  <c r="W537" i="5"/>
  <c r="S537" i="5"/>
  <c r="T537" i="5" s="1"/>
  <c r="U536" i="5" s="1"/>
  <c r="O538" i="5"/>
  <c r="P538" i="5" s="1"/>
  <c r="Q537" i="4" l="1"/>
  <c r="V536" i="4"/>
  <c r="W532" i="6"/>
  <c r="S532" i="6"/>
  <c r="T532" i="6" s="1"/>
  <c r="U531" i="6" s="1"/>
  <c r="O533" i="6"/>
  <c r="N538" i="5"/>
  <c r="Q538" i="5"/>
  <c r="R537" i="4" l="1"/>
  <c r="S537" i="4" s="1"/>
  <c r="P537" i="4"/>
  <c r="P533" i="6"/>
  <c r="Q533" i="6" s="1"/>
  <c r="N533" i="6"/>
  <c r="W538" i="5"/>
  <c r="S538" i="5"/>
  <c r="T538" i="5" s="1"/>
  <c r="U537" i="5" s="1"/>
  <c r="O539" i="5"/>
  <c r="P539" i="5" s="1"/>
  <c r="V537" i="4" l="1"/>
  <c r="Q538" i="4"/>
  <c r="W533" i="6"/>
  <c r="S533" i="6"/>
  <c r="T533" i="6" s="1"/>
  <c r="U532" i="6" s="1"/>
  <c r="O534" i="6"/>
  <c r="N539" i="5"/>
  <c r="Q539" i="5"/>
  <c r="R538" i="4" l="1"/>
  <c r="S538" i="4" s="1"/>
  <c r="P538" i="4"/>
  <c r="P534" i="6"/>
  <c r="Q534" i="6" s="1"/>
  <c r="N534" i="6"/>
  <c r="W539" i="5"/>
  <c r="S539" i="5"/>
  <c r="T539" i="5" s="1"/>
  <c r="U538" i="5" s="1"/>
  <c r="O540" i="5"/>
  <c r="P540" i="5" s="1"/>
  <c r="V538" i="4" l="1"/>
  <c r="Q539" i="4"/>
  <c r="W534" i="6"/>
  <c r="S534" i="6"/>
  <c r="T534" i="6" s="1"/>
  <c r="U533" i="6" s="1"/>
  <c r="O535" i="6"/>
  <c r="N540" i="5"/>
  <c r="Q540" i="5"/>
  <c r="R539" i="4" l="1"/>
  <c r="S539" i="4" s="1"/>
  <c r="P539" i="4"/>
  <c r="P535" i="6"/>
  <c r="Q535" i="6" s="1"/>
  <c r="N535" i="6"/>
  <c r="W540" i="5"/>
  <c r="S540" i="5"/>
  <c r="T540" i="5" s="1"/>
  <c r="U539" i="5" s="1"/>
  <c r="O541" i="5"/>
  <c r="P541" i="5" s="1"/>
  <c r="V539" i="4" l="1"/>
  <c r="Q540" i="4"/>
  <c r="W535" i="6"/>
  <c r="S535" i="6"/>
  <c r="T535" i="6" s="1"/>
  <c r="U534" i="6" s="1"/>
  <c r="O536" i="6"/>
  <c r="N541" i="5"/>
  <c r="Q541" i="5"/>
  <c r="R540" i="4" l="1"/>
  <c r="S540" i="4" s="1"/>
  <c r="P540" i="4"/>
  <c r="P536" i="6"/>
  <c r="Q536" i="6" s="1"/>
  <c r="N536" i="6"/>
  <c r="W541" i="5"/>
  <c r="S541" i="5"/>
  <c r="T541" i="5" s="1"/>
  <c r="U540" i="5" s="1"/>
  <c r="O542" i="5"/>
  <c r="P542" i="5" s="1"/>
  <c r="V540" i="4" l="1"/>
  <c r="Q541" i="4"/>
  <c r="W536" i="6"/>
  <c r="S536" i="6"/>
  <c r="T536" i="6" s="1"/>
  <c r="U535" i="6" s="1"/>
  <c r="O537" i="6"/>
  <c r="N542" i="5"/>
  <c r="Q542" i="5"/>
  <c r="R541" i="4" l="1"/>
  <c r="S541" i="4" s="1"/>
  <c r="P541" i="4"/>
  <c r="P537" i="6"/>
  <c r="Q537" i="6" s="1"/>
  <c r="N537" i="6"/>
  <c r="W542" i="5"/>
  <c r="S542" i="5"/>
  <c r="T542" i="5" s="1"/>
  <c r="U541" i="5" s="1"/>
  <c r="O543" i="5"/>
  <c r="P543" i="5" s="1"/>
  <c r="V541" i="4" l="1"/>
  <c r="Q542" i="4"/>
  <c r="W537" i="6"/>
  <c r="S537" i="6"/>
  <c r="T537" i="6" s="1"/>
  <c r="U536" i="6" s="1"/>
  <c r="O538" i="6"/>
  <c r="N543" i="5"/>
  <c r="Q543" i="5"/>
  <c r="R542" i="4" l="1"/>
  <c r="S542" i="4" s="1"/>
  <c r="P542" i="4"/>
  <c r="P538" i="6"/>
  <c r="Q538" i="6" s="1"/>
  <c r="N538" i="6"/>
  <c r="W543" i="5"/>
  <c r="S543" i="5"/>
  <c r="T543" i="5" s="1"/>
  <c r="U542" i="5" s="1"/>
  <c r="O544" i="5"/>
  <c r="P544" i="5" s="1"/>
  <c r="V542" i="4" l="1"/>
  <c r="Q543" i="4"/>
  <c r="W538" i="6"/>
  <c r="S538" i="6"/>
  <c r="T538" i="6" s="1"/>
  <c r="U537" i="6" s="1"/>
  <c r="O539" i="6"/>
  <c r="N544" i="5"/>
  <c r="Q544" i="5"/>
  <c r="R543" i="4" l="1"/>
  <c r="S543" i="4" s="1"/>
  <c r="P543" i="4"/>
  <c r="P539" i="6"/>
  <c r="Q539" i="6" s="1"/>
  <c r="N539" i="6"/>
  <c r="W544" i="5"/>
  <c r="S544" i="5"/>
  <c r="T544" i="5" s="1"/>
  <c r="U543" i="5" s="1"/>
  <c r="O545" i="5"/>
  <c r="P545" i="5" s="1"/>
  <c r="V543" i="4" l="1"/>
  <c r="Q544" i="4"/>
  <c r="W539" i="6"/>
  <c r="S539" i="6"/>
  <c r="T539" i="6" s="1"/>
  <c r="U538" i="6" s="1"/>
  <c r="O540" i="6"/>
  <c r="N545" i="5"/>
  <c r="Q545" i="5"/>
  <c r="R544" i="4" l="1"/>
  <c r="S544" i="4" s="1"/>
  <c r="P544" i="4"/>
  <c r="P540" i="6"/>
  <c r="Q540" i="6" s="1"/>
  <c r="N540" i="6"/>
  <c r="W545" i="5"/>
  <c r="S545" i="5"/>
  <c r="T545" i="5" s="1"/>
  <c r="U544" i="5" s="1"/>
  <c r="O546" i="5"/>
  <c r="P546" i="5" s="1"/>
  <c r="V544" i="4" l="1"/>
  <c r="Q545" i="4"/>
  <c r="W540" i="6"/>
  <c r="S540" i="6"/>
  <c r="T540" i="6" s="1"/>
  <c r="U539" i="6" s="1"/>
  <c r="O541" i="6"/>
  <c r="N546" i="5"/>
  <c r="Q546" i="5"/>
  <c r="R545" i="4" l="1"/>
  <c r="S545" i="4" s="1"/>
  <c r="P545" i="4"/>
  <c r="P541" i="6"/>
  <c r="Q541" i="6" s="1"/>
  <c r="N541" i="6"/>
  <c r="W546" i="5"/>
  <c r="S546" i="5"/>
  <c r="T546" i="5" s="1"/>
  <c r="U545" i="5" s="1"/>
  <c r="O547" i="5"/>
  <c r="P547" i="5" s="1"/>
  <c r="V545" i="4" l="1"/>
  <c r="Q546" i="4"/>
  <c r="W541" i="6"/>
  <c r="S541" i="6"/>
  <c r="T541" i="6" s="1"/>
  <c r="U540" i="6" s="1"/>
  <c r="O542" i="6"/>
  <c r="N547" i="5"/>
  <c r="Q547" i="5"/>
  <c r="R546" i="4" l="1"/>
  <c r="S546" i="4" s="1"/>
  <c r="P546" i="4"/>
  <c r="P542" i="6"/>
  <c r="Q542" i="6" s="1"/>
  <c r="N542" i="6"/>
  <c r="W547" i="5"/>
  <c r="S547" i="5"/>
  <c r="T547" i="5" s="1"/>
  <c r="U546" i="5" s="1"/>
  <c r="O548" i="5"/>
  <c r="P548" i="5" s="1"/>
  <c r="Q547" i="4" l="1"/>
  <c r="V546" i="4"/>
  <c r="W542" i="6"/>
  <c r="S542" i="6"/>
  <c r="T542" i="6" s="1"/>
  <c r="U541" i="6" s="1"/>
  <c r="O543" i="6"/>
  <c r="N548" i="5"/>
  <c r="Q548" i="5"/>
  <c r="R547" i="4" l="1"/>
  <c r="S547" i="4" s="1"/>
  <c r="P547" i="4"/>
  <c r="P543" i="6"/>
  <c r="Q543" i="6" s="1"/>
  <c r="N543" i="6"/>
  <c r="W548" i="5"/>
  <c r="S548" i="5"/>
  <c r="T548" i="5" s="1"/>
  <c r="U547" i="5" s="1"/>
  <c r="O549" i="5"/>
  <c r="P549" i="5" s="1"/>
  <c r="V547" i="4" l="1"/>
  <c r="Q548" i="4"/>
  <c r="W543" i="6"/>
  <c r="S543" i="6"/>
  <c r="T543" i="6" s="1"/>
  <c r="U542" i="6" s="1"/>
  <c r="O544" i="6"/>
  <c r="N549" i="5"/>
  <c r="Q549" i="5"/>
  <c r="R548" i="4" l="1"/>
  <c r="S548" i="4" s="1"/>
  <c r="P548" i="4"/>
  <c r="P544" i="6"/>
  <c r="Q544" i="6" s="1"/>
  <c r="N544" i="6"/>
  <c r="W549" i="5"/>
  <c r="S549" i="5"/>
  <c r="T549" i="5" s="1"/>
  <c r="U548" i="5" s="1"/>
  <c r="O550" i="5"/>
  <c r="P550" i="5" s="1"/>
  <c r="V548" i="4" l="1"/>
  <c r="Q549" i="4"/>
  <c r="W544" i="6"/>
  <c r="S544" i="6"/>
  <c r="T544" i="6" s="1"/>
  <c r="U543" i="6" s="1"/>
  <c r="O545" i="6"/>
  <c r="N550" i="5"/>
  <c r="Q550" i="5"/>
  <c r="R549" i="4" l="1"/>
  <c r="S549" i="4" s="1"/>
  <c r="P549" i="4"/>
  <c r="P545" i="6"/>
  <c r="Q545" i="6" s="1"/>
  <c r="N545" i="6"/>
  <c r="W550" i="5"/>
  <c r="S550" i="5"/>
  <c r="T550" i="5" s="1"/>
  <c r="U549" i="5" s="1"/>
  <c r="O551" i="5"/>
  <c r="P551" i="5" s="1"/>
  <c r="V549" i="4" l="1"/>
  <c r="Q550" i="4"/>
  <c r="W545" i="6"/>
  <c r="S545" i="6"/>
  <c r="T545" i="6" s="1"/>
  <c r="U544" i="6" s="1"/>
  <c r="O546" i="6"/>
  <c r="N551" i="5"/>
  <c r="Q551" i="5"/>
  <c r="R550" i="4" l="1"/>
  <c r="S550" i="4" s="1"/>
  <c r="P550" i="4"/>
  <c r="P546" i="6"/>
  <c r="Q546" i="6" s="1"/>
  <c r="N546" i="6"/>
  <c r="W551" i="5"/>
  <c r="S551" i="5"/>
  <c r="T551" i="5" s="1"/>
  <c r="U550" i="5" s="1"/>
  <c r="O552" i="5"/>
  <c r="P552" i="5" s="1"/>
  <c r="V550" i="4" l="1"/>
  <c r="Q551" i="4"/>
  <c r="W546" i="6"/>
  <c r="S546" i="6"/>
  <c r="T546" i="6" s="1"/>
  <c r="U545" i="6" s="1"/>
  <c r="O547" i="6"/>
  <c r="N552" i="5"/>
  <c r="Q552" i="5"/>
  <c r="R551" i="4" l="1"/>
  <c r="S551" i="4" s="1"/>
  <c r="P551" i="4"/>
  <c r="P547" i="6"/>
  <c r="Q547" i="6" s="1"/>
  <c r="N547" i="6"/>
  <c r="W552" i="5"/>
  <c r="S552" i="5"/>
  <c r="T552" i="5" s="1"/>
  <c r="U551" i="5" s="1"/>
  <c r="O553" i="5"/>
  <c r="P553" i="5" s="1"/>
  <c r="V551" i="4" l="1"/>
  <c r="Q552" i="4"/>
  <c r="W547" i="6"/>
  <c r="S547" i="6"/>
  <c r="T547" i="6" s="1"/>
  <c r="U546" i="6" s="1"/>
  <c r="O548" i="6"/>
  <c r="N553" i="5"/>
  <c r="Q553" i="5"/>
  <c r="R552" i="4" l="1"/>
  <c r="S552" i="4" s="1"/>
  <c r="P552" i="4"/>
  <c r="P548" i="6"/>
  <c r="Q548" i="6" s="1"/>
  <c r="N548" i="6"/>
  <c r="W553" i="5"/>
  <c r="S553" i="5"/>
  <c r="T553" i="5" s="1"/>
  <c r="U552" i="5" s="1"/>
  <c r="O554" i="5"/>
  <c r="P554" i="5" s="1"/>
  <c r="V552" i="4" l="1"/>
  <c r="Q553" i="4"/>
  <c r="W548" i="6"/>
  <c r="S548" i="6"/>
  <c r="T548" i="6" s="1"/>
  <c r="U547" i="6" s="1"/>
  <c r="O549" i="6"/>
  <c r="N554" i="5"/>
  <c r="Q554" i="5"/>
  <c r="R553" i="4" l="1"/>
  <c r="S553" i="4" s="1"/>
  <c r="P553" i="4"/>
  <c r="P549" i="6"/>
  <c r="Q549" i="6" s="1"/>
  <c r="N549" i="6"/>
  <c r="W554" i="5"/>
  <c r="S554" i="5"/>
  <c r="T554" i="5" s="1"/>
  <c r="U553" i="5" s="1"/>
  <c r="O555" i="5"/>
  <c r="P555" i="5" s="1"/>
  <c r="V553" i="4" l="1"/>
  <c r="Q554" i="4"/>
  <c r="W549" i="6"/>
  <c r="S549" i="6"/>
  <c r="T549" i="6" s="1"/>
  <c r="U548" i="6" s="1"/>
  <c r="O550" i="6"/>
  <c r="N555" i="5"/>
  <c r="Q555" i="5"/>
  <c r="R554" i="4" l="1"/>
  <c r="S554" i="4" s="1"/>
  <c r="P554" i="4"/>
  <c r="P550" i="6"/>
  <c r="Q550" i="6" s="1"/>
  <c r="N550" i="6"/>
  <c r="W555" i="5"/>
  <c r="S555" i="5"/>
  <c r="T555" i="5" s="1"/>
  <c r="U554" i="5" s="1"/>
  <c r="O556" i="5"/>
  <c r="P556" i="5" s="1"/>
  <c r="V554" i="4" l="1"/>
  <c r="Q555" i="4"/>
  <c r="W550" i="6"/>
  <c r="S550" i="6"/>
  <c r="T550" i="6" s="1"/>
  <c r="U549" i="6" s="1"/>
  <c r="O551" i="6"/>
  <c r="N556" i="5"/>
  <c r="Q556" i="5"/>
  <c r="R555" i="4" l="1"/>
  <c r="S555" i="4" s="1"/>
  <c r="P555" i="4"/>
  <c r="P551" i="6"/>
  <c r="Q551" i="6" s="1"/>
  <c r="N551" i="6"/>
  <c r="W556" i="5"/>
  <c r="S556" i="5"/>
  <c r="T556" i="5" s="1"/>
  <c r="U555" i="5" s="1"/>
  <c r="O557" i="5"/>
  <c r="P557" i="5" s="1"/>
  <c r="V555" i="4" l="1"/>
  <c r="Q556" i="4"/>
  <c r="W551" i="6"/>
  <c r="S551" i="6"/>
  <c r="T551" i="6" s="1"/>
  <c r="U550" i="6" s="1"/>
  <c r="O552" i="6"/>
  <c r="N557" i="5"/>
  <c r="Q557" i="5"/>
  <c r="R556" i="4" l="1"/>
  <c r="S556" i="4" s="1"/>
  <c r="P556" i="4"/>
  <c r="P552" i="6"/>
  <c r="Q552" i="6" s="1"/>
  <c r="N552" i="6"/>
  <c r="W557" i="5"/>
  <c r="S557" i="5"/>
  <c r="T557" i="5" s="1"/>
  <c r="U556" i="5" s="1"/>
  <c r="O558" i="5"/>
  <c r="P558" i="5" s="1"/>
  <c r="V556" i="4" l="1"/>
  <c r="Q557" i="4"/>
  <c r="W552" i="6"/>
  <c r="S552" i="6"/>
  <c r="T552" i="6" s="1"/>
  <c r="U551" i="6" s="1"/>
  <c r="O553" i="6"/>
  <c r="N558" i="5"/>
  <c r="Q558" i="5"/>
  <c r="R557" i="4" l="1"/>
  <c r="S557" i="4" s="1"/>
  <c r="P557" i="4"/>
  <c r="P553" i="6"/>
  <c r="Q553" i="6" s="1"/>
  <c r="N553" i="6"/>
  <c r="W558" i="5"/>
  <c r="S558" i="5"/>
  <c r="T558" i="5" s="1"/>
  <c r="U557" i="5" s="1"/>
  <c r="O559" i="5"/>
  <c r="P559" i="5" s="1"/>
  <c r="V557" i="4" l="1"/>
  <c r="Q558" i="4"/>
  <c r="W553" i="6"/>
  <c r="S553" i="6"/>
  <c r="T553" i="6" s="1"/>
  <c r="U552" i="6" s="1"/>
  <c r="O554" i="6"/>
  <c r="N559" i="5"/>
  <c r="Q559" i="5"/>
  <c r="R558" i="4" l="1"/>
  <c r="S558" i="4" s="1"/>
  <c r="P558" i="4"/>
  <c r="P554" i="6"/>
  <c r="Q554" i="6" s="1"/>
  <c r="N554" i="6"/>
  <c r="W559" i="5"/>
  <c r="S559" i="5"/>
  <c r="T559" i="5" s="1"/>
  <c r="U558" i="5" s="1"/>
  <c r="O560" i="5"/>
  <c r="P560" i="5" s="1"/>
  <c r="V558" i="4" l="1"/>
  <c r="Q559" i="4"/>
  <c r="W554" i="6"/>
  <c r="S554" i="6"/>
  <c r="T554" i="6" s="1"/>
  <c r="U553" i="6" s="1"/>
  <c r="O555" i="6"/>
  <c r="N560" i="5"/>
  <c r="Q560" i="5"/>
  <c r="R559" i="4" l="1"/>
  <c r="S559" i="4" s="1"/>
  <c r="P559" i="4"/>
  <c r="P555" i="6"/>
  <c r="Q555" i="6" s="1"/>
  <c r="N555" i="6"/>
  <c r="W560" i="5"/>
  <c r="S560" i="5"/>
  <c r="T560" i="5" s="1"/>
  <c r="U559" i="5" s="1"/>
  <c r="O561" i="5"/>
  <c r="P561" i="5" s="1"/>
  <c r="V559" i="4" l="1"/>
  <c r="Q560" i="4"/>
  <c r="W555" i="6"/>
  <c r="S555" i="6"/>
  <c r="T555" i="6" s="1"/>
  <c r="U554" i="6" s="1"/>
  <c r="O556" i="6"/>
  <c r="N561" i="5"/>
  <c r="Q561" i="5"/>
  <c r="R560" i="4" l="1"/>
  <c r="S560" i="4" s="1"/>
  <c r="P560" i="4"/>
  <c r="P556" i="6"/>
  <c r="Q556" i="6" s="1"/>
  <c r="N556" i="6"/>
  <c r="W561" i="5"/>
  <c r="S561" i="5"/>
  <c r="T561" i="5" s="1"/>
  <c r="U560" i="5" s="1"/>
  <c r="O562" i="5"/>
  <c r="P562" i="5" s="1"/>
  <c r="Q561" i="4" l="1"/>
  <c r="V560" i="4"/>
  <c r="W556" i="6"/>
  <c r="S556" i="6"/>
  <c r="T556" i="6" s="1"/>
  <c r="U555" i="6" s="1"/>
  <c r="O557" i="6"/>
  <c r="N562" i="5"/>
  <c r="Q562" i="5"/>
  <c r="R561" i="4" l="1"/>
  <c r="S561" i="4" s="1"/>
  <c r="P561" i="4"/>
  <c r="P557" i="6"/>
  <c r="Q557" i="6" s="1"/>
  <c r="N557" i="6"/>
  <c r="W562" i="5"/>
  <c r="S562" i="5"/>
  <c r="T562" i="5" s="1"/>
  <c r="U561" i="5" s="1"/>
  <c r="O563" i="5"/>
  <c r="P563" i="5" s="1"/>
  <c r="Q562" i="4" l="1"/>
  <c r="V561" i="4"/>
  <c r="W557" i="6"/>
  <c r="S557" i="6"/>
  <c r="T557" i="6" s="1"/>
  <c r="U556" i="6" s="1"/>
  <c r="O558" i="6"/>
  <c r="N563" i="5"/>
  <c r="Q563" i="5"/>
  <c r="R562" i="4" l="1"/>
  <c r="S562" i="4" s="1"/>
  <c r="P562" i="4"/>
  <c r="P558" i="6"/>
  <c r="Q558" i="6" s="1"/>
  <c r="O559" i="6" s="1"/>
  <c r="N558" i="6"/>
  <c r="W563" i="5"/>
  <c r="S563" i="5"/>
  <c r="T563" i="5" s="1"/>
  <c r="U562" i="5" s="1"/>
  <c r="O564" i="5"/>
  <c r="P564" i="5" s="1"/>
  <c r="Q563" i="4" l="1"/>
  <c r="V562" i="4"/>
  <c r="P559" i="6"/>
  <c r="Q559" i="6" s="1"/>
  <c r="N559" i="6"/>
  <c r="W558" i="6"/>
  <c r="S558" i="6"/>
  <c r="T558" i="6" s="1"/>
  <c r="N564" i="5"/>
  <c r="Q564" i="5"/>
  <c r="W559" i="6" l="1"/>
  <c r="S559" i="6"/>
  <c r="T559" i="6" s="1"/>
  <c r="U558" i="6" s="1"/>
  <c r="O560" i="6"/>
  <c r="R563" i="4"/>
  <c r="S563" i="4" s="1"/>
  <c r="P563" i="4"/>
  <c r="U557" i="6"/>
  <c r="W564" i="5"/>
  <c r="S564" i="5"/>
  <c r="T564" i="5" s="1"/>
  <c r="U563" i="5" s="1"/>
  <c r="O565" i="5"/>
  <c r="P565" i="5" s="1"/>
  <c r="Q564" i="4" l="1"/>
  <c r="V563" i="4"/>
  <c r="P560" i="6"/>
  <c r="Q560" i="6" s="1"/>
  <c r="N560" i="6"/>
  <c r="N565" i="5"/>
  <c r="Q565" i="5"/>
  <c r="W560" i="6" l="1"/>
  <c r="S560" i="6"/>
  <c r="T560" i="6" s="1"/>
  <c r="U559" i="6" s="1"/>
  <c r="O561" i="6"/>
  <c r="R564" i="4"/>
  <c r="S564" i="4" s="1"/>
  <c r="P564" i="4"/>
  <c r="W565" i="5"/>
  <c r="S565" i="5"/>
  <c r="T565" i="5" s="1"/>
  <c r="U564" i="5" s="1"/>
  <c r="O566" i="5"/>
  <c r="P566" i="5" s="1"/>
  <c r="V564" i="4" l="1"/>
  <c r="Q565" i="4"/>
  <c r="P561" i="6"/>
  <c r="Q561" i="6" s="1"/>
  <c r="N561" i="6"/>
  <c r="N566" i="5"/>
  <c r="Q566" i="5"/>
  <c r="W561" i="6" l="1"/>
  <c r="S561" i="6"/>
  <c r="T561" i="6" s="1"/>
  <c r="U560" i="6" s="1"/>
  <c r="O562" i="6"/>
  <c r="R565" i="4"/>
  <c r="S565" i="4" s="1"/>
  <c r="P565" i="4"/>
  <c r="W566" i="5"/>
  <c r="S566" i="5"/>
  <c r="T566" i="5" s="1"/>
  <c r="U565" i="5" s="1"/>
  <c r="O567" i="5"/>
  <c r="P567" i="5" s="1"/>
  <c r="P562" i="6" l="1"/>
  <c r="Q562" i="6" s="1"/>
  <c r="N562" i="6"/>
  <c r="Q566" i="4"/>
  <c r="V565" i="4"/>
  <c r="N567" i="5"/>
  <c r="Q567" i="5"/>
  <c r="R566" i="4" l="1"/>
  <c r="S566" i="4" s="1"/>
  <c r="P566" i="4"/>
  <c r="W562" i="6"/>
  <c r="O563" i="6"/>
  <c r="S562" i="6"/>
  <c r="T562" i="6" s="1"/>
  <c r="U561" i="6" s="1"/>
  <c r="W567" i="5"/>
  <c r="S567" i="5"/>
  <c r="T567" i="5" s="1"/>
  <c r="U566" i="5" s="1"/>
  <c r="O568" i="5"/>
  <c r="P568" i="5" s="1"/>
  <c r="V566" i="4" l="1"/>
  <c r="Q567" i="4"/>
  <c r="P563" i="6"/>
  <c r="Q563" i="6" s="1"/>
  <c r="N563" i="6"/>
  <c r="N568" i="5"/>
  <c r="Q568" i="5"/>
  <c r="R567" i="4" l="1"/>
  <c r="S567" i="4" s="1"/>
  <c r="P567" i="4"/>
  <c r="O564" i="6"/>
  <c r="W563" i="6"/>
  <c r="S563" i="6"/>
  <c r="T563" i="6" s="1"/>
  <c r="U562" i="6" s="1"/>
  <c r="W568" i="5"/>
  <c r="S568" i="5"/>
  <c r="T568" i="5" s="1"/>
  <c r="U567" i="5" s="1"/>
  <c r="O569" i="5"/>
  <c r="P569" i="5" s="1"/>
  <c r="V567" i="4" l="1"/>
  <c r="Q568" i="4"/>
  <c r="P564" i="6"/>
  <c r="Q564" i="6" s="1"/>
  <c r="N564" i="6"/>
  <c r="N569" i="5"/>
  <c r="Q569" i="5"/>
  <c r="W564" i="6" l="1"/>
  <c r="S564" i="6"/>
  <c r="T564" i="6" s="1"/>
  <c r="U563" i="6" s="1"/>
  <c r="O565" i="6"/>
  <c r="R568" i="4"/>
  <c r="S568" i="4" s="1"/>
  <c r="P568" i="4"/>
  <c r="W569" i="5"/>
  <c r="S569" i="5"/>
  <c r="T569" i="5" s="1"/>
  <c r="U568" i="5" s="1"/>
  <c r="O570" i="5"/>
  <c r="P570" i="5" s="1"/>
  <c r="Q569" i="4" l="1"/>
  <c r="V568" i="4"/>
  <c r="P565" i="6"/>
  <c r="Q565" i="6" s="1"/>
  <c r="N565" i="6"/>
  <c r="N570" i="5"/>
  <c r="Q570" i="5"/>
  <c r="O571" i="5" s="1"/>
  <c r="P571" i="5" l="1"/>
  <c r="Q571" i="5" s="1"/>
  <c r="N571" i="5"/>
  <c r="R569" i="4"/>
  <c r="S569" i="4" s="1"/>
  <c r="P569" i="4"/>
  <c r="S565" i="6"/>
  <c r="T565" i="6" s="1"/>
  <c r="U564" i="6" s="1"/>
  <c r="O566" i="6"/>
  <c r="W565" i="6"/>
  <c r="W570" i="5"/>
  <c r="S570" i="5"/>
  <c r="T570" i="5" s="1"/>
  <c r="W571" i="5" l="1"/>
  <c r="S571" i="5"/>
  <c r="T571" i="5" s="1"/>
  <c r="U570" i="5" s="1"/>
  <c r="O572" i="5"/>
  <c r="P566" i="6"/>
  <c r="Q566" i="6" s="1"/>
  <c r="N566" i="6"/>
  <c r="Q570" i="4"/>
  <c r="V569" i="4"/>
  <c r="U569" i="5"/>
  <c r="P572" i="5" l="1"/>
  <c r="Q572" i="5" s="1"/>
  <c r="N572" i="5"/>
  <c r="S566" i="6"/>
  <c r="T566" i="6" s="1"/>
  <c r="U565" i="6" s="1"/>
  <c r="O567" i="6"/>
  <c r="W566" i="6"/>
  <c r="R570" i="4"/>
  <c r="S570" i="4" s="1"/>
  <c r="Q571" i="4" s="1"/>
  <c r="P570" i="4"/>
  <c r="R571" i="4" l="1"/>
  <c r="S571" i="4" s="1"/>
  <c r="P571" i="4"/>
  <c r="W572" i="5"/>
  <c r="S572" i="5"/>
  <c r="T572" i="5" s="1"/>
  <c r="U571" i="5" s="1"/>
  <c r="O573" i="5"/>
  <c r="V570" i="4"/>
  <c r="P567" i="6"/>
  <c r="Q567" i="6" s="1"/>
  <c r="N567" i="6"/>
  <c r="P573" i="5" l="1"/>
  <c r="N573" i="5"/>
  <c r="Q573" i="5"/>
  <c r="V571" i="4"/>
  <c r="Q572" i="4"/>
  <c r="W567" i="6"/>
  <c r="S567" i="6"/>
  <c r="T567" i="6" s="1"/>
  <c r="U566" i="6" s="1"/>
  <c r="O568" i="6"/>
  <c r="R572" i="4" l="1"/>
  <c r="S572" i="4" s="1"/>
  <c r="P572" i="4"/>
  <c r="W573" i="5"/>
  <c r="S573" i="5"/>
  <c r="T573" i="5" s="1"/>
  <c r="U572" i="5" s="1"/>
  <c r="O574" i="5"/>
  <c r="P568" i="6"/>
  <c r="Q568" i="6" s="1"/>
  <c r="N568" i="6"/>
  <c r="V572" i="4" l="1"/>
  <c r="Q573" i="4"/>
  <c r="P574" i="5"/>
  <c r="Q574" i="5" s="1"/>
  <c r="N574" i="5"/>
  <c r="S568" i="6"/>
  <c r="T568" i="6" s="1"/>
  <c r="U567" i="6" s="1"/>
  <c r="W568" i="6"/>
  <c r="O569" i="6"/>
  <c r="W574" i="5" l="1"/>
  <c r="S574" i="5"/>
  <c r="T574" i="5" s="1"/>
  <c r="U573" i="5" s="1"/>
  <c r="O575" i="5"/>
  <c r="R573" i="4"/>
  <c r="S573" i="4" s="1"/>
  <c r="P573" i="4"/>
  <c r="P569" i="6"/>
  <c r="Q569" i="6" s="1"/>
  <c r="N569" i="6"/>
  <c r="V573" i="4" l="1"/>
  <c r="Q574" i="4"/>
  <c r="P575" i="5"/>
  <c r="Q575" i="5" s="1"/>
  <c r="N575" i="5"/>
  <c r="S569" i="6"/>
  <c r="T569" i="6" s="1"/>
  <c r="U568" i="6" s="1"/>
  <c r="O570" i="6"/>
  <c r="W569" i="6"/>
  <c r="W575" i="5" l="1"/>
  <c r="S575" i="5"/>
  <c r="T575" i="5" s="1"/>
  <c r="U574" i="5" s="1"/>
  <c r="O576" i="5"/>
  <c r="R574" i="4"/>
  <c r="S574" i="4" s="1"/>
  <c r="P574" i="4"/>
  <c r="P570" i="6"/>
  <c r="Q570" i="6" s="1"/>
  <c r="N570" i="6"/>
  <c r="E29" i="6" s="1"/>
  <c r="V574" i="4" l="1"/>
  <c r="Q575" i="4"/>
  <c r="P576" i="5"/>
  <c r="Q576" i="5" s="1"/>
  <c r="N576" i="5"/>
  <c r="W570" i="6"/>
  <c r="S570" i="6"/>
  <c r="T570" i="6" s="1"/>
  <c r="B7" i="6"/>
  <c r="B10" i="6" s="1"/>
  <c r="AN8" i="1" s="1"/>
  <c r="W576" i="5" l="1"/>
  <c r="S576" i="5"/>
  <c r="T576" i="5" s="1"/>
  <c r="U575" i="5" s="1"/>
  <c r="O577" i="5"/>
  <c r="R575" i="4"/>
  <c r="S575" i="4" s="1"/>
  <c r="P575" i="4"/>
  <c r="U569" i="6"/>
  <c r="U570" i="6"/>
  <c r="V575" i="4" l="1"/>
  <c r="Q576" i="4"/>
  <c r="P577" i="5"/>
  <c r="Q577" i="5" s="1"/>
  <c r="N577" i="5"/>
  <c r="W577" i="5" l="1"/>
  <c r="S577" i="5"/>
  <c r="T577" i="5" s="1"/>
  <c r="U576" i="5" s="1"/>
  <c r="O578" i="5"/>
  <c r="R576" i="4"/>
  <c r="S576" i="4" s="1"/>
  <c r="P576" i="4"/>
  <c r="V576" i="4" l="1"/>
  <c r="Q577" i="4"/>
  <c r="P578" i="5"/>
  <c r="Q578" i="5" s="1"/>
  <c r="N578" i="5"/>
  <c r="B32" i="2"/>
  <c r="W578" i="5" l="1"/>
  <c r="S578" i="5"/>
  <c r="T578" i="5" s="1"/>
  <c r="U577" i="5" s="1"/>
  <c r="O579" i="5"/>
  <c r="R577" i="4"/>
  <c r="S577" i="4" s="1"/>
  <c r="P577" i="4"/>
  <c r="P579" i="5" l="1"/>
  <c r="Q579" i="5" s="1"/>
  <c r="N579" i="5"/>
  <c r="V577" i="4"/>
  <c r="Q578" i="4"/>
  <c r="W579" i="5" l="1"/>
  <c r="S579" i="5"/>
  <c r="T579" i="5" s="1"/>
  <c r="U578" i="5" s="1"/>
  <c r="O580" i="5"/>
  <c r="R578" i="4"/>
  <c r="S578" i="4" s="1"/>
  <c r="P578" i="4"/>
  <c r="V578" i="4" l="1"/>
  <c r="Q579" i="4"/>
  <c r="P580" i="5"/>
  <c r="Q580" i="5" s="1"/>
  <c r="N580" i="5"/>
  <c r="R579" i="4" l="1"/>
  <c r="S579" i="4" s="1"/>
  <c r="P579" i="4"/>
  <c r="W580" i="5"/>
  <c r="S580" i="5"/>
  <c r="T580" i="5" s="1"/>
  <c r="U579" i="5" s="1"/>
  <c r="O581" i="5"/>
  <c r="V579" i="4" l="1"/>
  <c r="Q580" i="4"/>
  <c r="P581" i="5"/>
  <c r="Q581" i="5" s="1"/>
  <c r="N581" i="5"/>
  <c r="R580" i="4" l="1"/>
  <c r="S580" i="4" s="1"/>
  <c r="P580" i="4"/>
  <c r="W581" i="5"/>
  <c r="S581" i="5"/>
  <c r="T581" i="5" s="1"/>
  <c r="U580" i="5" s="1"/>
  <c r="O582" i="5"/>
  <c r="V580" i="4" l="1"/>
  <c r="Q581" i="4"/>
  <c r="P582" i="5"/>
  <c r="Q582" i="5" s="1"/>
  <c r="N582" i="5"/>
  <c r="R581" i="4" l="1"/>
  <c r="S581" i="4" s="1"/>
  <c r="P581" i="4"/>
  <c r="W582" i="5"/>
  <c r="S582" i="5"/>
  <c r="T582" i="5" s="1"/>
  <c r="U581" i="5" s="1"/>
  <c r="O583" i="5"/>
  <c r="V581" i="4" l="1"/>
  <c r="Q582" i="4"/>
  <c r="P583" i="5"/>
  <c r="Q583" i="5" s="1"/>
  <c r="N583" i="5"/>
  <c r="R582" i="4" l="1"/>
  <c r="S582" i="4" s="1"/>
  <c r="P582" i="4"/>
  <c r="W583" i="5"/>
  <c r="S583" i="5"/>
  <c r="T583" i="5" s="1"/>
  <c r="U582" i="5" s="1"/>
  <c r="O584" i="5"/>
  <c r="V582" i="4" l="1"/>
  <c r="Q583" i="4"/>
  <c r="P584" i="5"/>
  <c r="Q584" i="5" s="1"/>
  <c r="N584" i="5"/>
  <c r="W584" i="5" l="1"/>
  <c r="S584" i="5"/>
  <c r="T584" i="5" s="1"/>
  <c r="U583" i="5" s="1"/>
  <c r="O585" i="5"/>
  <c r="R583" i="4"/>
  <c r="S583" i="4" s="1"/>
  <c r="P583" i="4"/>
  <c r="V583" i="4" l="1"/>
  <c r="Q584" i="4"/>
  <c r="P585" i="5"/>
  <c r="Q585" i="5" s="1"/>
  <c r="N585" i="5"/>
  <c r="W585" i="5" l="1"/>
  <c r="S585" i="5"/>
  <c r="T585" i="5" s="1"/>
  <c r="U584" i="5" s="1"/>
  <c r="O586" i="5"/>
  <c r="R584" i="4"/>
  <c r="S584" i="4" s="1"/>
  <c r="P584" i="4"/>
  <c r="V584" i="4" l="1"/>
  <c r="Q585" i="4"/>
  <c r="P586" i="5"/>
  <c r="Q586" i="5" s="1"/>
  <c r="N586" i="5"/>
  <c r="W586" i="5" l="1"/>
  <c r="S586" i="5"/>
  <c r="T586" i="5" s="1"/>
  <c r="U585" i="5" s="1"/>
  <c r="O587" i="5"/>
  <c r="R585" i="4"/>
  <c r="S585" i="4" s="1"/>
  <c r="P585" i="4"/>
  <c r="P587" i="5" l="1"/>
  <c r="Q587" i="5" s="1"/>
  <c r="N587" i="5"/>
  <c r="V585" i="4"/>
  <c r="Q586" i="4"/>
  <c r="W587" i="5" l="1"/>
  <c r="S587" i="5"/>
  <c r="T587" i="5" s="1"/>
  <c r="U586" i="5" s="1"/>
  <c r="O588" i="5"/>
  <c r="R586" i="4"/>
  <c r="S586" i="4" s="1"/>
  <c r="P586" i="4"/>
  <c r="P588" i="5" l="1"/>
  <c r="Q588" i="5" s="1"/>
  <c r="N588" i="5"/>
  <c r="V586" i="4"/>
  <c r="Q587" i="4"/>
  <c r="W588" i="5" l="1"/>
  <c r="S588" i="5"/>
  <c r="T588" i="5" s="1"/>
  <c r="U587" i="5" s="1"/>
  <c r="O589" i="5"/>
  <c r="R587" i="4"/>
  <c r="S587" i="4" s="1"/>
  <c r="P587" i="4"/>
  <c r="V587" i="4" l="1"/>
  <c r="Q588" i="4"/>
  <c r="P589" i="5"/>
  <c r="Q589" i="5" s="1"/>
  <c r="N589" i="5"/>
  <c r="R588" i="4" l="1"/>
  <c r="S588" i="4" s="1"/>
  <c r="P588" i="4"/>
  <c r="W589" i="5"/>
  <c r="S589" i="5"/>
  <c r="T589" i="5" s="1"/>
  <c r="U588" i="5" s="1"/>
  <c r="O590" i="5"/>
  <c r="V588" i="4" l="1"/>
  <c r="Q589" i="4"/>
  <c r="P590" i="5"/>
  <c r="Q590" i="5" s="1"/>
  <c r="N590" i="5"/>
  <c r="W590" i="5" l="1"/>
  <c r="S590" i="5"/>
  <c r="T590" i="5" s="1"/>
  <c r="U589" i="5" s="1"/>
  <c r="O591" i="5"/>
  <c r="R589" i="4"/>
  <c r="S589" i="4" s="1"/>
  <c r="P589" i="4"/>
  <c r="V589" i="4" l="1"/>
  <c r="Q590" i="4"/>
  <c r="P591" i="5"/>
  <c r="Q591" i="5" s="1"/>
  <c r="N591" i="5"/>
  <c r="R590" i="4" l="1"/>
  <c r="S590" i="4" s="1"/>
  <c r="P590" i="4"/>
  <c r="W591" i="5"/>
  <c r="S591" i="5"/>
  <c r="T591" i="5" s="1"/>
  <c r="U590" i="5" s="1"/>
  <c r="O592" i="5"/>
  <c r="V590" i="4" l="1"/>
  <c r="Q591" i="4"/>
  <c r="P592" i="5"/>
  <c r="Q592" i="5" s="1"/>
  <c r="N592" i="5"/>
  <c r="W592" i="5" l="1"/>
  <c r="S592" i="5"/>
  <c r="T592" i="5" s="1"/>
  <c r="U591" i="5" s="1"/>
  <c r="O593" i="5"/>
  <c r="R591" i="4"/>
  <c r="S591" i="4" s="1"/>
  <c r="P591" i="4"/>
  <c r="V591" i="4" l="1"/>
  <c r="Q592" i="4"/>
  <c r="P593" i="5"/>
  <c r="Q593" i="5" s="1"/>
  <c r="N593" i="5"/>
  <c r="W593" i="5" l="1"/>
  <c r="S593" i="5"/>
  <c r="T593" i="5" s="1"/>
  <c r="U592" i="5" s="1"/>
  <c r="O594" i="5"/>
  <c r="R592" i="4"/>
  <c r="S592" i="4" s="1"/>
  <c r="P592" i="4"/>
  <c r="V592" i="4" l="1"/>
  <c r="Q593" i="4"/>
  <c r="P594" i="5"/>
  <c r="Q594" i="5" s="1"/>
  <c r="N594" i="5"/>
  <c r="R593" i="4" l="1"/>
  <c r="S593" i="4" s="1"/>
  <c r="P593" i="4"/>
  <c r="W594" i="5"/>
  <c r="S594" i="5"/>
  <c r="T594" i="5" s="1"/>
  <c r="U593" i="5" s="1"/>
  <c r="O595" i="5"/>
  <c r="V593" i="4" l="1"/>
  <c r="Q594" i="4"/>
  <c r="P595" i="5"/>
  <c r="Q595" i="5" s="1"/>
  <c r="N595" i="5"/>
  <c r="W595" i="5" l="1"/>
  <c r="S595" i="5"/>
  <c r="T595" i="5" s="1"/>
  <c r="U594" i="5" s="1"/>
  <c r="O596" i="5"/>
  <c r="R594" i="4"/>
  <c r="S594" i="4" s="1"/>
  <c r="P594" i="4"/>
  <c r="V594" i="4" l="1"/>
  <c r="Q595" i="4"/>
  <c r="P596" i="5"/>
  <c r="Q596" i="5" s="1"/>
  <c r="N596" i="5"/>
  <c r="R595" i="4" l="1"/>
  <c r="S595" i="4" s="1"/>
  <c r="P595" i="4"/>
  <c r="W596" i="5"/>
  <c r="S596" i="5"/>
  <c r="T596" i="5" s="1"/>
  <c r="U595" i="5" s="1"/>
  <c r="O597" i="5"/>
  <c r="V595" i="4" l="1"/>
  <c r="Q596" i="4"/>
  <c r="P597" i="5"/>
  <c r="Q597" i="5" s="1"/>
  <c r="N597" i="5"/>
  <c r="R596" i="4" l="1"/>
  <c r="S596" i="4" s="1"/>
  <c r="P596" i="4"/>
  <c r="W597" i="5"/>
  <c r="S597" i="5"/>
  <c r="T597" i="5" s="1"/>
  <c r="U596" i="5" s="1"/>
  <c r="O598" i="5"/>
  <c r="V596" i="4" l="1"/>
  <c r="Q597" i="4"/>
  <c r="P598" i="5"/>
  <c r="Q598" i="5" s="1"/>
  <c r="N598" i="5"/>
  <c r="R597" i="4" l="1"/>
  <c r="S597" i="4" s="1"/>
  <c r="P597" i="4"/>
  <c r="W598" i="5"/>
  <c r="S598" i="5"/>
  <c r="T598" i="5" s="1"/>
  <c r="U597" i="5" s="1"/>
  <c r="O599" i="5"/>
  <c r="V597" i="4" l="1"/>
  <c r="Q598" i="4"/>
  <c r="P599" i="5"/>
  <c r="Q599" i="5" s="1"/>
  <c r="N599" i="5"/>
  <c r="R598" i="4" l="1"/>
  <c r="S598" i="4" s="1"/>
  <c r="P598" i="4"/>
  <c r="W599" i="5"/>
  <c r="S599" i="5"/>
  <c r="T599" i="5" s="1"/>
  <c r="U598" i="5" s="1"/>
  <c r="O600" i="5"/>
  <c r="V598" i="4" l="1"/>
  <c r="Q599" i="4"/>
  <c r="P600" i="5"/>
  <c r="Q600" i="5" s="1"/>
  <c r="N600" i="5"/>
  <c r="R599" i="4" l="1"/>
  <c r="S599" i="4" s="1"/>
  <c r="P599" i="4"/>
  <c r="W600" i="5"/>
  <c r="S600" i="5"/>
  <c r="T600" i="5" s="1"/>
  <c r="U599" i="5" s="1"/>
  <c r="O601" i="5"/>
  <c r="V599" i="4" l="1"/>
  <c r="Q600" i="4"/>
  <c r="P601" i="5"/>
  <c r="Q601" i="5" s="1"/>
  <c r="N601" i="5"/>
  <c r="W601" i="5" l="1"/>
  <c r="S601" i="5"/>
  <c r="T601" i="5" s="1"/>
  <c r="U600" i="5" s="1"/>
  <c r="O602" i="5"/>
  <c r="R600" i="4"/>
  <c r="S600" i="4" s="1"/>
  <c r="P600" i="4"/>
  <c r="V600" i="4" l="1"/>
  <c r="Q601" i="4"/>
  <c r="P602" i="5"/>
  <c r="Q602" i="5" s="1"/>
  <c r="N602" i="5"/>
  <c r="W602" i="5" l="1"/>
  <c r="S602" i="5"/>
  <c r="T602" i="5" s="1"/>
  <c r="U601" i="5" s="1"/>
  <c r="O603" i="5"/>
  <c r="R601" i="4"/>
  <c r="S601" i="4" s="1"/>
  <c r="P601" i="4"/>
  <c r="V601" i="4" l="1"/>
  <c r="Q602" i="4"/>
  <c r="P603" i="5"/>
  <c r="Q603" i="5" s="1"/>
  <c r="N603" i="5"/>
  <c r="W603" i="5" l="1"/>
  <c r="S603" i="5"/>
  <c r="T603" i="5" s="1"/>
  <c r="U602" i="5" s="1"/>
  <c r="O604" i="5"/>
  <c r="R602" i="4"/>
  <c r="S602" i="4" s="1"/>
  <c r="P602" i="4"/>
  <c r="V602" i="4" l="1"/>
  <c r="Q603" i="4"/>
  <c r="P604" i="5"/>
  <c r="Q604" i="5" s="1"/>
  <c r="N604" i="5"/>
  <c r="R603" i="4" l="1"/>
  <c r="S603" i="4" s="1"/>
  <c r="P603" i="4"/>
  <c r="W604" i="5"/>
  <c r="S604" i="5"/>
  <c r="T604" i="5" s="1"/>
  <c r="U603" i="5" s="1"/>
  <c r="O605" i="5"/>
  <c r="V603" i="4" l="1"/>
  <c r="Q604" i="4"/>
  <c r="P605" i="5"/>
  <c r="Q605" i="5" s="1"/>
  <c r="N605" i="5"/>
  <c r="R604" i="4" l="1"/>
  <c r="S604" i="4" s="1"/>
  <c r="P604" i="4"/>
  <c r="W605" i="5"/>
  <c r="S605" i="5"/>
  <c r="T605" i="5" s="1"/>
  <c r="U604" i="5" s="1"/>
  <c r="O606" i="5"/>
  <c r="V604" i="4" l="1"/>
  <c r="Q605" i="4"/>
  <c r="P606" i="5"/>
  <c r="Q606" i="5" s="1"/>
  <c r="N606" i="5"/>
  <c r="W606" i="5" l="1"/>
  <c r="S606" i="5"/>
  <c r="T606" i="5" s="1"/>
  <c r="U605" i="5" s="1"/>
  <c r="O607" i="5"/>
  <c r="R605" i="4"/>
  <c r="S605" i="4" s="1"/>
  <c r="P605" i="4"/>
  <c r="V605" i="4" l="1"/>
  <c r="Q606" i="4"/>
  <c r="P607" i="5"/>
  <c r="Q607" i="5" s="1"/>
  <c r="N607" i="5"/>
  <c r="R606" i="4" l="1"/>
  <c r="S606" i="4" s="1"/>
  <c r="P606" i="4"/>
  <c r="W607" i="5"/>
  <c r="S607" i="5"/>
  <c r="T607" i="5" s="1"/>
  <c r="U606" i="5" s="1"/>
  <c r="O608" i="5"/>
  <c r="V606" i="4" l="1"/>
  <c r="Q607" i="4"/>
  <c r="P608" i="5"/>
  <c r="Q608" i="5" s="1"/>
  <c r="N608" i="5"/>
  <c r="W608" i="5" l="1"/>
  <c r="S608" i="5"/>
  <c r="T608" i="5" s="1"/>
  <c r="U607" i="5" s="1"/>
  <c r="O609" i="5"/>
  <c r="R607" i="4"/>
  <c r="S607" i="4" s="1"/>
  <c r="P607" i="4"/>
  <c r="V607" i="4" l="1"/>
  <c r="Q608" i="4"/>
  <c r="P609" i="5"/>
  <c r="Q609" i="5" s="1"/>
  <c r="N609" i="5"/>
  <c r="R608" i="4" l="1"/>
  <c r="S608" i="4" s="1"/>
  <c r="P608" i="4"/>
  <c r="W609" i="5"/>
  <c r="S609" i="5"/>
  <c r="T609" i="5" s="1"/>
  <c r="U608" i="5" s="1"/>
  <c r="O610" i="5"/>
  <c r="V608" i="4" l="1"/>
  <c r="Q609" i="4"/>
  <c r="P610" i="5"/>
  <c r="Q610" i="5" s="1"/>
  <c r="N610" i="5"/>
  <c r="W610" i="5" l="1"/>
  <c r="S610" i="5"/>
  <c r="T610" i="5" s="1"/>
  <c r="U609" i="5" s="1"/>
  <c r="O611" i="5"/>
  <c r="R609" i="4"/>
  <c r="S609" i="4" s="1"/>
  <c r="P609" i="4"/>
  <c r="V609" i="4" l="1"/>
  <c r="Q610" i="4"/>
  <c r="P611" i="5"/>
  <c r="Q611" i="5" s="1"/>
  <c r="N611" i="5"/>
  <c r="W611" i="5" l="1"/>
  <c r="S611" i="5"/>
  <c r="T611" i="5" s="1"/>
  <c r="U610" i="5" s="1"/>
  <c r="O612" i="5"/>
  <c r="R610" i="4"/>
  <c r="S610" i="4" s="1"/>
  <c r="P610" i="4"/>
  <c r="P612" i="5" l="1"/>
  <c r="Q612" i="5" s="1"/>
  <c r="N612" i="5"/>
  <c r="V610" i="4"/>
  <c r="Q611" i="4"/>
  <c r="W612" i="5" l="1"/>
  <c r="S612" i="5"/>
  <c r="T612" i="5" s="1"/>
  <c r="U611" i="5" s="1"/>
  <c r="O613" i="5"/>
  <c r="R611" i="4"/>
  <c r="S611" i="4" s="1"/>
  <c r="P611" i="4"/>
  <c r="V611" i="4" l="1"/>
  <c r="Q612" i="4"/>
  <c r="P613" i="5"/>
  <c r="Q613" i="5" s="1"/>
  <c r="N613" i="5"/>
  <c r="R612" i="4" l="1"/>
  <c r="S612" i="4" s="1"/>
  <c r="P612" i="4"/>
  <c r="W613" i="5"/>
  <c r="S613" i="5"/>
  <c r="T613" i="5" s="1"/>
  <c r="U612" i="5" s="1"/>
  <c r="O614" i="5"/>
  <c r="V612" i="4" l="1"/>
  <c r="Q613" i="4"/>
  <c r="P614" i="5"/>
  <c r="Q614" i="5" s="1"/>
  <c r="N614" i="5"/>
  <c r="W614" i="5" l="1"/>
  <c r="S614" i="5"/>
  <c r="T614" i="5" s="1"/>
  <c r="U613" i="5" s="1"/>
  <c r="O615" i="5"/>
  <c r="R613" i="4"/>
  <c r="S613" i="4" s="1"/>
  <c r="P613" i="4"/>
  <c r="V613" i="4" l="1"/>
  <c r="Q614" i="4"/>
  <c r="P615" i="5"/>
  <c r="Q615" i="5" s="1"/>
  <c r="N615" i="5"/>
  <c r="R614" i="4" l="1"/>
  <c r="S614" i="4" s="1"/>
  <c r="P614" i="4"/>
  <c r="W615" i="5"/>
  <c r="S615" i="5"/>
  <c r="T615" i="5" s="1"/>
  <c r="U614" i="5" s="1"/>
  <c r="O616" i="5"/>
  <c r="V614" i="4" l="1"/>
  <c r="Q615" i="4"/>
  <c r="P616" i="5"/>
  <c r="Q616" i="5" s="1"/>
  <c r="N616" i="5"/>
  <c r="R615" i="4" l="1"/>
  <c r="S615" i="4" s="1"/>
  <c r="P615" i="4"/>
  <c r="W616" i="5"/>
  <c r="S616" i="5"/>
  <c r="T616" i="5" s="1"/>
  <c r="U615" i="5" s="1"/>
  <c r="O617" i="5"/>
  <c r="V615" i="4" l="1"/>
  <c r="Q616" i="4"/>
  <c r="P617" i="5"/>
  <c r="Q617" i="5" s="1"/>
  <c r="N617" i="5"/>
  <c r="R616" i="4" l="1"/>
  <c r="S616" i="4" s="1"/>
  <c r="P616" i="4"/>
  <c r="W617" i="5"/>
  <c r="S617" i="5"/>
  <c r="T617" i="5" s="1"/>
  <c r="U616" i="5" s="1"/>
  <c r="O618" i="5"/>
  <c r="V616" i="4" l="1"/>
  <c r="Q617" i="4"/>
  <c r="P618" i="5"/>
  <c r="Q618" i="5" s="1"/>
  <c r="N618" i="5"/>
  <c r="W618" i="5" l="1"/>
  <c r="S618" i="5"/>
  <c r="T618" i="5" s="1"/>
  <c r="U617" i="5" s="1"/>
  <c r="O619" i="5"/>
  <c r="R617" i="4"/>
  <c r="S617" i="4" s="1"/>
  <c r="P617" i="4"/>
  <c r="V617" i="4" l="1"/>
  <c r="Q618" i="4"/>
  <c r="P619" i="5"/>
  <c r="Q619" i="5" s="1"/>
  <c r="N619" i="5"/>
  <c r="R618" i="4" l="1"/>
  <c r="P618" i="4"/>
  <c r="S618" i="4"/>
  <c r="W619" i="5"/>
  <c r="S619" i="5"/>
  <c r="T619" i="5" s="1"/>
  <c r="U618" i="5" s="1"/>
  <c r="O620" i="5"/>
  <c r="V618" i="4" l="1"/>
  <c r="Q619" i="4"/>
  <c r="P620" i="5"/>
  <c r="Q620" i="5" s="1"/>
  <c r="N620" i="5"/>
  <c r="R619" i="4" l="1"/>
  <c r="S619" i="4" s="1"/>
  <c r="P619" i="4"/>
  <c r="W620" i="5"/>
  <c r="S620" i="5"/>
  <c r="T620" i="5" s="1"/>
  <c r="U619" i="5" s="1"/>
  <c r="O621" i="5"/>
  <c r="V619" i="4" l="1"/>
  <c r="Q620" i="4"/>
  <c r="P621" i="5"/>
  <c r="Q621" i="5" s="1"/>
  <c r="N621" i="5"/>
  <c r="R620" i="4" l="1"/>
  <c r="P620" i="4"/>
  <c r="S620" i="4"/>
  <c r="W621" i="5"/>
  <c r="S621" i="5"/>
  <c r="T621" i="5" s="1"/>
  <c r="U620" i="5" s="1"/>
  <c r="O622" i="5"/>
  <c r="V620" i="4" l="1"/>
  <c r="Q621" i="4"/>
  <c r="P622" i="5"/>
  <c r="Q622" i="5" s="1"/>
  <c r="N622" i="5"/>
  <c r="W622" i="5" l="1"/>
  <c r="S622" i="5"/>
  <c r="T622" i="5" s="1"/>
  <c r="U621" i="5" s="1"/>
  <c r="O623" i="5"/>
  <c r="R621" i="4"/>
  <c r="S621" i="4" s="1"/>
  <c r="P621" i="4"/>
  <c r="V621" i="4" l="1"/>
  <c r="Q622" i="4"/>
  <c r="P623" i="5"/>
  <c r="Q623" i="5" s="1"/>
  <c r="N623" i="5"/>
  <c r="W623" i="5" l="1"/>
  <c r="S623" i="5"/>
  <c r="T623" i="5" s="1"/>
  <c r="U622" i="5" s="1"/>
  <c r="O624" i="5"/>
  <c r="R622" i="4"/>
  <c r="S622" i="4" s="1"/>
  <c r="P622" i="4"/>
  <c r="V622" i="4" l="1"/>
  <c r="Q623" i="4"/>
  <c r="P624" i="5"/>
  <c r="Q624" i="5" s="1"/>
  <c r="N624" i="5"/>
  <c r="W624" i="5" l="1"/>
  <c r="S624" i="5"/>
  <c r="T624" i="5" s="1"/>
  <c r="U623" i="5" s="1"/>
  <c r="O625" i="5"/>
  <c r="R623" i="4"/>
  <c r="S623" i="4" s="1"/>
  <c r="P623" i="4"/>
  <c r="V623" i="4" l="1"/>
  <c r="Q624" i="4"/>
  <c r="P625" i="5"/>
  <c r="Q625" i="5" s="1"/>
  <c r="N625" i="5"/>
  <c r="W625" i="5" l="1"/>
  <c r="S625" i="5"/>
  <c r="T625" i="5" s="1"/>
  <c r="U624" i="5" s="1"/>
  <c r="O626" i="5"/>
  <c r="R624" i="4"/>
  <c r="S624" i="4" s="1"/>
  <c r="P624" i="4"/>
  <c r="V624" i="4" l="1"/>
  <c r="Q625" i="4"/>
  <c r="P626" i="5"/>
  <c r="Q626" i="5" s="1"/>
  <c r="N626" i="5"/>
  <c r="W626" i="5" l="1"/>
  <c r="S626" i="5"/>
  <c r="T626" i="5" s="1"/>
  <c r="U625" i="5" s="1"/>
  <c r="O627" i="5"/>
  <c r="R625" i="4"/>
  <c r="S625" i="4" s="1"/>
  <c r="P625" i="4"/>
  <c r="V625" i="4" l="1"/>
  <c r="Q626" i="4"/>
  <c r="P627" i="5"/>
  <c r="Q627" i="5" s="1"/>
  <c r="N627" i="5"/>
  <c r="R626" i="4" l="1"/>
  <c r="S626" i="4" s="1"/>
  <c r="P626" i="4"/>
  <c r="W627" i="5"/>
  <c r="S627" i="5"/>
  <c r="T627" i="5" s="1"/>
  <c r="U626" i="5" s="1"/>
  <c r="O628" i="5"/>
  <c r="V626" i="4" l="1"/>
  <c r="Q627" i="4"/>
  <c r="P628" i="5"/>
  <c r="Q628" i="5" s="1"/>
  <c r="N628" i="5"/>
  <c r="W628" i="5" l="1"/>
  <c r="S628" i="5"/>
  <c r="T628" i="5" s="1"/>
  <c r="U627" i="5" s="1"/>
  <c r="O629" i="5"/>
  <c r="R627" i="4"/>
  <c r="S627" i="4" s="1"/>
  <c r="P627" i="4"/>
  <c r="V627" i="4" l="1"/>
  <c r="Q628" i="4"/>
  <c r="P629" i="5"/>
  <c r="Q629" i="5" s="1"/>
  <c r="N629" i="5"/>
  <c r="R628" i="4" l="1"/>
  <c r="S628" i="4" s="1"/>
  <c r="P628" i="4"/>
  <c r="W629" i="5"/>
  <c r="S629" i="5"/>
  <c r="T629" i="5" s="1"/>
  <c r="U628" i="5" s="1"/>
  <c r="O630" i="5"/>
  <c r="V628" i="4" l="1"/>
  <c r="Q629" i="4"/>
  <c r="P630" i="5"/>
  <c r="Q630" i="5" s="1"/>
  <c r="N630" i="5"/>
  <c r="R629" i="4" l="1"/>
  <c r="S629" i="4" s="1"/>
  <c r="P629" i="4"/>
  <c r="W630" i="5"/>
  <c r="S630" i="5"/>
  <c r="T630" i="5" s="1"/>
  <c r="U629" i="5" s="1"/>
  <c r="O631" i="5"/>
  <c r="V629" i="4" l="1"/>
  <c r="Q630" i="4"/>
  <c r="P631" i="5"/>
  <c r="Q631" i="5" s="1"/>
  <c r="N631" i="5"/>
  <c r="W631" i="5" l="1"/>
  <c r="S631" i="5"/>
  <c r="T631" i="5" s="1"/>
  <c r="U630" i="5" s="1"/>
  <c r="O632" i="5"/>
  <c r="R630" i="4"/>
  <c r="S630" i="4" s="1"/>
  <c r="P630" i="4"/>
  <c r="V630" i="4" l="1"/>
  <c r="Q631" i="4"/>
  <c r="P632" i="5"/>
  <c r="Q632" i="5" s="1"/>
  <c r="N632" i="5"/>
  <c r="W632" i="5" l="1"/>
  <c r="S632" i="5"/>
  <c r="T632" i="5" s="1"/>
  <c r="U631" i="5" s="1"/>
  <c r="O633" i="5"/>
  <c r="R631" i="4"/>
  <c r="S631" i="4" s="1"/>
  <c r="P631" i="4"/>
  <c r="V631" i="4" l="1"/>
  <c r="Q632" i="4"/>
  <c r="P633" i="5"/>
  <c r="Q633" i="5" s="1"/>
  <c r="N633" i="5"/>
  <c r="R632" i="4" l="1"/>
  <c r="S632" i="4" s="1"/>
  <c r="P632" i="4"/>
  <c r="W633" i="5"/>
  <c r="S633" i="5"/>
  <c r="T633" i="5" s="1"/>
  <c r="U632" i="5" s="1"/>
  <c r="O634" i="5"/>
  <c r="V632" i="4" l="1"/>
  <c r="Q633" i="4"/>
  <c r="P634" i="5"/>
  <c r="Q634" i="5" s="1"/>
  <c r="N634" i="5"/>
  <c r="R633" i="4" l="1"/>
  <c r="S633" i="4" s="1"/>
  <c r="P633" i="4"/>
  <c r="W634" i="5"/>
  <c r="S634" i="5"/>
  <c r="T634" i="5" s="1"/>
  <c r="U633" i="5" s="1"/>
  <c r="O635" i="5"/>
  <c r="V633" i="4" l="1"/>
  <c r="Q634" i="4"/>
  <c r="P635" i="5"/>
  <c r="Q635" i="5" s="1"/>
  <c r="N635" i="5"/>
  <c r="W635" i="5" l="1"/>
  <c r="S635" i="5"/>
  <c r="T635" i="5" s="1"/>
  <c r="U634" i="5" s="1"/>
  <c r="O636" i="5"/>
  <c r="R634" i="4"/>
  <c r="S634" i="4" s="1"/>
  <c r="P634" i="4"/>
  <c r="V634" i="4" l="1"/>
  <c r="Q635" i="4"/>
  <c r="P636" i="5"/>
  <c r="Q636" i="5" s="1"/>
  <c r="N636" i="5"/>
  <c r="W636" i="5" l="1"/>
  <c r="S636" i="5"/>
  <c r="T636" i="5" s="1"/>
  <c r="U635" i="5" s="1"/>
  <c r="O637" i="5"/>
  <c r="R635" i="4"/>
  <c r="S635" i="4" s="1"/>
  <c r="P635" i="4"/>
  <c r="V635" i="4" l="1"/>
  <c r="Q636" i="4"/>
  <c r="P637" i="5"/>
  <c r="Q637" i="5" s="1"/>
  <c r="N637" i="5"/>
  <c r="R636" i="4" l="1"/>
  <c r="S636" i="4" s="1"/>
  <c r="P636" i="4"/>
  <c r="W637" i="5"/>
  <c r="S637" i="5"/>
  <c r="T637" i="5" s="1"/>
  <c r="U636" i="5" s="1"/>
  <c r="O638" i="5"/>
  <c r="V636" i="4" l="1"/>
  <c r="Q637" i="4"/>
  <c r="P638" i="5"/>
  <c r="Q638" i="5" s="1"/>
  <c r="N638" i="5"/>
  <c r="W638" i="5" l="1"/>
  <c r="S638" i="5"/>
  <c r="T638" i="5" s="1"/>
  <c r="U637" i="5" s="1"/>
  <c r="O639" i="5"/>
  <c r="R637" i="4"/>
  <c r="S637" i="4" s="1"/>
  <c r="P637" i="4"/>
  <c r="V637" i="4" l="1"/>
  <c r="Q638" i="4"/>
  <c r="P639" i="5"/>
  <c r="Q639" i="5" s="1"/>
  <c r="N639" i="5"/>
  <c r="R638" i="4" l="1"/>
  <c r="S638" i="4" s="1"/>
  <c r="P638" i="4"/>
  <c r="W639" i="5"/>
  <c r="S639" i="5"/>
  <c r="T639" i="5" s="1"/>
  <c r="U638" i="5" s="1"/>
  <c r="O640" i="5"/>
  <c r="V638" i="4" l="1"/>
  <c r="Q639" i="4"/>
  <c r="P640" i="5"/>
  <c r="Q640" i="5" s="1"/>
  <c r="N640" i="5"/>
  <c r="R639" i="4" l="1"/>
  <c r="S639" i="4" s="1"/>
  <c r="P639" i="4"/>
  <c r="W640" i="5"/>
  <c r="S640" i="5"/>
  <c r="T640" i="5" s="1"/>
  <c r="U639" i="5" s="1"/>
  <c r="O641" i="5"/>
  <c r="V639" i="4" l="1"/>
  <c r="Q640" i="4"/>
  <c r="P641" i="5"/>
  <c r="Q641" i="5" s="1"/>
  <c r="N641" i="5"/>
  <c r="W641" i="5" l="1"/>
  <c r="S641" i="5"/>
  <c r="T641" i="5" s="1"/>
  <c r="U640" i="5" s="1"/>
  <c r="O642" i="5"/>
  <c r="R640" i="4"/>
  <c r="S640" i="4" s="1"/>
  <c r="P640" i="4"/>
  <c r="V640" i="4" l="1"/>
  <c r="Q641" i="4"/>
  <c r="P642" i="5"/>
  <c r="Q642" i="5" s="1"/>
  <c r="N642" i="5"/>
  <c r="R641" i="4" l="1"/>
  <c r="S641" i="4" s="1"/>
  <c r="P641" i="4"/>
  <c r="W642" i="5"/>
  <c r="S642" i="5"/>
  <c r="T642" i="5" s="1"/>
  <c r="U641" i="5" s="1"/>
  <c r="O643" i="5"/>
  <c r="V641" i="4" l="1"/>
  <c r="Q642" i="4"/>
  <c r="P643" i="5"/>
  <c r="Q643" i="5" s="1"/>
  <c r="N643" i="5"/>
  <c r="W643" i="5" l="1"/>
  <c r="S643" i="5"/>
  <c r="T643" i="5" s="1"/>
  <c r="U642" i="5" s="1"/>
  <c r="O644" i="5"/>
  <c r="R642" i="4"/>
  <c r="S642" i="4" s="1"/>
  <c r="P642" i="4"/>
  <c r="V642" i="4" l="1"/>
  <c r="Q643" i="4"/>
  <c r="P644" i="5"/>
  <c r="Q644" i="5" s="1"/>
  <c r="N644" i="5"/>
  <c r="R643" i="4" l="1"/>
  <c r="S643" i="4" s="1"/>
  <c r="P643" i="4"/>
  <c r="W644" i="5"/>
  <c r="S644" i="5"/>
  <c r="T644" i="5" s="1"/>
  <c r="U643" i="5" s="1"/>
  <c r="O645" i="5"/>
  <c r="V643" i="4" l="1"/>
  <c r="Q644" i="4"/>
  <c r="P645" i="5"/>
  <c r="Q645" i="5" s="1"/>
  <c r="N645" i="5"/>
  <c r="R644" i="4" l="1"/>
  <c r="S644" i="4" s="1"/>
  <c r="P644" i="4"/>
  <c r="W645" i="5"/>
  <c r="S645" i="5"/>
  <c r="T645" i="5" s="1"/>
  <c r="U644" i="5" s="1"/>
  <c r="O646" i="5"/>
  <c r="V644" i="4" l="1"/>
  <c r="Q645" i="4"/>
  <c r="P646" i="5"/>
  <c r="Q646" i="5" s="1"/>
  <c r="N646" i="5"/>
  <c r="W646" i="5" l="1"/>
  <c r="S646" i="5"/>
  <c r="T646" i="5" s="1"/>
  <c r="U645" i="5" s="1"/>
  <c r="O647" i="5"/>
  <c r="R645" i="4"/>
  <c r="S645" i="4" s="1"/>
  <c r="P645" i="4"/>
  <c r="V645" i="4" l="1"/>
  <c r="Q646" i="4"/>
  <c r="P647" i="5"/>
  <c r="Q647" i="5" s="1"/>
  <c r="N647" i="5"/>
  <c r="W647" i="5" l="1"/>
  <c r="S647" i="5"/>
  <c r="T647" i="5" s="1"/>
  <c r="U646" i="5" s="1"/>
  <c r="O648" i="5"/>
  <c r="R646" i="4"/>
  <c r="S646" i="4" s="1"/>
  <c r="P646" i="4"/>
  <c r="V646" i="4" l="1"/>
  <c r="Q647" i="4"/>
  <c r="P648" i="5"/>
  <c r="Q648" i="5" s="1"/>
  <c r="N648" i="5"/>
  <c r="W648" i="5" l="1"/>
  <c r="S648" i="5"/>
  <c r="T648" i="5" s="1"/>
  <c r="U647" i="5" s="1"/>
  <c r="O649" i="5"/>
  <c r="R647" i="4"/>
  <c r="S647" i="4" s="1"/>
  <c r="P647" i="4"/>
  <c r="V647" i="4" l="1"/>
  <c r="Q648" i="4"/>
  <c r="P649" i="5"/>
  <c r="Q649" i="5" s="1"/>
  <c r="N649" i="5"/>
  <c r="W649" i="5" l="1"/>
  <c r="S649" i="5"/>
  <c r="T649" i="5" s="1"/>
  <c r="U648" i="5" s="1"/>
  <c r="O650" i="5"/>
  <c r="R648" i="4"/>
  <c r="S648" i="4" s="1"/>
  <c r="P648" i="4"/>
  <c r="V648" i="4" l="1"/>
  <c r="Q649" i="4"/>
  <c r="P650" i="5"/>
  <c r="Q650" i="5" s="1"/>
  <c r="N650" i="5"/>
  <c r="W650" i="5" l="1"/>
  <c r="S650" i="5"/>
  <c r="T650" i="5" s="1"/>
  <c r="U649" i="5" s="1"/>
  <c r="O651" i="5"/>
  <c r="R649" i="4"/>
  <c r="S649" i="4" s="1"/>
  <c r="P649" i="4"/>
  <c r="V649" i="4" l="1"/>
  <c r="Q650" i="4"/>
  <c r="P651" i="5"/>
  <c r="Q651" i="5" s="1"/>
  <c r="N651" i="5"/>
  <c r="R650" i="4" l="1"/>
  <c r="S650" i="4" s="1"/>
  <c r="P650" i="4"/>
  <c r="W651" i="5"/>
  <c r="S651" i="5"/>
  <c r="T651" i="5" s="1"/>
  <c r="U650" i="5" s="1"/>
  <c r="O652" i="5"/>
  <c r="V650" i="4" l="1"/>
  <c r="Q651" i="4"/>
  <c r="P652" i="5"/>
  <c r="Q652" i="5" s="1"/>
  <c r="N652" i="5"/>
  <c r="R651" i="4" l="1"/>
  <c r="S651" i="4" s="1"/>
  <c r="P651" i="4"/>
  <c r="W652" i="5"/>
  <c r="S652" i="5"/>
  <c r="T652" i="5" s="1"/>
  <c r="U651" i="5" s="1"/>
  <c r="O653" i="5"/>
  <c r="V651" i="4" l="1"/>
  <c r="Q652" i="4"/>
  <c r="P653" i="5"/>
  <c r="Q653" i="5" s="1"/>
  <c r="N653" i="5"/>
  <c r="R652" i="4" l="1"/>
  <c r="S652" i="4" s="1"/>
  <c r="P652" i="4"/>
  <c r="W653" i="5"/>
  <c r="S653" i="5"/>
  <c r="T653" i="5" s="1"/>
  <c r="U652" i="5" s="1"/>
  <c r="O654" i="5"/>
  <c r="V652" i="4" l="1"/>
  <c r="Q653" i="4"/>
  <c r="P654" i="5"/>
  <c r="Q654" i="5" s="1"/>
  <c r="N654" i="5"/>
  <c r="W654" i="5" l="1"/>
  <c r="S654" i="5"/>
  <c r="T654" i="5" s="1"/>
  <c r="U653" i="5" s="1"/>
  <c r="O655" i="5"/>
  <c r="R653" i="4"/>
  <c r="S653" i="4" s="1"/>
  <c r="P653" i="4"/>
  <c r="V653" i="4" l="1"/>
  <c r="Q654" i="4"/>
  <c r="P655" i="5"/>
  <c r="Q655" i="5" s="1"/>
  <c r="N655" i="5"/>
  <c r="W655" i="5" l="1"/>
  <c r="S655" i="5"/>
  <c r="T655" i="5" s="1"/>
  <c r="U654" i="5" s="1"/>
  <c r="O656" i="5"/>
  <c r="R654" i="4"/>
  <c r="S654" i="4" s="1"/>
  <c r="P654" i="4"/>
  <c r="V654" i="4" l="1"/>
  <c r="Q655" i="4"/>
  <c r="P656" i="5"/>
  <c r="Q656" i="5" s="1"/>
  <c r="N656" i="5"/>
  <c r="W656" i="5" l="1"/>
  <c r="S656" i="5"/>
  <c r="T656" i="5" s="1"/>
  <c r="U655" i="5" s="1"/>
  <c r="O657" i="5"/>
  <c r="R655" i="4"/>
  <c r="S655" i="4" s="1"/>
  <c r="P655" i="4"/>
  <c r="V655" i="4" l="1"/>
  <c r="Q656" i="4"/>
  <c r="P657" i="5"/>
  <c r="Q657" i="5" s="1"/>
  <c r="N657" i="5"/>
  <c r="R656" i="4" l="1"/>
  <c r="S656" i="4" s="1"/>
  <c r="P656" i="4"/>
  <c r="W657" i="5"/>
  <c r="S657" i="5"/>
  <c r="T657" i="5" s="1"/>
  <c r="U656" i="5" s="1"/>
  <c r="O658" i="5"/>
  <c r="V656" i="4" l="1"/>
  <c r="Q657" i="4"/>
  <c r="P658" i="5"/>
  <c r="Q658" i="5" s="1"/>
  <c r="N658" i="5"/>
  <c r="W658" i="5" l="1"/>
  <c r="S658" i="5"/>
  <c r="T658" i="5" s="1"/>
  <c r="U657" i="5" s="1"/>
  <c r="O659" i="5"/>
  <c r="R657" i="4"/>
  <c r="S657" i="4" s="1"/>
  <c r="P657" i="4"/>
  <c r="V657" i="4" l="1"/>
  <c r="Q658" i="4"/>
  <c r="P659" i="5"/>
  <c r="Q659" i="5" s="1"/>
  <c r="N659" i="5"/>
  <c r="W659" i="5" l="1"/>
  <c r="S659" i="5"/>
  <c r="T659" i="5" s="1"/>
  <c r="U658" i="5" s="1"/>
  <c r="O660" i="5"/>
  <c r="R658" i="4"/>
  <c r="S658" i="4" s="1"/>
  <c r="P658" i="4"/>
  <c r="V658" i="4" l="1"/>
  <c r="Q659" i="4"/>
  <c r="P660" i="5"/>
  <c r="Q660" i="5" s="1"/>
  <c r="N660" i="5"/>
  <c r="R659" i="4" l="1"/>
  <c r="S659" i="4" s="1"/>
  <c r="P659" i="4"/>
  <c r="W660" i="5"/>
  <c r="S660" i="5"/>
  <c r="T660" i="5" s="1"/>
  <c r="U659" i="5" s="1"/>
  <c r="O661" i="5"/>
  <c r="V659" i="4" l="1"/>
  <c r="Q660" i="4"/>
  <c r="P661" i="5"/>
  <c r="Q661" i="5" s="1"/>
  <c r="N661" i="5"/>
  <c r="W661" i="5" l="1"/>
  <c r="S661" i="5"/>
  <c r="T661" i="5" s="1"/>
  <c r="U660" i="5" s="1"/>
  <c r="O662" i="5"/>
  <c r="R660" i="4"/>
  <c r="S660" i="4" s="1"/>
  <c r="P660" i="4"/>
  <c r="V660" i="4" l="1"/>
  <c r="Q661" i="4"/>
  <c r="P662" i="5"/>
  <c r="Q662" i="5" s="1"/>
  <c r="N662" i="5"/>
  <c r="W662" i="5" l="1"/>
  <c r="S662" i="5"/>
  <c r="T662" i="5" s="1"/>
  <c r="U661" i="5" s="1"/>
  <c r="O663" i="5"/>
  <c r="R661" i="4"/>
  <c r="S661" i="4" s="1"/>
  <c r="P661" i="4"/>
  <c r="V661" i="4" l="1"/>
  <c r="Q662" i="4"/>
  <c r="P663" i="5"/>
  <c r="Q663" i="5" s="1"/>
  <c r="N663" i="5"/>
  <c r="R662" i="4" l="1"/>
  <c r="S662" i="4" s="1"/>
  <c r="P662" i="4"/>
  <c r="W663" i="5"/>
  <c r="S663" i="5"/>
  <c r="T663" i="5" s="1"/>
  <c r="U662" i="5" s="1"/>
  <c r="O664" i="5"/>
  <c r="V662" i="4" l="1"/>
  <c r="Q663" i="4"/>
  <c r="P664" i="5"/>
  <c r="Q664" i="5" s="1"/>
  <c r="N664" i="5"/>
  <c r="R663" i="4" l="1"/>
  <c r="S663" i="4" s="1"/>
  <c r="P663" i="4"/>
  <c r="W664" i="5"/>
  <c r="S664" i="5"/>
  <c r="T664" i="5" s="1"/>
  <c r="U663" i="5" s="1"/>
  <c r="O665" i="5"/>
  <c r="V663" i="4" l="1"/>
  <c r="Q664" i="4"/>
  <c r="P665" i="5"/>
  <c r="Q665" i="5" s="1"/>
  <c r="N665" i="5"/>
  <c r="W665" i="5" l="1"/>
  <c r="S665" i="5"/>
  <c r="T665" i="5" s="1"/>
  <c r="U664" i="5" s="1"/>
  <c r="O666" i="5"/>
  <c r="R664" i="4"/>
  <c r="S664" i="4" s="1"/>
  <c r="P664" i="4"/>
  <c r="V664" i="4" l="1"/>
  <c r="Q665" i="4"/>
  <c r="P666" i="5"/>
  <c r="Q666" i="5" s="1"/>
  <c r="N666" i="5"/>
  <c r="W666" i="5" l="1"/>
  <c r="S666" i="5"/>
  <c r="T666" i="5" s="1"/>
  <c r="U665" i="5" s="1"/>
  <c r="O667" i="5"/>
  <c r="R665" i="4"/>
  <c r="S665" i="4" s="1"/>
  <c r="P665" i="4"/>
  <c r="V665" i="4" l="1"/>
  <c r="Q666" i="4"/>
  <c r="P667" i="5"/>
  <c r="Q667" i="5" s="1"/>
  <c r="N667" i="5"/>
  <c r="W667" i="5" l="1"/>
  <c r="S667" i="5"/>
  <c r="T667" i="5" s="1"/>
  <c r="U666" i="5" s="1"/>
  <c r="O668" i="5"/>
  <c r="R666" i="4"/>
  <c r="S666" i="4" s="1"/>
  <c r="P666" i="4"/>
  <c r="P668" i="5" l="1"/>
  <c r="Q668" i="5" s="1"/>
  <c r="N668" i="5"/>
  <c r="V666" i="4"/>
  <c r="Q667" i="4"/>
  <c r="W668" i="5" l="1"/>
  <c r="S668" i="5"/>
  <c r="T668" i="5" s="1"/>
  <c r="U667" i="5" s="1"/>
  <c r="O669" i="5"/>
  <c r="R667" i="4"/>
  <c r="S667" i="4" s="1"/>
  <c r="P667" i="4"/>
  <c r="V667" i="4" l="1"/>
  <c r="Q668" i="4"/>
  <c r="P669" i="5"/>
  <c r="Q669" i="5" s="1"/>
  <c r="N669" i="5"/>
  <c r="W669" i="5" l="1"/>
  <c r="S669" i="5"/>
  <c r="T669" i="5" s="1"/>
  <c r="U668" i="5" s="1"/>
  <c r="O670" i="5"/>
  <c r="R668" i="4"/>
  <c r="S668" i="4" s="1"/>
  <c r="P668" i="4"/>
  <c r="V668" i="4" l="1"/>
  <c r="Q669" i="4"/>
  <c r="P670" i="5"/>
  <c r="Q670" i="5" s="1"/>
  <c r="N670" i="5"/>
  <c r="W670" i="5" l="1"/>
  <c r="S670" i="5"/>
  <c r="T670" i="5" s="1"/>
  <c r="U669" i="5" s="1"/>
  <c r="O671" i="5"/>
  <c r="R669" i="4"/>
  <c r="S669" i="4" s="1"/>
  <c r="P669" i="4"/>
  <c r="V669" i="4" l="1"/>
  <c r="Q670" i="4"/>
  <c r="P671" i="5"/>
  <c r="Q671" i="5" s="1"/>
  <c r="N671" i="5"/>
  <c r="W671" i="5" l="1"/>
  <c r="S671" i="5"/>
  <c r="T671" i="5" s="1"/>
  <c r="U670" i="5" s="1"/>
  <c r="O672" i="5"/>
  <c r="R670" i="4"/>
  <c r="S670" i="4" s="1"/>
  <c r="P670" i="4"/>
  <c r="V670" i="4" l="1"/>
  <c r="Q671" i="4"/>
  <c r="P672" i="5"/>
  <c r="Q672" i="5" s="1"/>
  <c r="N672" i="5"/>
  <c r="R671" i="4" l="1"/>
  <c r="S671" i="4" s="1"/>
  <c r="P671" i="4"/>
  <c r="W672" i="5"/>
  <c r="S672" i="5"/>
  <c r="T672" i="5" s="1"/>
  <c r="U671" i="5" s="1"/>
  <c r="O673" i="5"/>
  <c r="V671" i="4" l="1"/>
  <c r="Q672" i="4"/>
  <c r="P673" i="5"/>
  <c r="Q673" i="5" s="1"/>
  <c r="N673" i="5"/>
  <c r="R672" i="4" l="1"/>
  <c r="S672" i="4" s="1"/>
  <c r="P672" i="4"/>
  <c r="W673" i="5"/>
  <c r="S673" i="5"/>
  <c r="T673" i="5" s="1"/>
  <c r="U672" i="5" s="1"/>
  <c r="O674" i="5"/>
  <c r="V672" i="4" l="1"/>
  <c r="Q673" i="4"/>
  <c r="P674" i="5"/>
  <c r="Q674" i="5" s="1"/>
  <c r="N674" i="5"/>
  <c r="R673" i="4" l="1"/>
  <c r="S673" i="4" s="1"/>
  <c r="P673" i="4"/>
  <c r="W674" i="5"/>
  <c r="S674" i="5"/>
  <c r="T674" i="5" s="1"/>
  <c r="U673" i="5" s="1"/>
  <c r="O675" i="5"/>
  <c r="V673" i="4" l="1"/>
  <c r="Q674" i="4"/>
  <c r="P675" i="5"/>
  <c r="Q675" i="5" s="1"/>
  <c r="N675" i="5"/>
  <c r="W675" i="5" l="1"/>
  <c r="S675" i="5"/>
  <c r="T675" i="5" s="1"/>
  <c r="U674" i="5" s="1"/>
  <c r="O676" i="5"/>
  <c r="R674" i="4"/>
  <c r="S674" i="4" s="1"/>
  <c r="P674" i="4"/>
  <c r="V674" i="4" l="1"/>
  <c r="Q675" i="4"/>
  <c r="P676" i="5"/>
  <c r="Q676" i="5" s="1"/>
  <c r="N676" i="5"/>
  <c r="W676" i="5" l="1"/>
  <c r="S676" i="5"/>
  <c r="T676" i="5" s="1"/>
  <c r="U675" i="5" s="1"/>
  <c r="O677" i="5"/>
  <c r="R675" i="4"/>
  <c r="S675" i="4" s="1"/>
  <c r="P675" i="4"/>
  <c r="V675" i="4" l="1"/>
  <c r="Q676" i="4"/>
  <c r="P677" i="5"/>
  <c r="Q677" i="5" s="1"/>
  <c r="N677" i="5"/>
  <c r="W677" i="5" l="1"/>
  <c r="S677" i="5"/>
  <c r="T677" i="5" s="1"/>
  <c r="U676" i="5" s="1"/>
  <c r="O678" i="5"/>
  <c r="R676" i="4"/>
  <c r="S676" i="4" s="1"/>
  <c r="P676" i="4"/>
  <c r="V676" i="4" l="1"/>
  <c r="Q677" i="4"/>
  <c r="P678" i="5"/>
  <c r="Q678" i="5" s="1"/>
  <c r="N678" i="5"/>
  <c r="R677" i="4" l="1"/>
  <c r="S677" i="4" s="1"/>
  <c r="P677" i="4"/>
  <c r="W678" i="5"/>
  <c r="S678" i="5"/>
  <c r="T678" i="5" s="1"/>
  <c r="U677" i="5" s="1"/>
  <c r="O679" i="5"/>
  <c r="V677" i="4" l="1"/>
  <c r="Q678" i="4"/>
  <c r="P679" i="5"/>
  <c r="Q679" i="5" s="1"/>
  <c r="N679" i="5"/>
  <c r="R678" i="4" l="1"/>
  <c r="S678" i="4" s="1"/>
  <c r="P678" i="4"/>
  <c r="W679" i="5"/>
  <c r="S679" i="5"/>
  <c r="T679" i="5" s="1"/>
  <c r="U678" i="5" s="1"/>
  <c r="O680" i="5"/>
  <c r="P680" i="5" l="1"/>
  <c r="Q680" i="5" s="1"/>
  <c r="N680" i="5"/>
  <c r="V678" i="4"/>
  <c r="Q679" i="4"/>
  <c r="R679" i="4" l="1"/>
  <c r="P679" i="4"/>
  <c r="S679" i="4"/>
  <c r="W680" i="5"/>
  <c r="S680" i="5"/>
  <c r="T680" i="5" s="1"/>
  <c r="U679" i="5" s="1"/>
  <c r="O681" i="5"/>
  <c r="V679" i="4" l="1"/>
  <c r="Q680" i="4"/>
  <c r="P681" i="5"/>
  <c r="Q681" i="5" s="1"/>
  <c r="N681" i="5"/>
  <c r="R680" i="4" l="1"/>
  <c r="S680" i="4" s="1"/>
  <c r="P680" i="4"/>
  <c r="W681" i="5"/>
  <c r="S681" i="5"/>
  <c r="T681" i="5" s="1"/>
  <c r="U680" i="5" s="1"/>
  <c r="O682" i="5"/>
  <c r="V680" i="4" l="1"/>
  <c r="Q681" i="4"/>
  <c r="P682" i="5"/>
  <c r="Q682" i="5" s="1"/>
  <c r="N682" i="5"/>
  <c r="R681" i="4" l="1"/>
  <c r="S681" i="4" s="1"/>
  <c r="P681" i="4"/>
  <c r="W682" i="5"/>
  <c r="S682" i="5"/>
  <c r="T682" i="5" s="1"/>
  <c r="U681" i="5" s="1"/>
  <c r="O683" i="5"/>
  <c r="V681" i="4" l="1"/>
  <c r="Q682" i="4"/>
  <c r="P683" i="5"/>
  <c r="Q683" i="5" s="1"/>
  <c r="N683" i="5"/>
  <c r="R682" i="4" l="1"/>
  <c r="S682" i="4" s="1"/>
  <c r="P682" i="4"/>
  <c r="W683" i="5"/>
  <c r="S683" i="5"/>
  <c r="T683" i="5" s="1"/>
  <c r="U682" i="5" s="1"/>
  <c r="O684" i="5"/>
  <c r="V682" i="4" l="1"/>
  <c r="Q683" i="4"/>
  <c r="P684" i="5"/>
  <c r="Q684" i="5" s="1"/>
  <c r="N684" i="5"/>
  <c r="R683" i="4" l="1"/>
  <c r="S683" i="4" s="1"/>
  <c r="P683" i="4"/>
  <c r="W684" i="5"/>
  <c r="S684" i="5"/>
  <c r="T684" i="5" s="1"/>
  <c r="U683" i="5" s="1"/>
  <c r="O685" i="5"/>
  <c r="V683" i="4" l="1"/>
  <c r="Q684" i="4"/>
  <c r="P685" i="5"/>
  <c r="Q685" i="5" s="1"/>
  <c r="N685" i="5"/>
  <c r="R684" i="4" l="1"/>
  <c r="S684" i="4" s="1"/>
  <c r="P684" i="4"/>
  <c r="W685" i="5"/>
  <c r="S685" i="5"/>
  <c r="T685" i="5" s="1"/>
  <c r="U684" i="5" s="1"/>
  <c r="O686" i="5"/>
  <c r="V684" i="4" l="1"/>
  <c r="Q685" i="4"/>
  <c r="P686" i="5"/>
  <c r="Q686" i="5" s="1"/>
  <c r="N686" i="5"/>
  <c r="R685" i="4" l="1"/>
  <c r="S685" i="4" s="1"/>
  <c r="P685" i="4"/>
  <c r="W686" i="5"/>
  <c r="S686" i="5"/>
  <c r="T686" i="5" s="1"/>
  <c r="U685" i="5" s="1"/>
  <c r="O687" i="5"/>
  <c r="V685" i="4" l="1"/>
  <c r="Q686" i="4"/>
  <c r="P687" i="5"/>
  <c r="Q687" i="5" s="1"/>
  <c r="N687" i="5"/>
  <c r="R686" i="4" l="1"/>
  <c r="S686" i="4" s="1"/>
  <c r="P686" i="4"/>
  <c r="W687" i="5"/>
  <c r="S687" i="5"/>
  <c r="T687" i="5" s="1"/>
  <c r="U686" i="5" s="1"/>
  <c r="O688" i="5"/>
  <c r="V686" i="4" l="1"/>
  <c r="Q687" i="4"/>
  <c r="P688" i="5"/>
  <c r="Q688" i="5" s="1"/>
  <c r="N688" i="5"/>
  <c r="R687" i="4" l="1"/>
  <c r="S687" i="4" s="1"/>
  <c r="P687" i="4"/>
  <c r="W688" i="5"/>
  <c r="S688" i="5"/>
  <c r="T688" i="5" s="1"/>
  <c r="U687" i="5" s="1"/>
  <c r="O689" i="5"/>
  <c r="V687" i="4" l="1"/>
  <c r="Q688" i="4"/>
  <c r="P689" i="5"/>
  <c r="Q689" i="5" s="1"/>
  <c r="N689" i="5"/>
  <c r="R688" i="4" l="1"/>
  <c r="S688" i="4" s="1"/>
  <c r="P688" i="4"/>
  <c r="W689" i="5"/>
  <c r="S689" i="5"/>
  <c r="T689" i="5" s="1"/>
  <c r="U688" i="5" s="1"/>
  <c r="O690" i="5"/>
  <c r="V688" i="4" l="1"/>
  <c r="Q689" i="4"/>
  <c r="P690" i="5"/>
  <c r="Q690" i="5" s="1"/>
  <c r="N690" i="5"/>
  <c r="R689" i="4" l="1"/>
  <c r="S689" i="4" s="1"/>
  <c r="P689" i="4"/>
  <c r="W690" i="5"/>
  <c r="S690" i="5"/>
  <c r="T690" i="5" s="1"/>
  <c r="U689" i="5" s="1"/>
  <c r="O691" i="5"/>
  <c r="V689" i="4" l="1"/>
  <c r="Q690" i="4"/>
  <c r="P691" i="5"/>
  <c r="Q691" i="5" s="1"/>
  <c r="N691" i="5"/>
  <c r="W691" i="5" l="1"/>
  <c r="S691" i="5"/>
  <c r="T691" i="5" s="1"/>
  <c r="U690" i="5" s="1"/>
  <c r="O692" i="5"/>
  <c r="R690" i="4"/>
  <c r="S690" i="4" s="1"/>
  <c r="P690" i="4"/>
  <c r="V690" i="4" l="1"/>
  <c r="Q691" i="4"/>
  <c r="P692" i="5"/>
  <c r="Q692" i="5" s="1"/>
  <c r="N692" i="5"/>
  <c r="R691" i="4" l="1"/>
  <c r="S691" i="4" s="1"/>
  <c r="P691" i="4"/>
  <c r="W692" i="5"/>
  <c r="S692" i="5"/>
  <c r="T692" i="5" s="1"/>
  <c r="U691" i="5" s="1"/>
  <c r="O693" i="5"/>
  <c r="V691" i="4" l="1"/>
  <c r="Q692" i="4"/>
  <c r="P693" i="5"/>
  <c r="Q693" i="5" s="1"/>
  <c r="N693" i="5"/>
  <c r="R692" i="4" l="1"/>
  <c r="S692" i="4" s="1"/>
  <c r="P692" i="4"/>
  <c r="W693" i="5"/>
  <c r="S693" i="5"/>
  <c r="T693" i="5" s="1"/>
  <c r="U692" i="5" s="1"/>
  <c r="O694" i="5"/>
  <c r="V692" i="4" l="1"/>
  <c r="Q693" i="4"/>
  <c r="P694" i="5"/>
  <c r="Q694" i="5" s="1"/>
  <c r="N694" i="5"/>
  <c r="R693" i="4" l="1"/>
  <c r="S693" i="4" s="1"/>
  <c r="P693" i="4"/>
  <c r="W694" i="5"/>
  <c r="S694" i="5"/>
  <c r="T694" i="5" s="1"/>
  <c r="U693" i="5" s="1"/>
  <c r="O695" i="5"/>
  <c r="V693" i="4" l="1"/>
  <c r="Q694" i="4"/>
  <c r="P695" i="5"/>
  <c r="Q695" i="5" s="1"/>
  <c r="N695" i="5"/>
  <c r="W695" i="5" l="1"/>
  <c r="S695" i="5"/>
  <c r="T695" i="5" s="1"/>
  <c r="U694" i="5" s="1"/>
  <c r="O696" i="5"/>
  <c r="R694" i="4"/>
  <c r="S694" i="4" s="1"/>
  <c r="P694" i="4"/>
  <c r="V694" i="4" l="1"/>
  <c r="Q695" i="4"/>
  <c r="P696" i="5"/>
  <c r="Q696" i="5" s="1"/>
  <c r="N696" i="5"/>
  <c r="W696" i="5" l="1"/>
  <c r="S696" i="5"/>
  <c r="T696" i="5" s="1"/>
  <c r="U695" i="5" s="1"/>
  <c r="O697" i="5"/>
  <c r="R695" i="4"/>
  <c r="S695" i="4" s="1"/>
  <c r="P695" i="4"/>
  <c r="V695" i="4" l="1"/>
  <c r="Q696" i="4"/>
  <c r="P697" i="5"/>
  <c r="Q697" i="5" s="1"/>
  <c r="N697" i="5"/>
  <c r="R696" i="4" l="1"/>
  <c r="S696" i="4" s="1"/>
  <c r="P696" i="4"/>
  <c r="W697" i="5"/>
  <c r="S697" i="5"/>
  <c r="T697" i="5" s="1"/>
  <c r="U696" i="5" s="1"/>
  <c r="O698" i="5"/>
  <c r="V696" i="4" l="1"/>
  <c r="Q697" i="4"/>
  <c r="P698" i="5"/>
  <c r="Q698" i="5" s="1"/>
  <c r="N698" i="5"/>
  <c r="W698" i="5" l="1"/>
  <c r="S698" i="5"/>
  <c r="T698" i="5" s="1"/>
  <c r="U697" i="5" s="1"/>
  <c r="O699" i="5"/>
  <c r="R697" i="4"/>
  <c r="S697" i="4" s="1"/>
  <c r="P697" i="4"/>
  <c r="V697" i="4" l="1"/>
  <c r="Q698" i="4"/>
  <c r="P699" i="5"/>
  <c r="Q699" i="5" s="1"/>
  <c r="N699" i="5"/>
  <c r="W699" i="5" l="1"/>
  <c r="S699" i="5"/>
  <c r="T699" i="5" s="1"/>
  <c r="U698" i="5" s="1"/>
  <c r="O700" i="5"/>
  <c r="R698" i="4"/>
  <c r="S698" i="4" s="1"/>
  <c r="P698" i="4"/>
  <c r="V698" i="4" l="1"/>
  <c r="Q699" i="4"/>
  <c r="P700" i="5"/>
  <c r="Q700" i="5" s="1"/>
  <c r="N700" i="5"/>
  <c r="W700" i="5" l="1"/>
  <c r="S700" i="5"/>
  <c r="T700" i="5" s="1"/>
  <c r="U699" i="5" s="1"/>
  <c r="O701" i="5"/>
  <c r="R699" i="4"/>
  <c r="S699" i="4" s="1"/>
  <c r="P699" i="4"/>
  <c r="V699" i="4" l="1"/>
  <c r="Q700" i="4"/>
  <c r="P701" i="5"/>
  <c r="Q701" i="5" s="1"/>
  <c r="N701" i="5"/>
  <c r="R700" i="4" l="1"/>
  <c r="S700" i="4" s="1"/>
  <c r="P700" i="4"/>
  <c r="W701" i="5"/>
  <c r="S701" i="5"/>
  <c r="T701" i="5" s="1"/>
  <c r="U700" i="5" s="1"/>
  <c r="O702" i="5"/>
  <c r="V700" i="4" l="1"/>
  <c r="Q701" i="4"/>
  <c r="P702" i="5"/>
  <c r="Q702" i="5" s="1"/>
  <c r="N702" i="5"/>
  <c r="R701" i="4" l="1"/>
  <c r="S701" i="4" s="1"/>
  <c r="P701" i="4"/>
  <c r="W702" i="5"/>
  <c r="S702" i="5"/>
  <c r="T702" i="5" s="1"/>
  <c r="U701" i="5" s="1"/>
  <c r="O703" i="5"/>
  <c r="V701" i="4" l="1"/>
  <c r="Q702" i="4"/>
  <c r="P703" i="5"/>
  <c r="Q703" i="5" s="1"/>
  <c r="N703" i="5"/>
  <c r="R702" i="4" l="1"/>
  <c r="S702" i="4" s="1"/>
  <c r="P702" i="4"/>
  <c r="W703" i="5"/>
  <c r="S703" i="5"/>
  <c r="T703" i="5" s="1"/>
  <c r="U702" i="5" s="1"/>
  <c r="O704" i="5"/>
  <c r="V702" i="4" l="1"/>
  <c r="Q703" i="4"/>
  <c r="P704" i="5"/>
  <c r="Q704" i="5" s="1"/>
  <c r="N704" i="5"/>
  <c r="R703" i="4" l="1"/>
  <c r="S703" i="4" s="1"/>
  <c r="P703" i="4"/>
  <c r="W704" i="5"/>
  <c r="S704" i="5"/>
  <c r="T704" i="5" s="1"/>
  <c r="U703" i="5" s="1"/>
  <c r="O705" i="5"/>
  <c r="V703" i="4" l="1"/>
  <c r="Q704" i="4"/>
  <c r="P705" i="5"/>
  <c r="Q705" i="5" s="1"/>
  <c r="N705" i="5"/>
  <c r="R704" i="4" l="1"/>
  <c r="S704" i="4" s="1"/>
  <c r="P704" i="4"/>
  <c r="W705" i="5"/>
  <c r="S705" i="5"/>
  <c r="T705" i="5" s="1"/>
  <c r="U704" i="5" s="1"/>
  <c r="O706" i="5"/>
  <c r="V704" i="4" l="1"/>
  <c r="Q705" i="4"/>
  <c r="P706" i="5"/>
  <c r="Q706" i="5" s="1"/>
  <c r="N706" i="5"/>
  <c r="R705" i="4" l="1"/>
  <c r="S705" i="4" s="1"/>
  <c r="P705" i="4"/>
  <c r="W706" i="5"/>
  <c r="S706" i="5"/>
  <c r="T706" i="5" s="1"/>
  <c r="U705" i="5" s="1"/>
  <c r="O707" i="5"/>
  <c r="V705" i="4" l="1"/>
  <c r="Q706" i="4"/>
  <c r="P707" i="5"/>
  <c r="Q707" i="5" s="1"/>
  <c r="N707" i="5"/>
  <c r="R706" i="4" l="1"/>
  <c r="S706" i="4" s="1"/>
  <c r="P706" i="4"/>
  <c r="W707" i="5"/>
  <c r="S707" i="5"/>
  <c r="T707" i="5" s="1"/>
  <c r="U706" i="5" s="1"/>
  <c r="O708" i="5"/>
  <c r="V706" i="4" l="1"/>
  <c r="Q707" i="4"/>
  <c r="P708" i="5"/>
  <c r="Q708" i="5" s="1"/>
  <c r="N708" i="5"/>
  <c r="W708" i="5" l="1"/>
  <c r="S708" i="5"/>
  <c r="T708" i="5" s="1"/>
  <c r="U707" i="5" s="1"/>
  <c r="O709" i="5"/>
  <c r="R707" i="4"/>
  <c r="S707" i="4" s="1"/>
  <c r="P707" i="4"/>
  <c r="V707" i="4" l="1"/>
  <c r="Q708" i="4"/>
  <c r="P709" i="5"/>
  <c r="Q709" i="5" s="1"/>
  <c r="N709" i="5"/>
  <c r="W709" i="5" l="1"/>
  <c r="S709" i="5"/>
  <c r="T709" i="5" s="1"/>
  <c r="U708" i="5" s="1"/>
  <c r="O710" i="5"/>
  <c r="R708" i="4"/>
  <c r="S708" i="4" s="1"/>
  <c r="P708" i="4"/>
  <c r="V708" i="4" l="1"/>
  <c r="Q709" i="4"/>
  <c r="P710" i="5"/>
  <c r="Q710" i="5" s="1"/>
  <c r="N710" i="5"/>
  <c r="W710" i="5" l="1"/>
  <c r="S710" i="5"/>
  <c r="T710" i="5" s="1"/>
  <c r="U709" i="5" s="1"/>
  <c r="O711" i="5"/>
  <c r="R709" i="4"/>
  <c r="S709" i="4" s="1"/>
  <c r="P709" i="4"/>
  <c r="V709" i="4" l="1"/>
  <c r="Q710" i="4"/>
  <c r="P711" i="5"/>
  <c r="Q711" i="5" s="1"/>
  <c r="N711" i="5"/>
  <c r="R710" i="4" l="1"/>
  <c r="S710" i="4" s="1"/>
  <c r="P710" i="4"/>
  <c r="W711" i="5"/>
  <c r="S711" i="5"/>
  <c r="T711" i="5" s="1"/>
  <c r="U710" i="5" s="1"/>
  <c r="O712" i="5"/>
  <c r="V710" i="4" l="1"/>
  <c r="Q711" i="4"/>
  <c r="P712" i="5"/>
  <c r="Q712" i="5" s="1"/>
  <c r="N712" i="5"/>
  <c r="R711" i="4" l="1"/>
  <c r="S711" i="4" s="1"/>
  <c r="P711" i="4"/>
  <c r="W712" i="5"/>
  <c r="S712" i="5"/>
  <c r="T712" i="5" s="1"/>
  <c r="U711" i="5" s="1"/>
  <c r="O713" i="5"/>
  <c r="V711" i="4" l="1"/>
  <c r="Q712" i="4"/>
  <c r="P713" i="5"/>
  <c r="Q713" i="5" s="1"/>
  <c r="N713" i="5"/>
  <c r="W713" i="5" l="1"/>
  <c r="S713" i="5"/>
  <c r="T713" i="5" s="1"/>
  <c r="U712" i="5" s="1"/>
  <c r="O714" i="5"/>
  <c r="R712" i="4"/>
  <c r="S712" i="4" s="1"/>
  <c r="P712" i="4"/>
  <c r="V712" i="4" l="1"/>
  <c r="Q713" i="4"/>
  <c r="P714" i="5"/>
  <c r="Q714" i="5" s="1"/>
  <c r="N714" i="5"/>
  <c r="W714" i="5" l="1"/>
  <c r="S714" i="5"/>
  <c r="T714" i="5" s="1"/>
  <c r="U713" i="5" s="1"/>
  <c r="O715" i="5"/>
  <c r="R713" i="4"/>
  <c r="S713" i="4" s="1"/>
  <c r="P713" i="4"/>
  <c r="V713" i="4" l="1"/>
  <c r="Q714" i="4"/>
  <c r="P715" i="5"/>
  <c r="Q715" i="5" s="1"/>
  <c r="N715" i="5"/>
  <c r="W715" i="5" l="1"/>
  <c r="S715" i="5"/>
  <c r="T715" i="5" s="1"/>
  <c r="U714" i="5" s="1"/>
  <c r="O716" i="5"/>
  <c r="R714" i="4"/>
  <c r="S714" i="4" s="1"/>
  <c r="P714" i="4"/>
  <c r="V714" i="4" l="1"/>
  <c r="Q715" i="4"/>
  <c r="P716" i="5"/>
  <c r="Q716" i="5" s="1"/>
  <c r="N716" i="5"/>
  <c r="W716" i="5" l="1"/>
  <c r="S716" i="5"/>
  <c r="T716" i="5" s="1"/>
  <c r="U715" i="5" s="1"/>
  <c r="O717" i="5"/>
  <c r="R715" i="4"/>
  <c r="S715" i="4" s="1"/>
  <c r="P715" i="4"/>
  <c r="V715" i="4" l="1"/>
  <c r="Q716" i="4"/>
  <c r="P717" i="5"/>
  <c r="Q717" i="5" s="1"/>
  <c r="N717" i="5"/>
  <c r="W717" i="5" l="1"/>
  <c r="S717" i="5"/>
  <c r="T717" i="5" s="1"/>
  <c r="U716" i="5" s="1"/>
  <c r="O718" i="5"/>
  <c r="R716" i="4"/>
  <c r="S716" i="4" s="1"/>
  <c r="P716" i="4"/>
  <c r="V716" i="4" l="1"/>
  <c r="Q717" i="4"/>
  <c r="P718" i="5"/>
  <c r="Q718" i="5" s="1"/>
  <c r="N718" i="5"/>
  <c r="W718" i="5" l="1"/>
  <c r="S718" i="5"/>
  <c r="T718" i="5" s="1"/>
  <c r="U717" i="5" s="1"/>
  <c r="O719" i="5"/>
  <c r="R717" i="4"/>
  <c r="S717" i="4" s="1"/>
  <c r="P717" i="4"/>
  <c r="V717" i="4" l="1"/>
  <c r="Q718" i="4"/>
  <c r="P719" i="5"/>
  <c r="Q719" i="5" s="1"/>
  <c r="N719" i="5"/>
  <c r="W719" i="5" l="1"/>
  <c r="S719" i="5"/>
  <c r="T719" i="5" s="1"/>
  <c r="U718" i="5" s="1"/>
  <c r="O720" i="5"/>
  <c r="R718" i="4"/>
  <c r="S718" i="4" s="1"/>
  <c r="P718" i="4"/>
  <c r="V718" i="4" l="1"/>
  <c r="Q719" i="4"/>
  <c r="P720" i="5"/>
  <c r="Q720" i="5" s="1"/>
  <c r="N720" i="5"/>
  <c r="R719" i="4" l="1"/>
  <c r="S719" i="4" s="1"/>
  <c r="P719" i="4"/>
  <c r="W720" i="5"/>
  <c r="S720" i="5"/>
  <c r="T720" i="5" s="1"/>
  <c r="U719" i="5" s="1"/>
  <c r="O721" i="5"/>
  <c r="V719" i="4" l="1"/>
  <c r="Q720" i="4"/>
  <c r="P721" i="5"/>
  <c r="Q721" i="5" s="1"/>
  <c r="N721" i="5"/>
  <c r="W721" i="5" l="1"/>
  <c r="S721" i="5"/>
  <c r="T721" i="5" s="1"/>
  <c r="U720" i="5" s="1"/>
  <c r="O722" i="5"/>
  <c r="R720" i="4"/>
  <c r="S720" i="4" s="1"/>
  <c r="P720" i="4"/>
  <c r="V720" i="4" l="1"/>
  <c r="Q721" i="4"/>
  <c r="P722" i="5"/>
  <c r="Q722" i="5" s="1"/>
  <c r="N722" i="5"/>
  <c r="W722" i="5" l="1"/>
  <c r="S722" i="5"/>
  <c r="T722" i="5" s="1"/>
  <c r="U721" i="5" s="1"/>
  <c r="O723" i="5"/>
  <c r="R721" i="4"/>
  <c r="S721" i="4" s="1"/>
  <c r="P721" i="4"/>
  <c r="P723" i="5" l="1"/>
  <c r="Q723" i="5" s="1"/>
  <c r="N723" i="5"/>
  <c r="V721" i="4"/>
  <c r="Q722" i="4"/>
  <c r="W723" i="5" l="1"/>
  <c r="S723" i="5"/>
  <c r="T723" i="5" s="1"/>
  <c r="U722" i="5" s="1"/>
  <c r="O724" i="5"/>
  <c r="R722" i="4"/>
  <c r="S722" i="4" s="1"/>
  <c r="P722" i="4"/>
  <c r="V722" i="4" l="1"/>
  <c r="Q723" i="4"/>
  <c r="P724" i="5"/>
  <c r="Q724" i="5" s="1"/>
  <c r="N724" i="5"/>
  <c r="W724" i="5" l="1"/>
  <c r="S724" i="5"/>
  <c r="T724" i="5" s="1"/>
  <c r="U723" i="5" s="1"/>
  <c r="O725" i="5"/>
  <c r="R723" i="4"/>
  <c r="S723" i="4" s="1"/>
  <c r="P723" i="4"/>
  <c r="V723" i="4" l="1"/>
  <c r="Q724" i="4"/>
  <c r="P725" i="5"/>
  <c r="Q725" i="5" s="1"/>
  <c r="N725" i="5"/>
  <c r="W725" i="5" l="1"/>
  <c r="S725" i="5"/>
  <c r="T725" i="5" s="1"/>
  <c r="U724" i="5" s="1"/>
  <c r="O726" i="5"/>
  <c r="R724" i="4"/>
  <c r="S724" i="4" s="1"/>
  <c r="P724" i="4"/>
  <c r="V724" i="4" l="1"/>
  <c r="Q725" i="4"/>
  <c r="P726" i="5"/>
  <c r="Q726" i="5" s="1"/>
  <c r="N726" i="5"/>
  <c r="R725" i="4" l="1"/>
  <c r="S725" i="4" s="1"/>
  <c r="P725" i="4"/>
  <c r="W726" i="5"/>
  <c r="S726" i="5"/>
  <c r="T726" i="5" s="1"/>
  <c r="U725" i="5" s="1"/>
  <c r="O727" i="5"/>
  <c r="V725" i="4" l="1"/>
  <c r="Q726" i="4"/>
  <c r="P727" i="5"/>
  <c r="Q727" i="5" s="1"/>
  <c r="N727" i="5"/>
  <c r="R726" i="4" l="1"/>
  <c r="S726" i="4" s="1"/>
  <c r="P726" i="4"/>
  <c r="W727" i="5"/>
  <c r="S727" i="5"/>
  <c r="T727" i="5" s="1"/>
  <c r="U726" i="5" s="1"/>
  <c r="O728" i="5"/>
  <c r="V726" i="4" l="1"/>
  <c r="Q727" i="4"/>
  <c r="P728" i="5"/>
  <c r="Q728" i="5" s="1"/>
  <c r="N728" i="5"/>
  <c r="R727" i="4" l="1"/>
  <c r="S727" i="4" s="1"/>
  <c r="P727" i="4"/>
  <c r="W728" i="5"/>
  <c r="S728" i="5"/>
  <c r="T728" i="5" s="1"/>
  <c r="U727" i="5" s="1"/>
  <c r="O729" i="5"/>
  <c r="V727" i="4" l="1"/>
  <c r="Q728" i="4"/>
  <c r="P729" i="5"/>
  <c r="Q729" i="5" s="1"/>
  <c r="N729" i="5"/>
  <c r="W729" i="5" l="1"/>
  <c r="S729" i="5"/>
  <c r="T729" i="5" s="1"/>
  <c r="U728" i="5" s="1"/>
  <c r="O730" i="5"/>
  <c r="R728" i="4"/>
  <c r="S728" i="4" s="1"/>
  <c r="P728" i="4"/>
  <c r="V728" i="4" l="1"/>
  <c r="Q729" i="4"/>
  <c r="P730" i="5"/>
  <c r="Q730" i="5" s="1"/>
  <c r="N730" i="5"/>
  <c r="W730" i="5" l="1"/>
  <c r="S730" i="5"/>
  <c r="T730" i="5" s="1"/>
  <c r="U729" i="5" s="1"/>
  <c r="O731" i="5"/>
  <c r="R729" i="4"/>
  <c r="S729" i="4" s="1"/>
  <c r="P729" i="4"/>
  <c r="V729" i="4" l="1"/>
  <c r="Q730" i="4"/>
  <c r="P731" i="5"/>
  <c r="Q731" i="5" s="1"/>
  <c r="N731" i="5"/>
  <c r="R730" i="4" l="1"/>
  <c r="S730" i="4" s="1"/>
  <c r="P730" i="4"/>
  <c r="W731" i="5"/>
  <c r="S731" i="5"/>
  <c r="T731" i="5" s="1"/>
  <c r="U730" i="5" s="1"/>
  <c r="O732" i="5"/>
  <c r="V730" i="4" l="1"/>
  <c r="Q731" i="4"/>
  <c r="P732" i="5"/>
  <c r="Q732" i="5" s="1"/>
  <c r="N732" i="5"/>
  <c r="R731" i="4" l="1"/>
  <c r="S731" i="4" s="1"/>
  <c r="P731" i="4"/>
  <c r="W732" i="5"/>
  <c r="S732" i="5"/>
  <c r="T732" i="5" s="1"/>
  <c r="U731" i="5" s="1"/>
  <c r="O733" i="5"/>
  <c r="V731" i="4" l="1"/>
  <c r="Q732" i="4"/>
  <c r="P733" i="5"/>
  <c r="Q733" i="5" s="1"/>
  <c r="N733" i="5"/>
  <c r="W733" i="5" l="1"/>
  <c r="S733" i="5"/>
  <c r="T733" i="5" s="1"/>
  <c r="U732" i="5" s="1"/>
  <c r="O734" i="5"/>
  <c r="R732" i="4"/>
  <c r="S732" i="4" s="1"/>
  <c r="P732" i="4"/>
  <c r="V732" i="4" l="1"/>
  <c r="Q733" i="4"/>
  <c r="P734" i="5"/>
  <c r="Q734" i="5" s="1"/>
  <c r="N734" i="5"/>
  <c r="R733" i="4" l="1"/>
  <c r="S733" i="4" s="1"/>
  <c r="P733" i="4"/>
  <c r="W734" i="5"/>
  <c r="S734" i="5"/>
  <c r="T734" i="5" s="1"/>
  <c r="U733" i="5" s="1"/>
  <c r="O735" i="5"/>
  <c r="V733" i="4" l="1"/>
  <c r="Q734" i="4"/>
  <c r="P735" i="5"/>
  <c r="Q735" i="5" s="1"/>
  <c r="N735" i="5"/>
  <c r="W735" i="5" l="1"/>
  <c r="S735" i="5"/>
  <c r="T735" i="5" s="1"/>
  <c r="U734" i="5" s="1"/>
  <c r="O736" i="5"/>
  <c r="R734" i="4"/>
  <c r="S734" i="4" s="1"/>
  <c r="P734" i="4"/>
  <c r="V734" i="4" l="1"/>
  <c r="Q735" i="4"/>
  <c r="P736" i="5"/>
  <c r="Q736" i="5" s="1"/>
  <c r="N736" i="5"/>
  <c r="W736" i="5" l="1"/>
  <c r="S736" i="5"/>
  <c r="T736" i="5" s="1"/>
  <c r="U735" i="5" s="1"/>
  <c r="O737" i="5"/>
  <c r="R735" i="4"/>
  <c r="S735" i="4" s="1"/>
  <c r="P735" i="4"/>
  <c r="V735" i="4" l="1"/>
  <c r="Q736" i="4"/>
  <c r="P737" i="5"/>
  <c r="Q737" i="5" s="1"/>
  <c r="N737" i="5"/>
  <c r="W737" i="5" l="1"/>
  <c r="S737" i="5"/>
  <c r="T737" i="5" s="1"/>
  <c r="U736" i="5" s="1"/>
  <c r="O738" i="5"/>
  <c r="R736" i="4"/>
  <c r="S736" i="4" s="1"/>
  <c r="P736" i="4"/>
  <c r="V736" i="4" l="1"/>
  <c r="Q737" i="4"/>
  <c r="P738" i="5"/>
  <c r="Q738" i="5" s="1"/>
  <c r="N738" i="5"/>
  <c r="W738" i="5" l="1"/>
  <c r="S738" i="5"/>
  <c r="T738" i="5" s="1"/>
  <c r="U737" i="5" s="1"/>
  <c r="O739" i="5"/>
  <c r="R737" i="4"/>
  <c r="S737" i="4" s="1"/>
  <c r="P737" i="4"/>
  <c r="V737" i="4" l="1"/>
  <c r="Q738" i="4"/>
  <c r="P739" i="5"/>
  <c r="Q739" i="5" s="1"/>
  <c r="N739" i="5"/>
  <c r="W739" i="5" l="1"/>
  <c r="S739" i="5"/>
  <c r="T739" i="5" s="1"/>
  <c r="U738" i="5" s="1"/>
  <c r="O740" i="5"/>
  <c r="R738" i="4"/>
  <c r="S738" i="4" s="1"/>
  <c r="P738" i="4"/>
  <c r="V738" i="4" l="1"/>
  <c r="Q739" i="4"/>
  <c r="P740" i="5"/>
  <c r="Q740" i="5" s="1"/>
  <c r="N740" i="5"/>
  <c r="W740" i="5" l="1"/>
  <c r="S740" i="5"/>
  <c r="T740" i="5" s="1"/>
  <c r="U739" i="5" s="1"/>
  <c r="O741" i="5"/>
  <c r="R739" i="4"/>
  <c r="S739" i="4" s="1"/>
  <c r="P739" i="4"/>
  <c r="V739" i="4" l="1"/>
  <c r="Q740" i="4"/>
  <c r="P741" i="5"/>
  <c r="Q741" i="5" s="1"/>
  <c r="N741" i="5"/>
  <c r="W741" i="5" l="1"/>
  <c r="S741" i="5"/>
  <c r="T741" i="5" s="1"/>
  <c r="U740" i="5" s="1"/>
  <c r="O742" i="5"/>
  <c r="R740" i="4"/>
  <c r="S740" i="4" s="1"/>
  <c r="P740" i="4"/>
  <c r="V740" i="4" l="1"/>
  <c r="Q741" i="4"/>
  <c r="P742" i="5"/>
  <c r="Q742" i="5" s="1"/>
  <c r="N742" i="5"/>
  <c r="W742" i="5" l="1"/>
  <c r="S742" i="5"/>
  <c r="T742" i="5" s="1"/>
  <c r="U741" i="5" s="1"/>
  <c r="O743" i="5"/>
  <c r="R741" i="4"/>
  <c r="S741" i="4" s="1"/>
  <c r="P741" i="4"/>
  <c r="V741" i="4" l="1"/>
  <c r="Q742" i="4"/>
  <c r="P743" i="5"/>
  <c r="Q743" i="5" s="1"/>
  <c r="N743" i="5"/>
  <c r="R742" i="4" l="1"/>
  <c r="S742" i="4" s="1"/>
  <c r="P742" i="4"/>
  <c r="W743" i="5"/>
  <c r="S743" i="5"/>
  <c r="T743" i="5" s="1"/>
  <c r="U742" i="5" s="1"/>
  <c r="O744" i="5"/>
  <c r="V742" i="4" l="1"/>
  <c r="Q743" i="4"/>
  <c r="P744" i="5"/>
  <c r="Q744" i="5" s="1"/>
  <c r="N744" i="5"/>
  <c r="W744" i="5" l="1"/>
  <c r="S744" i="5"/>
  <c r="T744" i="5" s="1"/>
  <c r="U743" i="5" s="1"/>
  <c r="O745" i="5"/>
  <c r="R743" i="4"/>
  <c r="S743" i="4" s="1"/>
  <c r="P743" i="4"/>
  <c r="V743" i="4" l="1"/>
  <c r="Q744" i="4"/>
  <c r="P745" i="5"/>
  <c r="Q745" i="5" s="1"/>
  <c r="N745" i="5"/>
  <c r="R744" i="4" l="1"/>
  <c r="S744" i="4" s="1"/>
  <c r="P744" i="4"/>
  <c r="W745" i="5"/>
  <c r="S745" i="5"/>
  <c r="T745" i="5" s="1"/>
  <c r="U744" i="5" s="1"/>
  <c r="O746" i="5"/>
  <c r="V744" i="4" l="1"/>
  <c r="Q745" i="4"/>
  <c r="P746" i="5"/>
  <c r="Q746" i="5" s="1"/>
  <c r="N746" i="5"/>
  <c r="R745" i="4" l="1"/>
  <c r="S745" i="4" s="1"/>
  <c r="P745" i="4"/>
  <c r="W746" i="5"/>
  <c r="S746" i="5"/>
  <c r="T746" i="5" s="1"/>
  <c r="U745" i="5" s="1"/>
  <c r="O747" i="5"/>
  <c r="V745" i="4" l="1"/>
  <c r="Q746" i="4"/>
  <c r="P747" i="5"/>
  <c r="Q747" i="5" s="1"/>
  <c r="N747" i="5"/>
  <c r="R746" i="4" l="1"/>
  <c r="S746" i="4" s="1"/>
  <c r="P746" i="4"/>
  <c r="W747" i="5"/>
  <c r="S747" i="5"/>
  <c r="T747" i="5" s="1"/>
  <c r="U746" i="5" s="1"/>
  <c r="O748" i="5"/>
  <c r="V746" i="4" l="1"/>
  <c r="Q747" i="4"/>
  <c r="P748" i="5"/>
  <c r="Q748" i="5" s="1"/>
  <c r="N748" i="5"/>
  <c r="R747" i="4" l="1"/>
  <c r="S747" i="4" s="1"/>
  <c r="P747" i="4"/>
  <c r="W748" i="5"/>
  <c r="S748" i="5"/>
  <c r="T748" i="5" s="1"/>
  <c r="U747" i="5" s="1"/>
  <c r="O749" i="5"/>
  <c r="V747" i="4" l="1"/>
  <c r="Q748" i="4"/>
  <c r="P749" i="5"/>
  <c r="Q749" i="5" s="1"/>
  <c r="N749" i="5"/>
  <c r="W749" i="5" l="1"/>
  <c r="S749" i="5"/>
  <c r="T749" i="5" s="1"/>
  <c r="U748" i="5" s="1"/>
  <c r="O750" i="5"/>
  <c r="R748" i="4"/>
  <c r="S748" i="4" s="1"/>
  <c r="P748" i="4"/>
  <c r="V748" i="4" l="1"/>
  <c r="Q749" i="4"/>
  <c r="P750" i="5"/>
  <c r="Q750" i="5" s="1"/>
  <c r="N750" i="5"/>
  <c r="W750" i="5" l="1"/>
  <c r="S750" i="5"/>
  <c r="T750" i="5" s="1"/>
  <c r="U749" i="5" s="1"/>
  <c r="O751" i="5"/>
  <c r="R749" i="4"/>
  <c r="S749" i="4" s="1"/>
  <c r="P749" i="4"/>
  <c r="V749" i="4" l="1"/>
  <c r="Q750" i="4"/>
  <c r="P751" i="5"/>
  <c r="Q751" i="5" s="1"/>
  <c r="N751" i="5"/>
  <c r="W751" i="5" l="1"/>
  <c r="S751" i="5"/>
  <c r="T751" i="5" s="1"/>
  <c r="U750" i="5" s="1"/>
  <c r="O752" i="5"/>
  <c r="R750" i="4"/>
  <c r="S750" i="4" s="1"/>
  <c r="P750" i="4"/>
  <c r="V750" i="4" l="1"/>
  <c r="Q751" i="4"/>
  <c r="P752" i="5"/>
  <c r="Q752" i="5" s="1"/>
  <c r="N752" i="5"/>
  <c r="W752" i="5" l="1"/>
  <c r="S752" i="5"/>
  <c r="T752" i="5" s="1"/>
  <c r="U751" i="5" s="1"/>
  <c r="O753" i="5"/>
  <c r="R751" i="4"/>
  <c r="S751" i="4" s="1"/>
  <c r="P751" i="4"/>
  <c r="V751" i="4" l="1"/>
  <c r="Q752" i="4"/>
  <c r="P753" i="5"/>
  <c r="Q753" i="5" s="1"/>
  <c r="N753" i="5"/>
  <c r="W753" i="5" l="1"/>
  <c r="S753" i="5"/>
  <c r="T753" i="5" s="1"/>
  <c r="U752" i="5" s="1"/>
  <c r="O754" i="5"/>
  <c r="R752" i="4"/>
  <c r="S752" i="4" s="1"/>
  <c r="P752" i="4"/>
  <c r="V752" i="4" l="1"/>
  <c r="Q753" i="4"/>
  <c r="P754" i="5"/>
  <c r="Q754" i="5" s="1"/>
  <c r="N754" i="5"/>
  <c r="R753" i="4" l="1"/>
  <c r="S753" i="4" s="1"/>
  <c r="P753" i="4"/>
  <c r="W754" i="5"/>
  <c r="S754" i="5"/>
  <c r="T754" i="5" s="1"/>
  <c r="U753" i="5" s="1"/>
  <c r="O755" i="5"/>
  <c r="V753" i="4" l="1"/>
  <c r="Q754" i="4"/>
  <c r="P755" i="5"/>
  <c r="Q755" i="5" s="1"/>
  <c r="N755" i="5"/>
  <c r="W755" i="5" l="1"/>
  <c r="S755" i="5"/>
  <c r="T755" i="5" s="1"/>
  <c r="U754" i="5" s="1"/>
  <c r="O756" i="5"/>
  <c r="R754" i="4"/>
  <c r="S754" i="4" s="1"/>
  <c r="P754" i="4"/>
  <c r="V754" i="4" l="1"/>
  <c r="Q755" i="4"/>
  <c r="P756" i="5"/>
  <c r="Q756" i="5" s="1"/>
  <c r="N756" i="5"/>
  <c r="W756" i="5" l="1"/>
  <c r="S756" i="5"/>
  <c r="T756" i="5" s="1"/>
  <c r="U755" i="5" s="1"/>
  <c r="O757" i="5"/>
  <c r="R755" i="4"/>
  <c r="S755" i="4" s="1"/>
  <c r="P755" i="4"/>
  <c r="V755" i="4" l="1"/>
  <c r="Q756" i="4"/>
  <c r="P757" i="5"/>
  <c r="Q757" i="5" s="1"/>
  <c r="N757" i="5"/>
  <c r="W757" i="5" l="1"/>
  <c r="S757" i="5"/>
  <c r="T757" i="5" s="1"/>
  <c r="U756" i="5" s="1"/>
  <c r="O758" i="5"/>
  <c r="R756" i="4"/>
  <c r="S756" i="4" s="1"/>
  <c r="P756" i="4"/>
  <c r="V756" i="4" l="1"/>
  <c r="Q757" i="4"/>
  <c r="P758" i="5"/>
  <c r="Q758" i="5" s="1"/>
  <c r="N758" i="5"/>
  <c r="R757" i="4" l="1"/>
  <c r="S757" i="4" s="1"/>
  <c r="P757" i="4"/>
  <c r="W758" i="5"/>
  <c r="S758" i="5"/>
  <c r="T758" i="5" s="1"/>
  <c r="U757" i="5" s="1"/>
  <c r="O759" i="5"/>
  <c r="V757" i="4" l="1"/>
  <c r="Q758" i="4"/>
  <c r="P759" i="5"/>
  <c r="Q759" i="5" s="1"/>
  <c r="N759" i="5"/>
  <c r="R758" i="4" l="1"/>
  <c r="S758" i="4" s="1"/>
  <c r="P758" i="4"/>
  <c r="W759" i="5"/>
  <c r="S759" i="5"/>
  <c r="T759" i="5" s="1"/>
  <c r="U758" i="5" s="1"/>
  <c r="O760" i="5"/>
  <c r="V758" i="4" l="1"/>
  <c r="Q759" i="4"/>
  <c r="P760" i="5"/>
  <c r="Q760" i="5" s="1"/>
  <c r="N760" i="5"/>
  <c r="R759" i="4" l="1"/>
  <c r="S759" i="4" s="1"/>
  <c r="P759" i="4"/>
  <c r="W760" i="5"/>
  <c r="S760" i="5"/>
  <c r="T760" i="5" s="1"/>
  <c r="U759" i="5" s="1"/>
  <c r="O761" i="5"/>
  <c r="V759" i="4" l="1"/>
  <c r="Q760" i="4"/>
  <c r="P761" i="5"/>
  <c r="Q761" i="5" s="1"/>
  <c r="N761" i="5"/>
  <c r="R760" i="4" l="1"/>
  <c r="S760" i="4" s="1"/>
  <c r="P760" i="4"/>
  <c r="W761" i="5"/>
  <c r="S761" i="5"/>
  <c r="T761" i="5" s="1"/>
  <c r="U760" i="5" s="1"/>
  <c r="O762" i="5"/>
  <c r="V760" i="4" l="1"/>
  <c r="Q761" i="4"/>
  <c r="P762" i="5"/>
  <c r="Q762" i="5" s="1"/>
  <c r="N762" i="5"/>
  <c r="W762" i="5" l="1"/>
  <c r="S762" i="5"/>
  <c r="T762" i="5" s="1"/>
  <c r="U761" i="5" s="1"/>
  <c r="O763" i="5"/>
  <c r="R761" i="4"/>
  <c r="S761" i="4" s="1"/>
  <c r="P761" i="4"/>
  <c r="V761" i="4" l="1"/>
  <c r="Q762" i="4"/>
  <c r="P763" i="5"/>
  <c r="Q763" i="5" s="1"/>
  <c r="N763" i="5"/>
  <c r="R762" i="4" l="1"/>
  <c r="S762" i="4" s="1"/>
  <c r="P762" i="4"/>
  <c r="W763" i="5"/>
  <c r="S763" i="5"/>
  <c r="T763" i="5" s="1"/>
  <c r="U762" i="5" s="1"/>
  <c r="O764" i="5"/>
  <c r="V762" i="4" l="1"/>
  <c r="Q763" i="4"/>
  <c r="P764" i="5"/>
  <c r="Q764" i="5" s="1"/>
  <c r="N764" i="5"/>
  <c r="W764" i="5" l="1"/>
  <c r="S764" i="5"/>
  <c r="T764" i="5" s="1"/>
  <c r="U763" i="5" s="1"/>
  <c r="O765" i="5"/>
  <c r="R763" i="4"/>
  <c r="S763" i="4" s="1"/>
  <c r="P763" i="4"/>
  <c r="V763" i="4" l="1"/>
  <c r="Q764" i="4"/>
  <c r="P765" i="5"/>
  <c r="Q765" i="5" s="1"/>
  <c r="N765" i="5"/>
  <c r="W765" i="5" l="1"/>
  <c r="S765" i="5"/>
  <c r="T765" i="5" s="1"/>
  <c r="U764" i="5" s="1"/>
  <c r="O766" i="5"/>
  <c r="R764" i="4"/>
  <c r="S764" i="4" s="1"/>
  <c r="P764" i="4"/>
  <c r="P766" i="5" l="1"/>
  <c r="Q766" i="5" s="1"/>
  <c r="N766" i="5"/>
  <c r="V764" i="4"/>
  <c r="Q765" i="4"/>
  <c r="W766" i="5" l="1"/>
  <c r="S766" i="5"/>
  <c r="T766" i="5" s="1"/>
  <c r="U765" i="5" s="1"/>
  <c r="O767" i="5"/>
  <c r="R765" i="4"/>
  <c r="S765" i="4" s="1"/>
  <c r="P765" i="4"/>
  <c r="V765" i="4" l="1"/>
  <c r="Q766" i="4"/>
  <c r="P767" i="5"/>
  <c r="Q767" i="5" s="1"/>
  <c r="N767" i="5"/>
  <c r="R766" i="4" l="1"/>
  <c r="S766" i="4" s="1"/>
  <c r="P766" i="4"/>
  <c r="W767" i="5"/>
  <c r="S767" i="5"/>
  <c r="T767" i="5" s="1"/>
  <c r="U766" i="5" s="1"/>
  <c r="O768" i="5"/>
  <c r="V766" i="4" l="1"/>
  <c r="Q767" i="4"/>
  <c r="P768" i="5"/>
  <c r="Q768" i="5" s="1"/>
  <c r="N768" i="5"/>
  <c r="W768" i="5" l="1"/>
  <c r="S768" i="5"/>
  <c r="T768" i="5" s="1"/>
  <c r="U767" i="5" s="1"/>
  <c r="O769" i="5"/>
  <c r="R767" i="4"/>
  <c r="S767" i="4" s="1"/>
  <c r="P767" i="4"/>
  <c r="V767" i="4" l="1"/>
  <c r="Q768" i="4"/>
  <c r="P769" i="5"/>
  <c r="Q769" i="5" s="1"/>
  <c r="N769" i="5"/>
  <c r="W769" i="5" l="1"/>
  <c r="S769" i="5"/>
  <c r="T769" i="5" s="1"/>
  <c r="U768" i="5" s="1"/>
  <c r="O770" i="5"/>
  <c r="R768" i="4"/>
  <c r="S768" i="4" s="1"/>
  <c r="P768" i="4"/>
  <c r="V768" i="4" l="1"/>
  <c r="Q769" i="4"/>
  <c r="P770" i="5"/>
  <c r="Q770" i="5" s="1"/>
  <c r="N770" i="5"/>
  <c r="R769" i="4" l="1"/>
  <c r="S769" i="4" s="1"/>
  <c r="P769" i="4"/>
  <c r="W770" i="5"/>
  <c r="S770" i="5"/>
  <c r="T770" i="5" s="1"/>
  <c r="U769" i="5" s="1"/>
  <c r="O771" i="5"/>
  <c r="V769" i="4" l="1"/>
  <c r="Q770" i="4"/>
  <c r="P771" i="5"/>
  <c r="Q771" i="5" s="1"/>
  <c r="N771" i="5"/>
  <c r="W771" i="5" l="1"/>
  <c r="S771" i="5"/>
  <c r="T771" i="5" s="1"/>
  <c r="U770" i="5" s="1"/>
  <c r="O772" i="5"/>
  <c r="R770" i="4"/>
  <c r="S770" i="4" s="1"/>
  <c r="P770" i="4"/>
  <c r="V770" i="4" l="1"/>
  <c r="Q771" i="4"/>
  <c r="P772" i="5"/>
  <c r="Q772" i="5" s="1"/>
  <c r="N772" i="5"/>
  <c r="W772" i="5" l="1"/>
  <c r="S772" i="5"/>
  <c r="T772" i="5" s="1"/>
  <c r="U771" i="5" s="1"/>
  <c r="O773" i="5"/>
  <c r="R771" i="4"/>
  <c r="S771" i="4" s="1"/>
  <c r="P771" i="4"/>
  <c r="V771" i="4" l="1"/>
  <c r="Q772" i="4"/>
  <c r="P773" i="5"/>
  <c r="Q773" i="5" s="1"/>
  <c r="N773" i="5"/>
  <c r="R772" i="4" l="1"/>
  <c r="S772" i="4" s="1"/>
  <c r="P772" i="4"/>
  <c r="W773" i="5"/>
  <c r="S773" i="5"/>
  <c r="T773" i="5" s="1"/>
  <c r="U772" i="5" s="1"/>
  <c r="O774" i="5"/>
  <c r="V772" i="4" l="1"/>
  <c r="Q773" i="4"/>
  <c r="P774" i="5"/>
  <c r="Q774" i="5" s="1"/>
  <c r="N774" i="5"/>
  <c r="R773" i="4" l="1"/>
  <c r="S773" i="4" s="1"/>
  <c r="P773" i="4"/>
  <c r="W774" i="5"/>
  <c r="S774" i="5"/>
  <c r="T774" i="5" s="1"/>
  <c r="U773" i="5" s="1"/>
  <c r="O775" i="5"/>
  <c r="V773" i="4" l="1"/>
  <c r="Q774" i="4"/>
  <c r="P775" i="5"/>
  <c r="Q775" i="5" s="1"/>
  <c r="N775" i="5"/>
  <c r="R774" i="4" l="1"/>
  <c r="S774" i="4" s="1"/>
  <c r="P774" i="4"/>
  <c r="W775" i="5"/>
  <c r="S775" i="5"/>
  <c r="T775" i="5" s="1"/>
  <c r="U774" i="5" s="1"/>
  <c r="O776" i="5"/>
  <c r="V774" i="4" l="1"/>
  <c r="Q775" i="4"/>
  <c r="P776" i="5"/>
  <c r="Q776" i="5" s="1"/>
  <c r="N776" i="5"/>
  <c r="W776" i="5" l="1"/>
  <c r="S776" i="5"/>
  <c r="T776" i="5" s="1"/>
  <c r="U775" i="5" s="1"/>
  <c r="O777" i="5"/>
  <c r="R775" i="4"/>
  <c r="S775" i="4" s="1"/>
  <c r="P775" i="4"/>
  <c r="V775" i="4" l="1"/>
  <c r="Q776" i="4"/>
  <c r="P777" i="5"/>
  <c r="Q777" i="5" s="1"/>
  <c r="N777" i="5"/>
  <c r="R776" i="4" l="1"/>
  <c r="S776" i="4" s="1"/>
  <c r="P776" i="4"/>
  <c r="W777" i="5"/>
  <c r="S777" i="5"/>
  <c r="T777" i="5" s="1"/>
  <c r="U776" i="5" s="1"/>
  <c r="O778" i="5"/>
  <c r="V776" i="4" l="1"/>
  <c r="Q777" i="4"/>
  <c r="P778" i="5"/>
  <c r="Q778" i="5" s="1"/>
  <c r="N778" i="5"/>
  <c r="R777" i="4" l="1"/>
  <c r="S777" i="4" s="1"/>
  <c r="P777" i="4"/>
  <c r="W778" i="5"/>
  <c r="S778" i="5"/>
  <c r="T778" i="5" s="1"/>
  <c r="U777" i="5" s="1"/>
  <c r="O779" i="5"/>
  <c r="V777" i="4" l="1"/>
  <c r="Q778" i="4"/>
  <c r="P779" i="5"/>
  <c r="Q779" i="5" s="1"/>
  <c r="N779" i="5"/>
  <c r="W779" i="5" l="1"/>
  <c r="S779" i="5"/>
  <c r="T779" i="5" s="1"/>
  <c r="U778" i="5" s="1"/>
  <c r="O780" i="5"/>
  <c r="R778" i="4"/>
  <c r="S778" i="4" s="1"/>
  <c r="P778" i="4"/>
  <c r="V778" i="4" l="1"/>
  <c r="Q779" i="4"/>
  <c r="P780" i="5"/>
  <c r="Q780" i="5" s="1"/>
  <c r="N780" i="5"/>
  <c r="R779" i="4" l="1"/>
  <c r="S779" i="4" s="1"/>
  <c r="P779" i="4"/>
  <c r="W780" i="5"/>
  <c r="S780" i="5"/>
  <c r="T780" i="5" s="1"/>
  <c r="U779" i="5" s="1"/>
  <c r="O781" i="5"/>
  <c r="V779" i="4" l="1"/>
  <c r="Q780" i="4"/>
  <c r="P781" i="5"/>
  <c r="Q781" i="5" s="1"/>
  <c r="N781" i="5"/>
  <c r="W781" i="5" l="1"/>
  <c r="S781" i="5"/>
  <c r="T781" i="5" s="1"/>
  <c r="U780" i="5" s="1"/>
  <c r="O782" i="5"/>
  <c r="R780" i="4"/>
  <c r="S780" i="4" s="1"/>
  <c r="P780" i="4"/>
  <c r="V780" i="4" l="1"/>
  <c r="Q781" i="4"/>
  <c r="P782" i="5"/>
  <c r="Q782" i="5" s="1"/>
  <c r="N782" i="5"/>
  <c r="W782" i="5" l="1"/>
  <c r="S782" i="5"/>
  <c r="T782" i="5" s="1"/>
  <c r="U781" i="5" s="1"/>
  <c r="O783" i="5"/>
  <c r="R781" i="4"/>
  <c r="S781" i="4" s="1"/>
  <c r="P781" i="4"/>
  <c r="V781" i="4" l="1"/>
  <c r="Q782" i="4"/>
  <c r="P783" i="5"/>
  <c r="Q783" i="5" s="1"/>
  <c r="N783" i="5"/>
  <c r="R782" i="4" l="1"/>
  <c r="S782" i="4" s="1"/>
  <c r="P782" i="4"/>
  <c r="W783" i="5"/>
  <c r="S783" i="5"/>
  <c r="T783" i="5" s="1"/>
  <c r="U782" i="5" s="1"/>
  <c r="O784" i="5"/>
  <c r="V782" i="4" l="1"/>
  <c r="Q783" i="4"/>
  <c r="P784" i="5"/>
  <c r="Q784" i="5" s="1"/>
  <c r="N784" i="5"/>
  <c r="W784" i="5" l="1"/>
  <c r="S784" i="5"/>
  <c r="T784" i="5" s="1"/>
  <c r="U783" i="5" s="1"/>
  <c r="O785" i="5"/>
  <c r="R783" i="4"/>
  <c r="S783" i="4" s="1"/>
  <c r="P783" i="4"/>
  <c r="V783" i="4" l="1"/>
  <c r="Q784" i="4"/>
  <c r="P785" i="5"/>
  <c r="Q785" i="5" s="1"/>
  <c r="N785" i="5"/>
  <c r="W785" i="5" l="1"/>
  <c r="S785" i="5"/>
  <c r="T785" i="5" s="1"/>
  <c r="U784" i="5" s="1"/>
  <c r="O786" i="5"/>
  <c r="R784" i="4"/>
  <c r="S784" i="4" s="1"/>
  <c r="P784" i="4"/>
  <c r="V784" i="4" l="1"/>
  <c r="Q785" i="4"/>
  <c r="P786" i="5"/>
  <c r="Q786" i="5" s="1"/>
  <c r="N786" i="5"/>
  <c r="W786" i="5" l="1"/>
  <c r="S786" i="5"/>
  <c r="T786" i="5" s="1"/>
  <c r="U785" i="5" s="1"/>
  <c r="O787" i="5"/>
  <c r="R785" i="4"/>
  <c r="S785" i="4" s="1"/>
  <c r="P785" i="4"/>
  <c r="V785" i="4" l="1"/>
  <c r="Q786" i="4"/>
  <c r="P787" i="5"/>
  <c r="Q787" i="5" s="1"/>
  <c r="N787" i="5"/>
  <c r="W787" i="5" l="1"/>
  <c r="S787" i="5"/>
  <c r="T787" i="5" s="1"/>
  <c r="U786" i="5" s="1"/>
  <c r="O788" i="5"/>
  <c r="R786" i="4"/>
  <c r="S786" i="4" s="1"/>
  <c r="P786" i="4"/>
  <c r="V786" i="4" l="1"/>
  <c r="Q787" i="4"/>
  <c r="P788" i="5"/>
  <c r="Q788" i="5" s="1"/>
  <c r="N788" i="5"/>
  <c r="W788" i="5" l="1"/>
  <c r="S788" i="5"/>
  <c r="T788" i="5" s="1"/>
  <c r="U787" i="5" s="1"/>
  <c r="O789" i="5"/>
  <c r="R787" i="4"/>
  <c r="S787" i="4" s="1"/>
  <c r="P787" i="4"/>
  <c r="P789" i="5" l="1"/>
  <c r="Q789" i="5" s="1"/>
  <c r="N789" i="5"/>
  <c r="V787" i="4"/>
  <c r="Q788" i="4"/>
  <c r="W789" i="5" l="1"/>
  <c r="S789" i="5"/>
  <c r="T789" i="5" s="1"/>
  <c r="U788" i="5" s="1"/>
  <c r="O790" i="5"/>
  <c r="R788" i="4"/>
  <c r="S788" i="4" s="1"/>
  <c r="P788" i="4"/>
  <c r="V788" i="4" l="1"/>
  <c r="Q789" i="4"/>
  <c r="P790" i="5"/>
  <c r="Q790" i="5" s="1"/>
  <c r="N790" i="5"/>
  <c r="W790" i="5" l="1"/>
  <c r="S790" i="5"/>
  <c r="T790" i="5" s="1"/>
  <c r="U789" i="5" s="1"/>
  <c r="O791" i="5"/>
  <c r="R789" i="4"/>
  <c r="S789" i="4" s="1"/>
  <c r="P789" i="4"/>
  <c r="V789" i="4" l="1"/>
  <c r="Q790" i="4"/>
  <c r="P791" i="5"/>
  <c r="Q791" i="5" s="1"/>
  <c r="N791" i="5"/>
  <c r="W791" i="5" l="1"/>
  <c r="S791" i="5"/>
  <c r="T791" i="5" s="1"/>
  <c r="U790" i="5" s="1"/>
  <c r="O792" i="5"/>
  <c r="R790" i="4"/>
  <c r="S790" i="4" s="1"/>
  <c r="P790" i="4"/>
  <c r="P792" i="5" l="1"/>
  <c r="Q792" i="5" s="1"/>
  <c r="N792" i="5"/>
  <c r="V790" i="4"/>
  <c r="Q791" i="4"/>
  <c r="W792" i="5" l="1"/>
  <c r="S792" i="5"/>
  <c r="T792" i="5" s="1"/>
  <c r="U791" i="5" s="1"/>
  <c r="O793" i="5"/>
  <c r="R791" i="4"/>
  <c r="S791" i="4" s="1"/>
  <c r="P791" i="4"/>
  <c r="V791" i="4" l="1"/>
  <c r="Q792" i="4"/>
  <c r="P793" i="5"/>
  <c r="Q793" i="5" s="1"/>
  <c r="N793" i="5"/>
  <c r="R792" i="4" l="1"/>
  <c r="S792" i="4" s="1"/>
  <c r="P792" i="4"/>
  <c r="W793" i="5"/>
  <c r="S793" i="5"/>
  <c r="T793" i="5" s="1"/>
  <c r="U792" i="5" s="1"/>
  <c r="O794" i="5"/>
  <c r="V792" i="4" l="1"/>
  <c r="Q793" i="4"/>
  <c r="P794" i="5"/>
  <c r="Q794" i="5" s="1"/>
  <c r="N794" i="5"/>
  <c r="R793" i="4" l="1"/>
  <c r="S793" i="4" s="1"/>
  <c r="P793" i="4"/>
  <c r="W794" i="5"/>
  <c r="S794" i="5"/>
  <c r="T794" i="5" s="1"/>
  <c r="U793" i="5" s="1"/>
  <c r="O795" i="5"/>
  <c r="V793" i="4" l="1"/>
  <c r="Q794" i="4"/>
  <c r="P795" i="5"/>
  <c r="Q795" i="5" s="1"/>
  <c r="N795" i="5"/>
  <c r="R794" i="4" l="1"/>
  <c r="S794" i="4" s="1"/>
  <c r="P794" i="4"/>
  <c r="W795" i="5"/>
  <c r="S795" i="5"/>
  <c r="T795" i="5" s="1"/>
  <c r="U794" i="5" s="1"/>
  <c r="O796" i="5"/>
  <c r="V794" i="4" l="1"/>
  <c r="Q795" i="4"/>
  <c r="P796" i="5"/>
  <c r="Q796" i="5" s="1"/>
  <c r="N796" i="5"/>
  <c r="W796" i="5" l="1"/>
  <c r="S796" i="5"/>
  <c r="T796" i="5" s="1"/>
  <c r="U795" i="5" s="1"/>
  <c r="O797" i="5"/>
  <c r="R795" i="4"/>
  <c r="S795" i="4" s="1"/>
  <c r="P795" i="4"/>
  <c r="V795" i="4" l="1"/>
  <c r="Q796" i="4"/>
  <c r="P797" i="5"/>
  <c r="Q797" i="5" s="1"/>
  <c r="N797" i="5"/>
  <c r="W797" i="5" l="1"/>
  <c r="S797" i="5"/>
  <c r="T797" i="5" s="1"/>
  <c r="U796" i="5" s="1"/>
  <c r="O798" i="5"/>
  <c r="R796" i="4"/>
  <c r="S796" i="4" s="1"/>
  <c r="P796" i="4"/>
  <c r="V796" i="4" l="1"/>
  <c r="Q797" i="4"/>
  <c r="P798" i="5"/>
  <c r="Q798" i="5" s="1"/>
  <c r="N798" i="5"/>
  <c r="R797" i="4" l="1"/>
  <c r="S797" i="4" s="1"/>
  <c r="P797" i="4"/>
  <c r="W798" i="5"/>
  <c r="S798" i="5"/>
  <c r="T798" i="5" s="1"/>
  <c r="U797" i="5" s="1"/>
  <c r="O799" i="5"/>
  <c r="V797" i="4" l="1"/>
  <c r="Q798" i="4"/>
  <c r="P799" i="5"/>
  <c r="Q799" i="5" s="1"/>
  <c r="N799" i="5"/>
  <c r="R798" i="4" l="1"/>
  <c r="S798" i="4" s="1"/>
  <c r="P798" i="4"/>
  <c r="W799" i="5"/>
  <c r="S799" i="5"/>
  <c r="T799" i="5" s="1"/>
  <c r="U798" i="5" s="1"/>
  <c r="O800" i="5"/>
  <c r="V798" i="4" l="1"/>
  <c r="Q799" i="4"/>
  <c r="P800" i="5"/>
  <c r="Q800" i="5" s="1"/>
  <c r="N800" i="5"/>
  <c r="W800" i="5" l="1"/>
  <c r="S800" i="5"/>
  <c r="T800" i="5" s="1"/>
  <c r="U799" i="5" s="1"/>
  <c r="O801" i="5"/>
  <c r="R799" i="4"/>
  <c r="S799" i="4" s="1"/>
  <c r="P799" i="4"/>
  <c r="V799" i="4" l="1"/>
  <c r="Q800" i="4"/>
  <c r="P801" i="5"/>
  <c r="Q801" i="5" s="1"/>
  <c r="N801" i="5"/>
  <c r="R800" i="4" l="1"/>
  <c r="S800" i="4" s="1"/>
  <c r="P800" i="4"/>
  <c r="W801" i="5"/>
  <c r="S801" i="5"/>
  <c r="T801" i="5" s="1"/>
  <c r="U800" i="5" s="1"/>
  <c r="O802" i="5"/>
  <c r="V800" i="4" l="1"/>
  <c r="Q801" i="4"/>
  <c r="P802" i="5"/>
  <c r="Q802" i="5" s="1"/>
  <c r="N802" i="5"/>
  <c r="W802" i="5" l="1"/>
  <c r="S802" i="5"/>
  <c r="T802" i="5" s="1"/>
  <c r="U801" i="5" s="1"/>
  <c r="O803" i="5"/>
  <c r="R801" i="4"/>
  <c r="S801" i="4" s="1"/>
  <c r="P801" i="4"/>
  <c r="V801" i="4" l="1"/>
  <c r="Q802" i="4"/>
  <c r="P803" i="5"/>
  <c r="Q803" i="5" s="1"/>
  <c r="N803" i="5"/>
  <c r="W803" i="5" l="1"/>
  <c r="S803" i="5"/>
  <c r="T803" i="5" s="1"/>
  <c r="U802" i="5" s="1"/>
  <c r="O804" i="5"/>
  <c r="R802" i="4"/>
  <c r="S802" i="4" s="1"/>
  <c r="P802" i="4"/>
  <c r="V802" i="4" l="1"/>
  <c r="Q803" i="4"/>
  <c r="P804" i="5"/>
  <c r="Q804" i="5" s="1"/>
  <c r="N804" i="5"/>
  <c r="R803" i="4" l="1"/>
  <c r="S803" i="4" s="1"/>
  <c r="P803" i="4"/>
  <c r="W804" i="5"/>
  <c r="S804" i="5"/>
  <c r="T804" i="5" s="1"/>
  <c r="U803" i="5" s="1"/>
  <c r="O805" i="5"/>
  <c r="V803" i="4" l="1"/>
  <c r="Q804" i="4"/>
  <c r="P805" i="5"/>
  <c r="Q805" i="5" s="1"/>
  <c r="N805" i="5"/>
  <c r="R804" i="4" l="1"/>
  <c r="S804" i="4" s="1"/>
  <c r="P804" i="4"/>
  <c r="W805" i="5"/>
  <c r="S805" i="5"/>
  <c r="T805" i="5" s="1"/>
  <c r="U804" i="5" s="1"/>
  <c r="O806" i="5"/>
  <c r="V804" i="4" l="1"/>
  <c r="Q805" i="4"/>
  <c r="P806" i="5"/>
  <c r="Q806" i="5" s="1"/>
  <c r="N806" i="5"/>
  <c r="R805" i="4" l="1"/>
  <c r="P805" i="4"/>
  <c r="S805" i="4"/>
  <c r="W806" i="5"/>
  <c r="S806" i="5"/>
  <c r="T806" i="5" s="1"/>
  <c r="U805" i="5" s="1"/>
  <c r="O807" i="5"/>
  <c r="P807" i="5" l="1"/>
  <c r="Q807" i="5" s="1"/>
  <c r="N807" i="5"/>
  <c r="V805" i="4"/>
  <c r="Q806" i="4"/>
  <c r="W807" i="5" l="1"/>
  <c r="S807" i="5"/>
  <c r="T807" i="5" s="1"/>
  <c r="U806" i="5" s="1"/>
  <c r="O808" i="5"/>
  <c r="R806" i="4"/>
  <c r="S806" i="4" s="1"/>
  <c r="P806" i="4"/>
  <c r="V806" i="4" l="1"/>
  <c r="Q807" i="4"/>
  <c r="P808" i="5"/>
  <c r="Q808" i="5" s="1"/>
  <c r="N808" i="5"/>
  <c r="W808" i="5" l="1"/>
  <c r="S808" i="5"/>
  <c r="T808" i="5" s="1"/>
  <c r="U807" i="5" s="1"/>
  <c r="O809" i="5"/>
  <c r="R807" i="4"/>
  <c r="S807" i="4" s="1"/>
  <c r="P807" i="4"/>
  <c r="V807" i="4" l="1"/>
  <c r="Q808" i="4"/>
  <c r="P809" i="5"/>
  <c r="Q809" i="5" s="1"/>
  <c r="N809" i="5"/>
  <c r="R808" i="4" l="1"/>
  <c r="S808" i="4" s="1"/>
  <c r="P808" i="4"/>
  <c r="W809" i="5"/>
  <c r="S809" i="5"/>
  <c r="T809" i="5" s="1"/>
  <c r="U808" i="5" s="1"/>
  <c r="O810" i="5"/>
  <c r="V808" i="4" l="1"/>
  <c r="Q809" i="4"/>
  <c r="P810" i="5"/>
  <c r="Q810" i="5" s="1"/>
  <c r="N810" i="5"/>
  <c r="E29" i="5" s="1"/>
  <c r="R809" i="4" l="1"/>
  <c r="P809" i="4"/>
  <c r="S809" i="4"/>
  <c r="W810" i="5"/>
  <c r="S810" i="5"/>
  <c r="T810" i="5" s="1"/>
  <c r="B7" i="5"/>
  <c r="B10" i="5" s="1"/>
  <c r="AH28" i="1" s="1"/>
  <c r="AR28" i="1" s="1"/>
  <c r="U809" i="5" l="1"/>
  <c r="U810" i="5"/>
  <c r="V809" i="4"/>
  <c r="Q810" i="4"/>
  <c r="R810" i="4" l="1"/>
  <c r="S810" i="4" s="1"/>
  <c r="P810" i="4"/>
  <c r="E29" i="4" s="1"/>
  <c r="V810" i="4" l="1"/>
  <c r="B7" i="4"/>
  <c r="B10" i="4" s="1"/>
  <c r="AH8" i="1" s="1"/>
  <c r="AR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Faber</author>
    <author>Faber, Peter (I/FF-44)</author>
  </authors>
  <commentList>
    <comment ref="C2" authorId="0" shapeId="0" xr:uid="{49B8AB9D-40D0-47EA-BA27-B06701EC14F9}">
      <text>
        <r>
          <rPr>
            <b/>
            <sz val="8"/>
            <color indexed="81"/>
            <rFont val="Tahoma"/>
            <family val="2"/>
          </rPr>
          <t>1, wenn die Anwendung des Faktorverfahrens gewählt wurde
(nur in Steuerklasse IV)</t>
        </r>
      </text>
    </comment>
    <comment ref="C3" authorId="0" shapeId="0" xr:uid="{17BBE439-C83F-4AE8-8B09-B3D2517BB2C6}">
      <text>
        <r>
          <rPr>
            <b/>
            <sz val="8"/>
            <color indexed="81"/>
            <rFont val="Tahoma"/>
            <family val="2"/>
          </rPr>
          <t>Auf die Vollendung des 64. Lebensjahres folgendes Kalenderjahr (erforderlich, wenn ALTER1=1)</t>
        </r>
      </text>
    </comment>
    <comment ref="C4" authorId="0" shapeId="0" xr:uid="{11B3EED1-E496-4CF4-93E8-88BD928062A8}">
      <text>
        <r>
          <rPr>
            <b/>
            <sz val="8"/>
            <color indexed="81"/>
            <rFont val="Tahoma"/>
            <family val="2"/>
          </rPr>
          <t>1, wenn das 64. Lebensjahr vor Beginn des Kalenderjahres vollendet wurde, in dem der Lohnzahlungszeitraum endet (§ 24 a EStG), sonst = 0</t>
        </r>
      </text>
    </comment>
    <comment ref="C5" authorId="0" shapeId="0" xr:uid="{25CB07E4-1385-4EA1-B4A7-11B0D37FB046}">
      <text>
        <r>
          <rPr>
            <b/>
            <sz val="8"/>
            <color indexed="81"/>
            <rFont val="Tahoma"/>
            <family val="2"/>
          </rPr>
          <t>eingetragener Faktor mit drei Nachkommastellen</t>
        </r>
      </text>
    </comment>
    <comment ref="C6" authorId="0" shapeId="0" xr:uid="{AFF6097B-397B-4BD1-9E4B-A457B75649A0}">
      <text>
        <r>
          <rPr>
            <b/>
            <sz val="8"/>
            <color indexed="81"/>
            <rFont val="Tahoma"/>
            <family val="2"/>
          </rPr>
          <t xml:space="preserve">Merker für die Vorsorgepauschale
0 = der Arbeitnehmer ist in der gesetzlichen Rentenversicherung
       oder einer berufständischen Versorgungseinrichtung pflicht-
       versichert oder, bei Befreiung von der Versicherungspflicht,
       freiwillig versichert; es gilt die allgemeine Beitragsbemessungs-
       grenze (BBG West)
1 = der Arbeitnehmer ist in der gesetzlichen Rentenversicherung
       oder einer berufständischen Versorgungseinrichtung pflicht-
       versichert oder, bei Befreiung von der Versicherungspflicht,
       freiwillig versichert; es gilt die Beitragsbemessungsgrenze Ost
       (BBG Ost)
2 = wenn nicht 0 oder 1
</t>
        </r>
      </text>
    </comment>
    <comment ref="C7" authorId="1" shapeId="0" xr:uid="{135FA0AB-D558-44BB-8EEA-4A132750BA7D}">
      <text>
        <r>
          <rPr>
            <b/>
            <sz val="9"/>
            <color indexed="81"/>
            <rFont val="Tahoma"/>
            <family val="2"/>
          </rPr>
          <t>Kassenindividueller Zusatzbeitragssatz bei einem gesetzlich krankenversicherten Arbeitnehmer in Prozent (bspw. 1,30 für 1,30%) mit 2 Dezimalstellen. Es ist der volle Zusatzbeitragssatz anzugeben. Die Aufteilung in Arbeitnehmer- und Arbeitgeberanteil erfolgt im Programmablauf.</t>
        </r>
        <r>
          <rPr>
            <sz val="9"/>
            <color indexed="81"/>
            <rFont val="Tahoma"/>
            <family val="2"/>
          </rPr>
          <t xml:space="preserve">
</t>
        </r>
      </text>
    </comment>
    <comment ref="C8" authorId="0" shapeId="0" xr:uid="{1075ECF5-27AD-4731-A6EE-ADE0DE2755D6}">
      <text>
        <r>
          <rPr>
            <b/>
            <sz val="8"/>
            <color indexed="81"/>
            <rFont val="Tahoma"/>
            <family val="2"/>
          </rPr>
          <t>Lohnzahlungszeitraum:
1 = Jahr
2 = Monat
3 = Woche
4 = Tag</t>
        </r>
        <r>
          <rPr>
            <sz val="8"/>
            <color indexed="81"/>
            <rFont val="Tahoma"/>
            <family val="2"/>
          </rPr>
          <t xml:space="preserve">
</t>
        </r>
      </text>
    </comment>
    <comment ref="C9" authorId="0" shapeId="0" xr:uid="{D0959C1C-0354-4EB5-A678-CF0442E9EBE7}">
      <text>
        <r>
          <rPr>
            <b/>
            <sz val="8"/>
            <color indexed="81"/>
            <rFont val="Tahoma"/>
            <family val="2"/>
          </rPr>
          <t>Der als elektronisches Lohnsteuerabzugsmerkmal für den Arbeitgeber nach § 39e EStG festgestellte oder in der Bescheinigung für den Lohnsteuerabzug 2021 eingetragene Freibetrag für den Lohnzahlungszeitraum in Cent</t>
        </r>
      </text>
    </comment>
    <comment ref="C10" authorId="0" shapeId="0" xr:uid="{E07BE77E-A868-4879-A8AE-8FDAA298C3E8}">
      <text>
        <r>
          <rPr>
            <b/>
            <sz val="8"/>
            <color indexed="81"/>
            <rFont val="Tahoma"/>
            <family val="2"/>
          </rPr>
          <t>Der als elektronisches Lohnsteuerabzugsmerkmal für den Arbeitgeber nach § 39e EStG festgestellte oder in der Bescheinigung für den Lohnsteuerabzug 2021 eingetragene Hinzurechnungsbetrag für den Lohnzahlungszeitraum in Cent</t>
        </r>
      </text>
    </comment>
    <comment ref="C11" authorId="0" shapeId="0" xr:uid="{4DEA7641-4E9A-4A34-AFA8-86B0FAAFD1F3}">
      <text>
        <r>
          <rPr>
            <b/>
            <sz val="8"/>
            <color indexed="81"/>
            <rFont val="Tahoma"/>
            <family val="2"/>
          </rPr>
          <t>Dem Arbeitgeber mitgeteilte Beiträge des Arbeitnehmers für eine private Basiskranken- bzw. Pflege-Pflichtversicherung im Sinne des § 10 Absatz 1 Nummer 3 EStG in Cent; der Wert ist unabhängig
vom Lohnzahlungszeitraum immer als Monatsbetrag anzugeben</t>
        </r>
      </text>
    </comment>
    <comment ref="C12" authorId="0" shapeId="0" xr:uid="{49A877CC-FA7F-4457-8069-C2C1313188E7}">
      <text>
        <r>
          <rPr>
            <b/>
            <sz val="8"/>
            <color indexed="81"/>
            <rFont val="Tahoma"/>
            <family val="2"/>
          </rPr>
          <t>0 = gesetzlich krankenversicherte Arbeitnehmer
1 = ausschließlich privat krankenversicherte Arbeitnehmer
ohne Arbeitgeberzuschuss
2 = ausschließlich privat krankenversicherte Arbeitnehmer
mit Arbeitgeberzuschuss</t>
        </r>
      </text>
    </comment>
    <comment ref="C13" authorId="0" shapeId="0" xr:uid="{16735954-CB97-41FD-AE91-60C58DC4900C}">
      <text>
        <r>
          <rPr>
            <b/>
            <sz val="8"/>
            <color indexed="81"/>
            <rFont val="Tahoma"/>
            <family val="2"/>
          </rPr>
          <t>1, wenn bei der sozialen Pflegeversicherung die Besonderheiten in
Sachsen zu berücksichtigen sind bzw. zu berücksichtigen wären</t>
        </r>
      </text>
    </comment>
    <comment ref="C14" authorId="0" shapeId="0" xr:uid="{FA7FAA03-1496-48C9-A642-16A0341FEB62}">
      <text>
        <r>
          <rPr>
            <b/>
            <sz val="8"/>
            <color indexed="81"/>
            <rFont val="Tahoma"/>
            <family val="2"/>
          </rPr>
          <t>1, wenn der Arbeitnehmer den Zuschlag zur sozialen
Pflegeversicherung zu zahlen hat</t>
        </r>
      </text>
    </comment>
    <comment ref="C15" authorId="0" shapeId="0" xr:uid="{41D89561-06A9-4175-A76C-D73A8F8B7578}">
      <text>
        <r>
          <rPr>
            <b/>
            <sz val="8"/>
            <color indexed="81"/>
            <rFont val="Tahoma"/>
            <family val="2"/>
          </rPr>
          <t>Religionsgemeinschaft des Arbeitnehmers lt. elektronischer Lohnsteuerabzugsmerkmale oder der Bescheinigung für den Lohnsteuerabzug 2021 (bei keiner Religionszugehörigkeit = 0)</t>
        </r>
        <r>
          <rPr>
            <sz val="8"/>
            <color indexed="81"/>
            <rFont val="Tahoma"/>
            <family val="2"/>
          </rPr>
          <t xml:space="preserve">
</t>
        </r>
      </text>
    </comment>
    <comment ref="C16" authorId="0" shapeId="0" xr:uid="{040ED3F2-55FE-453E-A700-2076D7D6DD64}">
      <text>
        <r>
          <rPr>
            <b/>
            <sz val="8"/>
            <color indexed="81"/>
            <rFont val="Tahoma"/>
            <family val="2"/>
          </rPr>
          <t>Steuerpflichtiger Arbeitslohn für den Lohnzahlungszeitraum vor Berücksichtigung des Versorgungsfreibetrags und des Zuschlags zum Versorgungsfreibetrag, des Altersentlastungsbetrags und des als elektronisches Lohnsteuerabzugsmerkmal festgestellten oder in der Bescheinigung für den Lohnsteuerabzug 2021 für den Lohnzahlungszeitraum eingetragenen Freibetrags bzw. Hinzurechnungsbetrags in Cent</t>
        </r>
        <r>
          <rPr>
            <sz val="8"/>
            <color indexed="81"/>
            <rFont val="Tahoma"/>
            <family val="2"/>
          </rPr>
          <t xml:space="preserve">
</t>
        </r>
      </text>
    </comment>
    <comment ref="C17" authorId="0" shapeId="0" xr:uid="{A473AF21-0C05-422B-B8D9-20C9227D177A}">
      <text>
        <r>
          <rPr>
            <b/>
            <sz val="8"/>
            <color indexed="81"/>
            <rFont val="Tahoma"/>
            <family val="2"/>
          </rPr>
          <t>Sterbegeld bei Versorgungsbezügen sowie Kapitalauszahlun-gen/Abfindungen, soweit es sich nicht um Bezüge für mehrere Jahre handelt (in SONSTB enthalten) in Cent</t>
        </r>
        <r>
          <rPr>
            <sz val="8"/>
            <color indexed="81"/>
            <rFont val="Tahoma"/>
            <family val="2"/>
          </rPr>
          <t xml:space="preserve">
</t>
        </r>
      </text>
    </comment>
    <comment ref="C18" authorId="0" shapeId="0" xr:uid="{F86E51B2-ADBE-425E-9DAC-EAA7C6FA4808}">
      <text>
        <r>
          <rPr>
            <b/>
            <sz val="8"/>
            <color indexed="81"/>
            <rFont val="Tahoma"/>
            <family val="2"/>
          </rPr>
          <t>Steuerklasse:
1 = I
2 = II
3 = III
4 = IV
5 = V
6 = VI</t>
        </r>
        <r>
          <rPr>
            <sz val="8"/>
            <color indexed="81"/>
            <rFont val="Tahoma"/>
            <family val="2"/>
          </rPr>
          <t xml:space="preserve">
</t>
        </r>
      </text>
    </comment>
    <comment ref="C19" authorId="0" shapeId="0" xr:uid="{2B6C42BD-A8FA-4D41-972A-1101920F758E}">
      <text>
        <r>
          <rPr>
            <b/>
            <sz val="8"/>
            <color indexed="81"/>
            <rFont val="Tahoma"/>
            <family val="2"/>
          </rPr>
          <t xml:space="preserve">In RE4 enthaltene Versorgungsbezüge in Cent </t>
        </r>
        <r>
          <rPr>
            <b/>
            <sz val="8"/>
            <color indexed="81"/>
            <rFont val="Tahoma"/>
            <family val="2"/>
          </rPr>
          <t>(ggf. 0) ggf. unter Berücksichtigung einer geänderten Bemessungsgrundlage nach
§ 19 Absatz 2 Satz 10 und 11 EStG</t>
        </r>
        <r>
          <rPr>
            <sz val="8"/>
            <color indexed="81"/>
            <rFont val="Tahoma"/>
            <family val="2"/>
          </rPr>
          <t xml:space="preserve">
</t>
        </r>
      </text>
    </comment>
    <comment ref="C20" authorId="0" shapeId="0" xr:uid="{A181F3E3-7DCD-4811-B4C0-8B1429891059}">
      <text>
        <r>
          <rPr>
            <b/>
            <sz val="8"/>
            <color indexed="81"/>
            <rFont val="Tahoma"/>
            <family val="2"/>
          </rPr>
          <t>Versorgungsbezug im Januar 2005 bzw. für den ersten vollen Monat, wenn der Versorgungsbezug erstmalig nach Januar 2005 gewährt wurde in Cent</t>
        </r>
      </text>
    </comment>
    <comment ref="C21" authorId="0" shapeId="0" xr:uid="{E1B47EC5-9BB3-4305-8747-2D0E9FF0CD63}">
      <text>
        <r>
          <rPr>
            <b/>
            <sz val="8"/>
            <color indexed="81"/>
            <rFont val="Tahoma"/>
            <family val="2"/>
          </rPr>
          <t>Voraussichtliche Sonderzahlungen von Versorgungsbezügen im Kalenderjahr des Versorgungsbeginns bei Versorgungsempfängern ohne Sterbegeld, Kapitalauszahlungen/Abfindungen in Cent</t>
        </r>
      </text>
    </comment>
    <comment ref="C22" authorId="0" shapeId="0" xr:uid="{122F8F73-29EE-4484-9A7E-F1A69406D814}">
      <text>
        <r>
          <rPr>
            <b/>
            <sz val="8"/>
            <color indexed="81"/>
            <rFont val="Tahoma"/>
            <family val="2"/>
          </rPr>
          <t>Jahr, in dem der Versorgungsbezug erstmalig gewährt wurde; werden mehrere Versorgungsbezüge gezahlt, wird aus Vereinfachungsgründen für die Berechnung des ältestesten erstmaligen Bezugs herangezogen; auf die Möglichkeit der getrennten Abrechnung verschiedenartiger Bezüge (§ 39e Absatz 5a EStG) wird im Übrigen verwiesen</t>
        </r>
      </text>
    </comment>
    <comment ref="C23" authorId="0" shapeId="0" xr:uid="{EADF3C52-D2CE-4100-951F-8B185D251484}">
      <text>
        <r>
          <rPr>
            <b/>
            <sz val="8"/>
            <color indexed="81"/>
            <rFont val="Tahoma"/>
            <family val="2"/>
          </rPr>
          <t>Zahl der Freibeträge für Kinder (eine Dezimalstelle, nur bei Steuer-
klassen I, II, III und IV)</t>
        </r>
        <r>
          <rPr>
            <sz val="8"/>
            <color indexed="81"/>
            <rFont val="Tahoma"/>
            <family val="2"/>
          </rPr>
          <t xml:space="preserve">
</t>
        </r>
      </text>
    </comment>
    <comment ref="C24" authorId="0" shapeId="0" xr:uid="{88295F4F-5FD1-4249-97B3-0078C6385DCD}">
      <text>
        <r>
          <rPr>
            <b/>
            <sz val="8"/>
            <color indexed="81"/>
            <rFont val="Tahoma"/>
            <family val="2"/>
          </rPr>
          <t>Zahl der Monate, für die im Kalenderjahr Versorgungsbezüge gezahlt werden [nur erforderlich bei Jahresberechnungen (LZZ = 1)]</t>
        </r>
      </text>
    </comment>
    <comment ref="C30" authorId="1" shapeId="0" xr:uid="{B8070B7F-2D25-4782-A84E-1D13D749B4A6}">
      <text>
        <r>
          <rPr>
            <b/>
            <sz val="9"/>
            <color indexed="81"/>
            <rFont val="Tahoma"/>
            <family val="2"/>
          </rPr>
          <t>Zuweisung von Werten für bestimmte Sozialversicherungsparameter</t>
        </r>
        <r>
          <rPr>
            <sz val="9"/>
            <color indexed="81"/>
            <rFont val="Tahoma"/>
            <family val="2"/>
          </rPr>
          <t xml:space="preserve">
</t>
        </r>
      </text>
    </comment>
    <comment ref="C31" authorId="1" shapeId="0" xr:uid="{40CCECBF-E541-48BB-9F0F-616F4C5C5032}">
      <text>
        <r>
          <rPr>
            <b/>
            <sz val="9"/>
            <color indexed="81"/>
            <rFont val="Tahoma"/>
            <family val="2"/>
          </rPr>
          <t>allgemeine Beitragsbemessungsgrenze in der allgemeinen Rentenversicherung in EURO</t>
        </r>
        <r>
          <rPr>
            <sz val="9"/>
            <color indexed="81"/>
            <rFont val="Tahoma"/>
            <family val="2"/>
          </rPr>
          <t xml:space="preserve">
</t>
        </r>
      </text>
    </comment>
    <comment ref="C32" authorId="1" shapeId="0" xr:uid="{5AC9D830-4FCA-42FE-A0E9-6654AAF864EC}">
      <text>
        <r>
          <rPr>
            <b/>
            <sz val="9"/>
            <color indexed="81"/>
            <rFont val="Tahoma"/>
            <family val="2"/>
          </rPr>
          <t>Beitragssatz des Arbeitnehmers in der allgemeinen gesetzlichen Rentenversicherung (4 Dezimalstellen)</t>
        </r>
        <r>
          <rPr>
            <sz val="9"/>
            <color indexed="81"/>
            <rFont val="Tahoma"/>
            <family val="2"/>
          </rPr>
          <t xml:space="preserve">
</t>
        </r>
      </text>
    </comment>
    <comment ref="C33" authorId="1" shapeId="0" xr:uid="{E6F7C1EB-3B72-404D-A092-465BDAC05ABA}">
      <text>
        <r>
          <rPr>
            <b/>
            <sz val="9"/>
            <color indexed="81"/>
            <rFont val="Tahoma"/>
            <family val="2"/>
          </rPr>
          <t>Teilbetragssatz der Vorsorgepauschale für die Rentenversicherung (2 Dezimalstellen)</t>
        </r>
        <r>
          <rPr>
            <sz val="9"/>
            <color indexed="81"/>
            <rFont val="Tahoma"/>
            <family val="2"/>
          </rPr>
          <t xml:space="preserve">
</t>
        </r>
      </text>
    </comment>
    <comment ref="C34" authorId="1" shapeId="0" xr:uid="{991E75AF-C34A-4C3F-84B6-D8B435243BC7}">
      <text>
        <r>
          <rPr>
            <b/>
            <sz val="9"/>
            <color indexed="81"/>
            <rFont val="Tahoma"/>
            <family val="2"/>
          </rPr>
          <t>Beitragsbemessungsgrenze in der gesetzlichen Krankenversicherung und der sozialen Pflegeversicherung in EURO</t>
        </r>
        <r>
          <rPr>
            <sz val="9"/>
            <color indexed="81"/>
            <rFont val="Tahoma"/>
            <family val="2"/>
          </rPr>
          <t xml:space="preserve">
</t>
        </r>
      </text>
    </comment>
    <comment ref="C35" authorId="0" shapeId="0" xr:uid="{56E2D7D4-3A0C-401D-84D3-F1921C7BD7A7}">
      <text>
        <r>
          <rPr>
            <b/>
            <sz val="8"/>
            <color indexed="81"/>
            <rFont val="Tahoma"/>
            <family val="2"/>
          </rPr>
          <t>Beitragssatz des Arbeitnehmers zur Krankenversicherung
(5 Dezimalstellen)</t>
        </r>
      </text>
    </comment>
    <comment ref="C36" authorId="0" shapeId="0" xr:uid="{DDF65D48-C9FA-4D9F-B15A-FEAD31D5029C}">
      <text>
        <r>
          <rPr>
            <b/>
            <sz val="8"/>
            <color indexed="81"/>
            <rFont val="Tahoma"/>
            <family val="2"/>
          </rPr>
          <t>Beitragssatz des Arbeitgebers zur Krankenversicherung unter Berücksichtigung des durchschnittlichen Zusatzbeitragssatzes für die Ermittlung des Arbeitgeberzuschusses (5 Dezimalstellen)</t>
        </r>
      </text>
    </comment>
    <comment ref="C37" authorId="0" shapeId="0" xr:uid="{A432D819-7DB8-42BB-92A5-63A37430D6AF}">
      <text>
        <r>
          <rPr>
            <b/>
            <sz val="8"/>
            <color indexed="81"/>
            <rFont val="Tahoma"/>
            <family val="2"/>
          </rPr>
          <t>Beitragssatz des Arbeitnehmers zur Pflegeversicherung
(5 Dezimalstellen)</t>
        </r>
      </text>
    </comment>
    <comment ref="C38" authorId="0" shapeId="0" xr:uid="{92CC81F2-F26A-463D-8BCD-164DAFB4CC64}">
      <text>
        <r>
          <rPr>
            <b/>
            <sz val="8"/>
            <color indexed="81"/>
            <rFont val="Tahoma"/>
            <family val="2"/>
          </rPr>
          <t>Beitragssatz des Arbeitgebers zur Pflegeversicherung
(5 Dezimalstellen)</t>
        </r>
      </text>
    </comment>
    <comment ref="C39" authorId="0" shapeId="0" xr:uid="{10BAB207-D4ED-4911-855F-6E959C792FF2}">
      <text>
        <r>
          <rPr>
            <b/>
            <sz val="8"/>
            <color indexed="81"/>
            <rFont val="Tahoma"/>
            <family val="2"/>
          </rPr>
          <t>Beitragssatz des Arbeitnehmers zur Pflegeversicherung
(5 Dezimalstellen)</t>
        </r>
      </text>
    </comment>
    <comment ref="C40" authorId="0" shapeId="0" xr:uid="{39BA4B41-6831-4EF8-9AC1-0A1044241453}">
      <text>
        <r>
          <rPr>
            <b/>
            <sz val="8"/>
            <color indexed="81"/>
            <rFont val="Tahoma"/>
            <family val="2"/>
          </rPr>
          <t>Erster Grenzwert in Steuerklasse V/VI in Euro</t>
        </r>
      </text>
    </comment>
    <comment ref="C41" authorId="0" shapeId="0" xr:uid="{B0C3BAEA-CD47-447E-B7C9-7B9F316B91C5}">
      <text>
        <r>
          <rPr>
            <b/>
            <sz val="8"/>
            <color indexed="81"/>
            <rFont val="Tahoma"/>
            <family val="2"/>
          </rPr>
          <t>Zweiter Grenzwert in Steuerklasse V/VI in Euro</t>
        </r>
      </text>
    </comment>
    <comment ref="C42" authorId="0" shapeId="0" xr:uid="{9AF457B3-623C-4FFC-8569-DDAC80DE9E70}">
      <text>
        <r>
          <rPr>
            <b/>
            <sz val="8"/>
            <color indexed="81"/>
            <rFont val="Tahoma"/>
            <family val="2"/>
          </rPr>
          <t>Dritter Grenzwert in Steuerklasse V/VI in Euro</t>
        </r>
      </text>
    </comment>
    <comment ref="C43" authorId="0" shapeId="0" xr:uid="{A1B23D9F-621A-40BB-9527-7612B7C52D72}">
      <text>
        <r>
          <rPr>
            <b/>
            <sz val="8"/>
            <color indexed="81"/>
            <rFont val="Tahoma"/>
            <family val="2"/>
          </rPr>
          <t>Grundfreibetrag in Euro</t>
        </r>
      </text>
    </comment>
    <comment ref="C44" authorId="0" shapeId="0" xr:uid="{A4465E4A-8BC3-4D20-A421-14F5090D26DC}">
      <text>
        <r>
          <rPr>
            <b/>
            <sz val="8"/>
            <color indexed="81"/>
            <rFont val="Tahoma"/>
            <family val="2"/>
          </rPr>
          <t>Freigrenze für den Solidaritätszuschlag in Euro</t>
        </r>
      </text>
    </comment>
    <comment ref="C46" authorId="0" shapeId="0" xr:uid="{2A5EE85C-D316-4DA9-8502-3814CA6B4340}">
      <text>
        <r>
          <rPr>
            <b/>
            <sz val="9"/>
            <color indexed="81"/>
            <rFont val="Tahoma"/>
            <family val="2"/>
          </rPr>
          <t>Ermittlung des Jahresarbeitslohns und der Freibeträge § 39b Abs. 2 Satz 2 EStG</t>
        </r>
        <r>
          <rPr>
            <sz val="9"/>
            <color indexed="81"/>
            <rFont val="Tahoma"/>
            <family val="2"/>
          </rPr>
          <t xml:space="preserve">
</t>
        </r>
      </text>
    </comment>
    <comment ref="C47" authorId="0" shapeId="0" xr:uid="{F9A47363-2970-4F5D-8254-10C963A2F3A0}">
      <text>
        <r>
          <rPr>
            <b/>
            <sz val="8"/>
            <color indexed="81"/>
            <rFont val="Tahoma"/>
            <family val="2"/>
          </rPr>
          <t>Auf einen Jahreslohn hochgerechnetes RE4 in Euro, Cent
(2 Dezimalstellen)</t>
        </r>
        <r>
          <rPr>
            <sz val="8"/>
            <color indexed="81"/>
            <rFont val="Tahoma"/>
            <family val="2"/>
          </rPr>
          <t xml:space="preserve">
</t>
        </r>
      </text>
    </comment>
    <comment ref="C48" authorId="0" shapeId="0" xr:uid="{DC8AF817-7F62-4C45-B6AA-FB2CDCC2591F}">
      <text>
        <r>
          <rPr>
            <b/>
            <sz val="8"/>
            <color indexed="81"/>
            <rFont val="Tahoma"/>
            <family val="2"/>
          </rPr>
          <t>Auf einen Jahreslohn hochgerechnetes VBEZ in Euro, Cent
(2 Dezimalstellen)</t>
        </r>
        <r>
          <rPr>
            <sz val="8"/>
            <color indexed="81"/>
            <rFont val="Tahoma"/>
            <family val="2"/>
          </rPr>
          <t xml:space="preserve">
</t>
        </r>
      </text>
    </comment>
    <comment ref="C49" authorId="0" shapeId="0" xr:uid="{D795991C-E494-4611-8B82-6CB0FE3428ED}">
      <text>
        <r>
          <rPr>
            <b/>
            <sz val="8"/>
            <color indexed="81"/>
            <rFont val="Tahoma"/>
            <family val="2"/>
          </rPr>
          <t>Auf einen Jahreslohn hochgerechnetes LZZFREIB in Euro, Cent
(2 Dezimalstellen)</t>
        </r>
        <r>
          <rPr>
            <sz val="8"/>
            <color indexed="81"/>
            <rFont val="Tahoma"/>
            <family val="2"/>
          </rPr>
          <t xml:space="preserve">
</t>
        </r>
      </text>
    </comment>
    <comment ref="C50" authorId="0" shapeId="0" xr:uid="{D0917E35-5425-4CF8-B0B2-BAC82141B5C2}">
      <text>
        <r>
          <rPr>
            <b/>
            <sz val="8"/>
            <color indexed="81"/>
            <rFont val="Tahoma"/>
            <family val="2"/>
          </rPr>
          <t>Auf einen Jahreslohn hochgerechnetes LZZHINZU in Euro, Cent
(2 Dezimalstellen)</t>
        </r>
        <r>
          <rPr>
            <sz val="8"/>
            <color indexed="81"/>
            <rFont val="Tahoma"/>
            <family val="2"/>
          </rPr>
          <t xml:space="preserve">
</t>
        </r>
      </text>
    </comment>
    <comment ref="C51" authorId="0" shapeId="0" xr:uid="{88E6BFAC-A618-47D3-8EB0-3701A08B8DC2}">
      <text>
        <r>
          <rPr>
            <b/>
            <sz val="8"/>
            <color indexed="81"/>
            <rFont val="Tahoma"/>
            <family val="2"/>
          </rPr>
          <t>eingetragener Faktor mit drei Nachkommastellen</t>
        </r>
      </text>
    </comment>
    <comment ref="C53" authorId="0" shapeId="0" xr:uid="{61B53336-A425-4FEB-B864-AD84C8522350}">
      <text>
        <r>
          <rPr>
            <b/>
            <sz val="8"/>
            <color indexed="81"/>
            <rFont val="Tahoma"/>
            <family val="2"/>
          </rPr>
          <t>Freibeträge für Versorgungsbezüge, Altersentlastungsbetrag
(§ 39 b Absatz 2 Satz 3 EStG)</t>
        </r>
      </text>
    </comment>
    <comment ref="C54" authorId="0" shapeId="0" xr:uid="{73D9B46B-1F5D-4012-B698-8DECEAAC33C9}">
      <text>
        <r>
          <rPr>
            <b/>
            <sz val="8"/>
            <color indexed="81"/>
            <rFont val="Tahoma"/>
            <family val="2"/>
          </rPr>
          <t>Nummer der Tabellenwerte für Versorgungsparameter</t>
        </r>
      </text>
    </comment>
    <comment ref="C55" authorId="0" shapeId="0" xr:uid="{4DD9DB3D-7214-4047-9D8A-0E8AA66A4893}">
      <text>
        <r>
          <rPr>
            <b/>
            <sz val="8"/>
            <color indexed="81"/>
            <rFont val="Tahoma"/>
            <family val="2"/>
          </rPr>
          <t>Tabelle für die Prozentsätze des Versorgungsfreibetrags</t>
        </r>
      </text>
    </comment>
    <comment ref="C56" authorId="0" shapeId="0" xr:uid="{AA1F42AA-70F4-437D-AA22-62C2A6E525CB}">
      <text>
        <r>
          <rPr>
            <b/>
            <sz val="8"/>
            <color indexed="81"/>
            <rFont val="Tahoma"/>
            <family val="2"/>
          </rPr>
          <t>Tabelle für die Höchstbeträge des Versorgungsfreibetrags</t>
        </r>
      </text>
    </comment>
    <comment ref="C57" authorId="0" shapeId="0" xr:uid="{987B567F-4323-4102-B4B2-6AE2DD25B605}">
      <text>
        <r>
          <rPr>
            <b/>
            <sz val="8"/>
            <color indexed="81"/>
            <rFont val="Tahoma"/>
            <family val="2"/>
          </rPr>
          <t>Tabelle für die Zuschläge des Versorgungsfreibetrags</t>
        </r>
      </text>
    </comment>
    <comment ref="C58" authorId="0" shapeId="0" xr:uid="{CA7EEA96-C835-4213-8A73-E2E5E47DBDCE}">
      <text>
        <r>
          <rPr>
            <b/>
            <sz val="8"/>
            <color indexed="81"/>
            <rFont val="Tahoma"/>
            <family val="2"/>
          </rPr>
          <t>Bemessungsgrundlage für den Versorgungsfreibetrag in Cent</t>
        </r>
        <r>
          <rPr>
            <sz val="8"/>
            <color indexed="81"/>
            <rFont val="Tahoma"/>
            <family val="2"/>
          </rPr>
          <t xml:space="preserve">
</t>
        </r>
      </text>
    </comment>
    <comment ref="C59" authorId="0" shapeId="0" xr:uid="{E80F9AD7-88DF-4157-825E-A346D4A5F479}">
      <text>
        <r>
          <rPr>
            <b/>
            <sz val="8"/>
            <color indexed="81"/>
            <rFont val="Tahoma"/>
            <family val="2"/>
          </rPr>
          <t>Maßgeblicher maximaler Versorgungsfreibetrag in Euro</t>
        </r>
        <r>
          <rPr>
            <sz val="8"/>
            <color indexed="81"/>
            <rFont val="Tahoma"/>
            <family val="2"/>
          </rPr>
          <t xml:space="preserve">
</t>
        </r>
      </text>
    </comment>
    <comment ref="C60" authorId="0" shapeId="0" xr:uid="{5523F962-A25C-48EF-B3FA-81AE8883A16F}">
      <text>
        <r>
          <rPr>
            <b/>
            <sz val="8"/>
            <color indexed="81"/>
            <rFont val="Tahoma"/>
            <family val="2"/>
          </rPr>
          <t>Zuschlag zum Versorgungsfreibetrag in Euro</t>
        </r>
      </text>
    </comment>
    <comment ref="C61" authorId="0" shapeId="0" xr:uid="{15C65775-8CA8-4D71-BCD4-07C9777483E8}">
      <text>
        <r>
          <rPr>
            <b/>
            <sz val="8"/>
            <color indexed="81"/>
            <rFont val="Tahoma"/>
            <family val="2"/>
          </rPr>
          <t>Versorgungsfreibetrag in Euro, Cent (2 Dezimalstellen)</t>
        </r>
        <r>
          <rPr>
            <sz val="8"/>
            <color indexed="81"/>
            <rFont val="Tahoma"/>
            <family val="2"/>
          </rPr>
          <t xml:space="preserve">
</t>
        </r>
      </text>
    </comment>
    <comment ref="C62" authorId="0" shapeId="0" xr:uid="{8785F510-B481-4395-B0BB-9AD1C69E80AC}">
      <text>
        <r>
          <rPr>
            <b/>
            <sz val="8"/>
            <color indexed="81"/>
            <rFont val="Tahoma"/>
            <family val="2"/>
          </rPr>
          <t>Versorgungsfreibetrag in Euro, Cent (2 Dezimalstellen)</t>
        </r>
        <r>
          <rPr>
            <sz val="8"/>
            <color indexed="81"/>
            <rFont val="Tahoma"/>
            <family val="2"/>
          </rPr>
          <t xml:space="preserve">
</t>
        </r>
      </text>
    </comment>
    <comment ref="C63" authorId="0" shapeId="0" xr:uid="{1EB178E8-6DE7-4F8D-98D3-8C0AA777531D}">
      <text>
        <r>
          <rPr>
            <b/>
            <sz val="8"/>
            <color indexed="81"/>
            <rFont val="Tahoma"/>
            <family val="2"/>
          </rPr>
          <t>Maßgeblicher maximaler Zuschlag zum Versorgungsfreibetrag
in Euro, Cent (2 Dezimalstellen)</t>
        </r>
        <r>
          <rPr>
            <sz val="8"/>
            <color indexed="81"/>
            <rFont val="Tahoma"/>
            <family val="2"/>
          </rPr>
          <t xml:space="preserve">
</t>
        </r>
      </text>
    </comment>
    <comment ref="C64" authorId="0" shapeId="0" xr:uid="{8CEE5D54-341B-4AE5-A482-56846CAAF17F}">
      <text>
        <r>
          <rPr>
            <b/>
            <sz val="8"/>
            <color indexed="81"/>
            <rFont val="Tahoma"/>
            <family val="2"/>
          </rPr>
          <t>Zuschlag zum Versorgungsfreibetrag in Euro</t>
        </r>
      </text>
    </comment>
    <comment ref="C66" authorId="0" shapeId="0" xr:uid="{44AC5FEC-40AC-4871-A3FF-F18AFF0762FB}">
      <text>
        <r>
          <rPr>
            <b/>
            <sz val="8"/>
            <color indexed="81"/>
            <rFont val="Tahoma"/>
            <family val="2"/>
          </rPr>
          <t>Altersentlastungsbetrag (§39b Absatz 2 Satz 3 EStG)</t>
        </r>
      </text>
    </comment>
    <comment ref="C67" authorId="0" shapeId="0" xr:uid="{2395C67C-BEBE-455E-BB77-E7CE2CA8F6F3}">
      <text>
        <r>
          <rPr>
            <b/>
            <sz val="8"/>
            <color indexed="81"/>
            <rFont val="Tahoma"/>
            <family val="2"/>
          </rPr>
          <t>Nummer der Tabellenwerte für Parameter bei Altersentlastungsbetrag</t>
        </r>
      </text>
    </comment>
    <comment ref="C68" authorId="0" shapeId="0" xr:uid="{B5A8525E-CA16-4756-90BF-BD4FB18F3748}">
      <text>
        <r>
          <rPr>
            <b/>
            <sz val="8"/>
            <color indexed="81"/>
            <rFont val="Tahoma"/>
            <family val="2"/>
          </rPr>
          <t>Tabelle für die Prozentsätze des Altersentlastungsbetrags</t>
        </r>
      </text>
    </comment>
    <comment ref="C69" authorId="0" shapeId="0" xr:uid="{A232C4C9-5087-4979-B372-F42FAC570709}">
      <text>
        <r>
          <rPr>
            <b/>
            <sz val="8"/>
            <color indexed="81"/>
            <rFont val="Tahoma"/>
            <family val="2"/>
          </rPr>
          <t>Tabelle für die Höchstbeträge des Altersentlastungsbetrags</t>
        </r>
      </text>
    </comment>
    <comment ref="C70" authorId="0" shapeId="0" xr:uid="{9DEAA841-C8AF-40AE-B385-5E80FEDA8828}">
      <text>
        <r>
          <rPr>
            <b/>
            <sz val="8"/>
            <color indexed="81"/>
            <rFont val="Tahoma"/>
            <family val="2"/>
          </rPr>
          <t>Bemessungsgrundlage für Altersentlastungsbetrag in Euro, Cent
(2 Dezimalstellen)</t>
        </r>
      </text>
    </comment>
    <comment ref="C71" authorId="0" shapeId="0" xr:uid="{544B44D9-54F9-45AD-BF6A-69A73FADFF57}">
      <text>
        <r>
          <rPr>
            <b/>
            <sz val="8"/>
            <color indexed="81"/>
            <rFont val="Tahoma"/>
            <family val="2"/>
          </rPr>
          <t>Altersentlastungsbetrag in Euro, Cent (2 Dezimalstellen)</t>
        </r>
        <r>
          <rPr>
            <sz val="8"/>
            <color indexed="81"/>
            <rFont val="Tahoma"/>
            <family val="2"/>
          </rPr>
          <t xml:space="preserve">
</t>
        </r>
      </text>
    </comment>
    <comment ref="C72" authorId="0" shapeId="0" xr:uid="{2C6B021D-3334-4786-BFCF-95B745ECC363}">
      <text>
        <r>
          <rPr>
            <b/>
            <sz val="8"/>
            <color indexed="81"/>
            <rFont val="Tahoma"/>
            <family val="2"/>
          </rPr>
          <t>Maximaler Altersentlastungsbetrag in Euro</t>
        </r>
      </text>
    </comment>
    <comment ref="C73" authorId="0" shapeId="0" xr:uid="{C52C9661-83E2-42CC-A97A-8D9941FD4CD7}">
      <text>
        <r>
          <rPr>
            <b/>
            <sz val="8"/>
            <color indexed="81"/>
            <rFont val="Tahoma"/>
            <family val="2"/>
          </rPr>
          <t>Altersentlastungsbetrag in Euro, Cent (2 Dezimalstellen)</t>
        </r>
        <r>
          <rPr>
            <sz val="8"/>
            <color indexed="81"/>
            <rFont val="Tahoma"/>
            <family val="2"/>
          </rPr>
          <t xml:space="preserve">
</t>
        </r>
      </text>
    </comment>
    <comment ref="C75" authorId="0" shapeId="0" xr:uid="{2D10085B-31CA-41D8-9A3B-1EF077721071}">
      <text>
        <r>
          <rPr>
            <b/>
            <sz val="8"/>
            <color indexed="81"/>
            <rFont val="Tahoma"/>
            <family val="2"/>
          </rPr>
          <t>Ermittlung des Jahresarbeitslohns nach Abzug der Freibeträge nach § 39 b Absatz 2 Satz 3 und 4 EStG</t>
        </r>
      </text>
    </comment>
    <comment ref="C76" authorId="0" shapeId="0" xr:uid="{BBAD1C91-2094-4476-AE45-E23EA8DAD64D}">
      <text>
        <r>
          <rPr>
            <b/>
            <sz val="8"/>
            <color indexed="81"/>
            <rFont val="Tahoma"/>
            <family val="2"/>
          </rPr>
          <t>Auf einen Jahreslohn hochgerechnetes RE4 in Euro, Cent
(2 Dezimalstellen) nach Abzug der Freibeträge nach
§ 39 b Absatz 2 Satz 3 und 4 EStG</t>
        </r>
      </text>
    </comment>
    <comment ref="C77" authorId="0" shapeId="0" xr:uid="{BEE16AA0-AC88-4090-A7D2-26E09EF3682D}">
      <text>
        <r>
          <rPr>
            <b/>
            <sz val="8"/>
            <color indexed="81"/>
            <rFont val="Tahoma"/>
            <family val="2"/>
          </rPr>
          <t>Auf einen Jahreslohn hochgerechnetes RE4 in Euro, Cent
(2 Dezimalstellen) nach Abzug der Freibeträge nach
§ 39 b Absatz 2 Satz 3 und 4 EStG</t>
        </r>
      </text>
    </comment>
    <comment ref="C78" authorId="0" shapeId="0" xr:uid="{8302AE42-6804-426F-8B92-C0DBE2D4613B}">
      <text>
        <r>
          <rPr>
            <b/>
            <sz val="8"/>
            <color indexed="81"/>
            <rFont val="Tahoma"/>
            <family val="2"/>
          </rPr>
          <t>Auf einen Jahreslohn hochgerechnetes RE4, ggf. nach Abzug der Entschädigungen i.S.d. § 24 Nummer 1 EStG in Euro, Cent (2 Dezimalstellen)</t>
        </r>
      </text>
    </comment>
    <comment ref="C79" authorId="0" shapeId="0" xr:uid="{32888F6E-76E7-46F5-A7D4-D9F5A0DEF336}">
      <text>
        <r>
          <rPr>
            <b/>
            <sz val="8"/>
            <color indexed="81"/>
            <rFont val="Tahoma"/>
            <family val="2"/>
          </rPr>
          <t>Auf einen Jahreslohn hochgerechnetes VBEZ abzüglich FVB
in Euro, Cent (2 Dezimalstellen)</t>
        </r>
      </text>
    </comment>
    <comment ref="C80" authorId="0" shapeId="0" xr:uid="{9D55DBE6-8718-479D-8E21-D2076D245321}">
      <text>
        <r>
          <rPr>
            <b/>
            <sz val="8"/>
            <color indexed="81"/>
            <rFont val="Tahoma"/>
            <family val="2"/>
          </rPr>
          <t>Auf einen Jahreslohn hochgerechnetes VBEZ abzüglich FVB
in Euro, Cent (2 Dezimalstellen)</t>
        </r>
      </text>
    </comment>
    <comment ref="C82" authorId="0" shapeId="0" xr:uid="{088BF406-DE2C-473A-B82D-A47B9C054F99}">
      <text>
        <r>
          <rPr>
            <b/>
            <sz val="8"/>
            <color indexed="81"/>
            <rFont val="Tahoma"/>
            <family val="2"/>
          </rPr>
          <t>Berechnung für laufende Lohnzahlungszeiträume</t>
        </r>
        <r>
          <rPr>
            <sz val="8"/>
            <color indexed="81"/>
            <rFont val="Tahoma"/>
            <family val="2"/>
          </rPr>
          <t xml:space="preserve">
</t>
        </r>
      </text>
    </comment>
    <comment ref="C84" authorId="0" shapeId="0" xr:uid="{4986C249-AA8E-45BA-B23E-875706BD52CC}">
      <text>
        <r>
          <rPr>
            <b/>
            <sz val="8"/>
            <color indexed="81"/>
            <rFont val="Tahoma"/>
            <family val="2"/>
          </rPr>
          <t>Ermittlung der festen Tabellenfreibeträge (ohne
Vorsorgepauschale)</t>
        </r>
        <r>
          <rPr>
            <sz val="8"/>
            <color indexed="81"/>
            <rFont val="Tahoma"/>
            <family val="2"/>
          </rPr>
          <t xml:space="preserve">
</t>
        </r>
      </text>
    </comment>
    <comment ref="C85" authorId="0" shapeId="0" xr:uid="{94DE9E7A-99A0-4D73-94E0-78664EDB0891}">
      <text>
        <r>
          <rPr>
            <b/>
            <sz val="8"/>
            <color indexed="81"/>
            <rFont val="Tahoma"/>
            <family val="2"/>
          </rPr>
          <t>Kennzahl für die Einkommensteuer-Tarifarten:
1 = Grundtarif
2 = Splittingverfahren</t>
        </r>
        <r>
          <rPr>
            <sz val="8"/>
            <color indexed="81"/>
            <rFont val="Tahoma"/>
            <family val="2"/>
          </rPr>
          <t xml:space="preserve">
</t>
        </r>
      </text>
    </comment>
    <comment ref="C86" authorId="0" shapeId="0" xr:uid="{B5BA7A10-C567-4C5F-B77E-61E3DC2EB708}">
      <text>
        <r>
          <rPr>
            <b/>
            <sz val="8"/>
            <color indexed="81"/>
            <rFont val="Tahoma"/>
            <family val="2"/>
          </rPr>
          <t>Arbeitnehmer-Pauschbetrag / Werbungskosten-Pauschbetrag in Euro</t>
        </r>
      </text>
    </comment>
    <comment ref="C87" authorId="0" shapeId="0" xr:uid="{7A0B1BE0-38B8-4121-9D8E-D3F958E2A746}">
      <text>
        <r>
          <rPr>
            <b/>
            <sz val="8"/>
            <color indexed="81"/>
            <rFont val="Tahoma"/>
            <family val="2"/>
          </rPr>
          <t>Entlastungsbetrag für Alleinerziehende in Euro</t>
        </r>
      </text>
    </comment>
    <comment ref="C88" authorId="0" shapeId="0" xr:uid="{2E2D63BF-F406-46FC-92CF-08912C610ED2}">
      <text>
        <r>
          <rPr>
            <b/>
            <sz val="8"/>
            <color indexed="81"/>
            <rFont val="Tahoma"/>
            <family val="2"/>
          </rPr>
          <t>Sonderausgaben-Pauschbetrag in Euro</t>
        </r>
      </text>
    </comment>
    <comment ref="C89" authorId="0" shapeId="0" xr:uid="{2A534064-A002-4C19-ADDB-3947495490E6}">
      <text>
        <r>
          <rPr>
            <b/>
            <sz val="8"/>
            <color indexed="81"/>
            <rFont val="Tahoma"/>
            <family val="2"/>
          </rPr>
          <t>Summe der Freibeträge für Kinder in Euro</t>
        </r>
      </text>
    </comment>
    <comment ref="C90" authorId="0" shapeId="0" xr:uid="{D52606A5-02B5-41CF-B815-3611946D1826}">
      <text>
        <r>
          <rPr>
            <b/>
            <sz val="8"/>
            <color indexed="81"/>
            <rFont val="Tahoma"/>
            <family val="2"/>
          </rPr>
          <t>Feste Tabellenfreibeträge (ohne Vorsorgepauschale) in Euro, Cent
(2 Dezimalstellen)</t>
        </r>
        <r>
          <rPr>
            <sz val="8"/>
            <color indexed="81"/>
            <rFont val="Tahoma"/>
            <family val="2"/>
          </rPr>
          <t xml:space="preserve">
</t>
        </r>
      </text>
    </comment>
    <comment ref="C92" authorId="0" shapeId="0" xr:uid="{F8066CAE-796E-4CC0-8EC0-C2FCE6C3B929}">
      <text>
        <r>
          <rPr>
            <b/>
            <sz val="8"/>
            <color indexed="81"/>
            <rFont val="Tahoma"/>
            <family val="2"/>
          </rPr>
          <t>Ermittlung Jahreslohnsteuer</t>
        </r>
      </text>
    </comment>
    <comment ref="C94" authorId="0" shapeId="0" xr:uid="{8886B2A8-8B84-4AEE-B6F9-3EE395937183}">
      <text>
        <r>
          <rPr>
            <b/>
            <sz val="8"/>
            <color indexed="81"/>
            <rFont val="Tahoma"/>
            <family val="2"/>
          </rPr>
          <t>Vorsorgepauschale (§39b Absatz 2 Satz 5 Nummer 3 EStG)
nach dem Bürgerentlastungsgesetz Krankenversicherung</t>
        </r>
      </text>
    </comment>
    <comment ref="C95" authorId="0" shapeId="0" xr:uid="{0082F2B2-38BB-4EA0-B1D9-3BA852E5EC7F}">
      <text>
        <r>
          <rPr>
            <b/>
            <sz val="8"/>
            <color indexed="81"/>
            <rFont val="Tahoma"/>
            <family val="2"/>
          </rPr>
          <t>Zwischenwert 1 bei der Berechnung der Vorsorgepauschale in Euro, Cent (2 Dezimalstellen)</t>
        </r>
      </text>
    </comment>
    <comment ref="C96" authorId="0" shapeId="0" xr:uid="{5D8F8C4B-C917-46B5-B517-C06C42689483}">
      <text>
        <r>
          <rPr>
            <b/>
            <sz val="8"/>
            <color indexed="81"/>
            <rFont val="Tahoma"/>
            <family val="2"/>
          </rPr>
          <t>Auf einen Jahreslohn hochgerechnetes RE4, ggf. nach Abzug der Entschädigungen i.S.d. § 24 Nummer 1 EStG in Euro, Cent (2 Dezimalstellen)</t>
        </r>
      </text>
    </comment>
    <comment ref="C97" authorId="0" shapeId="0" xr:uid="{4792F492-E638-4462-8D3A-3D70B9D7C1CC}">
      <text>
        <r>
          <rPr>
            <b/>
            <sz val="8"/>
            <color indexed="81"/>
            <rFont val="Tahoma"/>
            <family val="2"/>
          </rPr>
          <t>Zwischenwert 1 bei der Berechnung der Vorsorgepauschale in Euro, Cent (2 Dezimalstellen)</t>
        </r>
      </text>
    </comment>
    <comment ref="C98" authorId="0" shapeId="0" xr:uid="{3DB9FEE0-EB11-4D3E-8F6F-EB013290E413}">
      <text>
        <r>
          <rPr>
            <b/>
            <sz val="8"/>
            <color indexed="81"/>
            <rFont val="Tahoma"/>
            <family val="2"/>
          </rPr>
          <t>Zwischenwert 1 bei der Berechnung der Vorsorgepauschale in Euro, Cent (2 Dezimalstellen)</t>
        </r>
      </text>
    </comment>
    <comment ref="C99" authorId="0" shapeId="0" xr:uid="{55E64BD5-947D-42BC-B3ED-864D4E94623C}">
      <text>
        <r>
          <rPr>
            <b/>
            <sz val="8"/>
            <color indexed="81"/>
            <rFont val="Tahoma"/>
            <family val="2"/>
          </rPr>
          <t>Zwischenwert 2 bei der Berechnung der Vorsorgepauschale in Euro, Cent (2 Dezimalstellen)</t>
        </r>
      </text>
    </comment>
    <comment ref="C100" authorId="0" shapeId="0" xr:uid="{84B500DB-011E-4A4F-9C38-51F4511A031F}">
      <text>
        <r>
          <rPr>
            <b/>
            <sz val="8"/>
            <color indexed="81"/>
            <rFont val="Tahoma"/>
            <family val="2"/>
          </rPr>
          <t>Höchstbetrag der Mindestvorsorgepauschale für die Kranken- und
Pflegeversicherung in Euro, Cent (2 Dezimalstellen)
(2 Dezimalstellen)</t>
        </r>
      </text>
    </comment>
    <comment ref="C101" authorId="0" shapeId="0" xr:uid="{C4C1DEA9-E7C2-4C04-91D5-B83D5675CD9E}">
      <text>
        <r>
          <rPr>
            <b/>
            <sz val="8"/>
            <color indexed="81"/>
            <rFont val="Tahoma"/>
            <family val="2"/>
          </rPr>
          <t>Zwischenwert 2 bei der Berechnung der Vorsorgepauschale in Euro, Cent (2 Dezimalstellen)</t>
        </r>
      </text>
    </comment>
    <comment ref="C102" authorId="0" shapeId="0" xr:uid="{6A8B8A9F-92B6-4111-8BE9-2E224114891D}">
      <text>
        <r>
          <rPr>
            <b/>
            <sz val="8"/>
            <color indexed="81"/>
            <rFont val="Tahoma"/>
            <family val="2"/>
          </rPr>
          <t xml:space="preserve">Vorsorgepauschale mit Teilbeträgen für die Rentenversicherung
sowie der Mindestvorsorgepauschale für die Kranken- und Pflege-versicherung in Euro, Cent (2 Dezimalstellen)
</t>
        </r>
      </text>
    </comment>
    <comment ref="C104" authorId="0" shapeId="0" xr:uid="{60744B5F-6CD2-421F-956A-3CF79C245FD7}">
      <text>
        <r>
          <rPr>
            <b/>
            <sz val="8"/>
            <color indexed="81"/>
            <rFont val="Tahoma"/>
            <family val="2"/>
          </rPr>
          <t>Vorsorgepauschale (§ 39b Absatz 2 Satz 5 Nummer 3 EStG) Vergleichsberechnung zur Mindestvorsorgepauschale</t>
        </r>
        <r>
          <rPr>
            <sz val="8"/>
            <color indexed="81"/>
            <rFont val="Tahoma"/>
            <family val="2"/>
          </rPr>
          <t xml:space="preserve">
</t>
        </r>
      </text>
    </comment>
    <comment ref="C105" authorId="0" shapeId="0" xr:uid="{55EF5435-A1E8-4643-ADCE-0EC0AD498DB5}">
      <text>
        <r>
          <rPr>
            <b/>
            <sz val="8"/>
            <color indexed="81"/>
            <rFont val="Tahoma"/>
            <family val="2"/>
          </rPr>
          <t>Auf einen Jahreslohn hochgerechnetes RE4, ggf. nach Abzug der Entschädigungen i.S.d. § 24 Nummer 1 EStG in Euro, Cent (2 Dezimalstellen)</t>
        </r>
      </text>
    </comment>
    <comment ref="C106" authorId="0" shapeId="0" xr:uid="{7895DB85-B721-44C6-A7E6-DDF441552B51}">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C107" authorId="0" shapeId="0" xr:uid="{96688EF0-C25C-4C95-9AC9-192CE41579B7}">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C108" authorId="0" shapeId="0" xr:uid="{315AF102-2E2C-4328-8575-DC7AE0C762B1}">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C109" authorId="0" shapeId="0" xr:uid="{96920719-847D-40D6-95B7-CC59C30A47A3}">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C110" authorId="0" shapeId="0" xr:uid="{9A0EA393-41B7-4BCA-985A-7DA954675A0B}">
      <text>
        <r>
          <rPr>
            <b/>
            <sz val="8"/>
            <color indexed="81"/>
            <rFont val="Tahoma"/>
            <family val="2"/>
          </rPr>
          <t xml:space="preserve">Vorsorgepauschale mit Teilbeträgen für die gesetzliche Kranken- und soziale Pflegeversicherung nach fiktiven Beträgen oder ggf. für die private Basiskrankenversicherung und private Pflege-Pflichtversicherung in Euro, Cent (2 Dezimalstellen)
</t>
        </r>
      </text>
    </comment>
    <comment ref="C111" authorId="0" shapeId="0" xr:uid="{D290418A-6F65-47B4-B1B3-9CA2DF9AB731}">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C113" authorId="0" shapeId="0" xr:uid="{1F3D0B1C-BBDD-46E5-B57B-3726C35D7024}">
      <text>
        <r>
          <rPr>
            <b/>
            <sz val="8"/>
            <color indexed="81"/>
            <rFont val="Tahoma"/>
            <family val="2"/>
          </rPr>
          <t>Vorsorgepauschale (§39b Absatz 2 Satz 5 Nummer 3 EStG)
nach dem Bürgerentlastungsgesetz Krankenversicherung</t>
        </r>
      </text>
    </comment>
    <comment ref="C114" authorId="0" shapeId="0" xr:uid="{328EAFE3-7746-41B6-BF89-BA9FAB2F3B05}">
      <text>
        <r>
          <rPr>
            <b/>
            <sz val="8"/>
            <color indexed="81"/>
            <rFont val="Tahoma"/>
            <family val="2"/>
          </rPr>
          <t xml:space="preserve">Vorsorgepauschale mit Teilbeträgen für die Rentenversicherung
sowie die gesetzliche Kranken- und soziale Pflegeversicherung
nach fiktiven Beträgen oder ggf. für die private Basiskrankenversicherung und private Pflege-Pflichtversicherung in Euro, Cent (2 Dezimalstellen)
</t>
        </r>
      </text>
    </comment>
    <comment ref="C116" authorId="0" shapeId="0" xr:uid="{9A8B5AF4-F4CC-494E-97D4-659C09C82EA9}">
      <text>
        <r>
          <rPr>
            <b/>
            <sz val="8"/>
            <color indexed="81"/>
            <rFont val="Tahoma"/>
            <family val="2"/>
          </rPr>
          <t>Ermittlung Jahreslohnsteuer</t>
        </r>
      </text>
    </comment>
    <comment ref="C117" authorId="0" shapeId="0" xr:uid="{911C1F54-5BFA-446C-BAB3-02961C3A3B0A}">
      <text>
        <r>
          <rPr>
            <b/>
            <sz val="8"/>
            <color indexed="81"/>
            <rFont val="Tahoma"/>
            <family val="2"/>
          </rPr>
          <t>Zu versteuerndes Einkommen in Euro, Cent (2 Dezimalstellen)</t>
        </r>
      </text>
    </comment>
    <comment ref="C120" authorId="0" shapeId="0" xr:uid="{C957982D-FF17-4629-A990-4B05F8B10105}">
      <text>
        <r>
          <rPr>
            <b/>
            <sz val="8"/>
            <color indexed="81"/>
            <rFont val="Tahoma"/>
            <family val="2"/>
          </rPr>
          <t>Zu versteuerndes Einkommen in Euro, Cent (2 Dezimalstellen)</t>
        </r>
      </text>
    </comment>
    <comment ref="C122" authorId="0" shapeId="0" xr:uid="{2268528F-D4A2-427B-B8EF-6DF553F32C1A}">
      <text>
        <r>
          <rPr>
            <b/>
            <sz val="8"/>
            <color indexed="81"/>
            <rFont val="Tahoma"/>
            <family val="2"/>
          </rPr>
          <t>Tarifliche Einkommensteuer (§ 32a EStG)</t>
        </r>
      </text>
    </comment>
    <comment ref="C123" authorId="0" shapeId="0" xr:uid="{74EC0061-097B-4557-A0EC-89095309E32D}">
      <text>
        <r>
          <rPr>
            <b/>
            <sz val="8"/>
            <color indexed="81"/>
            <rFont val="Tahoma"/>
            <family val="2"/>
          </rPr>
          <t xml:space="preserve">Tarifliche Einkommensteuer in Euro
</t>
        </r>
        <r>
          <rPr>
            <sz val="8"/>
            <color indexed="81"/>
            <rFont val="Tahoma"/>
            <family val="2"/>
          </rPr>
          <t xml:space="preserve">
</t>
        </r>
      </text>
    </comment>
    <comment ref="C124" authorId="0" shapeId="0" xr:uid="{57EC9AA5-7D95-488F-A53B-B67246EC64C2}">
      <text>
        <r>
          <rPr>
            <b/>
            <sz val="8"/>
            <color indexed="81"/>
            <rFont val="Tahoma"/>
            <family val="2"/>
          </rPr>
          <t>Gem. § 32 a Absatz 1 EStG (6 Dezimalstellen)</t>
        </r>
        <r>
          <rPr>
            <sz val="8"/>
            <color indexed="81"/>
            <rFont val="Tahoma"/>
            <family val="2"/>
          </rPr>
          <t xml:space="preserve">
</t>
        </r>
      </text>
    </comment>
    <comment ref="C125" authorId="0" shapeId="0" xr:uid="{FD8993D5-7892-451D-9F46-5802285EA0E8}">
      <text>
        <r>
          <rPr>
            <b/>
            <sz val="8"/>
            <color indexed="81"/>
            <rFont val="Tahoma"/>
            <family val="2"/>
          </rPr>
          <t>Rechenwert in Gleitkommadarstellung</t>
        </r>
        <r>
          <rPr>
            <sz val="8"/>
            <color indexed="81"/>
            <rFont val="Tahoma"/>
            <family val="2"/>
          </rPr>
          <t xml:space="preserve">
</t>
        </r>
      </text>
    </comment>
    <comment ref="C126" authorId="0" shapeId="0" xr:uid="{3CF9C271-4BB5-472B-8235-E0686131BCE8}">
      <text>
        <r>
          <rPr>
            <b/>
            <sz val="8"/>
            <color indexed="81"/>
            <rFont val="Tahoma"/>
            <family val="2"/>
          </rPr>
          <t>Rechenwert in Gleitkommadarstellung</t>
        </r>
        <r>
          <rPr>
            <sz val="8"/>
            <color indexed="81"/>
            <rFont val="Tahoma"/>
            <family val="2"/>
          </rPr>
          <t xml:space="preserve">
</t>
        </r>
      </text>
    </comment>
    <comment ref="C127" authorId="0" shapeId="0" xr:uid="{3AAB98F3-4C8D-4BC9-B909-313517ACC049}">
      <text>
        <r>
          <rPr>
            <b/>
            <sz val="8"/>
            <color indexed="81"/>
            <rFont val="Tahoma"/>
            <family val="2"/>
          </rPr>
          <t xml:space="preserve">Tarifliche Einkommensteuer in Euro
</t>
        </r>
        <r>
          <rPr>
            <sz val="8"/>
            <color indexed="81"/>
            <rFont val="Tahoma"/>
            <family val="2"/>
          </rPr>
          <t xml:space="preserve">
</t>
        </r>
      </text>
    </comment>
    <comment ref="C128" authorId="0" shapeId="0" xr:uid="{7E4074F7-688C-43B2-8D56-4DAEDE94BE7D}">
      <text>
        <r>
          <rPr>
            <b/>
            <sz val="8"/>
            <color indexed="81"/>
            <rFont val="Tahoma"/>
            <family val="2"/>
          </rPr>
          <t>Gem. § 32 a Absatz 1 EStG (6 Dezimalstellen)</t>
        </r>
        <r>
          <rPr>
            <sz val="8"/>
            <color indexed="81"/>
            <rFont val="Tahoma"/>
            <family val="2"/>
          </rPr>
          <t xml:space="preserve">
</t>
        </r>
      </text>
    </comment>
    <comment ref="C129" authorId="0" shapeId="0" xr:uid="{B440D04D-0F5B-4595-BC77-B7D1F97539D9}">
      <text>
        <r>
          <rPr>
            <b/>
            <sz val="8"/>
            <color indexed="81"/>
            <rFont val="Tahoma"/>
            <family val="2"/>
          </rPr>
          <t>Rechenwert in Gleitkommadarstellung</t>
        </r>
        <r>
          <rPr>
            <sz val="8"/>
            <color indexed="81"/>
            <rFont val="Tahoma"/>
            <family val="2"/>
          </rPr>
          <t xml:space="preserve">
</t>
        </r>
      </text>
    </comment>
    <comment ref="C130" authorId="0" shapeId="0" xr:uid="{66D2A7D0-1BDB-45EA-8662-244DE9228320}">
      <text>
        <r>
          <rPr>
            <b/>
            <sz val="8"/>
            <color indexed="81"/>
            <rFont val="Tahoma"/>
            <family val="2"/>
          </rPr>
          <t>Rechenwert in Gleitkommadarstellung</t>
        </r>
        <r>
          <rPr>
            <sz val="8"/>
            <color indexed="81"/>
            <rFont val="Tahoma"/>
            <family val="2"/>
          </rPr>
          <t xml:space="preserve">
</t>
        </r>
      </text>
    </comment>
    <comment ref="C131" authorId="0" shapeId="0" xr:uid="{FB1F1683-EF1D-47ED-AED6-E56AC9A440CE}">
      <text>
        <r>
          <rPr>
            <b/>
            <sz val="8"/>
            <color indexed="81"/>
            <rFont val="Tahoma"/>
            <family val="2"/>
          </rPr>
          <t>Rechenwert in Gleitkommadarstellung</t>
        </r>
        <r>
          <rPr>
            <sz val="8"/>
            <color indexed="81"/>
            <rFont val="Tahoma"/>
            <family val="2"/>
          </rPr>
          <t xml:space="preserve">
</t>
        </r>
      </text>
    </comment>
    <comment ref="C132" authorId="0" shapeId="0" xr:uid="{10EF34B8-A88B-48F3-AF47-20570AF61DE2}">
      <text>
        <r>
          <rPr>
            <b/>
            <sz val="8"/>
            <color indexed="81"/>
            <rFont val="Tahoma"/>
            <family val="2"/>
          </rPr>
          <t xml:space="preserve">Tarifliche Einkommensteuer in Euro
</t>
        </r>
        <r>
          <rPr>
            <sz val="8"/>
            <color indexed="81"/>
            <rFont val="Tahoma"/>
            <family val="2"/>
          </rPr>
          <t xml:space="preserve">
</t>
        </r>
      </text>
    </comment>
    <comment ref="C133" authorId="0" shapeId="0" xr:uid="{977F0F0F-FB65-42F9-B4AA-0FEC12034BEF}">
      <text>
        <r>
          <rPr>
            <b/>
            <sz val="8"/>
            <color indexed="81"/>
            <rFont val="Tahoma"/>
            <family val="2"/>
          </rPr>
          <t xml:space="preserve">Tarifliche Einkommensteuer in Euro
</t>
        </r>
        <r>
          <rPr>
            <sz val="8"/>
            <color indexed="81"/>
            <rFont val="Tahoma"/>
            <family val="2"/>
          </rPr>
          <t xml:space="preserve">
</t>
        </r>
      </text>
    </comment>
    <comment ref="C134" authorId="0" shapeId="0" xr:uid="{5CF5E212-EB5D-4AD0-8979-45FC911C97A4}">
      <text>
        <r>
          <rPr>
            <b/>
            <sz val="8"/>
            <color indexed="81"/>
            <rFont val="Tahoma"/>
            <family val="2"/>
          </rPr>
          <t xml:space="preserve">Tarifliche Einkommensteuer in Euro
</t>
        </r>
        <r>
          <rPr>
            <sz val="8"/>
            <color indexed="81"/>
            <rFont val="Tahoma"/>
            <family val="2"/>
          </rPr>
          <t xml:space="preserve">
</t>
        </r>
      </text>
    </comment>
    <comment ref="C135" authorId="0" shapeId="0" xr:uid="{CE63328A-B5CA-4D75-A7BE-1F0E427B0910}">
      <text>
        <r>
          <rPr>
            <b/>
            <sz val="8"/>
            <color indexed="81"/>
            <rFont val="Tahoma"/>
            <family val="2"/>
          </rPr>
          <t xml:space="preserve">Tarifliche Einkommensteuer in Euro
</t>
        </r>
        <r>
          <rPr>
            <sz val="8"/>
            <color indexed="81"/>
            <rFont val="Tahoma"/>
            <family val="2"/>
          </rPr>
          <t xml:space="preserve">
</t>
        </r>
      </text>
    </comment>
    <comment ref="C137" authorId="0" shapeId="0" xr:uid="{2D773AA6-6896-4053-AE71-35262D656DFE}">
      <text>
        <r>
          <rPr>
            <b/>
            <sz val="8"/>
            <color indexed="81"/>
            <rFont val="Tahoma"/>
            <family val="2"/>
          </rPr>
          <t>Lohnsteuer für die Steuerklassen V und VI (§ 39b Absatz 2 Satz 7
EStG)</t>
        </r>
        <r>
          <rPr>
            <sz val="8"/>
            <color indexed="81"/>
            <rFont val="Tahoma"/>
            <family val="2"/>
          </rPr>
          <t xml:space="preserve">
</t>
        </r>
      </text>
    </comment>
    <comment ref="C138" authorId="0" shapeId="0" xr:uid="{6E5D7FBF-1E1F-4A07-8013-4837595873D1}">
      <text>
        <r>
          <rPr>
            <b/>
            <sz val="8"/>
            <color indexed="81"/>
            <rFont val="Tahoma"/>
            <family val="2"/>
          </rPr>
          <t xml:space="preserve">Zwischenfeld zu X für die Berechnung der Steuer nach § 39b
Absatz 2 Satz 7 EStG in Euro
</t>
        </r>
      </text>
    </comment>
    <comment ref="C139" authorId="0" shapeId="0" xr:uid="{86947C9E-3FBC-47F9-A051-0ACD71364F69}">
      <text>
        <r>
          <rPr>
            <b/>
            <sz val="8"/>
            <color indexed="81"/>
            <rFont val="Tahoma"/>
            <family val="2"/>
          </rPr>
          <t>Zwischenfeld zu X für die Berechnung der Steuer nach § 39b
Absatz 2 Satz 7 EStG in Euro</t>
        </r>
      </text>
    </comment>
    <comment ref="C142" authorId="0" shapeId="0" xr:uid="{8AC9785B-BA6B-4C24-B082-CA472A4A803D}">
      <text>
        <r>
          <rPr>
            <b/>
            <sz val="8"/>
            <color indexed="81"/>
            <rFont val="Tahoma"/>
            <family val="2"/>
          </rPr>
          <t>Zu versteuerndes Einkommen gem. § 32a Absatz 1 und
2 EStG in Euro, Cent (2 Dezimalstellen)</t>
        </r>
        <r>
          <rPr>
            <sz val="8"/>
            <color indexed="81"/>
            <rFont val="Tahoma"/>
            <family val="2"/>
          </rPr>
          <t xml:space="preserve">
</t>
        </r>
      </text>
    </comment>
    <comment ref="C144" authorId="0" shapeId="0" xr:uid="{EE5798B4-7088-48FD-8895-409CB9D1E2F9}">
      <text>
        <r>
          <rPr>
            <b/>
            <sz val="8"/>
            <color indexed="81"/>
            <rFont val="Tahoma"/>
            <family val="2"/>
          </rPr>
          <t>Tarifliche Einkommensteuer (§ 32a EStG)</t>
        </r>
      </text>
    </comment>
    <comment ref="C145" authorId="0" shapeId="0" xr:uid="{20B44C53-13C6-4C73-95A8-62F0BC6D108E}">
      <text>
        <r>
          <rPr>
            <b/>
            <sz val="8"/>
            <color indexed="81"/>
            <rFont val="Tahoma"/>
            <family val="2"/>
          </rPr>
          <t xml:space="preserve">Tarifliche Einkommensteuer in Euro
</t>
        </r>
        <r>
          <rPr>
            <sz val="8"/>
            <color indexed="81"/>
            <rFont val="Tahoma"/>
            <family val="2"/>
          </rPr>
          <t xml:space="preserve">
</t>
        </r>
      </text>
    </comment>
    <comment ref="C146" authorId="0" shapeId="0" xr:uid="{3DE0C3F9-5B24-41A8-A3C4-AB7C01EC275B}">
      <text>
        <r>
          <rPr>
            <b/>
            <sz val="8"/>
            <color indexed="81"/>
            <rFont val="Tahoma"/>
            <family val="2"/>
          </rPr>
          <t>Gem. § 32 a Absatz 1 EStG (6 Dezimalstellen)</t>
        </r>
        <r>
          <rPr>
            <sz val="8"/>
            <color indexed="81"/>
            <rFont val="Tahoma"/>
            <family val="2"/>
          </rPr>
          <t xml:space="preserve">
</t>
        </r>
      </text>
    </comment>
    <comment ref="C147" authorId="0" shapeId="0" xr:uid="{D449824F-40A3-4D86-990A-62961194097A}">
      <text>
        <r>
          <rPr>
            <b/>
            <sz val="8"/>
            <color indexed="81"/>
            <rFont val="Tahoma"/>
            <family val="2"/>
          </rPr>
          <t>Rechenwert in Gleitkommadarstellung</t>
        </r>
        <r>
          <rPr>
            <sz val="8"/>
            <color indexed="81"/>
            <rFont val="Tahoma"/>
            <family val="2"/>
          </rPr>
          <t xml:space="preserve">
</t>
        </r>
      </text>
    </comment>
    <comment ref="C148" authorId="0" shapeId="0" xr:uid="{6C44FD75-E537-48FC-828B-9621B8BFC3A1}">
      <text>
        <r>
          <rPr>
            <b/>
            <sz val="8"/>
            <color indexed="81"/>
            <rFont val="Tahoma"/>
            <family val="2"/>
          </rPr>
          <t>Rechenwert in Gleitkommadarstellung</t>
        </r>
        <r>
          <rPr>
            <sz val="8"/>
            <color indexed="81"/>
            <rFont val="Tahoma"/>
            <family val="2"/>
          </rPr>
          <t xml:space="preserve">
</t>
        </r>
      </text>
    </comment>
    <comment ref="C149" authorId="0" shapeId="0" xr:uid="{24EEF2B0-54D0-4D6D-A917-DCDA94117FA2}">
      <text>
        <r>
          <rPr>
            <b/>
            <sz val="8"/>
            <color indexed="81"/>
            <rFont val="Tahoma"/>
            <family val="2"/>
          </rPr>
          <t xml:space="preserve">Tarifliche Einkommensteuer in Euro
</t>
        </r>
        <r>
          <rPr>
            <sz val="8"/>
            <color indexed="81"/>
            <rFont val="Tahoma"/>
            <family val="2"/>
          </rPr>
          <t xml:space="preserve">
</t>
        </r>
      </text>
    </comment>
    <comment ref="C150" authorId="0" shapeId="0" xr:uid="{7B7B71D9-816B-4C0E-B715-5F265EDD51D2}">
      <text>
        <r>
          <rPr>
            <b/>
            <sz val="8"/>
            <color indexed="81"/>
            <rFont val="Tahoma"/>
            <family val="2"/>
          </rPr>
          <t>Gem. § 32 a Absatz 1 EStG (6 Dezimalstellen)</t>
        </r>
        <r>
          <rPr>
            <sz val="8"/>
            <color indexed="81"/>
            <rFont val="Tahoma"/>
            <family val="2"/>
          </rPr>
          <t xml:space="preserve">
</t>
        </r>
      </text>
    </comment>
    <comment ref="C151" authorId="0" shapeId="0" xr:uid="{A37326E4-F5AF-4B7F-BBCD-D45D3D91A4D4}">
      <text>
        <r>
          <rPr>
            <b/>
            <sz val="8"/>
            <color indexed="81"/>
            <rFont val="Tahoma"/>
            <family val="2"/>
          </rPr>
          <t>Rechenwert in Gleitkommadarstellung</t>
        </r>
        <r>
          <rPr>
            <sz val="8"/>
            <color indexed="81"/>
            <rFont val="Tahoma"/>
            <family val="2"/>
          </rPr>
          <t xml:space="preserve">
</t>
        </r>
      </text>
    </comment>
    <comment ref="C152" authorId="0" shapeId="0" xr:uid="{8BC95B21-FC4B-46F5-9F29-0B43846051C0}">
      <text>
        <r>
          <rPr>
            <b/>
            <sz val="8"/>
            <color indexed="81"/>
            <rFont val="Tahoma"/>
            <family val="2"/>
          </rPr>
          <t>Rechenwert in Gleitkommadarstellung</t>
        </r>
        <r>
          <rPr>
            <sz val="8"/>
            <color indexed="81"/>
            <rFont val="Tahoma"/>
            <family val="2"/>
          </rPr>
          <t xml:space="preserve">
</t>
        </r>
      </text>
    </comment>
    <comment ref="C153" authorId="0" shapeId="0" xr:uid="{0654E614-22E9-41D5-A5D4-0493E8AEC429}">
      <text>
        <r>
          <rPr>
            <b/>
            <sz val="8"/>
            <color indexed="81"/>
            <rFont val="Tahoma"/>
            <family val="2"/>
          </rPr>
          <t>Rechenwert in Gleitkommadarstellung</t>
        </r>
        <r>
          <rPr>
            <sz val="8"/>
            <color indexed="81"/>
            <rFont val="Tahoma"/>
            <family val="2"/>
          </rPr>
          <t xml:space="preserve">
</t>
        </r>
      </text>
    </comment>
    <comment ref="C154" authorId="0" shapeId="0" xr:uid="{2804305E-B804-43CD-9996-2C0604261148}">
      <text>
        <r>
          <rPr>
            <b/>
            <sz val="8"/>
            <color indexed="81"/>
            <rFont val="Tahoma"/>
            <family val="2"/>
          </rPr>
          <t xml:space="preserve">Tarifliche Einkommensteuer in Euro
</t>
        </r>
        <r>
          <rPr>
            <sz val="8"/>
            <color indexed="81"/>
            <rFont val="Tahoma"/>
            <family val="2"/>
          </rPr>
          <t xml:space="preserve">
</t>
        </r>
      </text>
    </comment>
    <comment ref="C155" authorId="0" shapeId="0" xr:uid="{2681BF89-25FC-494E-87E3-FFA9370987BE}">
      <text>
        <r>
          <rPr>
            <b/>
            <sz val="8"/>
            <color indexed="81"/>
            <rFont val="Tahoma"/>
            <family val="2"/>
          </rPr>
          <t xml:space="preserve">Tarifliche Einkommensteuer in Euro
</t>
        </r>
        <r>
          <rPr>
            <sz val="8"/>
            <color indexed="81"/>
            <rFont val="Tahoma"/>
            <family val="2"/>
          </rPr>
          <t xml:space="preserve">
</t>
        </r>
      </text>
    </comment>
    <comment ref="C156" authorId="0" shapeId="0" xr:uid="{1D939C55-519D-4F6E-81FB-7A6CABD8B4A5}">
      <text>
        <r>
          <rPr>
            <b/>
            <sz val="8"/>
            <color indexed="81"/>
            <rFont val="Tahoma"/>
            <family val="2"/>
          </rPr>
          <t xml:space="preserve">Tarifliche Einkommensteuer in Euro
</t>
        </r>
        <r>
          <rPr>
            <sz val="8"/>
            <color indexed="81"/>
            <rFont val="Tahoma"/>
            <family val="2"/>
          </rPr>
          <t xml:space="preserve">
</t>
        </r>
      </text>
    </comment>
    <comment ref="C157" authorId="0" shapeId="0" xr:uid="{0351E434-5C5F-4FFE-91DA-FAD78152E15A}">
      <text>
        <r>
          <rPr>
            <b/>
            <sz val="8"/>
            <color indexed="81"/>
            <rFont val="Tahoma"/>
            <family val="2"/>
          </rPr>
          <t xml:space="preserve">Tarifliche Einkommensteuer in Euro
</t>
        </r>
        <r>
          <rPr>
            <sz val="8"/>
            <color indexed="81"/>
            <rFont val="Tahoma"/>
            <family val="2"/>
          </rPr>
          <t xml:space="preserve">
</t>
        </r>
      </text>
    </comment>
    <comment ref="C158" authorId="0" shapeId="0" xr:uid="{D6126CC5-C090-4F3C-83EF-0EC56E27AF00}">
      <text>
        <r>
          <rPr>
            <b/>
            <sz val="8"/>
            <color indexed="81"/>
            <rFont val="Tahoma"/>
            <family val="2"/>
          </rPr>
          <t>Tarifliche Einkommensteuer auf das 1,25-fache ZX in Euro</t>
        </r>
        <r>
          <rPr>
            <sz val="8"/>
            <color indexed="81"/>
            <rFont val="Tahoma"/>
            <family val="2"/>
          </rPr>
          <t xml:space="preserve">
</t>
        </r>
      </text>
    </comment>
    <comment ref="C159" authorId="0" shapeId="0" xr:uid="{CFA22829-F9F2-4EF7-BCDF-B35A14B49720}">
      <text>
        <r>
          <rPr>
            <b/>
            <sz val="8"/>
            <color indexed="81"/>
            <rFont val="Tahoma"/>
            <family val="2"/>
          </rPr>
          <t>Zu versteuerndes Einkommen gem. § 32a Absatz 1 und
2 EStG in Euro, Cent (2 Dezimalstellen)</t>
        </r>
        <r>
          <rPr>
            <sz val="8"/>
            <color indexed="81"/>
            <rFont val="Tahoma"/>
            <family val="2"/>
          </rPr>
          <t xml:space="preserve">
</t>
        </r>
      </text>
    </comment>
    <comment ref="C161" authorId="0" shapeId="0" xr:uid="{98ADA5EE-9D0A-4748-ACDB-DDBD2D065A76}">
      <text>
        <r>
          <rPr>
            <b/>
            <sz val="8"/>
            <color indexed="81"/>
            <rFont val="Tahoma"/>
            <family val="2"/>
          </rPr>
          <t>Tarifliche Einkommensteuer (§ 32a EStG)</t>
        </r>
      </text>
    </comment>
    <comment ref="C162" authorId="0" shapeId="0" xr:uid="{B644FAAB-7016-4D6F-98E8-2D0B42182FCB}">
      <text>
        <r>
          <rPr>
            <b/>
            <sz val="8"/>
            <color indexed="81"/>
            <rFont val="Tahoma"/>
            <family val="2"/>
          </rPr>
          <t xml:space="preserve">Tarifliche Einkommensteuer in Euro
</t>
        </r>
        <r>
          <rPr>
            <sz val="8"/>
            <color indexed="81"/>
            <rFont val="Tahoma"/>
            <family val="2"/>
          </rPr>
          <t xml:space="preserve">
</t>
        </r>
      </text>
    </comment>
    <comment ref="C163" authorId="0" shapeId="0" xr:uid="{DF5FCCDD-A34F-490B-B3A9-97F23A30F80E}">
      <text>
        <r>
          <rPr>
            <b/>
            <sz val="8"/>
            <color indexed="81"/>
            <rFont val="Tahoma"/>
            <family val="2"/>
          </rPr>
          <t>Gem. § 32 a Absatz 1 EStG (6 Dezimalstellen)</t>
        </r>
        <r>
          <rPr>
            <sz val="8"/>
            <color indexed="81"/>
            <rFont val="Tahoma"/>
            <family val="2"/>
          </rPr>
          <t xml:space="preserve">
</t>
        </r>
      </text>
    </comment>
    <comment ref="C164" authorId="0" shapeId="0" xr:uid="{4504A7B7-87A3-43AA-A99A-3B7E2CCE651E}">
      <text>
        <r>
          <rPr>
            <b/>
            <sz val="8"/>
            <color indexed="81"/>
            <rFont val="Tahoma"/>
            <family val="2"/>
          </rPr>
          <t>Rechenwert in Gleitkommadarstellung</t>
        </r>
        <r>
          <rPr>
            <sz val="8"/>
            <color indexed="81"/>
            <rFont val="Tahoma"/>
            <family val="2"/>
          </rPr>
          <t xml:space="preserve">
</t>
        </r>
      </text>
    </comment>
    <comment ref="C165" authorId="0" shapeId="0" xr:uid="{F2969E63-9A72-4489-8774-279210A432B4}">
      <text>
        <r>
          <rPr>
            <b/>
            <sz val="8"/>
            <color indexed="81"/>
            <rFont val="Tahoma"/>
            <family val="2"/>
          </rPr>
          <t>Rechenwert in Gleitkommadarstellung</t>
        </r>
        <r>
          <rPr>
            <sz val="8"/>
            <color indexed="81"/>
            <rFont val="Tahoma"/>
            <family val="2"/>
          </rPr>
          <t xml:space="preserve">
</t>
        </r>
      </text>
    </comment>
    <comment ref="C166" authorId="0" shapeId="0" xr:uid="{34017A98-0653-4EAF-9DBA-F712243B7A79}">
      <text>
        <r>
          <rPr>
            <b/>
            <sz val="8"/>
            <color indexed="81"/>
            <rFont val="Tahoma"/>
            <family val="2"/>
          </rPr>
          <t xml:space="preserve">Tarifliche Einkommensteuer in Euro
</t>
        </r>
        <r>
          <rPr>
            <sz val="8"/>
            <color indexed="81"/>
            <rFont val="Tahoma"/>
            <family val="2"/>
          </rPr>
          <t xml:space="preserve">
</t>
        </r>
      </text>
    </comment>
    <comment ref="C167" authorId="0" shapeId="0" xr:uid="{15D83805-5B11-438F-A567-15ABF6C5F96B}">
      <text>
        <r>
          <rPr>
            <b/>
            <sz val="8"/>
            <color indexed="81"/>
            <rFont val="Tahoma"/>
            <family val="2"/>
          </rPr>
          <t>Gem. § 32 a Absatz 1 EStG (6 Dezimalstellen)</t>
        </r>
        <r>
          <rPr>
            <sz val="8"/>
            <color indexed="81"/>
            <rFont val="Tahoma"/>
            <family val="2"/>
          </rPr>
          <t xml:space="preserve">
</t>
        </r>
      </text>
    </comment>
    <comment ref="C168" authorId="0" shapeId="0" xr:uid="{EF6CCE2B-E5D0-4C6C-91FE-C13F42CFF1F9}">
      <text>
        <r>
          <rPr>
            <b/>
            <sz val="8"/>
            <color indexed="81"/>
            <rFont val="Tahoma"/>
            <family val="2"/>
          </rPr>
          <t>Rechenwert in Gleitkommadarstellung</t>
        </r>
        <r>
          <rPr>
            <sz val="8"/>
            <color indexed="81"/>
            <rFont val="Tahoma"/>
            <family val="2"/>
          </rPr>
          <t xml:space="preserve">
</t>
        </r>
      </text>
    </comment>
    <comment ref="C169" authorId="0" shapeId="0" xr:uid="{F572AA8F-F6F5-4E9E-930E-D144A9CDF619}">
      <text>
        <r>
          <rPr>
            <b/>
            <sz val="8"/>
            <color indexed="81"/>
            <rFont val="Tahoma"/>
            <family val="2"/>
          </rPr>
          <t>Rechenwert in Gleitkommadarstellung</t>
        </r>
        <r>
          <rPr>
            <sz val="8"/>
            <color indexed="81"/>
            <rFont val="Tahoma"/>
            <family val="2"/>
          </rPr>
          <t xml:space="preserve">
</t>
        </r>
      </text>
    </comment>
    <comment ref="C170" authorId="0" shapeId="0" xr:uid="{988120CE-D13A-4476-9288-8279A59D6FEA}">
      <text>
        <r>
          <rPr>
            <b/>
            <sz val="8"/>
            <color indexed="81"/>
            <rFont val="Tahoma"/>
            <family val="2"/>
          </rPr>
          <t>Rechenwert in Gleitkommadarstellung</t>
        </r>
        <r>
          <rPr>
            <sz val="8"/>
            <color indexed="81"/>
            <rFont val="Tahoma"/>
            <family val="2"/>
          </rPr>
          <t xml:space="preserve">
</t>
        </r>
      </text>
    </comment>
    <comment ref="C171" authorId="0" shapeId="0" xr:uid="{2997DE8C-E4B0-48D5-9590-F0AC0C59C545}">
      <text>
        <r>
          <rPr>
            <b/>
            <sz val="8"/>
            <color indexed="81"/>
            <rFont val="Tahoma"/>
            <family val="2"/>
          </rPr>
          <t xml:space="preserve">Tarifliche Einkommensteuer in Euro
</t>
        </r>
        <r>
          <rPr>
            <sz val="8"/>
            <color indexed="81"/>
            <rFont val="Tahoma"/>
            <family val="2"/>
          </rPr>
          <t xml:space="preserve">
</t>
        </r>
      </text>
    </comment>
    <comment ref="C172" authorId="0" shapeId="0" xr:uid="{7D2E490F-F9CA-444B-A132-4ACA48C6D1CE}">
      <text>
        <r>
          <rPr>
            <b/>
            <sz val="8"/>
            <color indexed="81"/>
            <rFont val="Tahoma"/>
            <family val="2"/>
          </rPr>
          <t xml:space="preserve">Tarifliche Einkommensteuer in Euro
</t>
        </r>
        <r>
          <rPr>
            <sz val="8"/>
            <color indexed="81"/>
            <rFont val="Tahoma"/>
            <family val="2"/>
          </rPr>
          <t xml:space="preserve">
</t>
        </r>
      </text>
    </comment>
    <comment ref="C173" authorId="0" shapeId="0" xr:uid="{DF4CE9A6-A3AD-4FC6-8B75-B537E5CCD095}">
      <text>
        <r>
          <rPr>
            <b/>
            <sz val="8"/>
            <color indexed="81"/>
            <rFont val="Tahoma"/>
            <family val="2"/>
          </rPr>
          <t xml:space="preserve">Tarifliche Einkommensteuer in Euro
</t>
        </r>
        <r>
          <rPr>
            <sz val="8"/>
            <color indexed="81"/>
            <rFont val="Tahoma"/>
            <family val="2"/>
          </rPr>
          <t xml:space="preserve">
</t>
        </r>
      </text>
    </comment>
    <comment ref="C174" authorId="0" shapeId="0" xr:uid="{3D51CE47-0E66-499E-835F-C5FE53EFF7D4}">
      <text>
        <r>
          <rPr>
            <b/>
            <sz val="8"/>
            <color indexed="81"/>
            <rFont val="Tahoma"/>
            <family val="2"/>
          </rPr>
          <t xml:space="preserve">Tarifliche Einkommensteuer in Euro
</t>
        </r>
        <r>
          <rPr>
            <sz val="8"/>
            <color indexed="81"/>
            <rFont val="Tahoma"/>
            <family val="2"/>
          </rPr>
          <t xml:space="preserve">
</t>
        </r>
      </text>
    </comment>
    <comment ref="C175" authorId="0" shapeId="0" xr:uid="{2700EB64-B144-4386-832C-72A4385E56FD}">
      <text>
        <r>
          <rPr>
            <b/>
            <sz val="8"/>
            <color indexed="81"/>
            <rFont val="Tahoma"/>
            <family val="2"/>
          </rPr>
          <t xml:space="preserve">Tarifliche Einkommensteuer auf das 0,75-fache ZX in Euro
</t>
        </r>
      </text>
    </comment>
    <comment ref="C176" authorId="0" shapeId="0" xr:uid="{BBF5A07A-62C3-4A8B-8848-238A7A465588}">
      <text>
        <r>
          <rPr>
            <b/>
            <sz val="8"/>
            <color indexed="81"/>
            <rFont val="Tahoma"/>
            <family val="2"/>
          </rPr>
          <t>Differenz zwischen ST1 und ST2 in Euro</t>
        </r>
      </text>
    </comment>
    <comment ref="C177" authorId="0" shapeId="0" xr:uid="{E7D1C7A1-3F0E-4339-A753-94DC53FAB349}">
      <text>
        <r>
          <rPr>
            <b/>
            <sz val="8"/>
            <color indexed="81"/>
            <rFont val="Tahoma"/>
            <family val="2"/>
          </rPr>
          <t>Mindeststeuer für die Steuerklassen V und VI in Euro</t>
        </r>
      </text>
    </comment>
    <comment ref="C178" authorId="0" shapeId="0" xr:uid="{F2B2622E-E24D-47D5-A95F-E767BB271521}">
      <text>
        <r>
          <rPr>
            <b/>
            <sz val="8"/>
            <color indexed="81"/>
            <rFont val="Tahoma"/>
            <family val="2"/>
          </rPr>
          <t xml:space="preserve">Tarifliche Einkommensteuer in Euro
</t>
        </r>
        <r>
          <rPr>
            <sz val="8"/>
            <color indexed="81"/>
            <rFont val="Tahoma"/>
            <family val="2"/>
          </rPr>
          <t xml:space="preserve">
</t>
        </r>
      </text>
    </comment>
    <comment ref="C179" authorId="0" shapeId="0" xr:uid="{933F339C-5F87-4D0A-93E2-4F0C1F62C9C7}">
      <text>
        <r>
          <rPr>
            <b/>
            <sz val="8"/>
            <color indexed="81"/>
            <rFont val="Tahoma"/>
            <family val="2"/>
          </rPr>
          <t>Zwischenfeld zu X für die Berechnung der Steuer nach § 39b
Absatz 2 Satz 7 EStG in Euro</t>
        </r>
      </text>
    </comment>
    <comment ref="C180" authorId="0" shapeId="0" xr:uid="{5EE91CCD-5815-4059-9B39-CA7D08D79E8B}">
      <text>
        <r>
          <rPr>
            <b/>
            <sz val="8"/>
            <color indexed="81"/>
            <rFont val="Tahoma"/>
            <family val="2"/>
          </rPr>
          <t>Zwischenfeld zu X für die Berechnung der Steuer nach § 39b
Absatz 2 Satz 7 EStG in Euro</t>
        </r>
      </text>
    </comment>
    <comment ref="C183" authorId="0" shapeId="0" xr:uid="{06031106-8C4C-4F97-BE1E-C645E13B24E0}">
      <text>
        <r>
          <rPr>
            <b/>
            <sz val="8"/>
            <color indexed="81"/>
            <rFont val="Tahoma"/>
            <family val="2"/>
          </rPr>
          <t>Zu versteuerndes Einkommen gem. § 32a Absatz 1 und
2 EStG in Euro, Cent (2 Dezimalstellen)</t>
        </r>
        <r>
          <rPr>
            <sz val="8"/>
            <color indexed="81"/>
            <rFont val="Tahoma"/>
            <family val="2"/>
          </rPr>
          <t xml:space="preserve">
</t>
        </r>
      </text>
    </comment>
    <comment ref="C185" authorId="0" shapeId="0" xr:uid="{EBC6A317-E739-4D2D-B321-1363DEF18721}">
      <text>
        <r>
          <rPr>
            <b/>
            <sz val="8"/>
            <color indexed="81"/>
            <rFont val="Tahoma"/>
            <family val="2"/>
          </rPr>
          <t>Tarifliche Einkommensteuer (§ 32a EStG)</t>
        </r>
      </text>
    </comment>
    <comment ref="C186" authorId="0" shapeId="0" xr:uid="{EDC25BDC-B405-4288-B15A-257E424F188E}">
      <text>
        <r>
          <rPr>
            <b/>
            <sz val="8"/>
            <color indexed="81"/>
            <rFont val="Tahoma"/>
            <family val="2"/>
          </rPr>
          <t xml:space="preserve">Tarifliche Einkommensteuer in Euro
</t>
        </r>
        <r>
          <rPr>
            <sz val="8"/>
            <color indexed="81"/>
            <rFont val="Tahoma"/>
            <family val="2"/>
          </rPr>
          <t xml:space="preserve">
</t>
        </r>
      </text>
    </comment>
    <comment ref="C187" authorId="0" shapeId="0" xr:uid="{DF8E6CB8-DF37-46C7-BFF9-0274B142475C}">
      <text>
        <r>
          <rPr>
            <b/>
            <sz val="8"/>
            <color indexed="81"/>
            <rFont val="Tahoma"/>
            <family val="2"/>
          </rPr>
          <t>Gem. § 32 a Absatz 1 EStG (6 Dezimalstellen)</t>
        </r>
        <r>
          <rPr>
            <sz val="8"/>
            <color indexed="81"/>
            <rFont val="Tahoma"/>
            <family val="2"/>
          </rPr>
          <t xml:space="preserve">
</t>
        </r>
      </text>
    </comment>
    <comment ref="C188" authorId="0" shapeId="0" xr:uid="{DF710E73-707E-44CC-85B5-65E6BD8E0E6F}">
      <text>
        <r>
          <rPr>
            <b/>
            <sz val="8"/>
            <color indexed="81"/>
            <rFont val="Tahoma"/>
            <family val="2"/>
          </rPr>
          <t>Rechenwert in Gleitkommadarstellung</t>
        </r>
        <r>
          <rPr>
            <sz val="8"/>
            <color indexed="81"/>
            <rFont val="Tahoma"/>
            <family val="2"/>
          </rPr>
          <t xml:space="preserve">
</t>
        </r>
      </text>
    </comment>
    <comment ref="C189" authorId="0" shapeId="0" xr:uid="{2E95D712-69BB-4C24-B34D-62EE0903F730}">
      <text>
        <r>
          <rPr>
            <b/>
            <sz val="8"/>
            <color indexed="81"/>
            <rFont val="Tahoma"/>
            <family val="2"/>
          </rPr>
          <t>Rechenwert in Gleitkommadarstellung</t>
        </r>
        <r>
          <rPr>
            <sz val="8"/>
            <color indexed="81"/>
            <rFont val="Tahoma"/>
            <family val="2"/>
          </rPr>
          <t xml:space="preserve">
</t>
        </r>
      </text>
    </comment>
    <comment ref="C190" authorId="0" shapeId="0" xr:uid="{6EDFB2C7-BE1F-43D0-AEF3-53547C9F86DA}">
      <text>
        <r>
          <rPr>
            <b/>
            <sz val="8"/>
            <color indexed="81"/>
            <rFont val="Tahoma"/>
            <family val="2"/>
          </rPr>
          <t xml:space="preserve">Tarifliche Einkommensteuer in Euro
</t>
        </r>
        <r>
          <rPr>
            <sz val="8"/>
            <color indexed="81"/>
            <rFont val="Tahoma"/>
            <family val="2"/>
          </rPr>
          <t xml:space="preserve">
</t>
        </r>
      </text>
    </comment>
    <comment ref="C191" authorId="0" shapeId="0" xr:uid="{16E8FC90-C820-4455-AD63-3DA8B611C897}">
      <text>
        <r>
          <rPr>
            <b/>
            <sz val="8"/>
            <color indexed="81"/>
            <rFont val="Tahoma"/>
            <family val="2"/>
          </rPr>
          <t>Gem. § 32 a Absatz 1 EStG (6 Dezimalstellen)</t>
        </r>
        <r>
          <rPr>
            <sz val="8"/>
            <color indexed="81"/>
            <rFont val="Tahoma"/>
            <family val="2"/>
          </rPr>
          <t xml:space="preserve">
</t>
        </r>
      </text>
    </comment>
    <comment ref="C192" authorId="0" shapeId="0" xr:uid="{3CBF8438-DC83-4C2D-9D14-F0B0526876FF}">
      <text>
        <r>
          <rPr>
            <b/>
            <sz val="8"/>
            <color indexed="81"/>
            <rFont val="Tahoma"/>
            <family val="2"/>
          </rPr>
          <t>Rechenwert in Gleitkommadarstellung</t>
        </r>
        <r>
          <rPr>
            <sz val="8"/>
            <color indexed="81"/>
            <rFont val="Tahoma"/>
            <family val="2"/>
          </rPr>
          <t xml:space="preserve">
</t>
        </r>
      </text>
    </comment>
    <comment ref="C193" authorId="0" shapeId="0" xr:uid="{DBCAAEE1-C0CB-47E7-A743-433CDFF8F00B}">
      <text>
        <r>
          <rPr>
            <b/>
            <sz val="8"/>
            <color indexed="81"/>
            <rFont val="Tahoma"/>
            <family val="2"/>
          </rPr>
          <t>Rechenwert in Gleitkommadarstellung</t>
        </r>
        <r>
          <rPr>
            <sz val="8"/>
            <color indexed="81"/>
            <rFont val="Tahoma"/>
            <family val="2"/>
          </rPr>
          <t xml:space="preserve">
</t>
        </r>
      </text>
    </comment>
    <comment ref="C194" authorId="0" shapeId="0" xr:uid="{E0CFE945-D943-4187-8754-B05DD5414E70}">
      <text>
        <r>
          <rPr>
            <b/>
            <sz val="8"/>
            <color indexed="81"/>
            <rFont val="Tahoma"/>
            <family val="2"/>
          </rPr>
          <t>Rechenwert in Gleitkommadarstellung</t>
        </r>
        <r>
          <rPr>
            <sz val="8"/>
            <color indexed="81"/>
            <rFont val="Tahoma"/>
            <family val="2"/>
          </rPr>
          <t xml:space="preserve">
</t>
        </r>
      </text>
    </comment>
    <comment ref="C195" authorId="0" shapeId="0" xr:uid="{88459849-C6C0-4565-8E0F-1F55DC8A5F3B}">
      <text>
        <r>
          <rPr>
            <b/>
            <sz val="8"/>
            <color indexed="81"/>
            <rFont val="Tahoma"/>
            <family val="2"/>
          </rPr>
          <t xml:space="preserve">Tarifliche Einkommensteuer in Euro
</t>
        </r>
        <r>
          <rPr>
            <sz val="8"/>
            <color indexed="81"/>
            <rFont val="Tahoma"/>
            <family val="2"/>
          </rPr>
          <t xml:space="preserve">
</t>
        </r>
      </text>
    </comment>
    <comment ref="C196" authorId="0" shapeId="0" xr:uid="{698C6150-DEAB-42D3-9631-7AD67669BEB0}">
      <text>
        <r>
          <rPr>
            <b/>
            <sz val="8"/>
            <color indexed="81"/>
            <rFont val="Tahoma"/>
            <family val="2"/>
          </rPr>
          <t xml:space="preserve">Tarifliche Einkommensteuer in Euro
</t>
        </r>
        <r>
          <rPr>
            <sz val="8"/>
            <color indexed="81"/>
            <rFont val="Tahoma"/>
            <family val="2"/>
          </rPr>
          <t xml:space="preserve">
</t>
        </r>
      </text>
    </comment>
    <comment ref="C197" authorId="0" shapeId="0" xr:uid="{94031C0A-6086-4A91-949B-FD734A46F6BD}">
      <text>
        <r>
          <rPr>
            <b/>
            <sz val="8"/>
            <color indexed="81"/>
            <rFont val="Tahoma"/>
            <family val="2"/>
          </rPr>
          <t xml:space="preserve">Tarifliche Einkommensteuer in Euro
</t>
        </r>
        <r>
          <rPr>
            <sz val="8"/>
            <color indexed="81"/>
            <rFont val="Tahoma"/>
            <family val="2"/>
          </rPr>
          <t xml:space="preserve">
</t>
        </r>
      </text>
    </comment>
    <comment ref="C198" authorId="0" shapeId="0" xr:uid="{C6117493-A52B-42DA-81E6-1C72671BDFB7}">
      <text>
        <r>
          <rPr>
            <b/>
            <sz val="8"/>
            <color indexed="81"/>
            <rFont val="Tahoma"/>
            <family val="2"/>
          </rPr>
          <t xml:space="preserve">Tarifliche Einkommensteuer in Euro
</t>
        </r>
        <r>
          <rPr>
            <sz val="8"/>
            <color indexed="81"/>
            <rFont val="Tahoma"/>
            <family val="2"/>
          </rPr>
          <t xml:space="preserve">
</t>
        </r>
      </text>
    </comment>
    <comment ref="C199" authorId="0" shapeId="0" xr:uid="{C0BE968F-36A3-482E-8624-99E9EB7D321C}">
      <text>
        <r>
          <rPr>
            <b/>
            <sz val="8"/>
            <color indexed="81"/>
            <rFont val="Tahoma"/>
            <family val="2"/>
          </rPr>
          <t>Tarifliche Einkommensteuer auf das 1,25-fache ZX in Euro</t>
        </r>
        <r>
          <rPr>
            <sz val="8"/>
            <color indexed="81"/>
            <rFont val="Tahoma"/>
            <family val="2"/>
          </rPr>
          <t xml:space="preserve">
</t>
        </r>
      </text>
    </comment>
    <comment ref="C200" authorId="0" shapeId="0" xr:uid="{8FB0F28B-387B-4EC6-8A32-EE78058C126B}">
      <text>
        <r>
          <rPr>
            <b/>
            <sz val="8"/>
            <color indexed="81"/>
            <rFont val="Tahoma"/>
            <family val="2"/>
          </rPr>
          <t>Zu versteuerndes Einkommen gem. § 32a Absatz 1 und
2 EStG in Euro, Cent (2 Dezimalstellen)</t>
        </r>
        <r>
          <rPr>
            <sz val="8"/>
            <color indexed="81"/>
            <rFont val="Tahoma"/>
            <family val="2"/>
          </rPr>
          <t xml:space="preserve">
</t>
        </r>
      </text>
    </comment>
    <comment ref="C202" authorId="0" shapeId="0" xr:uid="{D5C8114A-3FB5-4DF5-B9E6-BBE4D7E2F384}">
      <text>
        <r>
          <rPr>
            <b/>
            <sz val="8"/>
            <color indexed="81"/>
            <rFont val="Tahoma"/>
            <family val="2"/>
          </rPr>
          <t>Tarifliche Einkommensteuer (§ 32a EStG)</t>
        </r>
      </text>
    </comment>
    <comment ref="C203" authorId="0" shapeId="0" xr:uid="{F885BCA2-FE29-4583-A987-3DB5C8129ABF}">
      <text>
        <r>
          <rPr>
            <b/>
            <sz val="8"/>
            <color indexed="81"/>
            <rFont val="Tahoma"/>
            <family val="2"/>
          </rPr>
          <t xml:space="preserve">Tarifliche Einkommensteuer in Euro
</t>
        </r>
        <r>
          <rPr>
            <sz val="8"/>
            <color indexed="81"/>
            <rFont val="Tahoma"/>
            <family val="2"/>
          </rPr>
          <t xml:space="preserve">
</t>
        </r>
      </text>
    </comment>
    <comment ref="C204" authorId="0" shapeId="0" xr:uid="{777458C0-95F4-4935-A502-90A63D12B95D}">
      <text>
        <r>
          <rPr>
            <b/>
            <sz val="8"/>
            <color indexed="81"/>
            <rFont val="Tahoma"/>
            <family val="2"/>
          </rPr>
          <t>Gem. § 32 a Absatz 1 EStG (6 Dezimalstellen)</t>
        </r>
        <r>
          <rPr>
            <sz val="8"/>
            <color indexed="81"/>
            <rFont val="Tahoma"/>
            <family val="2"/>
          </rPr>
          <t xml:space="preserve">
</t>
        </r>
      </text>
    </comment>
    <comment ref="C205" authorId="0" shapeId="0" xr:uid="{E9F7B38D-8E3B-4006-BF4A-DB5C26E3BABC}">
      <text>
        <r>
          <rPr>
            <b/>
            <sz val="8"/>
            <color indexed="81"/>
            <rFont val="Tahoma"/>
            <family val="2"/>
          </rPr>
          <t>Rechenwert in Gleitkommadarstellung</t>
        </r>
        <r>
          <rPr>
            <sz val="8"/>
            <color indexed="81"/>
            <rFont val="Tahoma"/>
            <family val="2"/>
          </rPr>
          <t xml:space="preserve">
</t>
        </r>
      </text>
    </comment>
    <comment ref="C206" authorId="0" shapeId="0" xr:uid="{604D21BF-E558-4A16-BBAF-2A8F84D1864D}">
      <text>
        <r>
          <rPr>
            <b/>
            <sz val="8"/>
            <color indexed="81"/>
            <rFont val="Tahoma"/>
            <family val="2"/>
          </rPr>
          <t>Rechenwert in Gleitkommadarstellung</t>
        </r>
        <r>
          <rPr>
            <sz val="8"/>
            <color indexed="81"/>
            <rFont val="Tahoma"/>
            <family val="2"/>
          </rPr>
          <t xml:space="preserve">
</t>
        </r>
      </text>
    </comment>
    <comment ref="C207" authorId="0" shapeId="0" xr:uid="{F2D13B52-7369-4343-B77F-7A1ED7276827}">
      <text>
        <r>
          <rPr>
            <b/>
            <sz val="8"/>
            <color indexed="81"/>
            <rFont val="Tahoma"/>
            <family val="2"/>
          </rPr>
          <t xml:space="preserve">Tarifliche Einkommensteuer in Euro
</t>
        </r>
        <r>
          <rPr>
            <sz val="8"/>
            <color indexed="81"/>
            <rFont val="Tahoma"/>
            <family val="2"/>
          </rPr>
          <t xml:space="preserve">
</t>
        </r>
      </text>
    </comment>
    <comment ref="C208" authorId="0" shapeId="0" xr:uid="{3A627A2A-DABB-4565-8FC7-8498DD7991BF}">
      <text>
        <r>
          <rPr>
            <b/>
            <sz val="8"/>
            <color indexed="81"/>
            <rFont val="Tahoma"/>
            <family val="2"/>
          </rPr>
          <t>Gem. § 32 a Absatz 1 EStG (6 Dezimalstellen)</t>
        </r>
        <r>
          <rPr>
            <sz val="8"/>
            <color indexed="81"/>
            <rFont val="Tahoma"/>
            <family val="2"/>
          </rPr>
          <t xml:space="preserve">
</t>
        </r>
      </text>
    </comment>
    <comment ref="C209" authorId="0" shapeId="0" xr:uid="{6671E9E4-6865-4009-802C-008FC3A760C5}">
      <text>
        <r>
          <rPr>
            <b/>
            <sz val="8"/>
            <color indexed="81"/>
            <rFont val="Tahoma"/>
            <family val="2"/>
          </rPr>
          <t>Rechenwert in Gleitkommadarstellung</t>
        </r>
        <r>
          <rPr>
            <sz val="8"/>
            <color indexed="81"/>
            <rFont val="Tahoma"/>
            <family val="2"/>
          </rPr>
          <t xml:space="preserve">
</t>
        </r>
      </text>
    </comment>
    <comment ref="C210" authorId="0" shapeId="0" xr:uid="{E3B93D5C-B4E5-487A-81D7-6D6E2BD66E9A}">
      <text>
        <r>
          <rPr>
            <b/>
            <sz val="8"/>
            <color indexed="81"/>
            <rFont val="Tahoma"/>
            <family val="2"/>
          </rPr>
          <t>Rechenwert in Gleitkommadarstellung</t>
        </r>
        <r>
          <rPr>
            <sz val="8"/>
            <color indexed="81"/>
            <rFont val="Tahoma"/>
            <family val="2"/>
          </rPr>
          <t xml:space="preserve">
</t>
        </r>
      </text>
    </comment>
    <comment ref="C211" authorId="0" shapeId="0" xr:uid="{A5D4D90D-18F2-45A5-929E-F683D5BF3E57}">
      <text>
        <r>
          <rPr>
            <b/>
            <sz val="8"/>
            <color indexed="81"/>
            <rFont val="Tahoma"/>
            <family val="2"/>
          </rPr>
          <t>Rechenwert in Gleitkommadarstellung</t>
        </r>
        <r>
          <rPr>
            <sz val="8"/>
            <color indexed="81"/>
            <rFont val="Tahoma"/>
            <family val="2"/>
          </rPr>
          <t xml:space="preserve">
</t>
        </r>
      </text>
    </comment>
    <comment ref="C212" authorId="0" shapeId="0" xr:uid="{6111BBB3-8398-4010-B209-C5BE8C13096E}">
      <text>
        <r>
          <rPr>
            <b/>
            <sz val="8"/>
            <color indexed="81"/>
            <rFont val="Tahoma"/>
            <family val="2"/>
          </rPr>
          <t xml:space="preserve">Tarifliche Einkommensteuer in Euro
</t>
        </r>
        <r>
          <rPr>
            <sz val="8"/>
            <color indexed="81"/>
            <rFont val="Tahoma"/>
            <family val="2"/>
          </rPr>
          <t xml:space="preserve">
</t>
        </r>
      </text>
    </comment>
    <comment ref="C213" authorId="0" shapeId="0" xr:uid="{94D7C110-DBB2-441D-97B9-3C79472B38EF}">
      <text>
        <r>
          <rPr>
            <b/>
            <sz val="8"/>
            <color indexed="81"/>
            <rFont val="Tahoma"/>
            <family val="2"/>
          </rPr>
          <t xml:space="preserve">Tarifliche Einkommensteuer in Euro
</t>
        </r>
        <r>
          <rPr>
            <sz val="8"/>
            <color indexed="81"/>
            <rFont val="Tahoma"/>
            <family val="2"/>
          </rPr>
          <t xml:space="preserve">
</t>
        </r>
      </text>
    </comment>
    <comment ref="C214" authorId="0" shapeId="0" xr:uid="{303244C1-9E0D-445A-8DC5-B4DF808FE3AB}">
      <text>
        <r>
          <rPr>
            <b/>
            <sz val="8"/>
            <color indexed="81"/>
            <rFont val="Tahoma"/>
            <family val="2"/>
          </rPr>
          <t xml:space="preserve">Tarifliche Einkommensteuer in Euro
</t>
        </r>
        <r>
          <rPr>
            <sz val="8"/>
            <color indexed="81"/>
            <rFont val="Tahoma"/>
            <family val="2"/>
          </rPr>
          <t xml:space="preserve">
</t>
        </r>
      </text>
    </comment>
    <comment ref="C215" authorId="0" shapeId="0" xr:uid="{BBB305D9-8AAC-43C5-9BFB-BB3E8E2E6C35}">
      <text>
        <r>
          <rPr>
            <b/>
            <sz val="8"/>
            <color indexed="81"/>
            <rFont val="Tahoma"/>
            <family val="2"/>
          </rPr>
          <t xml:space="preserve">Tarifliche Einkommensteuer in Euro
</t>
        </r>
        <r>
          <rPr>
            <sz val="8"/>
            <color indexed="81"/>
            <rFont val="Tahoma"/>
            <family val="2"/>
          </rPr>
          <t xml:space="preserve">
</t>
        </r>
      </text>
    </comment>
    <comment ref="C216" authorId="0" shapeId="0" xr:uid="{7DF6D6AF-E7BB-4A2A-B2F6-1CA6F832E048}">
      <text>
        <r>
          <rPr>
            <b/>
            <sz val="8"/>
            <color indexed="81"/>
            <rFont val="Tahoma"/>
            <family val="2"/>
          </rPr>
          <t xml:space="preserve">Tarifliche Einkommensteuer auf das 0,75-fache ZX in Euro
</t>
        </r>
      </text>
    </comment>
    <comment ref="C217" authorId="0" shapeId="0" xr:uid="{130E2FD9-E771-4315-A4A3-B6ACA37137F1}">
      <text>
        <r>
          <rPr>
            <b/>
            <sz val="8"/>
            <color indexed="81"/>
            <rFont val="Tahoma"/>
            <family val="2"/>
          </rPr>
          <t>Differenz zwischen ST1 und ST2 in Euro</t>
        </r>
      </text>
    </comment>
    <comment ref="C218" authorId="0" shapeId="0" xr:uid="{D5E517AD-AA5B-4B4B-B462-203A74B6FED9}">
      <text>
        <r>
          <rPr>
            <b/>
            <sz val="8"/>
            <color indexed="81"/>
            <rFont val="Tahoma"/>
            <family val="2"/>
          </rPr>
          <t>Mindeststeuer für die Steuerklassen V und VI in Euro</t>
        </r>
      </text>
    </comment>
    <comment ref="C219" authorId="0" shapeId="0" xr:uid="{D83C01E1-CD0A-4506-B2AE-D5604E1E7B2C}">
      <text>
        <r>
          <rPr>
            <b/>
            <sz val="8"/>
            <color indexed="81"/>
            <rFont val="Tahoma"/>
            <family val="2"/>
          </rPr>
          <t xml:space="preserve">Tarifliche Einkommensteuer in Euro
</t>
        </r>
        <r>
          <rPr>
            <sz val="8"/>
            <color indexed="81"/>
            <rFont val="Tahoma"/>
            <family val="2"/>
          </rPr>
          <t xml:space="preserve">
</t>
        </r>
      </text>
    </comment>
    <comment ref="C220" authorId="0" shapeId="0" xr:uid="{D74FB92F-2B41-4470-B7D1-84F1BC31C911}">
      <text>
        <r>
          <rPr>
            <b/>
            <sz val="8"/>
            <color indexed="81"/>
            <rFont val="Tahoma"/>
            <family val="2"/>
          </rPr>
          <t>Zwischenfeld zu X für die Berechnung der Steuer nach § 39b
Absatz 2 Satz 7 EStG in Euro</t>
        </r>
      </text>
    </comment>
    <comment ref="C221" authorId="0" shapeId="0" xr:uid="{6BC3DA5B-7E37-4F91-A8EC-55A6B7F3F219}">
      <text>
        <r>
          <rPr>
            <b/>
            <sz val="8"/>
            <color indexed="81"/>
            <rFont val="Tahoma"/>
            <family val="2"/>
          </rPr>
          <t xml:space="preserve">Tarifliche Einkommensteuer in Euro
</t>
        </r>
        <r>
          <rPr>
            <sz val="8"/>
            <color indexed="81"/>
            <rFont val="Tahoma"/>
            <family val="2"/>
          </rPr>
          <t xml:space="preserve">
</t>
        </r>
      </text>
    </comment>
    <comment ref="C222" authorId="0" shapeId="0" xr:uid="{782D16ED-66FF-4332-A65D-6092E150FA56}">
      <text>
        <r>
          <rPr>
            <b/>
            <sz val="8"/>
            <color indexed="81"/>
            <rFont val="Tahoma"/>
            <family val="2"/>
          </rPr>
          <t xml:space="preserve">Tarifliche Einkommensteuer in Euro
</t>
        </r>
        <r>
          <rPr>
            <sz val="8"/>
            <color indexed="81"/>
            <rFont val="Tahoma"/>
            <family val="2"/>
          </rPr>
          <t xml:space="preserve">
</t>
        </r>
      </text>
    </comment>
    <comment ref="C224" authorId="0" shapeId="0" xr:uid="{541E9EB5-66AC-4F67-9937-6DC244305B9C}">
      <text>
        <r>
          <rPr>
            <b/>
            <sz val="8"/>
            <color indexed="81"/>
            <rFont val="Tahoma"/>
            <family val="2"/>
          </rPr>
          <t>Jahreslohnsteuer in Euro</t>
        </r>
      </text>
    </comment>
    <comment ref="C227" authorId="0" shapeId="0" xr:uid="{CED28C4D-DE4B-4811-A94B-7CB81849496C}">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C229" authorId="0" shapeId="0" xr:uid="{D75711E1-04D3-4F4F-8F18-010F8F408568}">
      <text>
        <r>
          <rPr>
            <b/>
            <sz val="8"/>
            <color indexed="81"/>
            <rFont val="Tahoma"/>
            <family val="2"/>
          </rPr>
          <t>Anteil von Jahresbeträgen für einen LZZ (§ 39b Absatz 2 Satz 9 EStG)</t>
        </r>
      </text>
    </comment>
    <comment ref="C230" authorId="0" shapeId="0" xr:uid="{B6DD7029-C160-42D2-B671-4AFC60258342}">
      <text>
        <r>
          <rPr>
            <b/>
            <sz val="8"/>
            <color indexed="81"/>
            <rFont val="Tahoma"/>
            <family val="2"/>
          </rPr>
          <t>Auf den Lohnzahlungszeitraum entfallender Anteil von Jahreswerten auf ganze Cent abgerundet</t>
        </r>
        <r>
          <rPr>
            <sz val="8"/>
            <color indexed="81"/>
            <rFont val="Tahoma"/>
            <family val="2"/>
          </rPr>
          <t xml:space="preserve">
</t>
        </r>
      </text>
    </comment>
    <comment ref="C231" authorId="0" shapeId="0" xr:uid="{B0F8BA58-C704-45E6-B6FB-2307601EFEBB}">
      <text>
        <r>
          <rPr>
            <b/>
            <sz val="8"/>
            <color indexed="81"/>
            <rFont val="Tahoma"/>
            <family val="2"/>
          </rPr>
          <t>Für den Lohnzahlungszeitraum einzubehaltende Lohnsteuer in Cent</t>
        </r>
        <r>
          <rPr>
            <sz val="8"/>
            <color indexed="81"/>
            <rFont val="Tahoma"/>
            <family val="2"/>
          </rPr>
          <t xml:space="preserve">
</t>
        </r>
      </text>
    </comment>
    <comment ref="C232" authorId="0" shapeId="0" xr:uid="{B7488B07-9B43-4C95-8388-3AA6A32B08C0}">
      <text>
        <r>
          <rPr>
            <b/>
            <sz val="8"/>
            <color indexed="81"/>
            <rFont val="Tahoma"/>
            <family val="2"/>
          </rPr>
          <t>Feste Tabellenfreibeträge (ohne Vorsorgepauschale) in Euro, Cent
(2 Dezimalstellen)</t>
        </r>
      </text>
    </comment>
    <comment ref="C233" authorId="0" shapeId="0" xr:uid="{EE7EA4A3-59E4-4350-A58E-BA9530F82118}">
      <text>
        <r>
          <rPr>
            <b/>
            <sz val="8"/>
            <color indexed="81"/>
            <rFont val="Tahoma"/>
            <family val="2"/>
          </rPr>
          <t>Zu versteuerndes Einkommen in Euro, Cent (2 Dezimalstellen)</t>
        </r>
      </text>
    </comment>
    <comment ref="C234" authorId="0" shapeId="0" xr:uid="{64DEDF26-7106-4379-ABC0-1DA81240831F}">
      <text>
        <r>
          <rPr>
            <b/>
            <sz val="8"/>
            <color indexed="81"/>
            <rFont val="Tahoma"/>
            <family val="2"/>
          </rPr>
          <t>Zu versteuerndes Einkommen in Euro, Cent (2 Dezimalstellen)</t>
        </r>
      </text>
    </comment>
    <comment ref="C236" authorId="0" shapeId="0" xr:uid="{CFF134AB-7E07-45D2-8C72-015E9FDCF2FC}">
      <text>
        <r>
          <rPr>
            <b/>
            <sz val="8"/>
            <color indexed="81"/>
            <rFont val="Tahoma"/>
            <family val="2"/>
          </rPr>
          <t>Tarifliche Einkommensteuer (§ 32a EStG)</t>
        </r>
      </text>
    </comment>
    <comment ref="C237" authorId="0" shapeId="0" xr:uid="{33E6530C-A864-4892-BA9D-3F68DB07B459}">
      <text>
        <r>
          <rPr>
            <b/>
            <sz val="8"/>
            <color indexed="81"/>
            <rFont val="Tahoma"/>
            <family val="2"/>
          </rPr>
          <t xml:space="preserve">Tarifliche Einkommensteuer in Euro
</t>
        </r>
        <r>
          <rPr>
            <sz val="8"/>
            <color indexed="81"/>
            <rFont val="Tahoma"/>
            <family val="2"/>
          </rPr>
          <t xml:space="preserve">
</t>
        </r>
      </text>
    </comment>
    <comment ref="C238" authorId="0" shapeId="0" xr:uid="{E2699451-4872-4BEC-9757-261A9E3082CD}">
      <text>
        <r>
          <rPr>
            <b/>
            <sz val="8"/>
            <color indexed="81"/>
            <rFont val="Tahoma"/>
            <family val="2"/>
          </rPr>
          <t>Gem. § 32 a Absatz 1 EStG (6 Dezimalstellen)</t>
        </r>
        <r>
          <rPr>
            <sz val="8"/>
            <color indexed="81"/>
            <rFont val="Tahoma"/>
            <family val="2"/>
          </rPr>
          <t xml:space="preserve">
</t>
        </r>
      </text>
    </comment>
    <comment ref="C239" authorId="0" shapeId="0" xr:uid="{4281127D-CF9A-4F5D-86BC-D0E5353019D0}">
      <text>
        <r>
          <rPr>
            <b/>
            <sz val="8"/>
            <color indexed="81"/>
            <rFont val="Tahoma"/>
            <family val="2"/>
          </rPr>
          <t>Rechenwert in Gleitkommadarstellung</t>
        </r>
        <r>
          <rPr>
            <sz val="8"/>
            <color indexed="81"/>
            <rFont val="Tahoma"/>
            <family val="2"/>
          </rPr>
          <t xml:space="preserve">
</t>
        </r>
      </text>
    </comment>
    <comment ref="C240" authorId="0" shapeId="0" xr:uid="{5A9B06F3-E29D-4401-AD7A-45A9487EE9B8}">
      <text>
        <r>
          <rPr>
            <b/>
            <sz val="8"/>
            <color indexed="81"/>
            <rFont val="Tahoma"/>
            <family val="2"/>
          </rPr>
          <t>Rechenwert in Gleitkommadarstellung</t>
        </r>
        <r>
          <rPr>
            <sz val="8"/>
            <color indexed="81"/>
            <rFont val="Tahoma"/>
            <family val="2"/>
          </rPr>
          <t xml:space="preserve">
</t>
        </r>
      </text>
    </comment>
    <comment ref="C241" authorId="0" shapeId="0" xr:uid="{9EDDEFC6-0F9E-4C51-A9A7-C1C918F0CB7F}">
      <text>
        <r>
          <rPr>
            <b/>
            <sz val="8"/>
            <color indexed="81"/>
            <rFont val="Tahoma"/>
            <family val="2"/>
          </rPr>
          <t xml:space="preserve">Tarifliche Einkommensteuer in Euro
</t>
        </r>
        <r>
          <rPr>
            <sz val="8"/>
            <color indexed="81"/>
            <rFont val="Tahoma"/>
            <family val="2"/>
          </rPr>
          <t xml:space="preserve">
</t>
        </r>
      </text>
    </comment>
    <comment ref="C242" authorId="0" shapeId="0" xr:uid="{5024A5CB-6709-40EB-9D00-7F1B456B3111}">
      <text>
        <r>
          <rPr>
            <b/>
            <sz val="8"/>
            <color indexed="81"/>
            <rFont val="Tahoma"/>
            <family val="2"/>
          </rPr>
          <t>Gem. § 32 a Absatz 1 EStG (6 Dezimalstellen)</t>
        </r>
        <r>
          <rPr>
            <sz val="8"/>
            <color indexed="81"/>
            <rFont val="Tahoma"/>
            <family val="2"/>
          </rPr>
          <t xml:space="preserve">
</t>
        </r>
      </text>
    </comment>
    <comment ref="C243" authorId="0" shapeId="0" xr:uid="{DF03C2E4-8E86-488D-B796-96147530C5AB}">
      <text>
        <r>
          <rPr>
            <b/>
            <sz val="8"/>
            <color indexed="81"/>
            <rFont val="Tahoma"/>
            <family val="2"/>
          </rPr>
          <t>Rechenwert in Gleitkommadarstellung</t>
        </r>
        <r>
          <rPr>
            <sz val="8"/>
            <color indexed="81"/>
            <rFont val="Tahoma"/>
            <family val="2"/>
          </rPr>
          <t xml:space="preserve">
</t>
        </r>
      </text>
    </comment>
    <comment ref="C244" authorId="0" shapeId="0" xr:uid="{8D03EF1E-F0DC-4EC7-96BB-BB86C805EEE5}">
      <text>
        <r>
          <rPr>
            <b/>
            <sz val="8"/>
            <color indexed="81"/>
            <rFont val="Tahoma"/>
            <family val="2"/>
          </rPr>
          <t>Rechenwert in Gleitkommadarstellung</t>
        </r>
        <r>
          <rPr>
            <sz val="8"/>
            <color indexed="81"/>
            <rFont val="Tahoma"/>
            <family val="2"/>
          </rPr>
          <t xml:space="preserve">
</t>
        </r>
      </text>
    </comment>
    <comment ref="C245" authorId="0" shapeId="0" xr:uid="{92E5FF95-7673-41BE-BF16-37C9E0EEBA19}">
      <text>
        <r>
          <rPr>
            <b/>
            <sz val="8"/>
            <color indexed="81"/>
            <rFont val="Tahoma"/>
            <family val="2"/>
          </rPr>
          <t>Rechenwert in Gleitkommadarstellung</t>
        </r>
        <r>
          <rPr>
            <sz val="8"/>
            <color indexed="81"/>
            <rFont val="Tahoma"/>
            <family val="2"/>
          </rPr>
          <t xml:space="preserve">
</t>
        </r>
      </text>
    </comment>
    <comment ref="C246" authorId="0" shapeId="0" xr:uid="{8223B497-556B-4119-AF6F-356FA3AE4D05}">
      <text>
        <r>
          <rPr>
            <b/>
            <sz val="8"/>
            <color indexed="81"/>
            <rFont val="Tahoma"/>
            <family val="2"/>
          </rPr>
          <t xml:space="preserve">Tarifliche Einkommensteuer in Euro
</t>
        </r>
        <r>
          <rPr>
            <sz val="8"/>
            <color indexed="81"/>
            <rFont val="Tahoma"/>
            <family val="2"/>
          </rPr>
          <t xml:space="preserve">
</t>
        </r>
      </text>
    </comment>
    <comment ref="C247" authorId="0" shapeId="0" xr:uid="{7181D270-7443-47EB-8678-FD2EB6C38ED0}">
      <text>
        <r>
          <rPr>
            <b/>
            <sz val="8"/>
            <color indexed="81"/>
            <rFont val="Tahoma"/>
            <family val="2"/>
          </rPr>
          <t xml:space="preserve">Tarifliche Einkommensteuer in Euro
</t>
        </r>
        <r>
          <rPr>
            <sz val="8"/>
            <color indexed="81"/>
            <rFont val="Tahoma"/>
            <family val="2"/>
          </rPr>
          <t xml:space="preserve">
</t>
        </r>
      </text>
    </comment>
    <comment ref="C248" authorId="0" shapeId="0" xr:uid="{3CFA2DDB-52C4-45A2-96BA-2915C64B20EE}">
      <text>
        <r>
          <rPr>
            <b/>
            <sz val="8"/>
            <color indexed="81"/>
            <rFont val="Tahoma"/>
            <family val="2"/>
          </rPr>
          <t xml:space="preserve">Tarifliche Einkommensteuer in Euro
</t>
        </r>
        <r>
          <rPr>
            <sz val="8"/>
            <color indexed="81"/>
            <rFont val="Tahoma"/>
            <family val="2"/>
          </rPr>
          <t xml:space="preserve">
</t>
        </r>
      </text>
    </comment>
    <comment ref="C249" authorId="0" shapeId="0" xr:uid="{D3DA78FA-3586-4BE5-8A0A-DEA1C7048347}">
      <text>
        <r>
          <rPr>
            <b/>
            <sz val="8"/>
            <color indexed="81"/>
            <rFont val="Tahoma"/>
            <family val="2"/>
          </rPr>
          <t xml:space="preserve">Tarifliche Einkommensteuer in Euro
</t>
        </r>
        <r>
          <rPr>
            <sz val="8"/>
            <color indexed="81"/>
            <rFont val="Tahoma"/>
            <family val="2"/>
          </rPr>
          <t xml:space="preserve">
</t>
        </r>
      </text>
    </comment>
    <comment ref="C250" authorId="0" shapeId="0" xr:uid="{37931691-4761-4495-A83F-DA8BA602DCDF}">
      <text>
        <r>
          <rPr>
            <b/>
            <sz val="8"/>
            <color indexed="81"/>
            <rFont val="Tahoma"/>
            <family val="2"/>
          </rPr>
          <t>Jahressteuer nach § 51a EStG, aus der Solidaritätszuschlag und 
Bemessungsgrundlage für die Kirchenlohnsteuer ermittelt werden
in Euro</t>
        </r>
      </text>
    </comment>
    <comment ref="C252" authorId="0" shapeId="0" xr:uid="{C86F7EF3-E295-4BDC-9169-B24D916100A3}">
      <text>
        <r>
          <rPr>
            <b/>
            <sz val="8"/>
            <color indexed="81"/>
            <rFont val="Tahoma"/>
            <family val="2"/>
          </rPr>
          <t>Solidaritätszuschlag</t>
        </r>
      </text>
    </comment>
    <comment ref="C253" authorId="0" shapeId="0" xr:uid="{C2943CA2-B921-47DB-BF9F-72910867D264}">
      <text>
        <r>
          <rPr>
            <b/>
            <sz val="8"/>
            <color indexed="81"/>
            <rFont val="Tahoma"/>
            <family val="2"/>
          </rPr>
          <t>Freigrenze für den Solidaritätszuschlag in Euro</t>
        </r>
        <r>
          <rPr>
            <sz val="8"/>
            <color indexed="81"/>
            <rFont val="Tahoma"/>
            <family val="2"/>
          </rPr>
          <t xml:space="preserve">
</t>
        </r>
      </text>
    </comment>
    <comment ref="C254" authorId="0" shapeId="0" xr:uid="{8AAE60E8-DDAC-46AE-91E1-45B084978901}">
      <text>
        <r>
          <rPr>
            <b/>
            <sz val="8"/>
            <color indexed="81"/>
            <rFont val="Tahoma"/>
            <family val="2"/>
          </rPr>
          <t>Solidaritätszuschlag auf die Jahreslohnsteuer in Euro, Cent (2 Dezimalstellen)</t>
        </r>
        <r>
          <rPr>
            <sz val="8"/>
            <color indexed="81"/>
            <rFont val="Tahoma"/>
            <family val="2"/>
          </rPr>
          <t xml:space="preserve">
</t>
        </r>
      </text>
    </comment>
    <comment ref="C255" authorId="0" shapeId="0" xr:uid="{5841AF6A-87DD-4C8E-BE52-4405DC4E0163}">
      <text>
        <r>
          <rPr>
            <b/>
            <sz val="8"/>
            <color indexed="81"/>
            <rFont val="Tahoma"/>
            <family val="2"/>
          </rPr>
          <t>Zwischenwert für den Solidaritätszuschlag auf die Jahreslohnsteuer in Euro, Cent (2 Dezimalstellen)</t>
        </r>
        <r>
          <rPr>
            <sz val="8"/>
            <color indexed="81"/>
            <rFont val="Tahoma"/>
            <family val="2"/>
          </rPr>
          <t xml:space="preserve">
</t>
        </r>
      </text>
    </comment>
    <comment ref="C256" authorId="0" shapeId="0" xr:uid="{805A8B24-52B0-42E6-9761-AF4F7451B2D6}">
      <text>
        <r>
          <rPr>
            <b/>
            <sz val="8"/>
            <color indexed="81"/>
            <rFont val="Tahoma"/>
            <family val="2"/>
          </rPr>
          <t>Solidaritätszuschlag auf die Jahreslohnsteuer in Euro, Cent (2 Dezimalstellen)</t>
        </r>
        <r>
          <rPr>
            <sz val="8"/>
            <color indexed="81"/>
            <rFont val="Tahoma"/>
            <family val="2"/>
          </rPr>
          <t xml:space="preserve">
</t>
        </r>
      </text>
    </comment>
    <comment ref="C257" authorId="0" shapeId="0" xr:uid="{045E5A64-9030-4C08-9936-CF2C1963301B}">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C259" authorId="0" shapeId="0" xr:uid="{1CDDECBC-43D6-4532-A1E4-1CFDA6E72310}">
      <text>
        <r>
          <rPr>
            <b/>
            <sz val="8"/>
            <color indexed="81"/>
            <rFont val="Tahoma"/>
            <family val="2"/>
          </rPr>
          <t>Anteil von Jahresbeträgen für einen LZZ (§ 39b Absatz 2 Satz 9 EStG)</t>
        </r>
      </text>
    </comment>
    <comment ref="C260" authorId="0" shapeId="0" xr:uid="{BF987E1A-74E1-4E1F-BFB9-CCF9842C7CED}">
      <text>
        <r>
          <rPr>
            <b/>
            <sz val="8"/>
            <color indexed="81"/>
            <rFont val="Tahoma"/>
            <family val="2"/>
          </rPr>
          <t>Auf den Lohnzahlungszeitraum entfallender Anteil von Jahreswerten auf ganze Cent abgerundet</t>
        </r>
        <r>
          <rPr>
            <sz val="8"/>
            <color indexed="81"/>
            <rFont val="Tahoma"/>
            <family val="2"/>
          </rPr>
          <t xml:space="preserve">
</t>
        </r>
      </text>
    </comment>
    <comment ref="C261" authorId="0" shapeId="0" xr:uid="{E17BD14F-77C8-4616-869C-1A2ED20ADA30}">
      <text>
        <r>
          <rPr>
            <b/>
            <sz val="8"/>
            <color indexed="81"/>
            <rFont val="Tahoma"/>
            <family val="2"/>
          </rPr>
          <t>Für den Lohnzahlungszeitraum einzubehaltender Solidaritäts-
zuschlag in Cent</t>
        </r>
        <r>
          <rPr>
            <sz val="8"/>
            <color indexed="81"/>
            <rFont val="Tahoma"/>
            <family val="2"/>
          </rPr>
          <t xml:space="preserve">
</t>
        </r>
      </text>
    </comment>
    <comment ref="C262" authorId="0" shapeId="0" xr:uid="{E8946215-5001-48B8-8270-E31DECBD3A5E}">
      <text>
        <r>
          <rPr>
            <b/>
            <sz val="8"/>
            <color indexed="81"/>
            <rFont val="Tahoma"/>
            <family val="2"/>
          </rPr>
          <t>Jahreswert, dessen Anteil für einen Lohnzahlungszeitraum in 
UPANTEIL errechnet werden soll in Cent</t>
        </r>
        <r>
          <rPr>
            <sz val="8"/>
            <color indexed="81"/>
            <rFont val="Tahoma"/>
            <family val="2"/>
          </rPr>
          <t xml:space="preserve">
</t>
        </r>
      </text>
    </comment>
    <comment ref="C264" authorId="0" shapeId="0" xr:uid="{013CBECB-6204-4C0E-9225-532D04B8FCFA}">
      <text>
        <r>
          <rPr>
            <b/>
            <sz val="8"/>
            <color indexed="81"/>
            <rFont val="Tahoma"/>
            <family val="2"/>
          </rPr>
          <t>Anteil von Jahresbeträgen für einen LZZ (§ 39b Absatz 2 Satz 9 EStG)</t>
        </r>
      </text>
    </comment>
    <comment ref="C265" authorId="0" shapeId="0" xr:uid="{8E0B9EBD-A9F3-4DD1-B7EA-975A26D3F123}">
      <text>
        <r>
          <rPr>
            <b/>
            <sz val="8"/>
            <color indexed="81"/>
            <rFont val="Tahoma"/>
            <family val="2"/>
          </rPr>
          <t>Auf den Lohnzahlungszeitraum entfallender Anteil von Jahreswerten auf ganze Cent abgerundet</t>
        </r>
        <r>
          <rPr>
            <sz val="8"/>
            <color indexed="81"/>
            <rFont val="Tahoma"/>
            <family val="2"/>
          </rPr>
          <t xml:space="preserve">
</t>
        </r>
      </text>
    </comment>
    <comment ref="C266" authorId="0" shapeId="0" xr:uid="{6BB79385-B1AA-4F9D-9AB7-69CFE46A5431}">
      <text>
        <r>
          <rPr>
            <b/>
            <sz val="8"/>
            <color indexed="81"/>
            <rFont val="Tahoma"/>
            <family val="2"/>
          </rPr>
          <t>Bemessungsgrundlage für die Kirchenlohnsteuer in Cent</t>
        </r>
        <r>
          <rPr>
            <sz val="8"/>
            <color indexed="81"/>
            <rFont val="Tahoma"/>
            <family val="2"/>
          </rPr>
          <t xml:space="preserve">
</t>
        </r>
      </text>
    </comment>
  </commentList>
</comments>
</file>

<file path=xl/sharedStrings.xml><?xml version="1.0" encoding="utf-8"?>
<sst xmlns="http://schemas.openxmlformats.org/spreadsheetml/2006/main" count="619" uniqueCount="201">
  <si>
    <t>Alter</t>
  </si>
  <si>
    <t>Durchschnittssteuersatz</t>
  </si>
  <si>
    <t>Steuern</t>
  </si>
  <si>
    <t>Normal</t>
  </si>
  <si>
    <t>Zu versteuerndes Einkommen</t>
  </si>
  <si>
    <t>Normal + 1</t>
  </si>
  <si>
    <t>BU Schicht 1</t>
  </si>
  <si>
    <t>BU Schicht 3</t>
  </si>
  <si>
    <t>Rentenversicherung</t>
  </si>
  <si>
    <t>Arbeitslosenversicherung</t>
  </si>
  <si>
    <t>Pflegeversicherung</t>
  </si>
  <si>
    <t>Krankenversicherung</t>
  </si>
  <si>
    <t>AN</t>
  </si>
  <si>
    <t>AG</t>
  </si>
  <si>
    <t>BruttoEinkommen</t>
  </si>
  <si>
    <t>Eingangsparameter</t>
  </si>
  <si>
    <t>AF</t>
  </si>
  <si>
    <t>AJAHR</t>
  </si>
  <si>
    <t>ALTER1</t>
  </si>
  <si>
    <t>F</t>
  </si>
  <si>
    <t>KRV</t>
  </si>
  <si>
    <t>KVZ</t>
  </si>
  <si>
    <t>LZZ</t>
  </si>
  <si>
    <t>LZZFREIB</t>
  </si>
  <si>
    <t>LZZHINZU</t>
  </si>
  <si>
    <t>PKPV</t>
  </si>
  <si>
    <t>PKV</t>
  </si>
  <si>
    <t>PVS</t>
  </si>
  <si>
    <t>PVZ</t>
  </si>
  <si>
    <t>R</t>
  </si>
  <si>
    <t>RE4</t>
  </si>
  <si>
    <t>STERBE</t>
  </si>
  <si>
    <t>STKL</t>
  </si>
  <si>
    <t>VBEZ</t>
  </si>
  <si>
    <t>VBEZM</t>
  </si>
  <si>
    <t>VBEZS</t>
  </si>
  <si>
    <t>VJAHR</t>
  </si>
  <si>
    <t>ZKF</t>
  </si>
  <si>
    <t>ZMVB</t>
  </si>
  <si>
    <t>Interne Felder</t>
  </si>
  <si>
    <t>MPARA</t>
  </si>
  <si>
    <t>BBGRV</t>
  </si>
  <si>
    <t>RVSATZAN</t>
  </si>
  <si>
    <t>TBSVORV</t>
  </si>
  <si>
    <t>BBGKVPV</t>
  </si>
  <si>
    <t>KVSATZAN</t>
  </si>
  <si>
    <t>KVSATZAG</t>
  </si>
  <si>
    <t>PVSATZAN</t>
  </si>
  <si>
    <t>PVSATZAG</t>
  </si>
  <si>
    <t>W1STKL5</t>
  </si>
  <si>
    <t>W2STKL5</t>
  </si>
  <si>
    <t>W3STKL5</t>
  </si>
  <si>
    <t>GFB</t>
  </si>
  <si>
    <t>SOLZFREI</t>
  </si>
  <si>
    <t>MRE4JL</t>
  </si>
  <si>
    <t>ZRE4J</t>
  </si>
  <si>
    <t>ZVBEZJ</t>
  </si>
  <si>
    <t>JLFREIB</t>
  </si>
  <si>
    <t>JLHINZU</t>
  </si>
  <si>
    <t>MRE4</t>
  </si>
  <si>
    <t>J</t>
  </si>
  <si>
    <t>TAB1</t>
  </si>
  <si>
    <t>TAB2</t>
  </si>
  <si>
    <t>TAB3</t>
  </si>
  <si>
    <t>VBEZB</t>
  </si>
  <si>
    <t>HFVB</t>
  </si>
  <si>
    <t>FVBZ</t>
  </si>
  <si>
    <t>FVB</t>
  </si>
  <si>
    <t>HFVBZ</t>
  </si>
  <si>
    <t>MRE4ALTE</t>
  </si>
  <si>
    <t>K</t>
  </si>
  <si>
    <t>TAB4</t>
  </si>
  <si>
    <t>TAB5</t>
  </si>
  <si>
    <t>BMG</t>
  </si>
  <si>
    <t>ALTE</t>
  </si>
  <si>
    <t>HBALTE</t>
  </si>
  <si>
    <t>MRE4ABZ</t>
  </si>
  <si>
    <t>ZRE4</t>
  </si>
  <si>
    <t>ZRE4VP</t>
  </si>
  <si>
    <t>ZVBEZ</t>
  </si>
  <si>
    <t>MBERECH</t>
  </si>
  <si>
    <t>MZTABFB</t>
  </si>
  <si>
    <t>KZTAB</t>
  </si>
  <si>
    <t>ANP</t>
  </si>
  <si>
    <t>EFA</t>
  </si>
  <si>
    <t>SAP</t>
  </si>
  <si>
    <t>KFB</t>
  </si>
  <si>
    <t>ZTABFB</t>
  </si>
  <si>
    <t>MLSTJAHR</t>
  </si>
  <si>
    <t>UPEVP</t>
  </si>
  <si>
    <t>VSP1</t>
  </si>
  <si>
    <t>VSP2</t>
  </si>
  <si>
    <t>VHB</t>
  </si>
  <si>
    <t>VSPN</t>
  </si>
  <si>
    <t>MVSP</t>
  </si>
  <si>
    <t>VSP3: PKV=0</t>
  </si>
  <si>
    <t>VSP3: STKL = 6</t>
  </si>
  <si>
    <t>VSP3: PKV=1</t>
  </si>
  <si>
    <t>VSP3: PKV=2</t>
  </si>
  <si>
    <t>VSP3</t>
  </si>
  <si>
    <t>VSP</t>
  </si>
  <si>
    <t>ZVE</t>
  </si>
  <si>
    <t>UPMLST</t>
  </si>
  <si>
    <t>ZVE, X</t>
  </si>
  <si>
    <t>UPTAB21</t>
  </si>
  <si>
    <t>ST</t>
  </si>
  <si>
    <t>Y</t>
  </si>
  <si>
    <t>RW</t>
  </si>
  <si>
    <t>MST5-6</t>
  </si>
  <si>
    <t>ZZX</t>
  </si>
  <si>
    <t>ZX</t>
  </si>
  <si>
    <t>UP5-6</t>
  </si>
  <si>
    <t>X</t>
  </si>
  <si>
    <t>ST1</t>
  </si>
  <si>
    <t>ST2</t>
  </si>
  <si>
    <t>DIFF</t>
  </si>
  <si>
    <t>MIST</t>
  </si>
  <si>
    <t>VERGL</t>
  </si>
  <si>
    <t>HOCH</t>
  </si>
  <si>
    <t>LSTJAHR</t>
  </si>
  <si>
    <t>UPLSTLZZ</t>
  </si>
  <si>
    <t>JW</t>
  </si>
  <si>
    <t>UPANTEIL</t>
  </si>
  <si>
    <t>ANTEIL1</t>
  </si>
  <si>
    <t>LSTLZZ</t>
  </si>
  <si>
    <t>JBMG</t>
  </si>
  <si>
    <t>MSOLZ</t>
  </si>
  <si>
    <t>SOLZJ</t>
  </si>
  <si>
    <t>SOLZMIN</t>
  </si>
  <si>
    <t>SOLZLZZ</t>
  </si>
  <si>
    <t>BK</t>
  </si>
  <si>
    <t>Lohnsteuer</t>
  </si>
  <si>
    <t>Soli</t>
  </si>
  <si>
    <t>Kirchensteuer</t>
  </si>
  <si>
    <t>AN BAV</t>
  </si>
  <si>
    <t>AN BAV Leistung</t>
  </si>
  <si>
    <t>BU Schicht 2</t>
  </si>
  <si>
    <t>KV-Beitrag Freiwillig</t>
  </si>
  <si>
    <t>Gesamt
Netto</t>
  </si>
  <si>
    <t>Steuertabelle 2020</t>
  </si>
  <si>
    <t>AN EMR</t>
  </si>
  <si>
    <t>Dynamik im Leistungsfall</t>
  </si>
  <si>
    <t>Ablaufleistung</t>
  </si>
  <si>
    <t>Amortisation nach X Jahren</t>
  </si>
  <si>
    <t>Laufzeit in Monaten</t>
  </si>
  <si>
    <t>Sparrate</t>
  </si>
  <si>
    <t>Abschlusskosten</t>
  </si>
  <si>
    <t>Jährl. Verwaltungskosten</t>
  </si>
  <si>
    <t xml:space="preserve"> Verwaltungskosten Spezial</t>
  </si>
  <si>
    <t xml:space="preserve"> Verwaltungskosten</t>
  </si>
  <si>
    <t>Summe Anfang Monat</t>
  </si>
  <si>
    <t>Zins</t>
  </si>
  <si>
    <t>Guthaben am 
Ende des Monats</t>
  </si>
  <si>
    <t>Reale Sparrate</t>
  </si>
  <si>
    <t>Amortisation</t>
  </si>
  <si>
    <t>INDEX</t>
  </si>
  <si>
    <t>Vor Steuer</t>
  </si>
  <si>
    <t>Nach Steuer</t>
  </si>
  <si>
    <t>Wertentwicklung in %</t>
  </si>
  <si>
    <t>Verwaltungskosten Fix p.a.</t>
  </si>
  <si>
    <t>Über die Laufzeit</t>
  </si>
  <si>
    <t>Verwaltungskosten % p.a.</t>
  </si>
  <si>
    <t>Einmalzahlung</t>
  </si>
  <si>
    <t>Eingezahlte Beträge</t>
  </si>
  <si>
    <t>Abschlusskosten P1</t>
  </si>
  <si>
    <t>Abschlusskosten P2</t>
  </si>
  <si>
    <t>Verwaltungskosten Start</t>
  </si>
  <si>
    <t>Verwaltungskosten Jährl. Abfallend</t>
  </si>
  <si>
    <t>Steuersatz</t>
  </si>
  <si>
    <t>Teilfreistellung</t>
  </si>
  <si>
    <t>AV Vermögen</t>
  </si>
  <si>
    <t>Mit</t>
  </si>
  <si>
    <t>Jahren</t>
  </si>
  <si>
    <t>Leistungsmonat</t>
  </si>
  <si>
    <t>Runden</t>
  </si>
  <si>
    <t>Ausgabeaufschlag</t>
  </si>
  <si>
    <t>Kapitalertragssteuer</t>
  </si>
  <si>
    <t>Bonus Sparen
(Steuerrück)</t>
  </si>
  <si>
    <t>Ø Steuersatz</t>
  </si>
  <si>
    <t>Ergebnis</t>
  </si>
  <si>
    <t>Basis</t>
  </si>
  <si>
    <t>BAV</t>
  </si>
  <si>
    <t>Privat</t>
  </si>
  <si>
    <t>Kosten Sparbeiträge</t>
  </si>
  <si>
    <t>Bruttojahreseinkommen</t>
  </si>
  <si>
    <t>Grenzsteuersatz Rente</t>
  </si>
  <si>
    <t>Wertentwicklung ETF</t>
  </si>
  <si>
    <t>Wertentwicklung Riester</t>
  </si>
  <si>
    <t># Kinder Vor 2008 geboren</t>
  </si>
  <si>
    <t># Kinder Nach 2008 geboren</t>
  </si>
  <si>
    <t>Jährliche
Zulagen</t>
  </si>
  <si>
    <t>Kind</t>
  </si>
  <si>
    <t>Grundzulage</t>
  </si>
  <si>
    <t>Steuervorteil</t>
  </si>
  <si>
    <t>Steuervorteil nach Günstiger-prüfung</t>
  </si>
  <si>
    <t>Rentenbeginn</t>
  </si>
  <si>
    <t>Jährlicher Eigensparbeitrag</t>
  </si>
  <si>
    <t>ETF</t>
  </si>
  <si>
    <t>Rentenfaktor</t>
  </si>
  <si>
    <t xml:space="preserve">
Riester</t>
  </si>
  <si>
    <t>Riester Rechner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</si>
</sst>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 &quot;€&quot;"/>
    <numFmt numFmtId="165" formatCode="0.000"/>
    <numFmt numFmtId="166" formatCode="0.0"/>
    <numFmt numFmtId="167" formatCode="0.0000"/>
    <numFmt numFmtId="168" formatCode="0.00000"/>
    <numFmt numFmtId="169" formatCode="0.000000"/>
    <numFmt numFmtId="170" formatCode="0.000%"/>
  </numFmts>
  <fonts count="41" x14ac:knownFonts="1">
    <font>
      <sz val="11"/>
      <color theme="1"/>
      <name val="Calibri"/>
      <family val="2"/>
      <scheme val="minor"/>
    </font>
    <font>
      <b/>
      <sz val="11"/>
      <color rgb="FFC00000"/>
      <name val="Calibri"/>
      <family val="2"/>
      <scheme val="minor"/>
    </font>
    <font>
      <b/>
      <sz val="11"/>
      <color rgb="FF4F9142"/>
      <name val="Calibri"/>
      <family val="2"/>
      <scheme val="minor"/>
    </font>
    <font>
      <b/>
      <sz val="48"/>
      <color theme="0"/>
      <name val="Calibri"/>
      <family val="2"/>
      <scheme val="minor"/>
    </font>
    <font>
      <b/>
      <sz val="16"/>
      <color theme="1"/>
      <name val="Calibri"/>
      <family val="2"/>
      <scheme val="minor"/>
    </font>
    <font>
      <b/>
      <sz val="10"/>
      <color rgb="FF0070C0"/>
      <name val="Calibri"/>
      <family val="2"/>
      <scheme val="minor"/>
    </font>
    <font>
      <b/>
      <sz val="11"/>
      <color rgb="FF00B0F0"/>
      <name val="Calibri"/>
      <family val="2"/>
      <scheme val="minor"/>
    </font>
    <font>
      <b/>
      <sz val="36"/>
      <color theme="1"/>
      <name val="Calibri"/>
      <family val="2"/>
      <scheme val="minor"/>
    </font>
    <font>
      <sz val="8"/>
      <color rgb="FF333333"/>
      <name val="Arial"/>
      <family val="2"/>
    </font>
    <font>
      <b/>
      <sz val="8"/>
      <color rgb="FF333333"/>
      <name val="Arial"/>
      <family val="2"/>
    </font>
    <font>
      <b/>
      <sz val="20"/>
      <color theme="1"/>
      <name val="Calibri"/>
      <family val="2"/>
      <scheme val="minor"/>
    </font>
    <font>
      <b/>
      <sz val="18"/>
      <color theme="0"/>
      <name val="Calibri"/>
      <family val="2"/>
      <scheme val="minor"/>
    </font>
    <font>
      <b/>
      <sz val="26"/>
      <color theme="0"/>
      <name val="Calibri"/>
      <family val="2"/>
      <scheme val="minor"/>
    </font>
    <font>
      <b/>
      <sz val="48"/>
      <color rgb="FFC00000"/>
      <name val="Calibri"/>
      <family val="2"/>
      <scheme val="minor"/>
    </font>
    <font>
      <b/>
      <sz val="10"/>
      <name val="Arial"/>
      <family val="2"/>
    </font>
    <font>
      <sz val="10"/>
      <name val="Arial"/>
      <family val="2"/>
    </font>
    <font>
      <b/>
      <sz val="10"/>
      <color indexed="10"/>
      <name val="Arial"/>
      <family val="2"/>
    </font>
    <font>
      <sz val="10"/>
      <color indexed="10"/>
      <name val="Arial"/>
      <family val="2"/>
    </font>
    <font>
      <b/>
      <sz val="10"/>
      <color rgb="FFFF0000"/>
      <name val="Arial"/>
      <family val="2"/>
    </font>
    <font>
      <b/>
      <sz val="8"/>
      <color indexed="81"/>
      <name val="Tahoma"/>
      <family val="2"/>
    </font>
    <font>
      <b/>
      <sz val="9"/>
      <color indexed="81"/>
      <name val="Tahoma"/>
      <family val="2"/>
    </font>
    <font>
      <sz val="9"/>
      <color indexed="81"/>
      <name val="Tahoma"/>
      <family val="2"/>
    </font>
    <font>
      <sz val="8"/>
      <color indexed="81"/>
      <name val="Tahoma"/>
      <family val="2"/>
    </font>
    <font>
      <b/>
      <sz val="22"/>
      <color theme="0"/>
      <name val="Calibri"/>
      <family val="2"/>
      <scheme val="minor"/>
    </font>
    <font>
      <b/>
      <sz val="11"/>
      <color theme="1"/>
      <name val="Calibri"/>
      <family val="2"/>
      <scheme val="minor"/>
    </font>
    <font>
      <b/>
      <sz val="14"/>
      <color rgb="FF00B050"/>
      <name val="Calibri"/>
      <family val="2"/>
      <scheme val="minor"/>
    </font>
    <font>
      <b/>
      <sz val="14"/>
      <color theme="1"/>
      <name val="Calibri"/>
      <family val="2"/>
      <scheme val="minor"/>
    </font>
    <font>
      <b/>
      <sz val="16"/>
      <color rgb="FF4F9142"/>
      <name val="Calibri"/>
      <family val="2"/>
      <scheme val="minor"/>
    </font>
    <font>
      <b/>
      <sz val="16"/>
      <color rgb="FFFF0000"/>
      <name val="Calibri"/>
      <family val="2"/>
      <scheme val="minor"/>
    </font>
    <font>
      <b/>
      <sz val="11"/>
      <color rgb="FF0070C0"/>
      <name val="Calibri"/>
      <family val="2"/>
      <scheme val="minor"/>
    </font>
    <font>
      <sz val="11"/>
      <color rgb="FFC00000"/>
      <name val="Calibri"/>
      <family val="2"/>
      <scheme val="minor"/>
    </font>
    <font>
      <b/>
      <sz val="11"/>
      <color theme="5" tint="-0.249977111117893"/>
      <name val="Calibri"/>
      <family val="2"/>
      <scheme val="minor"/>
    </font>
    <font>
      <b/>
      <sz val="14"/>
      <name val="Calibri"/>
      <family val="2"/>
      <scheme val="minor"/>
    </font>
    <font>
      <b/>
      <sz val="14"/>
      <color rgb="FFC00000"/>
      <name val="Calibri"/>
      <family val="2"/>
      <scheme val="minor"/>
    </font>
    <font>
      <b/>
      <sz val="11"/>
      <color rgb="FF7030A0"/>
      <name val="Calibri"/>
      <family val="2"/>
      <scheme val="minor"/>
    </font>
    <font>
      <b/>
      <sz val="14"/>
      <color rgb="FFFF0000"/>
      <name val="Calibri"/>
      <family val="2"/>
      <scheme val="minor"/>
    </font>
    <font>
      <b/>
      <sz val="11"/>
      <color theme="0" tint="-0.499984740745262"/>
      <name val="Calibri"/>
      <family val="2"/>
      <scheme val="minor"/>
    </font>
    <font>
      <b/>
      <sz val="24"/>
      <color theme="0"/>
      <name val="Calibri"/>
      <family val="2"/>
      <scheme val="minor"/>
    </font>
    <font>
      <b/>
      <sz val="18"/>
      <color theme="1"/>
      <name val="Calibri"/>
      <family val="2"/>
      <scheme val="minor"/>
    </font>
    <font>
      <b/>
      <sz val="20"/>
      <color theme="0"/>
      <name val="Calibri"/>
      <family val="2"/>
      <scheme val="minor"/>
    </font>
    <font>
      <b/>
      <sz val="48"/>
      <color theme="1"/>
      <name val="Calibri"/>
      <family val="2"/>
      <scheme val="minor"/>
    </font>
  </fonts>
  <fills count="23">
    <fill>
      <patternFill patternType="none"/>
    </fill>
    <fill>
      <patternFill patternType="gray125"/>
    </fill>
    <fill>
      <patternFill patternType="solid">
        <fgColor theme="1"/>
        <bgColor indexed="64"/>
      </patternFill>
    </fill>
    <fill>
      <patternFill patternType="solid">
        <fgColor theme="0" tint="-0.249977111117893"/>
        <bgColor indexed="64"/>
      </patternFill>
    </fill>
    <fill>
      <gradientFill type="path" left="0.5" right="0.5" top="0.5" bottom="0.5">
        <stop position="0">
          <color theme="0" tint="-0.25098422193060094"/>
        </stop>
        <stop position="1">
          <color theme="1"/>
        </stop>
      </gradientFill>
    </fill>
    <fill>
      <patternFill patternType="solid">
        <fgColor theme="0" tint="-0.14999847407452621"/>
        <bgColor indexed="64"/>
      </patternFill>
    </fill>
    <fill>
      <gradientFill type="path" left="0.5" right="0.5" top="0.5" bottom="0.5">
        <stop position="0">
          <color theme="0"/>
        </stop>
        <stop position="1">
          <color theme="4"/>
        </stop>
      </gradientFill>
    </fill>
    <fill>
      <patternFill patternType="solid">
        <fgColor theme="0" tint="-0.249977111117893"/>
        <bgColor auto="1"/>
      </patternFill>
    </fill>
    <fill>
      <patternFill patternType="solid">
        <fgColor rgb="FFFFFFFF"/>
        <bgColor indexed="64"/>
      </patternFill>
    </fill>
    <fill>
      <patternFill patternType="solid">
        <fgColor rgb="FFF2F2F2"/>
        <bgColor indexed="64"/>
      </patternFill>
    </fill>
    <fill>
      <gradientFill type="path" left="0.5" right="0.5" top="0.5" bottom="0.5">
        <stop position="0">
          <color theme="0"/>
        </stop>
        <stop position="1">
          <color rgb="FFFF0000"/>
        </stop>
      </gradientFill>
    </fill>
    <fill>
      <gradientFill type="path" left="0.5" right="0.5" top="0.5" bottom="0.5">
        <stop position="0">
          <color theme="0"/>
        </stop>
        <stop position="1">
          <color theme="0" tint="-0.1490218817712943"/>
        </stop>
      </gradientFill>
    </fill>
    <fill>
      <patternFill patternType="solid">
        <fgColor rgb="FFFFFF00"/>
        <bgColor indexed="64"/>
      </patternFill>
    </fill>
    <fill>
      <gradientFill type="path" left="0.5" right="0.5" top="0.5" bottom="0.5">
        <stop position="0">
          <color theme="0"/>
        </stop>
        <stop position="1">
          <color theme="9" tint="0.59999389629810485"/>
        </stop>
      </gradientFill>
    </fill>
    <fill>
      <gradientFill type="path" left="0.5" right="0.5" top="0.5" bottom="0.5">
        <stop position="0">
          <color theme="0"/>
        </stop>
        <stop position="1">
          <color theme="0" tint="-0.49803155613879818"/>
        </stop>
      </gradientFill>
    </fill>
    <fill>
      <patternFill patternType="solid">
        <fgColor theme="0"/>
        <bgColor indexed="64"/>
      </patternFill>
    </fill>
    <fill>
      <patternFill patternType="solid">
        <fgColor theme="5" tint="0.59999389629810485"/>
        <bgColor indexed="64"/>
      </patternFill>
    </fill>
    <fill>
      <gradientFill type="path" left="0.5" right="0.5" top="0.5" bottom="0.5">
        <stop position="0">
          <color theme="0"/>
        </stop>
        <stop position="1">
          <color theme="0" tint="-0.34900967436750391"/>
        </stop>
      </gradientFill>
    </fill>
    <fill>
      <gradientFill degree="90">
        <stop position="0">
          <color theme="0"/>
        </stop>
        <stop position="0.5">
          <color rgb="FF00B050"/>
        </stop>
        <stop position="1">
          <color theme="0"/>
        </stop>
      </gradientFill>
    </fill>
    <fill>
      <patternFill patternType="solid">
        <fgColor theme="0" tint="-4.9989318521683403E-2"/>
        <bgColor indexed="64"/>
      </patternFill>
    </fill>
    <fill>
      <gradientFill type="path" left="0.5" right="0.5" top="0.5" bottom="0.5">
        <stop position="0">
          <color theme="0"/>
        </stop>
        <stop position="1">
          <color theme="0" tint="-0.25098422193060094"/>
        </stop>
      </gradientFill>
    </fill>
    <fill>
      <patternFill patternType="solid">
        <fgColor rgb="FFFF0000"/>
        <bgColor indexed="64"/>
      </patternFill>
    </fill>
    <fill>
      <patternFill patternType="solid">
        <fgColor rgb="FFFFC000"/>
        <bgColor indexed="64"/>
      </patternFill>
    </fill>
  </fills>
  <borders count="2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bottom/>
      <diagonal/>
    </border>
    <border>
      <left style="thin">
        <color indexed="64"/>
      </left>
      <right style="medium">
        <color rgb="FFE8E8E8"/>
      </right>
      <top style="thin">
        <color indexed="64"/>
      </top>
      <bottom style="medium">
        <color rgb="FFE8E8E8"/>
      </bottom>
      <diagonal/>
    </border>
    <border>
      <left/>
      <right style="thin">
        <color indexed="64"/>
      </right>
      <top style="thin">
        <color indexed="64"/>
      </top>
      <bottom style="medium">
        <color rgb="FFE8E8E8"/>
      </bottom>
      <diagonal/>
    </border>
    <border>
      <left style="thin">
        <color indexed="64"/>
      </left>
      <right style="medium">
        <color rgb="FFE8E8E8"/>
      </right>
      <top/>
      <bottom style="medium">
        <color rgb="FFE8E8E8"/>
      </bottom>
      <diagonal/>
    </border>
    <border>
      <left/>
      <right style="thin">
        <color indexed="64"/>
      </right>
      <top/>
      <bottom style="medium">
        <color rgb="FFE8E8E8"/>
      </bottom>
      <diagonal/>
    </border>
    <border>
      <left style="thin">
        <color indexed="64"/>
      </left>
      <right style="medium">
        <color rgb="FFE8E8E8"/>
      </right>
      <top/>
      <bottom/>
      <diagonal/>
    </border>
    <border>
      <left/>
      <right style="thin">
        <color indexed="64"/>
      </right>
      <top/>
      <bottom/>
      <diagonal/>
    </border>
    <border>
      <left style="thin">
        <color indexed="64"/>
      </left>
      <right style="medium">
        <color rgb="FFE8E8E8"/>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338">
    <xf numFmtId="0" fontId="0" fillId="0" borderId="0" xfId="0"/>
    <xf numFmtId="0" fontId="0" fillId="2" borderId="0" xfId="0" applyFill="1"/>
    <xf numFmtId="0" fontId="0" fillId="3" borderId="0" xfId="0" applyFill="1"/>
    <xf numFmtId="0" fontId="0" fillId="5" borderId="0" xfId="0" applyFill="1"/>
    <xf numFmtId="0" fontId="0" fillId="2" borderId="9" xfId="0" applyFill="1" applyBorder="1"/>
    <xf numFmtId="0" fontId="0" fillId="2" borderId="10" xfId="0" applyFill="1" applyBorder="1"/>
    <xf numFmtId="0" fontId="0" fillId="2" borderId="11" xfId="0" applyFill="1" applyBorder="1"/>
    <xf numFmtId="0" fontId="0" fillId="3" borderId="0" xfId="0" applyFill="1" applyAlignment="1">
      <alignment horizontal="center"/>
    </xf>
    <xf numFmtId="164" fontId="0" fillId="3" borderId="0" xfId="0" applyNumberFormat="1" applyFill="1"/>
    <xf numFmtId="164" fontId="4" fillId="7" borderId="0" xfId="0" applyNumberFormat="1" applyFont="1" applyFill="1" applyAlignment="1">
      <alignment vertical="center"/>
    </xf>
    <xf numFmtId="0" fontId="1" fillId="7" borderId="0" xfId="0" applyFont="1" applyFill="1" applyAlignment="1">
      <alignment vertical="center" wrapText="1"/>
    </xf>
    <xf numFmtId="0" fontId="1" fillId="7" borderId="0" xfId="0" applyFont="1" applyFill="1" applyAlignment="1">
      <alignment vertical="center"/>
    </xf>
    <xf numFmtId="0" fontId="2" fillId="7" borderId="0" xfId="0" applyFont="1" applyFill="1" applyAlignment="1">
      <alignment vertical="center" wrapText="1"/>
    </xf>
    <xf numFmtId="0" fontId="4" fillId="7" borderId="0" xfId="0" applyFont="1" applyFill="1" applyAlignment="1">
      <alignment vertical="center"/>
    </xf>
    <xf numFmtId="10" fontId="0" fillId="0" borderId="0" xfId="0" applyNumberFormat="1"/>
    <xf numFmtId="0" fontId="8" fillId="8" borderId="15" xfId="0" applyFont="1" applyFill="1" applyBorder="1" applyAlignment="1">
      <alignment horizontal="center" vertical="top" wrapText="1"/>
    </xf>
    <xf numFmtId="9" fontId="9" fillId="8" borderId="16" xfId="0" applyNumberFormat="1" applyFont="1" applyFill="1" applyBorder="1" applyAlignment="1">
      <alignment horizontal="center" vertical="top" wrapText="1"/>
    </xf>
    <xf numFmtId="0" fontId="8" fillId="9" borderId="17" xfId="0" applyFont="1" applyFill="1" applyBorder="1" applyAlignment="1">
      <alignment horizontal="center" vertical="top" wrapText="1"/>
    </xf>
    <xf numFmtId="9" fontId="9" fillId="9" borderId="18" xfId="0" applyNumberFormat="1" applyFont="1" applyFill="1" applyBorder="1" applyAlignment="1">
      <alignment horizontal="center" vertical="top" wrapText="1"/>
    </xf>
    <xf numFmtId="0" fontId="8" fillId="8" borderId="17" xfId="0" applyFont="1" applyFill="1" applyBorder="1" applyAlignment="1">
      <alignment horizontal="center" vertical="top" wrapText="1"/>
    </xf>
    <xf numFmtId="9" fontId="9" fillId="8" borderId="18" xfId="0" applyNumberFormat="1" applyFont="1" applyFill="1" applyBorder="1" applyAlignment="1">
      <alignment horizontal="center" vertical="top" wrapText="1"/>
    </xf>
    <xf numFmtId="0" fontId="8" fillId="8" borderId="19" xfId="0" applyFont="1" applyFill="1" applyBorder="1" applyAlignment="1">
      <alignment horizontal="center" vertical="top" wrapText="1"/>
    </xf>
    <xf numFmtId="9" fontId="9" fillId="8" borderId="20" xfId="0" applyNumberFormat="1" applyFont="1" applyFill="1" applyBorder="1" applyAlignment="1">
      <alignment horizontal="center" vertical="top" wrapText="1"/>
    </xf>
    <xf numFmtId="0" fontId="8" fillId="8" borderId="21" xfId="0" applyFont="1" applyFill="1" applyBorder="1" applyAlignment="1">
      <alignment horizontal="center" vertical="top" wrapText="1"/>
    </xf>
    <xf numFmtId="9" fontId="9" fillId="8" borderId="22" xfId="0" applyNumberFormat="1" applyFont="1" applyFill="1" applyBorder="1" applyAlignment="1">
      <alignment horizontal="center" vertical="top" wrapText="1"/>
    </xf>
    <xf numFmtId="164" fontId="10" fillId="7" borderId="0" xfId="0" applyNumberFormat="1" applyFont="1" applyFill="1" applyAlignment="1">
      <alignment vertical="center"/>
    </xf>
    <xf numFmtId="1" fontId="0" fillId="0" borderId="0" xfId="0" applyNumberFormat="1" applyAlignment="1">
      <alignment vertical="center"/>
    </xf>
    <xf numFmtId="0" fontId="0" fillId="0" borderId="0" xfId="0" applyAlignment="1">
      <alignment vertical="center"/>
    </xf>
    <xf numFmtId="0" fontId="13" fillId="7" borderId="0" xfId="0" applyFont="1" applyFill="1" applyAlignment="1">
      <alignment vertical="center" textRotation="90"/>
    </xf>
    <xf numFmtId="164" fontId="4" fillId="2" borderId="0" xfId="0" applyNumberFormat="1" applyFont="1" applyFill="1" applyAlignment="1">
      <alignment vertical="center"/>
    </xf>
    <xf numFmtId="0" fontId="13" fillId="2" borderId="0" xfId="0" applyFont="1" applyFill="1" applyAlignment="1">
      <alignment vertical="center" textRotation="90"/>
    </xf>
    <xf numFmtId="164" fontId="0" fillId="0" borderId="0" xfId="0" applyNumberFormat="1"/>
    <xf numFmtId="0" fontId="14" fillId="0" borderId="0" xfId="0" applyFont="1"/>
    <xf numFmtId="0" fontId="15" fillId="0" borderId="0" xfId="0" applyFont="1"/>
    <xf numFmtId="0" fontId="15" fillId="0" borderId="0" xfId="0" applyFont="1" applyProtection="1">
      <protection locked="0"/>
    </xf>
    <xf numFmtId="0" fontId="0" fillId="0" borderId="0" xfId="0" applyProtection="1">
      <protection locked="0"/>
    </xf>
    <xf numFmtId="165" fontId="0" fillId="0" borderId="0" xfId="0" applyNumberFormat="1" applyProtection="1">
      <protection locked="0"/>
    </xf>
    <xf numFmtId="166" fontId="0" fillId="0" borderId="0" xfId="0" applyNumberFormat="1" applyProtection="1">
      <protection locked="0"/>
    </xf>
    <xf numFmtId="167" fontId="0" fillId="0" borderId="0" xfId="0" applyNumberFormat="1"/>
    <xf numFmtId="2" fontId="0" fillId="0" borderId="0" xfId="0" applyNumberFormat="1"/>
    <xf numFmtId="168" fontId="0" fillId="0" borderId="0" xfId="0" applyNumberFormat="1"/>
    <xf numFmtId="165" fontId="0" fillId="0" borderId="0" xfId="0" applyNumberFormat="1"/>
    <xf numFmtId="0" fontId="16" fillId="0" borderId="0" xfId="0" applyFont="1"/>
    <xf numFmtId="2" fontId="14" fillId="0" borderId="0" xfId="0" applyNumberFormat="1" applyFont="1"/>
    <xf numFmtId="2" fontId="15" fillId="0" borderId="0" xfId="0" applyNumberFormat="1" applyFont="1"/>
    <xf numFmtId="169" fontId="0" fillId="0" borderId="0" xfId="0" applyNumberFormat="1"/>
    <xf numFmtId="1" fontId="0" fillId="0" borderId="0" xfId="0" applyNumberFormat="1"/>
    <xf numFmtId="0" fontId="17" fillId="0" borderId="0" xfId="0" applyFont="1"/>
    <xf numFmtId="1" fontId="15" fillId="0" borderId="0" xfId="0" applyNumberFormat="1" applyFont="1"/>
    <xf numFmtId="0" fontId="18" fillId="0" borderId="0" xfId="0" quotePrefix="1" applyFont="1"/>
    <xf numFmtId="164" fontId="0" fillId="0" borderId="0" xfId="0" quotePrefix="1" applyNumberFormat="1"/>
    <xf numFmtId="10" fontId="0" fillId="0" borderId="0" xfId="0" applyNumberFormat="1" applyProtection="1">
      <protection locked="0"/>
    </xf>
    <xf numFmtId="0" fontId="26" fillId="2" borderId="12" xfId="0" applyFont="1" applyFill="1" applyBorder="1" applyAlignment="1">
      <alignment horizontal="center" vertical="center"/>
    </xf>
    <xf numFmtId="0" fontId="0" fillId="2" borderId="23" xfId="0" applyFill="1" applyBorder="1"/>
    <xf numFmtId="0" fontId="26" fillId="2" borderId="13" xfId="0" applyFont="1" applyFill="1" applyBorder="1" applyAlignment="1">
      <alignment horizontal="center" vertical="center"/>
    </xf>
    <xf numFmtId="1" fontId="26" fillId="0" borderId="9" xfId="0" applyNumberFormat="1" applyFont="1" applyBorder="1" applyAlignment="1">
      <alignment horizontal="center" vertical="center"/>
    </xf>
    <xf numFmtId="164" fontId="26" fillId="0" borderId="23" xfId="0" applyNumberFormat="1" applyFont="1" applyBorder="1" applyAlignment="1">
      <alignment horizontal="center" vertical="center"/>
    </xf>
    <xf numFmtId="164" fontId="26" fillId="16" borderId="10" xfId="0" applyNumberFormat="1" applyFont="1" applyFill="1" applyBorder="1" applyAlignment="1">
      <alignment horizontal="center" vertical="center"/>
    </xf>
    <xf numFmtId="164" fontId="26" fillId="0" borderId="9" xfId="0" applyNumberFormat="1" applyFont="1" applyBorder="1" applyAlignment="1">
      <alignment horizontal="center" vertical="center"/>
    </xf>
    <xf numFmtId="10" fontId="26" fillId="0" borderId="9" xfId="0" applyNumberFormat="1" applyFont="1" applyBorder="1" applyAlignment="1">
      <alignment horizontal="center" vertical="center"/>
    </xf>
    <xf numFmtId="0" fontId="26" fillId="15" borderId="23" xfId="0" applyFont="1" applyFill="1" applyBorder="1" applyAlignment="1">
      <alignment horizontal="center" vertical="center"/>
    </xf>
    <xf numFmtId="0" fontId="26" fillId="15" borderId="12" xfId="0" applyFont="1" applyFill="1" applyBorder="1" applyAlignment="1">
      <alignment horizontal="center" vertical="center"/>
    </xf>
    <xf numFmtId="0" fontId="0" fillId="2" borderId="12" xfId="0" applyFill="1" applyBorder="1"/>
    <xf numFmtId="0" fontId="25" fillId="2" borderId="6" xfId="0" applyFont="1" applyFill="1" applyBorder="1" applyAlignment="1">
      <alignment horizontal="center" vertical="center"/>
    </xf>
    <xf numFmtId="0" fontId="25" fillId="2" borderId="0" xfId="0" applyFont="1" applyFill="1" applyAlignment="1">
      <alignment horizontal="center" vertical="center"/>
    </xf>
    <xf numFmtId="0" fontId="25" fillId="2" borderId="7" xfId="0" applyFont="1" applyFill="1" applyBorder="1" applyAlignment="1">
      <alignment horizontal="center" vertical="center"/>
    </xf>
    <xf numFmtId="1" fontId="26" fillId="2" borderId="9" xfId="0" applyNumberFormat="1" applyFont="1" applyFill="1" applyBorder="1" applyAlignment="1">
      <alignment horizontal="center" vertical="center"/>
    </xf>
    <xf numFmtId="164" fontId="26" fillId="2" borderId="23" xfId="0" applyNumberFormat="1" applyFont="1" applyFill="1" applyBorder="1" applyAlignment="1">
      <alignment horizontal="center" vertical="center"/>
    </xf>
    <xf numFmtId="10" fontId="26" fillId="2" borderId="23" xfId="0" applyNumberFormat="1" applyFont="1" applyFill="1" applyBorder="1" applyAlignment="1">
      <alignment horizontal="center" vertical="center"/>
    </xf>
    <xf numFmtId="0" fontId="26" fillId="2" borderId="23" xfId="0" applyFont="1" applyFill="1" applyBorder="1" applyAlignment="1">
      <alignment horizontal="center" vertical="center"/>
    </xf>
    <xf numFmtId="0" fontId="0" fillId="2" borderId="13" xfId="0" applyFill="1" applyBorder="1"/>
    <xf numFmtId="1" fontId="0" fillId="0" borderId="6" xfId="0" applyNumberFormat="1" applyBorder="1" applyAlignment="1">
      <alignment horizontal="center" vertical="center"/>
    </xf>
    <xf numFmtId="164" fontId="0" fillId="0" borderId="24" xfId="0" applyNumberFormat="1" applyBorder="1" applyAlignment="1">
      <alignment horizontal="center" vertical="center"/>
    </xf>
    <xf numFmtId="164" fontId="0" fillId="0" borderId="0" xfId="0" applyNumberFormat="1" applyAlignment="1">
      <alignment horizontal="center" vertical="center"/>
    </xf>
    <xf numFmtId="164" fontId="0" fillId="15" borderId="24" xfId="0" applyNumberFormat="1" applyFill="1" applyBorder="1" applyAlignment="1">
      <alignment horizontal="center" vertical="center"/>
    </xf>
    <xf numFmtId="164" fontId="0" fillId="15" borderId="25" xfId="0" applyNumberFormat="1" applyFill="1" applyBorder="1" applyAlignment="1">
      <alignment horizontal="center" vertical="center"/>
    </xf>
    <xf numFmtId="2" fontId="0" fillId="2" borderId="0" xfId="0" applyNumberFormat="1" applyFill="1" applyAlignment="1">
      <alignment horizontal="center" vertical="center"/>
    </xf>
    <xf numFmtId="1" fontId="0" fillId="2" borderId="0" xfId="0" applyNumberFormat="1" applyFill="1"/>
    <xf numFmtId="164" fontId="0" fillId="2" borderId="0" xfId="0" applyNumberFormat="1" applyFill="1"/>
    <xf numFmtId="1" fontId="0" fillId="0" borderId="26" xfId="0" applyNumberFormat="1" applyBorder="1" applyAlignment="1">
      <alignment horizontal="center" vertical="center"/>
    </xf>
    <xf numFmtId="164" fontId="0" fillId="0" borderId="25" xfId="0" applyNumberFormat="1" applyBorder="1" applyAlignment="1">
      <alignment horizontal="center" vertical="center"/>
    </xf>
    <xf numFmtId="0" fontId="30" fillId="0" borderId="0" xfId="0" applyFont="1"/>
    <xf numFmtId="1" fontId="0" fillId="19" borderId="26" xfId="0" applyNumberFormat="1" applyFill="1" applyBorder="1" applyAlignment="1">
      <alignment horizontal="center" vertical="center"/>
    </xf>
    <xf numFmtId="164" fontId="0" fillId="19" borderId="25" xfId="0" applyNumberFormat="1" applyFill="1" applyBorder="1" applyAlignment="1">
      <alignment horizontal="center" vertical="center"/>
    </xf>
    <xf numFmtId="164" fontId="33" fillId="0" borderId="0" xfId="0" applyNumberFormat="1" applyFont="1" applyAlignment="1">
      <alignment horizontal="center" vertical="center"/>
    </xf>
    <xf numFmtId="0" fontId="0" fillId="0" borderId="3" xfId="0" applyBorder="1"/>
    <xf numFmtId="0" fontId="30" fillId="0" borderId="0" xfId="0" applyFont="1" applyAlignment="1">
      <alignment horizontal="center"/>
    </xf>
    <xf numFmtId="1" fontId="30" fillId="0" borderId="0" xfId="0" applyNumberFormat="1" applyFont="1" applyAlignment="1">
      <alignment horizontal="center"/>
    </xf>
    <xf numFmtId="0" fontId="0" fillId="0" borderId="8" xfId="0" applyBorder="1"/>
    <xf numFmtId="164" fontId="32" fillId="0" borderId="0" xfId="0" applyNumberFormat="1" applyFont="1" applyAlignment="1">
      <alignment horizontal="center" vertical="center"/>
    </xf>
    <xf numFmtId="164" fontId="35" fillId="0" borderId="0" xfId="0" applyNumberFormat="1" applyFont="1" applyAlignment="1">
      <alignment horizontal="center" vertical="center"/>
    </xf>
    <xf numFmtId="2" fontId="0" fillId="2" borderId="24" xfId="0" applyNumberFormat="1" applyFill="1" applyBorder="1" applyAlignment="1">
      <alignment horizontal="center" vertical="center"/>
    </xf>
    <xf numFmtId="0" fontId="0" fillId="15" borderId="0" xfId="0" applyFill="1"/>
    <xf numFmtId="164" fontId="4" fillId="22" borderId="0" xfId="0" applyNumberFormat="1" applyFont="1" applyFill="1" applyAlignment="1">
      <alignment vertical="center"/>
    </xf>
    <xf numFmtId="164" fontId="7" fillId="22" borderId="0" xfId="0" applyNumberFormat="1" applyFont="1" applyFill="1" applyAlignment="1">
      <alignment vertical="center"/>
    </xf>
    <xf numFmtId="0" fontId="24" fillId="3" borderId="0" xfId="0" applyFont="1" applyFill="1"/>
    <xf numFmtId="2" fontId="0" fillId="2" borderId="0" xfId="0" applyNumberFormat="1" applyFill="1" applyAlignment="1">
      <alignment horizontal="center"/>
    </xf>
    <xf numFmtId="1" fontId="0" fillId="2" borderId="0" xfId="0" applyNumberFormat="1" applyFill="1" applyAlignment="1">
      <alignment horizontal="center"/>
    </xf>
    <xf numFmtId="1" fontId="26" fillId="2" borderId="11" xfId="0" applyNumberFormat="1" applyFont="1" applyFill="1" applyBorder="1" applyAlignment="1">
      <alignment horizontal="center" vertical="center"/>
    </xf>
    <xf numFmtId="10" fontId="4" fillId="6" borderId="1" xfId="0" applyNumberFormat="1" applyFont="1" applyFill="1" applyBorder="1" applyAlignment="1">
      <alignment horizontal="center" vertical="center"/>
    </xf>
    <xf numFmtId="10" fontId="4" fillId="6" borderId="3" xfId="0" applyNumberFormat="1" applyFont="1" applyFill="1" applyBorder="1" applyAlignment="1">
      <alignment horizontal="center" vertical="center"/>
    </xf>
    <xf numFmtId="10" fontId="4" fillId="6" borderId="2" xfId="0" applyNumberFormat="1" applyFont="1" applyFill="1" applyBorder="1" applyAlignment="1">
      <alignment horizontal="center" vertical="center"/>
    </xf>
    <xf numFmtId="10" fontId="4" fillId="6" borderId="4" xfId="0" applyNumberFormat="1" applyFont="1" applyFill="1" applyBorder="1" applyAlignment="1">
      <alignment horizontal="center" vertical="center"/>
    </xf>
    <xf numFmtId="10" fontId="4" fillId="6" borderId="8" xfId="0" applyNumberFormat="1" applyFont="1" applyFill="1" applyBorder="1" applyAlignment="1">
      <alignment horizontal="center" vertical="center"/>
    </xf>
    <xf numFmtId="10" fontId="4" fillId="6" borderId="5" xfId="0" applyNumberFormat="1" applyFont="1" applyFill="1" applyBorder="1" applyAlignment="1">
      <alignment horizontal="center" vertical="center"/>
    </xf>
    <xf numFmtId="2" fontId="4" fillId="6" borderId="1" xfId="0" applyNumberFormat="1" applyFont="1" applyFill="1" applyBorder="1" applyAlignment="1">
      <alignment horizontal="center" vertical="center"/>
    </xf>
    <xf numFmtId="2" fontId="4" fillId="6" borderId="3" xfId="0" applyNumberFormat="1" applyFont="1" applyFill="1" applyBorder="1" applyAlignment="1">
      <alignment horizontal="center" vertical="center"/>
    </xf>
    <xf numFmtId="2" fontId="4" fillId="6" borderId="2" xfId="0" applyNumberFormat="1" applyFont="1" applyFill="1" applyBorder="1" applyAlignment="1">
      <alignment horizontal="center" vertical="center"/>
    </xf>
    <xf numFmtId="2" fontId="4" fillId="6" borderId="4" xfId="0" applyNumberFormat="1" applyFont="1" applyFill="1" applyBorder="1" applyAlignment="1">
      <alignment horizontal="center" vertical="center"/>
    </xf>
    <xf numFmtId="2" fontId="4" fillId="6" borderId="8" xfId="0" applyNumberFormat="1" applyFont="1" applyFill="1" applyBorder="1" applyAlignment="1">
      <alignment horizontal="center" vertical="center"/>
    </xf>
    <xf numFmtId="2" fontId="4" fillId="6" borderId="5" xfId="0" applyNumberFormat="1" applyFont="1" applyFill="1" applyBorder="1" applyAlignment="1">
      <alignment horizontal="center" vertical="center"/>
    </xf>
    <xf numFmtId="0" fontId="40" fillId="21" borderId="0" xfId="0" applyFont="1" applyFill="1" applyAlignment="1">
      <alignment horizontal="center" vertical="center"/>
    </xf>
    <xf numFmtId="164" fontId="38" fillId="0" borderId="12" xfId="0" applyNumberFormat="1" applyFont="1" applyBorder="1" applyAlignment="1">
      <alignment horizontal="center" vertical="center"/>
    </xf>
    <xf numFmtId="0" fontId="38" fillId="0" borderId="14" xfId="0" applyFont="1" applyBorder="1" applyAlignment="1">
      <alignment horizontal="center" vertical="center"/>
    </xf>
    <xf numFmtId="0" fontId="38" fillId="0" borderId="13" xfId="0" applyFont="1" applyBorder="1" applyAlignment="1">
      <alignment horizontal="center" vertical="center"/>
    </xf>
    <xf numFmtId="0" fontId="0" fillId="3" borderId="0" xfId="0" applyFill="1" applyAlignment="1">
      <alignment horizontal="center"/>
    </xf>
    <xf numFmtId="1" fontId="7" fillId="22" borderId="8" xfId="0" applyNumberFormat="1" applyFont="1" applyFill="1" applyBorder="1" applyAlignment="1">
      <alignment horizontal="center" vertical="center"/>
    </xf>
    <xf numFmtId="164" fontId="10" fillId="13" borderId="1" xfId="0" applyNumberFormat="1" applyFont="1" applyFill="1" applyBorder="1" applyAlignment="1">
      <alignment horizontal="center" vertical="center"/>
    </xf>
    <xf numFmtId="164" fontId="10" fillId="13" borderId="2" xfId="0" applyNumberFormat="1" applyFont="1" applyFill="1" applyBorder="1" applyAlignment="1">
      <alignment horizontal="center" vertical="center"/>
    </xf>
    <xf numFmtId="164" fontId="10" fillId="13" borderId="6" xfId="0" applyNumberFormat="1" applyFont="1" applyFill="1" applyBorder="1" applyAlignment="1">
      <alignment horizontal="center" vertical="center"/>
    </xf>
    <xf numFmtId="164" fontId="10" fillId="13" borderId="7" xfId="0" applyNumberFormat="1" applyFont="1" applyFill="1" applyBorder="1" applyAlignment="1">
      <alignment horizontal="center" vertical="center"/>
    </xf>
    <xf numFmtId="164" fontId="10" fillId="13" borderId="4" xfId="0" applyNumberFormat="1" applyFont="1" applyFill="1" applyBorder="1" applyAlignment="1">
      <alignment horizontal="center" vertical="center"/>
    </xf>
    <xf numFmtId="164" fontId="10" fillId="13" borderId="5" xfId="0" applyNumberFormat="1" applyFont="1" applyFill="1" applyBorder="1" applyAlignment="1">
      <alignment horizontal="center" vertical="center"/>
    </xf>
    <xf numFmtId="164" fontId="7" fillId="22" borderId="0" xfId="0" applyNumberFormat="1" applyFont="1" applyFill="1" applyAlignment="1">
      <alignment horizontal="center" vertical="center"/>
    </xf>
    <xf numFmtId="0" fontId="37" fillId="4" borderId="1"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6" xfId="0" applyFont="1" applyFill="1" applyBorder="1" applyAlignment="1">
      <alignment horizontal="center" vertical="center" wrapText="1"/>
    </xf>
    <xf numFmtId="0" fontId="37" fillId="4" borderId="0" xfId="0" applyFont="1" applyFill="1" applyAlignment="1">
      <alignment horizontal="center" vertical="center" wrapText="1"/>
    </xf>
    <xf numFmtId="0" fontId="37" fillId="4" borderId="4" xfId="0" applyFont="1" applyFill="1" applyBorder="1" applyAlignment="1">
      <alignment horizontal="center" vertical="center" wrapText="1"/>
    </xf>
    <xf numFmtId="0" fontId="37" fillId="4" borderId="8"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39" fillId="4" borderId="3" xfId="0" applyFont="1" applyFill="1" applyBorder="1" applyAlignment="1">
      <alignment horizontal="center" vertical="center" wrapText="1"/>
    </xf>
    <xf numFmtId="0" fontId="39" fillId="4" borderId="6" xfId="0" applyFont="1" applyFill="1" applyBorder="1" applyAlignment="1">
      <alignment horizontal="center" vertical="center" wrapText="1"/>
    </xf>
    <xf numFmtId="0" fontId="39" fillId="4" borderId="0" xfId="0" applyFont="1" applyFill="1" applyAlignment="1">
      <alignment horizontal="center" vertical="center" wrapText="1"/>
    </xf>
    <xf numFmtId="0" fontId="39" fillId="4" borderId="4" xfId="0" applyFont="1" applyFill="1" applyBorder="1" applyAlignment="1">
      <alignment horizontal="center" vertical="center" wrapText="1"/>
    </xf>
    <xf numFmtId="0" fontId="39" fillId="4" borderId="8"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10" fontId="4" fillId="10" borderId="1" xfId="0" applyNumberFormat="1" applyFont="1" applyFill="1" applyBorder="1" applyAlignment="1">
      <alignment horizontal="center" vertical="center"/>
    </xf>
    <xf numFmtId="10" fontId="4" fillId="10" borderId="3" xfId="0" applyNumberFormat="1" applyFont="1" applyFill="1" applyBorder="1" applyAlignment="1">
      <alignment horizontal="center" vertical="center"/>
    </xf>
    <xf numFmtId="10" fontId="4" fillId="10" borderId="2" xfId="0" applyNumberFormat="1" applyFont="1" applyFill="1" applyBorder="1" applyAlignment="1">
      <alignment horizontal="center" vertical="center"/>
    </xf>
    <xf numFmtId="10" fontId="4" fillId="10" borderId="4" xfId="0" applyNumberFormat="1" applyFont="1" applyFill="1" applyBorder="1" applyAlignment="1">
      <alignment horizontal="center" vertical="center"/>
    </xf>
    <xf numFmtId="10" fontId="4" fillId="10" borderId="8" xfId="0" applyNumberFormat="1" applyFont="1" applyFill="1" applyBorder="1" applyAlignment="1">
      <alignment horizontal="center" vertical="center"/>
    </xf>
    <xf numFmtId="10" fontId="4" fillId="10" borderId="5" xfId="0" applyNumberFormat="1" applyFont="1" applyFill="1" applyBorder="1" applyAlignment="1">
      <alignment horizontal="center" vertical="center"/>
    </xf>
    <xf numFmtId="164" fontId="4" fillId="6" borderId="1" xfId="0" applyNumberFormat="1" applyFont="1" applyFill="1" applyBorder="1" applyAlignment="1">
      <alignment horizontal="center" vertical="center"/>
    </xf>
    <xf numFmtId="164" fontId="4" fillId="6" borderId="3" xfId="0" applyNumberFormat="1" applyFont="1" applyFill="1" applyBorder="1" applyAlignment="1">
      <alignment horizontal="center" vertical="center"/>
    </xf>
    <xf numFmtId="164" fontId="4" fillId="6" borderId="2" xfId="0" applyNumberFormat="1" applyFont="1" applyFill="1" applyBorder="1" applyAlignment="1">
      <alignment horizontal="center" vertical="center"/>
    </xf>
    <xf numFmtId="164" fontId="4" fillId="6" borderId="6" xfId="0" applyNumberFormat="1" applyFont="1" applyFill="1" applyBorder="1" applyAlignment="1">
      <alignment horizontal="center" vertical="center"/>
    </xf>
    <xf numFmtId="164" fontId="4" fillId="6" borderId="0" xfId="0" applyNumberFormat="1" applyFont="1" applyFill="1" applyAlignment="1">
      <alignment horizontal="center" vertical="center"/>
    </xf>
    <xf numFmtId="164" fontId="4" fillId="6" borderId="7" xfId="0" applyNumberFormat="1" applyFont="1" applyFill="1" applyBorder="1" applyAlignment="1">
      <alignment horizontal="center" vertical="center"/>
    </xf>
    <xf numFmtId="164" fontId="4" fillId="6" borderId="4" xfId="0" applyNumberFormat="1" applyFont="1" applyFill="1" applyBorder="1" applyAlignment="1">
      <alignment horizontal="center" vertical="center"/>
    </xf>
    <xf numFmtId="164" fontId="4" fillId="6" borderId="8" xfId="0" applyNumberFormat="1" applyFont="1" applyFill="1" applyBorder="1" applyAlignment="1">
      <alignment horizontal="center" vertical="center"/>
    </xf>
    <xf numFmtId="164" fontId="4" fillId="6" borderId="5" xfId="0" applyNumberFormat="1" applyFont="1" applyFill="1" applyBorder="1" applyAlignment="1">
      <alignment horizontal="center" vertical="center"/>
    </xf>
    <xf numFmtId="164" fontId="10" fillId="11" borderId="1" xfId="0" applyNumberFormat="1" applyFont="1" applyFill="1" applyBorder="1" applyAlignment="1">
      <alignment horizontal="center" vertical="center"/>
    </xf>
    <xf numFmtId="164" fontId="10" fillId="11" borderId="3" xfId="0" applyNumberFormat="1" applyFont="1" applyFill="1" applyBorder="1" applyAlignment="1">
      <alignment horizontal="center" vertical="center"/>
    </xf>
    <xf numFmtId="164" fontId="10" fillId="11" borderId="2" xfId="0" applyNumberFormat="1" applyFont="1" applyFill="1" applyBorder="1" applyAlignment="1">
      <alignment horizontal="center" vertical="center"/>
    </xf>
    <xf numFmtId="164" fontId="10" fillId="11" borderId="6" xfId="0" applyNumberFormat="1" applyFont="1" applyFill="1" applyBorder="1" applyAlignment="1">
      <alignment horizontal="center" vertical="center"/>
    </xf>
    <xf numFmtId="164" fontId="10" fillId="11" borderId="0" xfId="0" applyNumberFormat="1" applyFont="1" applyFill="1" applyBorder="1" applyAlignment="1">
      <alignment horizontal="center" vertical="center"/>
    </xf>
    <xf numFmtId="164" fontId="10" fillId="11" borderId="7" xfId="0" applyNumberFormat="1" applyFont="1" applyFill="1" applyBorder="1" applyAlignment="1">
      <alignment horizontal="center" vertical="center"/>
    </xf>
    <xf numFmtId="164" fontId="10" fillId="10" borderId="1" xfId="0" applyNumberFormat="1" applyFont="1" applyFill="1" applyBorder="1" applyAlignment="1">
      <alignment horizontal="center" vertical="center"/>
    </xf>
    <xf numFmtId="164" fontId="10" fillId="10" borderId="3" xfId="0" applyNumberFormat="1" applyFont="1" applyFill="1" applyBorder="1" applyAlignment="1">
      <alignment horizontal="center" vertical="center"/>
    </xf>
    <xf numFmtId="164" fontId="10" fillId="10" borderId="2" xfId="0" applyNumberFormat="1" applyFont="1" applyFill="1" applyBorder="1" applyAlignment="1">
      <alignment horizontal="center" vertical="center"/>
    </xf>
    <xf numFmtId="164" fontId="10" fillId="10" borderId="6" xfId="0" applyNumberFormat="1" applyFont="1" applyFill="1" applyBorder="1" applyAlignment="1">
      <alignment horizontal="center" vertical="center"/>
    </xf>
    <xf numFmtId="164" fontId="10" fillId="10" borderId="0" xfId="0" applyNumberFormat="1" applyFont="1" applyFill="1" applyBorder="1" applyAlignment="1">
      <alignment horizontal="center" vertical="center"/>
    </xf>
    <xf numFmtId="164" fontId="10" fillId="10" borderId="7" xfId="0" applyNumberFormat="1" applyFont="1" applyFill="1" applyBorder="1" applyAlignment="1">
      <alignment horizontal="center" vertical="center"/>
    </xf>
    <xf numFmtId="164" fontId="10" fillId="10" borderId="4" xfId="0" applyNumberFormat="1" applyFont="1" applyFill="1" applyBorder="1" applyAlignment="1">
      <alignment horizontal="center" vertical="center"/>
    </xf>
    <xf numFmtId="164" fontId="10" fillId="10" borderId="8" xfId="0" applyNumberFormat="1" applyFont="1" applyFill="1" applyBorder="1" applyAlignment="1">
      <alignment horizontal="center" vertical="center"/>
    </xf>
    <xf numFmtId="164" fontId="10" fillId="10" borderId="5" xfId="0" applyNumberFormat="1" applyFont="1" applyFill="1" applyBorder="1" applyAlignment="1">
      <alignment horizontal="center" vertical="center"/>
    </xf>
    <xf numFmtId="0" fontId="7" fillId="14" borderId="12"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3" xfId="0" applyFont="1" applyFill="1" applyBorder="1" applyAlignment="1">
      <alignment horizontal="center" vertical="center" wrapText="1"/>
    </xf>
    <xf numFmtId="164" fontId="10" fillId="11" borderId="4" xfId="0" applyNumberFormat="1" applyFont="1" applyFill="1" applyBorder="1" applyAlignment="1">
      <alignment horizontal="center" vertical="center"/>
    </xf>
    <xf numFmtId="164" fontId="10" fillId="11" borderId="5" xfId="0" applyNumberFormat="1" applyFont="1" applyFill="1" applyBorder="1" applyAlignment="1">
      <alignment horizontal="center" vertical="center"/>
    </xf>
    <xf numFmtId="0" fontId="23" fillId="4" borderId="1" xfId="0" applyFont="1" applyFill="1" applyBorder="1" applyAlignment="1">
      <alignment horizontal="center" vertical="center" wrapText="1"/>
    </xf>
    <xf numFmtId="0" fontId="23" fillId="4" borderId="3"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0" xfId="0" applyFont="1" applyFill="1" applyAlignment="1">
      <alignment horizontal="center" vertical="center"/>
    </xf>
    <xf numFmtId="0" fontId="23" fillId="4" borderId="4" xfId="0" applyFont="1" applyFill="1" applyBorder="1" applyAlignment="1">
      <alignment horizontal="center" vertical="center"/>
    </xf>
    <xf numFmtId="0" fontId="23" fillId="4" borderId="8" xfId="0" applyFont="1" applyFill="1" applyBorder="1" applyAlignment="1">
      <alignment horizontal="center" vertical="center"/>
    </xf>
    <xf numFmtId="0" fontId="13" fillId="7" borderId="0" xfId="0" applyFont="1" applyFill="1" applyAlignment="1">
      <alignment horizontal="center" vertical="center" textRotation="90"/>
    </xf>
    <xf numFmtId="0" fontId="12" fillId="4" borderId="6"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8" xfId="0" applyFont="1" applyFill="1" applyBorder="1" applyAlignment="1">
      <alignment horizontal="center" vertical="center" wrapText="1"/>
    </xf>
    <xf numFmtId="164" fontId="4" fillId="7" borderId="0" xfId="0" applyNumberFormat="1" applyFont="1" applyFill="1" applyBorder="1" applyAlignment="1">
      <alignment horizontal="center" vertical="center"/>
    </xf>
    <xf numFmtId="0" fontId="0" fillId="3" borderId="0" xfId="0" applyFill="1" applyBorder="1" applyAlignment="1">
      <alignment horizontal="center"/>
    </xf>
    <xf numFmtId="0" fontId="5" fillId="0" borderId="1" xfId="0" applyFont="1" applyBorder="1" applyAlignment="1">
      <alignment horizontal="center"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1" fontId="4" fillId="6" borderId="1" xfId="0" applyNumberFormat="1" applyFont="1" applyFill="1" applyBorder="1" applyAlignment="1">
      <alignment horizontal="center" vertical="center"/>
    </xf>
    <xf numFmtId="1" fontId="4" fillId="6" borderId="3" xfId="0" applyNumberFormat="1" applyFont="1" applyFill="1" applyBorder="1" applyAlignment="1">
      <alignment horizontal="center" vertical="center"/>
    </xf>
    <xf numFmtId="1" fontId="4" fillId="6" borderId="2" xfId="0" applyNumberFormat="1" applyFont="1" applyFill="1" applyBorder="1" applyAlignment="1">
      <alignment horizontal="center" vertical="center"/>
    </xf>
    <xf numFmtId="1" fontId="4" fillId="6" borderId="4" xfId="0" applyNumberFormat="1" applyFont="1" applyFill="1" applyBorder="1" applyAlignment="1">
      <alignment horizontal="center" vertical="center"/>
    </xf>
    <xf numFmtId="1" fontId="4" fillId="6" borderId="8" xfId="0" applyNumberFormat="1" applyFont="1" applyFill="1" applyBorder="1" applyAlignment="1">
      <alignment horizontal="center" vertical="center"/>
    </xf>
    <xf numFmtId="1" fontId="4" fillId="6" borderId="5" xfId="0" applyNumberFormat="1" applyFont="1" applyFill="1" applyBorder="1" applyAlignment="1">
      <alignment horizontal="center" vertical="center"/>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4" xfId="0" applyFont="1" applyFill="1" applyBorder="1" applyAlignment="1">
      <alignment horizontal="center" vertical="center" wrapText="1"/>
    </xf>
    <xf numFmtId="0" fontId="12" fillId="4" borderId="8" xfId="0" applyFont="1" applyFill="1" applyBorder="1" applyAlignment="1">
      <alignment horizontal="center" vertical="center" wrapText="1"/>
    </xf>
    <xf numFmtId="164" fontId="10" fillId="12" borderId="9" xfId="0" applyNumberFormat="1" applyFont="1" applyFill="1" applyBorder="1" applyAlignment="1">
      <alignment horizontal="center" vertical="center"/>
    </xf>
    <xf numFmtId="164" fontId="10" fillId="12" borderId="10" xfId="0" applyNumberFormat="1" applyFont="1" applyFill="1" applyBorder="1" applyAlignment="1">
      <alignment horizontal="center" vertical="center"/>
    </xf>
    <xf numFmtId="164" fontId="10" fillId="12" borderId="11" xfId="0" applyNumberFormat="1" applyFont="1" applyFill="1" applyBorder="1" applyAlignment="1">
      <alignment horizontal="center" vertical="center"/>
    </xf>
    <xf numFmtId="1" fontId="4" fillId="6" borderId="6" xfId="0" applyNumberFormat="1" applyFont="1" applyFill="1" applyBorder="1" applyAlignment="1">
      <alignment horizontal="center" vertical="center"/>
    </xf>
    <xf numFmtId="1" fontId="4" fillId="6" borderId="0" xfId="0" applyNumberFormat="1" applyFont="1" applyFill="1" applyAlignment="1">
      <alignment horizontal="center" vertical="center"/>
    </xf>
    <xf numFmtId="1" fontId="4" fillId="6" borderId="7" xfId="0" applyNumberFormat="1" applyFont="1" applyFill="1" applyBorder="1" applyAlignment="1">
      <alignment horizontal="center" vertical="center"/>
    </xf>
    <xf numFmtId="0" fontId="11" fillId="4" borderId="1"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0" xfId="0" applyFont="1" applyFill="1" applyAlignment="1">
      <alignment horizontal="center" vertical="center"/>
    </xf>
    <xf numFmtId="0" fontId="11" fillId="4" borderId="4" xfId="0" applyFont="1" applyFill="1" applyBorder="1" applyAlignment="1">
      <alignment horizontal="center" vertical="center"/>
    </xf>
    <xf numFmtId="0" fontId="11" fillId="4" borderId="8" xfId="0" applyFont="1" applyFill="1" applyBorder="1" applyAlignment="1">
      <alignment horizontal="center" vertical="center"/>
    </xf>
    <xf numFmtId="0" fontId="0" fillId="3" borderId="3" xfId="0" applyFill="1" applyBorder="1" applyAlignment="1">
      <alignment horizontal="center"/>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0" xfId="0" applyFont="1" applyFill="1" applyAlignment="1">
      <alignment horizontal="center" vertical="center"/>
    </xf>
    <xf numFmtId="0" fontId="3" fillId="4" borderId="7"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5" xfId="0" applyFont="1" applyFill="1" applyBorder="1" applyAlignment="1">
      <alignment horizontal="center" vertical="center"/>
    </xf>
    <xf numFmtId="1" fontId="0" fillId="12" borderId="1" xfId="0" applyNumberFormat="1" applyFill="1" applyBorder="1" applyAlignment="1">
      <alignment horizontal="center" vertical="center"/>
    </xf>
    <xf numFmtId="0" fontId="0" fillId="12" borderId="2" xfId="0" applyFill="1" applyBorder="1" applyAlignment="1">
      <alignment horizontal="center" vertical="center"/>
    </xf>
    <xf numFmtId="0" fontId="0" fillId="12" borderId="4" xfId="0" applyFill="1" applyBorder="1" applyAlignment="1">
      <alignment horizontal="center" vertical="center"/>
    </xf>
    <xf numFmtId="0" fontId="0" fillId="12" borderId="5" xfId="0" applyFill="1" applyBorder="1" applyAlignment="1">
      <alignment horizontal="center" vertical="center"/>
    </xf>
    <xf numFmtId="164" fontId="28" fillId="17" borderId="1" xfId="0" applyNumberFormat="1" applyFont="1" applyFill="1" applyBorder="1" applyAlignment="1">
      <alignment horizontal="center" vertical="center"/>
    </xf>
    <xf numFmtId="164" fontId="28" fillId="17" borderId="3" xfId="0" applyNumberFormat="1" applyFont="1" applyFill="1" applyBorder="1" applyAlignment="1">
      <alignment horizontal="center" vertical="center"/>
    </xf>
    <xf numFmtId="164" fontId="28" fillId="17" borderId="2" xfId="0" applyNumberFormat="1" applyFont="1" applyFill="1" applyBorder="1" applyAlignment="1">
      <alignment horizontal="center" vertical="center"/>
    </xf>
    <xf numFmtId="164" fontId="28" fillId="17" borderId="4" xfId="0" applyNumberFormat="1" applyFont="1" applyFill="1" applyBorder="1" applyAlignment="1">
      <alignment horizontal="center" vertical="center"/>
    </xf>
    <xf numFmtId="164" fontId="28" fillId="17" borderId="8" xfId="0" applyNumberFormat="1" applyFont="1" applyFill="1" applyBorder="1" applyAlignment="1">
      <alignment horizontal="center" vertical="center"/>
    </xf>
    <xf numFmtId="164" fontId="28" fillId="17" borderId="5" xfId="0"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3" xfId="0" applyFont="1" applyBorder="1" applyAlignment="1">
      <alignment horizontal="center" vertical="center"/>
    </xf>
    <xf numFmtId="0" fontId="36" fillId="0" borderId="2"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5" xfId="0" applyFont="1" applyBorder="1" applyAlignment="1">
      <alignment horizontal="center" vertical="center"/>
    </xf>
    <xf numFmtId="0" fontId="31" fillId="0" borderId="1" xfId="0" applyFont="1" applyBorder="1" applyAlignment="1">
      <alignment horizontal="center" vertical="center"/>
    </xf>
    <xf numFmtId="0" fontId="31" fillId="0" borderId="3" xfId="0" applyFont="1" applyBorder="1" applyAlignment="1">
      <alignment horizontal="center" vertical="center"/>
    </xf>
    <xf numFmtId="0" fontId="31" fillId="0" borderId="2" xfId="0" applyFont="1" applyBorder="1" applyAlignment="1">
      <alignment horizontal="center" vertical="center"/>
    </xf>
    <xf numFmtId="0" fontId="31" fillId="0" borderId="4" xfId="0" applyFont="1" applyBorder="1" applyAlignment="1">
      <alignment horizontal="center" vertical="center"/>
    </xf>
    <xf numFmtId="0" fontId="31" fillId="0" borderId="8" xfId="0" applyFont="1" applyBorder="1" applyAlignment="1">
      <alignment horizontal="center" vertical="center"/>
    </xf>
    <xf numFmtId="0" fontId="31" fillId="0" borderId="5" xfId="0" applyFont="1" applyBorder="1" applyAlignment="1">
      <alignment horizontal="center" vertical="center"/>
    </xf>
    <xf numFmtId="164" fontId="32" fillId="0" borderId="1" xfId="0" applyNumberFormat="1" applyFont="1" applyBorder="1" applyAlignment="1">
      <alignment horizontal="center" vertical="center"/>
    </xf>
    <xf numFmtId="164" fontId="32" fillId="0" borderId="2" xfId="0" applyNumberFormat="1" applyFont="1" applyBorder="1" applyAlignment="1">
      <alignment horizontal="center" vertical="center"/>
    </xf>
    <xf numFmtId="164" fontId="32" fillId="0" borderId="4" xfId="0" applyNumberFormat="1" applyFont="1" applyBorder="1" applyAlignment="1">
      <alignment horizontal="center" vertical="center"/>
    </xf>
    <xf numFmtId="164" fontId="32" fillId="0" borderId="5" xfId="0" applyNumberFormat="1" applyFont="1" applyBorder="1" applyAlignment="1">
      <alignment horizontal="center" vertical="center"/>
    </xf>
    <xf numFmtId="170" fontId="4" fillId="6" borderId="1" xfId="0" applyNumberFormat="1" applyFont="1" applyFill="1" applyBorder="1" applyAlignment="1">
      <alignment horizontal="center" vertical="center"/>
    </xf>
    <xf numFmtId="170" fontId="4" fillId="6" borderId="2" xfId="0" applyNumberFormat="1" applyFont="1" applyFill="1" applyBorder="1" applyAlignment="1">
      <alignment horizontal="center" vertical="center"/>
    </xf>
    <xf numFmtId="170" fontId="4" fillId="6" borderId="4" xfId="0" applyNumberFormat="1" applyFont="1" applyFill="1" applyBorder="1" applyAlignment="1">
      <alignment horizontal="center" vertical="center"/>
    </xf>
    <xf numFmtId="170" fontId="4" fillId="6" borderId="5" xfId="0" applyNumberFormat="1" applyFont="1" applyFill="1" applyBorder="1" applyAlignment="1">
      <alignment horizontal="center" vertical="center"/>
    </xf>
    <xf numFmtId="164" fontId="28" fillId="20" borderId="1" xfId="0" applyNumberFormat="1" applyFont="1" applyFill="1" applyBorder="1" applyAlignment="1">
      <alignment horizontal="center" vertical="center"/>
    </xf>
    <xf numFmtId="164" fontId="28" fillId="20" borderId="2" xfId="0" applyNumberFormat="1" applyFont="1" applyFill="1" applyBorder="1" applyAlignment="1">
      <alignment horizontal="center" vertical="center"/>
    </xf>
    <xf numFmtId="164" fontId="28" fillId="20" borderId="6" xfId="0" applyNumberFormat="1" applyFont="1" applyFill="1" applyBorder="1" applyAlignment="1">
      <alignment horizontal="center" vertical="center"/>
    </xf>
    <xf numFmtId="164" fontId="28" fillId="20" borderId="7" xfId="0" applyNumberFormat="1" applyFont="1" applyFill="1" applyBorder="1" applyAlignment="1">
      <alignment horizontal="center" vertical="center"/>
    </xf>
    <xf numFmtId="164" fontId="28" fillId="20" borderId="4" xfId="0" applyNumberFormat="1" applyFont="1" applyFill="1" applyBorder="1" applyAlignment="1">
      <alignment horizontal="center" vertical="center"/>
    </xf>
    <xf numFmtId="164" fontId="28" fillId="20" borderId="5" xfId="0" applyNumberFormat="1" applyFont="1" applyFill="1" applyBorder="1" applyAlignment="1">
      <alignment horizontal="center" vertical="center"/>
    </xf>
    <xf numFmtId="0" fontId="34" fillId="0" borderId="1" xfId="0" applyFont="1" applyBorder="1" applyAlignment="1">
      <alignment horizontal="center" vertical="center"/>
    </xf>
    <xf numFmtId="0" fontId="34" fillId="0" borderId="3" xfId="0" applyFont="1" applyBorder="1" applyAlignment="1">
      <alignment horizontal="center" vertical="center"/>
    </xf>
    <xf numFmtId="0" fontId="34" fillId="0" borderId="2" xfId="0" applyFont="1" applyBorder="1" applyAlignment="1">
      <alignment horizontal="center" vertical="center"/>
    </xf>
    <xf numFmtId="0" fontId="34" fillId="0" borderId="4" xfId="0" applyFont="1" applyBorder="1" applyAlignment="1">
      <alignment horizontal="center" vertical="center"/>
    </xf>
    <xf numFmtId="0" fontId="34" fillId="0" borderId="8" xfId="0" applyFont="1" applyBorder="1" applyAlignment="1">
      <alignment horizontal="center" vertical="center"/>
    </xf>
    <xf numFmtId="0" fontId="34" fillId="0" borderId="5" xfId="0" applyFont="1" applyBorder="1" applyAlignment="1">
      <alignment horizontal="center" vertical="center"/>
    </xf>
    <xf numFmtId="0" fontId="29" fillId="0" borderId="1" xfId="0" applyFont="1" applyBorder="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center" vertical="center"/>
    </xf>
    <xf numFmtId="0" fontId="29" fillId="0" borderId="4" xfId="0" applyFont="1" applyBorder="1" applyAlignment="1">
      <alignment horizontal="center" vertical="center"/>
    </xf>
    <xf numFmtId="0" fontId="29" fillId="0" borderId="8" xfId="0" applyFont="1" applyBorder="1" applyAlignment="1">
      <alignment horizontal="center" vertical="center"/>
    </xf>
    <xf numFmtId="0" fontId="29" fillId="0" borderId="5" xfId="0" applyFont="1" applyBorder="1" applyAlignment="1">
      <alignment horizontal="center" vertical="center"/>
    </xf>
    <xf numFmtId="1" fontId="26" fillId="2" borderId="12" xfId="0" applyNumberFormat="1" applyFont="1" applyFill="1" applyBorder="1" applyAlignment="1">
      <alignment horizontal="center" vertical="center"/>
    </xf>
    <xf numFmtId="1" fontId="26" fillId="2" borderId="13" xfId="0" applyNumberFormat="1" applyFont="1" applyFill="1" applyBorder="1" applyAlignment="1">
      <alignment horizontal="center" vertical="center"/>
    </xf>
    <xf numFmtId="164" fontId="27" fillId="17" borderId="12" xfId="0" applyNumberFormat="1" applyFont="1" applyFill="1" applyBorder="1" applyAlignment="1">
      <alignment horizontal="center" vertical="center" wrapText="1"/>
    </xf>
    <xf numFmtId="164" fontId="27" fillId="17" borderId="14" xfId="0" applyNumberFormat="1" applyFont="1" applyFill="1" applyBorder="1" applyAlignment="1">
      <alignment horizontal="center" vertical="center" wrapText="1"/>
    </xf>
    <xf numFmtId="164" fontId="4" fillId="18" borderId="1" xfId="0" applyNumberFormat="1" applyFont="1" applyFill="1" applyBorder="1" applyAlignment="1">
      <alignment horizontal="center" vertical="center"/>
    </xf>
    <xf numFmtId="0" fontId="4" fillId="18" borderId="3" xfId="0" applyFont="1" applyFill="1" applyBorder="1" applyAlignment="1">
      <alignment horizontal="center" vertical="center"/>
    </xf>
    <xf numFmtId="0" fontId="4" fillId="18" borderId="2" xfId="0" applyFont="1" applyFill="1" applyBorder="1" applyAlignment="1">
      <alignment horizontal="center" vertical="center"/>
    </xf>
    <xf numFmtId="0" fontId="4" fillId="18" borderId="6" xfId="0" applyFont="1" applyFill="1" applyBorder="1" applyAlignment="1">
      <alignment horizontal="center" vertical="center"/>
    </xf>
    <xf numFmtId="0" fontId="4" fillId="18" borderId="0" xfId="0" applyFont="1" applyFill="1" applyAlignment="1">
      <alignment horizontal="center" vertical="center"/>
    </xf>
    <xf numFmtId="0" fontId="4" fillId="18" borderId="7" xfId="0" applyFont="1" applyFill="1" applyBorder="1" applyAlignment="1">
      <alignment horizontal="center" vertical="center"/>
    </xf>
    <xf numFmtId="0" fontId="4" fillId="18" borderId="4" xfId="0" applyFont="1" applyFill="1" applyBorder="1" applyAlignment="1">
      <alignment horizontal="center" vertical="center"/>
    </xf>
    <xf numFmtId="0" fontId="4" fillId="18" borderId="8" xfId="0" applyFont="1" applyFill="1" applyBorder="1" applyAlignment="1">
      <alignment horizontal="center" vertical="center"/>
    </xf>
    <xf numFmtId="0" fontId="4" fillId="18" borderId="5" xfId="0" applyFont="1" applyFill="1" applyBorder="1" applyAlignment="1">
      <alignment horizontal="center" vertical="center"/>
    </xf>
    <xf numFmtId="2" fontId="4" fillId="6" borderId="6" xfId="0" applyNumberFormat="1" applyFont="1" applyFill="1" applyBorder="1" applyAlignment="1">
      <alignment horizontal="center" vertical="center"/>
    </xf>
    <xf numFmtId="2" fontId="4" fillId="6" borderId="0" xfId="0" applyNumberFormat="1" applyFont="1" applyFill="1" applyAlignment="1">
      <alignment horizontal="center" vertical="center"/>
    </xf>
    <xf numFmtId="2" fontId="4" fillId="6" borderId="7" xfId="0" applyNumberFormat="1" applyFont="1" applyFill="1" applyBorder="1" applyAlignment="1">
      <alignment horizontal="center" vertical="center"/>
    </xf>
    <xf numFmtId="164" fontId="28" fillId="17" borderId="12" xfId="0" applyNumberFormat="1" applyFont="1" applyFill="1" applyBorder="1" applyAlignment="1">
      <alignment horizontal="center" vertical="center" wrapText="1"/>
    </xf>
    <xf numFmtId="164" fontId="28" fillId="17" borderId="14" xfId="0" applyNumberFormat="1" applyFont="1" applyFill="1" applyBorder="1" applyAlignment="1">
      <alignment horizontal="center" vertical="center" wrapText="1"/>
    </xf>
    <xf numFmtId="164" fontId="28" fillId="17" borderId="13" xfId="0" applyNumberFormat="1" applyFont="1" applyFill="1" applyBorder="1" applyAlignment="1">
      <alignment horizontal="center" vertical="center" wrapText="1"/>
    </xf>
    <xf numFmtId="1" fontId="26" fillId="2" borderId="2" xfId="0" applyNumberFormat="1" applyFont="1" applyFill="1" applyBorder="1" applyAlignment="1">
      <alignment horizontal="center" vertical="center"/>
    </xf>
    <xf numFmtId="1" fontId="26" fillId="2" borderId="5" xfId="0" applyNumberFormat="1" applyFont="1" applyFill="1" applyBorder="1" applyAlignment="1">
      <alignment horizontal="center" vertical="center"/>
    </xf>
    <xf numFmtId="1" fontId="0" fillId="5" borderId="1" xfId="0" applyNumberFormat="1" applyFill="1" applyBorder="1" applyAlignment="1">
      <alignment horizontal="center"/>
    </xf>
    <xf numFmtId="1" fontId="0" fillId="5" borderId="3" xfId="0" applyNumberFormat="1" applyFill="1" applyBorder="1" applyAlignment="1">
      <alignment horizontal="center"/>
    </xf>
    <xf numFmtId="1" fontId="0" fillId="5" borderId="2" xfId="0" applyNumberFormat="1" applyFill="1" applyBorder="1" applyAlignment="1">
      <alignment horizontal="center"/>
    </xf>
    <xf numFmtId="1" fontId="0" fillId="5" borderId="4" xfId="0" applyNumberFormat="1" applyFill="1" applyBorder="1" applyAlignment="1">
      <alignment horizontal="center"/>
    </xf>
    <xf numFmtId="1" fontId="0" fillId="5" borderId="8" xfId="0" applyNumberFormat="1" applyFill="1" applyBorder="1" applyAlignment="1">
      <alignment horizontal="center"/>
    </xf>
    <xf numFmtId="1" fontId="0" fillId="5" borderId="5" xfId="0" applyNumberFormat="1"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4" xfId="0" applyFont="1" applyBorder="1" applyAlignment="1">
      <alignment horizontal="center" vertical="center"/>
    </xf>
    <xf numFmtId="0" fontId="25" fillId="0" borderId="8" xfId="0" applyFont="1" applyBorder="1" applyAlignment="1">
      <alignment horizontal="center" vertical="center"/>
    </xf>
    <xf numFmtId="0" fontId="25" fillId="0" borderId="5" xfId="0" applyFont="1" applyBorder="1" applyAlignment="1">
      <alignment horizontal="center" vertical="center"/>
    </xf>
    <xf numFmtId="1" fontId="26" fillId="0" borderId="12" xfId="0" applyNumberFormat="1" applyFont="1" applyBorder="1" applyAlignment="1">
      <alignment horizontal="center" vertical="center"/>
    </xf>
    <xf numFmtId="1" fontId="26" fillId="0" borderId="13" xfId="0" applyNumberFormat="1"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2" xfId="0" applyFont="1" applyBorder="1" applyAlignment="1">
      <alignment horizontal="center" vertical="center" wrapText="1"/>
    </xf>
    <xf numFmtId="0" fontId="26" fillId="15" borderId="12" xfId="0" applyFont="1" applyFill="1" applyBorder="1" applyAlignment="1">
      <alignment horizontal="center" vertical="center"/>
    </xf>
    <xf numFmtId="0" fontId="26" fillId="15" borderId="14" xfId="0" applyFont="1" applyFill="1" applyBorder="1" applyAlignment="1">
      <alignment horizontal="center" vertical="center"/>
    </xf>
    <xf numFmtId="0" fontId="26" fillId="2" borderId="12" xfId="0" applyFont="1" applyFill="1" applyBorder="1" applyAlignment="1">
      <alignment horizontal="center" vertical="center"/>
    </xf>
    <xf numFmtId="0" fontId="26" fillId="2" borderId="13" xfId="0" applyFont="1" applyFill="1" applyBorder="1" applyAlignment="1">
      <alignment horizontal="center" vertical="center"/>
    </xf>
    <xf numFmtId="1" fontId="0" fillId="5" borderId="0" xfId="0" applyNumberFormat="1" applyFill="1" applyAlignment="1">
      <alignment horizontal="center"/>
    </xf>
    <xf numFmtId="0" fontId="26" fillId="15" borderId="13"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Rechner!A1"/></Relationships>
</file>

<file path=xl/drawings/_rels/drawing4.xml.rels><?xml version="1.0" encoding="UTF-8" standalone="yes"?>
<Relationships xmlns="http://schemas.openxmlformats.org/package/2006/relationships"><Relationship Id="rId1" Type="http://schemas.openxmlformats.org/officeDocument/2006/relationships/hyperlink" Target="#Rechner!A1"/></Relationships>
</file>

<file path=xl/drawings/_rels/drawing5.xml.rels><?xml version="1.0" encoding="UTF-8" standalone="yes"?>
<Relationships xmlns="http://schemas.openxmlformats.org/package/2006/relationships"><Relationship Id="rId1" Type="http://schemas.openxmlformats.org/officeDocument/2006/relationships/hyperlink" Target="#Rechner!A1"/></Relationships>
</file>

<file path=xl/drawings/drawing1.xml><?xml version="1.0" encoding="utf-8"?>
<xdr:wsDr xmlns:xdr="http://schemas.openxmlformats.org/drawingml/2006/spreadsheetDrawing" xmlns:a="http://schemas.openxmlformats.org/drawingml/2006/main">
  <xdr:twoCellAnchor editAs="oneCell">
    <xdr:from>
      <xdr:col>9</xdr:col>
      <xdr:colOff>752362</xdr:colOff>
      <xdr:row>91</xdr:row>
      <xdr:rowOff>124159</xdr:rowOff>
    </xdr:from>
    <xdr:to>
      <xdr:col>9</xdr:col>
      <xdr:colOff>1283206</xdr:colOff>
      <xdr:row>93</xdr:row>
      <xdr:rowOff>141292</xdr:rowOff>
    </xdr:to>
    <xdr:pic>
      <xdr:nvPicPr>
        <xdr:cNvPr id="16" name="Grafik 15">
          <a:extLst>
            <a:ext uri="{FF2B5EF4-FFF2-40B4-BE49-F238E27FC236}">
              <a16:creationId xmlns:a16="http://schemas.microsoft.com/office/drawing/2014/main" id="{BCB43B37-4A32-44C5-A4DD-5731E2885AD8}"/>
            </a:ext>
          </a:extLst>
        </xdr:cNvPr>
        <xdr:cNvPicPr>
          <a:picLocks noChangeAspect="1"/>
        </xdr:cNvPicPr>
      </xdr:nvPicPr>
      <xdr:blipFill>
        <a:blip xmlns:r="http://schemas.openxmlformats.org/officeDocument/2006/relationships" r:embed="rId1"/>
        <a:stretch>
          <a:fillRect/>
        </a:stretch>
      </xdr:blipFill>
      <xdr:spPr>
        <a:xfrm>
          <a:off x="6429262" y="16551609"/>
          <a:ext cx="530844" cy="385434"/>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746125</xdr:colOff>
      <xdr:row>1</xdr:row>
      <xdr:rowOff>133350</xdr:rowOff>
    </xdr:from>
    <xdr:to>
      <xdr:col>7</xdr:col>
      <xdr:colOff>558822</xdr:colOff>
      <xdr:row>21</xdr:row>
      <xdr:rowOff>66675</xdr:rowOff>
    </xdr:to>
    <xdr:sp macro="" textlink="">
      <xdr:nvSpPr>
        <xdr:cNvPr id="2" name="Textfeld 1">
          <a:extLst>
            <a:ext uri="{FF2B5EF4-FFF2-40B4-BE49-F238E27FC236}">
              <a16:creationId xmlns:a16="http://schemas.microsoft.com/office/drawing/2014/main" id="{6CBE4594-E949-40FE-B681-008D8D7B75F5}"/>
            </a:ext>
          </a:extLst>
        </xdr:cNvPr>
        <xdr:cNvSpPr txBox="1">
          <a:spLocks noChangeArrowheads="1"/>
        </xdr:cNvSpPr>
      </xdr:nvSpPr>
      <xdr:spPr bwMode="auto">
        <a:xfrm>
          <a:off x="3578225" y="298450"/>
          <a:ext cx="3101997" cy="3108325"/>
        </a:xfrm>
        <a:prstGeom prst="rect">
          <a:avLst/>
        </a:prstGeom>
        <a:solidFill>
          <a:srgbClr val="FFFFFF"/>
        </a:solidFill>
        <a:ln w="9525">
          <a:solidFill>
            <a:srgbClr val="BCBCBC"/>
          </a:solidFill>
          <a:miter lim="800000"/>
          <a:headEnd/>
          <a:tailEnd/>
        </a:ln>
      </xdr:spPr>
      <xdr:txBody>
        <a:bodyPr vertOverflow="clip" wrap="square" lIns="27432" tIns="27432" rIns="0" bIns="0" anchor="t" upright="1"/>
        <a:lstStyle/>
        <a:p>
          <a:pPr algn="l" rtl="0">
            <a:defRPr sz="1000"/>
          </a:pPr>
          <a:r>
            <a:rPr lang="de-DE" sz="1000" b="0" i="0" u="none" strike="noStrike" baseline="0">
              <a:solidFill>
                <a:srgbClr val="000000"/>
              </a:solidFill>
              <a:latin typeface="Courier New"/>
              <a:cs typeface="Courier New"/>
            </a:rPr>
            <a:t>Hinweise:</a:t>
          </a:r>
        </a:p>
        <a:p>
          <a:pPr algn="l" rtl="0">
            <a:defRPr sz="1000"/>
          </a:pPr>
          <a:endParaRPr lang="de-DE" sz="1000" b="0" i="0" u="none" strike="noStrike" baseline="0">
            <a:solidFill>
              <a:srgbClr val="00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beim Faktorverfahren (nur bei</a:t>
          </a:r>
        </a:p>
        <a:p>
          <a:pPr algn="l" rtl="0">
            <a:defRPr sz="1000"/>
          </a:pPr>
          <a:r>
            <a:rPr lang="de-DE" sz="1000" b="0" i="0" u="none" strike="noStrike" baseline="0">
              <a:solidFill>
                <a:srgbClr val="000000"/>
              </a:solidFill>
              <a:latin typeface="Courier New"/>
              <a:cs typeface="Courier New"/>
            </a:rPr>
            <a:t>  Steuerklasse 4 möglich)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AF</a:t>
          </a:r>
          <a:r>
            <a:rPr lang="de-DE" sz="1000" b="0" i="0" u="none" strike="noStrike" baseline="0">
              <a:solidFill>
                <a:srgbClr val="000000"/>
              </a:solidFill>
              <a:latin typeface="Courier New"/>
              <a:cs typeface="Courier New"/>
            </a:rPr>
            <a:t> und </a:t>
          </a:r>
          <a:r>
            <a:rPr lang="de-DE" sz="1000" b="1" i="0" u="none" strike="noStrike" baseline="0">
              <a:solidFill>
                <a:srgbClr val="FF0000"/>
              </a:solidFill>
              <a:latin typeface="Courier New"/>
              <a:cs typeface="Courier New"/>
            </a:rPr>
            <a:t>F</a:t>
          </a:r>
          <a:r>
            <a:rPr lang="de-DE" sz="1000" b="0" i="0" u="none" strike="noStrike" baseline="0">
              <a:solidFill>
                <a:srgbClr val="000000"/>
              </a:solidFill>
              <a:latin typeface="Courier New"/>
              <a:cs typeface="Courier New"/>
            </a:rPr>
            <a:t> zu</a:t>
          </a:r>
        </a:p>
        <a:p>
          <a:pPr algn="l" rtl="0">
            <a:defRPr sz="1000"/>
          </a:pPr>
          <a:r>
            <a:rPr lang="de-DE" sz="1000" b="0" i="0" u="none" strike="noStrike" baseline="0">
              <a:solidFill>
                <a:srgbClr val="000000"/>
              </a:solidFill>
              <a:latin typeface="Courier New"/>
              <a:cs typeface="Courier New"/>
            </a:rPr>
            <a:t>  füllen</a:t>
          </a:r>
        </a:p>
        <a:p>
          <a:pPr algn="l" rtl="0">
            <a:defRPr sz="1000"/>
          </a:pPr>
          <a:r>
            <a:rPr lang="de-DE" sz="1000" b="0" i="0" u="none" strike="noStrike" baseline="0">
              <a:solidFill>
                <a:srgbClr val="000000"/>
              </a:solidFill>
              <a:latin typeface="Courier New"/>
              <a:cs typeface="Courier New"/>
            </a:rPr>
            <a:t>- bei Kinderlosen, die den</a:t>
          </a:r>
        </a:p>
        <a:p>
          <a:pPr algn="l" rtl="0">
            <a:defRPr sz="1000"/>
          </a:pPr>
          <a:r>
            <a:rPr lang="de-DE" sz="1000" b="0" i="0" u="none" strike="noStrike" baseline="0">
              <a:solidFill>
                <a:srgbClr val="000000"/>
              </a:solidFill>
              <a:latin typeface="Courier New"/>
              <a:cs typeface="Courier New"/>
            </a:rPr>
            <a:t>  Zusatzbeitrag zur Pflege-</a:t>
          </a:r>
        </a:p>
        <a:p>
          <a:pPr algn="l" rtl="0">
            <a:defRPr sz="1000"/>
          </a:pPr>
          <a:r>
            <a:rPr lang="de-DE" sz="1000" b="0" i="0" u="none" strike="noStrike" baseline="0">
              <a:solidFill>
                <a:srgbClr val="000000"/>
              </a:solidFill>
              <a:latin typeface="Courier New"/>
              <a:cs typeface="Courier New"/>
            </a:rPr>
            <a:t>  versicherung zu zahlen haben, ist</a:t>
          </a:r>
        </a:p>
        <a:p>
          <a:pPr algn="l" rtl="0">
            <a:defRPr sz="1000"/>
          </a:pPr>
          <a:r>
            <a:rPr lang="de-DE" sz="1000" b="0" i="0" u="none" strike="noStrike" baseline="0">
              <a:solidFill>
                <a:srgbClr val="000000"/>
              </a:solidFill>
              <a:latin typeface="Courier New"/>
              <a:cs typeface="Courier New"/>
            </a:rPr>
            <a:t>  der Eingangsparameter </a:t>
          </a:r>
          <a:r>
            <a:rPr lang="de-DE" sz="1000" b="1" i="0" u="none" strike="noStrike" baseline="0">
              <a:solidFill>
                <a:srgbClr val="FF0000"/>
              </a:solidFill>
              <a:latin typeface="Courier New"/>
              <a:cs typeface="Courier New"/>
            </a:rPr>
            <a:t>PVZ</a:t>
          </a:r>
          <a:r>
            <a:rPr lang="de-DE" sz="1000" b="0" i="0" u="none" strike="noStrike" baseline="0">
              <a:solidFill>
                <a:srgbClr val="000000"/>
              </a:solidFill>
              <a:latin typeface="Courier New"/>
              <a:cs typeface="Courier New"/>
            </a:rPr>
            <a:t> auf 1 zu</a:t>
          </a:r>
        </a:p>
        <a:p>
          <a:pPr algn="l" rtl="0">
            <a:defRPr sz="1000"/>
          </a:pPr>
          <a:r>
            <a:rPr lang="de-DE" sz="1000" b="0" i="0" u="none" strike="noStrike" baseline="0">
              <a:solidFill>
                <a:srgbClr val="000000"/>
              </a:solidFill>
              <a:latin typeface="Courier New"/>
              <a:cs typeface="Courier New"/>
            </a:rPr>
            <a:t>  setzen, ansonsten 0</a:t>
          </a:r>
        </a:p>
        <a:p>
          <a:pPr algn="l" rtl="0">
            <a:defRPr sz="1000"/>
          </a:pPr>
          <a:r>
            <a:rPr lang="de-DE" sz="1000" b="0" i="0" u="none" strike="noStrike" baseline="0">
              <a:solidFill>
                <a:srgbClr val="000000"/>
              </a:solidFill>
              <a:latin typeface="Courier New"/>
              <a:cs typeface="Courier New"/>
            </a:rPr>
            <a:t>- bei Privatversicherten sind die</a:t>
          </a:r>
        </a:p>
        <a:p>
          <a:pPr algn="l" rtl="0">
            <a:defRPr sz="1000"/>
          </a:pPr>
          <a:r>
            <a:rPr lang="de-DE" sz="1000" b="0" i="0" u="none" strike="noStrike" baseline="0">
              <a:solidFill>
                <a:srgbClr val="000000"/>
              </a:solidFill>
              <a:latin typeface="Courier New"/>
              <a:cs typeface="Courier New"/>
            </a:rPr>
            <a:t>  Eingangsparameter </a:t>
          </a:r>
          <a:r>
            <a:rPr lang="de-DE" sz="1000" b="1" i="0" u="none" strike="noStrike" baseline="0">
              <a:solidFill>
                <a:srgbClr val="FF0000"/>
              </a:solidFill>
              <a:latin typeface="Courier New"/>
              <a:cs typeface="Courier New"/>
            </a:rPr>
            <a:t>PKV</a:t>
          </a:r>
          <a:endParaRPr lang="de-DE" sz="1000" b="0" i="0" u="none" strike="noStrike" baseline="0">
            <a:solidFill>
              <a:srgbClr val="FF0000"/>
            </a:solidFill>
            <a:latin typeface="Courier New"/>
            <a:cs typeface="Courier New"/>
          </a:endParaRPr>
        </a:p>
        <a:p>
          <a:pPr algn="l" rtl="0">
            <a:defRPr sz="1000"/>
          </a:pPr>
          <a:r>
            <a:rPr lang="de-DE" sz="1000" b="0" i="0" u="none" strike="noStrike" baseline="0">
              <a:solidFill>
                <a:srgbClr val="000000"/>
              </a:solidFill>
              <a:latin typeface="Courier New"/>
              <a:cs typeface="Courier New"/>
            </a:rPr>
            <a:t>  (Kennzeichen 1 oder 2) und evtl.</a:t>
          </a:r>
        </a:p>
        <a:p>
          <a:pPr algn="l" rtl="0">
            <a:defRPr sz="1000"/>
          </a:pPr>
          <a:r>
            <a:rPr lang="de-DE" sz="1000" b="0" i="0" u="none" strike="noStrike" baseline="0">
              <a:solidFill>
                <a:srgbClr val="000000"/>
              </a:solidFill>
              <a:latin typeface="Courier New"/>
              <a:cs typeface="Courier New"/>
            </a:rPr>
            <a:t>  </a:t>
          </a:r>
          <a:r>
            <a:rPr lang="de-DE" sz="1000" b="1" i="0" u="none" strike="noStrike" baseline="0">
              <a:solidFill>
                <a:srgbClr val="FF0000"/>
              </a:solidFill>
              <a:latin typeface="Courier New"/>
              <a:cs typeface="Courier New"/>
            </a:rPr>
            <a:t>PKPV</a:t>
          </a:r>
          <a:r>
            <a:rPr lang="de-DE" sz="1000" b="0" i="0" u="none" strike="noStrike" baseline="0">
              <a:solidFill>
                <a:srgbClr val="000000"/>
              </a:solidFill>
              <a:latin typeface="Courier New"/>
              <a:cs typeface="Courier New"/>
            </a:rPr>
            <a:t> (wenn ein Basistarif zur PKV</a:t>
          </a:r>
        </a:p>
        <a:p>
          <a:pPr algn="l" rtl="0">
            <a:defRPr sz="1000"/>
          </a:pPr>
          <a:r>
            <a:rPr lang="de-DE" sz="1000" b="0" i="0" u="none" strike="noStrike" baseline="0">
              <a:solidFill>
                <a:srgbClr val="000000"/>
              </a:solidFill>
              <a:latin typeface="Courier New"/>
              <a:cs typeface="Courier New"/>
            </a:rPr>
            <a:t>  bekannt ist) einzutragen</a:t>
          </a:r>
        </a:p>
        <a:p>
          <a:pPr algn="l" rtl="0">
            <a:defRPr sz="1000"/>
          </a:pPr>
          <a:r>
            <a:rPr lang="de-DE" sz="1000" b="0" i="0" u="none" strike="noStrike" baseline="0">
              <a:solidFill>
                <a:srgbClr val="000000"/>
              </a:solidFill>
              <a:latin typeface="Courier New"/>
              <a:cs typeface="Courier New"/>
            </a:rPr>
            <a:t>- beim Eingangsparameter </a:t>
          </a:r>
          <a:r>
            <a:rPr lang="de-DE" sz="1000" b="1" i="0" u="none" strike="noStrike" baseline="0">
              <a:solidFill>
                <a:srgbClr val="FF0000"/>
              </a:solidFill>
              <a:latin typeface="Courier New"/>
              <a:cs typeface="Courier New"/>
            </a:rPr>
            <a:t>KVZ</a:t>
          </a:r>
        </a:p>
        <a:p>
          <a:pPr algn="l" rtl="0">
            <a:defRPr sz="1000"/>
          </a:pPr>
          <a:r>
            <a:rPr lang="de-DE" sz="1000" b="1" i="0" u="none" strike="noStrike" baseline="0">
              <a:solidFill>
                <a:srgbClr val="000000"/>
              </a:solidFill>
              <a:latin typeface="Courier New"/>
              <a:cs typeface="Courier New"/>
            </a:rPr>
            <a:t>  </a:t>
          </a:r>
          <a:r>
            <a:rPr lang="de-DE" sz="1000" b="0" i="0" u="none" strike="noStrike" baseline="0">
              <a:solidFill>
                <a:srgbClr val="000000"/>
              </a:solidFill>
              <a:latin typeface="Courier New"/>
              <a:cs typeface="Courier New"/>
            </a:rPr>
            <a:t>ist der Zusatzbeitrag für die</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Krankenversicherung einzutragen</a:t>
          </a:r>
          <a:br>
            <a:rPr lang="de-DE" sz="1000" b="0" i="0" u="none" strike="noStrike" baseline="0">
              <a:solidFill>
                <a:srgbClr val="000000"/>
              </a:solidFill>
              <a:latin typeface="Courier New"/>
              <a:cs typeface="Courier New"/>
            </a:rPr>
          </a:br>
          <a:r>
            <a:rPr lang="de-DE" sz="1000" b="0" i="0" u="none" strike="noStrike" baseline="0">
              <a:solidFill>
                <a:srgbClr val="000000"/>
              </a:solidFill>
              <a:latin typeface="Courier New"/>
              <a:cs typeface="Courier New"/>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59531</xdr:colOff>
      <xdr:row>0</xdr:row>
      <xdr:rowOff>166688</xdr:rowOff>
    </xdr:from>
    <xdr:to>
      <xdr:col>10</xdr:col>
      <xdr:colOff>1714499</xdr:colOff>
      <xdr:row>1</xdr:row>
      <xdr:rowOff>845345</xdr:rowOff>
    </xdr:to>
    <xdr:sp macro="" textlink="">
      <xdr:nvSpPr>
        <xdr:cNvPr id="3" name="Rechteck 2">
          <a:hlinkClick xmlns:r="http://schemas.openxmlformats.org/officeDocument/2006/relationships" r:id="rId1"/>
          <a:extLst>
            <a:ext uri="{FF2B5EF4-FFF2-40B4-BE49-F238E27FC236}">
              <a16:creationId xmlns:a16="http://schemas.microsoft.com/office/drawing/2014/main" id="{23C85489-F645-4D82-B47F-32D5D9C0F8D5}"/>
            </a:ext>
          </a:extLst>
        </xdr:cNvPr>
        <xdr:cNvSpPr/>
      </xdr:nvSpPr>
      <xdr:spPr>
        <a:xfrm>
          <a:off x="5593556" y="166688"/>
          <a:ext cx="1654968" cy="878682"/>
        </a:xfrm>
        <a:prstGeom prst="rect">
          <a:avLst/>
        </a:prstGeom>
        <a:gradFill flip="none" rotWithShape="1">
          <a:gsLst>
            <a:gs pos="0">
              <a:schemeClr val="bg1">
                <a:lumMod val="75000"/>
              </a:schemeClr>
            </a:gs>
            <a:gs pos="40000">
              <a:schemeClr val="tx1">
                <a:lumMod val="50000"/>
                <a:lumOff val="50000"/>
              </a:schemeClr>
            </a:gs>
            <a:gs pos="100000">
              <a:schemeClr val="tx1">
                <a:lumMod val="95000"/>
                <a:lumOff val="5000"/>
              </a:schemeClr>
            </a:gs>
            <a:gs pos="74000">
              <a:schemeClr val="bg1">
                <a:lumMod val="50000"/>
              </a:schemeClr>
            </a:gs>
          </a:gsLst>
          <a:path path="circle">
            <a:fillToRect l="50000" t="50000" r="50000" b="5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t>Startseite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59531</xdr:colOff>
      <xdr:row>0</xdr:row>
      <xdr:rowOff>166688</xdr:rowOff>
    </xdr:from>
    <xdr:to>
      <xdr:col>8</xdr:col>
      <xdr:colOff>1714499</xdr:colOff>
      <xdr:row>1</xdr:row>
      <xdr:rowOff>845345</xdr:rowOff>
    </xdr:to>
    <xdr:sp macro="" textlink="">
      <xdr:nvSpPr>
        <xdr:cNvPr id="2" name="Rechteck 1">
          <a:hlinkClick xmlns:r="http://schemas.openxmlformats.org/officeDocument/2006/relationships" r:id="rId1"/>
          <a:extLst>
            <a:ext uri="{FF2B5EF4-FFF2-40B4-BE49-F238E27FC236}">
              <a16:creationId xmlns:a16="http://schemas.microsoft.com/office/drawing/2014/main" id="{92EFBD79-C8EB-4B4B-8E64-3D536CEFD984}"/>
            </a:ext>
          </a:extLst>
        </xdr:cNvPr>
        <xdr:cNvSpPr/>
      </xdr:nvSpPr>
      <xdr:spPr>
        <a:xfrm>
          <a:off x="5593556" y="166688"/>
          <a:ext cx="1654968" cy="878682"/>
        </a:xfrm>
        <a:prstGeom prst="rect">
          <a:avLst/>
        </a:prstGeom>
        <a:gradFill flip="none" rotWithShape="1">
          <a:gsLst>
            <a:gs pos="0">
              <a:schemeClr val="bg1">
                <a:lumMod val="75000"/>
              </a:schemeClr>
            </a:gs>
            <a:gs pos="40000">
              <a:schemeClr val="tx1">
                <a:lumMod val="50000"/>
                <a:lumOff val="50000"/>
              </a:schemeClr>
            </a:gs>
            <a:gs pos="100000">
              <a:schemeClr val="tx1">
                <a:lumMod val="95000"/>
                <a:lumOff val="5000"/>
              </a:schemeClr>
            </a:gs>
            <a:gs pos="74000">
              <a:schemeClr val="bg1">
                <a:lumMod val="50000"/>
              </a:schemeClr>
            </a:gs>
          </a:gsLst>
          <a:path path="circle">
            <a:fillToRect l="50000" t="50000" r="50000" b="5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t>Startseite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59531</xdr:colOff>
      <xdr:row>0</xdr:row>
      <xdr:rowOff>166688</xdr:rowOff>
    </xdr:from>
    <xdr:to>
      <xdr:col>8</xdr:col>
      <xdr:colOff>1714499</xdr:colOff>
      <xdr:row>1</xdr:row>
      <xdr:rowOff>845345</xdr:rowOff>
    </xdr:to>
    <xdr:sp macro="" textlink="">
      <xdr:nvSpPr>
        <xdr:cNvPr id="2" name="Rechteck 1">
          <a:hlinkClick xmlns:r="http://schemas.openxmlformats.org/officeDocument/2006/relationships" r:id="rId1"/>
          <a:extLst>
            <a:ext uri="{FF2B5EF4-FFF2-40B4-BE49-F238E27FC236}">
              <a16:creationId xmlns:a16="http://schemas.microsoft.com/office/drawing/2014/main" id="{ACCC7D48-84FB-49DD-9BC4-85363BF26798}"/>
            </a:ext>
          </a:extLst>
        </xdr:cNvPr>
        <xdr:cNvSpPr/>
      </xdr:nvSpPr>
      <xdr:spPr>
        <a:xfrm>
          <a:off x="5593556" y="166688"/>
          <a:ext cx="1654968" cy="878682"/>
        </a:xfrm>
        <a:prstGeom prst="rect">
          <a:avLst/>
        </a:prstGeom>
        <a:gradFill flip="none" rotWithShape="1">
          <a:gsLst>
            <a:gs pos="0">
              <a:schemeClr val="bg1">
                <a:lumMod val="75000"/>
              </a:schemeClr>
            </a:gs>
            <a:gs pos="40000">
              <a:schemeClr val="tx1">
                <a:lumMod val="50000"/>
                <a:lumOff val="50000"/>
              </a:schemeClr>
            </a:gs>
            <a:gs pos="100000">
              <a:schemeClr val="tx1">
                <a:lumMod val="95000"/>
                <a:lumOff val="5000"/>
              </a:schemeClr>
            </a:gs>
            <a:gs pos="74000">
              <a:schemeClr val="bg1">
                <a:lumMod val="50000"/>
              </a:schemeClr>
            </a:gs>
          </a:gsLst>
          <a:path path="circle">
            <a:fillToRect l="50000" t="50000" r="50000" b="5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t>Startseite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ECB6-7E3D-4951-A8D0-D16FE03240B5}">
  <dimension ref="A1:AT51"/>
  <sheetViews>
    <sheetView tabSelected="1" zoomScale="60" zoomScaleNormal="60" workbookViewId="0">
      <selection activeCell="Z36" sqref="Z36"/>
    </sheetView>
  </sheetViews>
  <sheetFormatPr baseColWidth="10" defaultRowHeight="15" x14ac:dyDescent="0.25"/>
  <cols>
    <col min="1" max="1" width="8" customWidth="1"/>
    <col min="5" max="5" width="11.42578125" customWidth="1"/>
    <col min="6" max="6" width="11.28515625" customWidth="1"/>
    <col min="7" max="7" width="11.42578125" customWidth="1"/>
    <col min="8" max="9" width="3.140625" customWidth="1"/>
    <col min="10" max="10" width="29.5703125" customWidth="1"/>
    <col min="11" max="11" width="4.5703125" customWidth="1"/>
    <col min="12" max="13" width="10.42578125" customWidth="1"/>
    <col min="14" max="14" width="4.5703125" customWidth="1"/>
    <col min="15" max="16" width="10.42578125" customWidth="1"/>
    <col min="17" max="17" width="4.5703125" customWidth="1"/>
    <col min="18" max="22" width="10.5703125" customWidth="1"/>
    <col min="23" max="23" width="4.5703125" customWidth="1"/>
    <col min="24" max="25" width="10.5703125" customWidth="1"/>
    <col min="26" max="26" width="4.5703125" customWidth="1"/>
    <col min="27" max="28" width="10.5703125" customWidth="1"/>
    <col min="29" max="29" width="4.5703125" customWidth="1"/>
    <col min="30" max="31" width="10.5703125" customWidth="1"/>
    <col min="32" max="32" width="4.5703125" customWidth="1"/>
    <col min="33" max="33" width="3.140625" customWidth="1"/>
    <col min="36" max="36" width="6.140625" customWidth="1"/>
    <col min="38" max="38" width="16.140625" customWidth="1"/>
    <col min="39" max="39" width="6" customWidth="1"/>
    <col min="42" max="42" width="2.85546875" customWidth="1"/>
    <col min="44" max="44" width="23.28515625" customWidth="1"/>
    <col min="46" max="46" width="3.28515625" customWidth="1"/>
  </cols>
  <sheetData>
    <row r="1" spans="1:46"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51" customHeight="1" thickBot="1" x14ac:dyDescent="0.3">
      <c r="A2" s="2"/>
      <c r="B2" s="2"/>
      <c r="C2" s="2"/>
      <c r="D2" s="2"/>
      <c r="E2" s="2"/>
      <c r="F2" s="2"/>
      <c r="G2" s="2"/>
      <c r="H2" s="2"/>
      <c r="I2" s="1"/>
      <c r="J2" s="10"/>
      <c r="K2" s="11"/>
      <c r="L2" s="11"/>
      <c r="M2" s="11"/>
      <c r="N2" s="11"/>
      <c r="O2" s="11"/>
      <c r="P2" s="11"/>
      <c r="Q2" s="11"/>
      <c r="R2" s="2"/>
      <c r="S2" s="10"/>
      <c r="T2" s="190"/>
      <c r="U2" s="2"/>
      <c r="V2" s="12"/>
      <c r="W2" s="12"/>
      <c r="X2" s="12"/>
      <c r="Y2" s="12"/>
      <c r="Z2" s="12"/>
      <c r="AA2" s="12"/>
      <c r="AB2" s="12"/>
      <c r="AC2" s="12"/>
      <c r="AD2" s="12"/>
      <c r="AE2" s="12"/>
      <c r="AF2" s="12"/>
      <c r="AG2" s="1"/>
      <c r="AH2" s="123" t="s">
        <v>171</v>
      </c>
      <c r="AI2" s="123"/>
      <c r="AJ2" s="123"/>
      <c r="AK2" s="116">
        <f>$E$24</f>
        <v>67</v>
      </c>
      <c r="AL2" s="116"/>
      <c r="AM2" s="94" t="s">
        <v>172</v>
      </c>
      <c r="AN2" s="93"/>
      <c r="AO2" s="93"/>
      <c r="AP2" s="1"/>
      <c r="AQ2" s="111" t="s">
        <v>179</v>
      </c>
      <c r="AR2" s="111"/>
      <c r="AS2" s="111"/>
      <c r="AT2" s="1"/>
    </row>
    <row r="3" spans="1:46" ht="15" customHeight="1" x14ac:dyDescent="0.25">
      <c r="A3" s="2"/>
      <c r="B3" s="231" t="s">
        <v>200</v>
      </c>
      <c r="C3" s="232"/>
      <c r="D3" s="232"/>
      <c r="E3" s="232"/>
      <c r="F3" s="232"/>
      <c r="G3" s="233"/>
      <c r="H3" s="2"/>
      <c r="I3" s="1"/>
      <c r="J3" s="11"/>
      <c r="K3" s="11"/>
      <c r="L3" s="191" t="s">
        <v>196</v>
      </c>
      <c r="M3" s="192"/>
      <c r="N3" s="192"/>
      <c r="O3" s="192"/>
      <c r="P3" s="192"/>
      <c r="Q3" s="192"/>
      <c r="R3" s="192"/>
      <c r="S3" s="192"/>
      <c r="T3" s="190"/>
      <c r="U3" s="184" t="s">
        <v>190</v>
      </c>
      <c r="V3" s="185"/>
      <c r="W3" s="12"/>
      <c r="X3" s="220" t="s">
        <v>193</v>
      </c>
      <c r="Y3" s="225"/>
      <c r="Z3" s="12"/>
      <c r="AA3" s="220" t="s">
        <v>194</v>
      </c>
      <c r="AB3" s="221"/>
      <c r="AC3" s="12"/>
      <c r="AD3" s="209" t="s">
        <v>138</v>
      </c>
      <c r="AE3" s="210"/>
      <c r="AF3" s="12"/>
      <c r="AG3" s="1"/>
      <c r="AH3" s="124" t="s">
        <v>170</v>
      </c>
      <c r="AI3" s="125"/>
      <c r="AJ3" s="9"/>
      <c r="AK3" s="9"/>
      <c r="AL3" s="9"/>
      <c r="AM3" s="9"/>
      <c r="AN3" s="130" t="s">
        <v>177</v>
      </c>
      <c r="AO3" s="131"/>
      <c r="AP3" s="1"/>
      <c r="AQ3" s="115"/>
      <c r="AR3" s="115"/>
      <c r="AS3" s="115"/>
      <c r="AT3" s="1"/>
    </row>
    <row r="4" spans="1:46" ht="75.75" customHeight="1" x14ac:dyDescent="0.25">
      <c r="A4" s="2"/>
      <c r="B4" s="234"/>
      <c r="C4" s="235"/>
      <c r="D4" s="235"/>
      <c r="E4" s="235"/>
      <c r="F4" s="235"/>
      <c r="G4" s="236"/>
      <c r="H4" s="2"/>
      <c r="I4" s="1"/>
      <c r="J4" s="2"/>
      <c r="K4" s="2"/>
      <c r="L4" s="191"/>
      <c r="M4" s="192"/>
      <c r="N4" s="192"/>
      <c r="O4" s="192"/>
      <c r="P4" s="192"/>
      <c r="Q4" s="192"/>
      <c r="R4" s="192"/>
      <c r="S4" s="192"/>
      <c r="T4" s="190"/>
      <c r="U4" s="186"/>
      <c r="V4" s="187"/>
      <c r="W4" s="2"/>
      <c r="X4" s="226"/>
      <c r="Y4" s="227"/>
      <c r="Z4" s="2"/>
      <c r="AA4" s="222"/>
      <c r="AB4" s="223"/>
      <c r="AC4" s="2"/>
      <c r="AD4" s="191"/>
      <c r="AE4" s="211"/>
      <c r="AF4" s="2"/>
      <c r="AG4" s="1"/>
      <c r="AH4" s="126"/>
      <c r="AI4" s="127"/>
      <c r="AJ4" s="9"/>
      <c r="AK4" s="9"/>
      <c r="AL4" s="9"/>
      <c r="AM4" s="9"/>
      <c r="AN4" s="132"/>
      <c r="AO4" s="133"/>
      <c r="AP4" s="1"/>
      <c r="AQ4" s="2"/>
      <c r="AR4" s="2"/>
      <c r="AS4" s="2"/>
      <c r="AT4" s="1"/>
    </row>
    <row r="5" spans="1:46" ht="15" customHeight="1" thickBot="1" x14ac:dyDescent="0.3">
      <c r="A5" s="2"/>
      <c r="B5" s="237"/>
      <c r="C5" s="238"/>
      <c r="D5" s="238"/>
      <c r="E5" s="238"/>
      <c r="F5" s="238"/>
      <c r="G5" s="239"/>
      <c r="H5" s="2"/>
      <c r="I5" s="1"/>
      <c r="J5" s="9"/>
      <c r="K5" s="13"/>
      <c r="L5" s="191"/>
      <c r="M5" s="192"/>
      <c r="N5" s="192"/>
      <c r="O5" s="192"/>
      <c r="P5" s="192"/>
      <c r="Q5" s="192"/>
      <c r="R5" s="192"/>
      <c r="S5" s="192"/>
      <c r="T5" s="190"/>
      <c r="U5" s="188"/>
      <c r="V5" s="189"/>
      <c r="W5" s="9"/>
      <c r="X5" s="228"/>
      <c r="Y5" s="229"/>
      <c r="Z5" s="9"/>
      <c r="AA5" s="224"/>
      <c r="AB5" s="194"/>
      <c r="AC5" s="9"/>
      <c r="AD5" s="212"/>
      <c r="AE5" s="213"/>
      <c r="AF5" s="9"/>
      <c r="AG5" s="1"/>
      <c r="AH5" s="128"/>
      <c r="AI5" s="129"/>
      <c r="AJ5" s="9"/>
      <c r="AK5" s="9"/>
      <c r="AL5" s="9"/>
      <c r="AM5" s="9"/>
      <c r="AN5" s="134"/>
      <c r="AO5" s="135"/>
      <c r="AP5" s="1"/>
      <c r="AQ5" s="2"/>
      <c r="AR5" s="2"/>
      <c r="AS5" s="2"/>
      <c r="AT5" s="1"/>
    </row>
    <row r="6" spans="1:46" ht="15" customHeight="1" thickBot="1" x14ac:dyDescent="0.3">
      <c r="A6" s="2"/>
      <c r="B6" s="2"/>
      <c r="C6" s="2"/>
      <c r="D6" s="2"/>
      <c r="E6" s="2"/>
      <c r="F6" s="2"/>
      <c r="G6" s="2"/>
      <c r="H6" s="2"/>
      <c r="I6" s="1"/>
      <c r="J6" s="13"/>
      <c r="K6" s="13"/>
      <c r="L6" s="7"/>
      <c r="M6" s="13"/>
      <c r="N6" s="13"/>
      <c r="O6" s="7"/>
      <c r="P6" s="13"/>
      <c r="Q6" s="13"/>
      <c r="R6" s="7"/>
      <c r="S6" s="13"/>
      <c r="T6" s="190"/>
      <c r="U6" s="2"/>
      <c r="V6" s="9"/>
      <c r="W6" s="9"/>
      <c r="X6" s="25"/>
      <c r="Y6" s="9"/>
      <c r="Z6" s="9"/>
      <c r="AA6" s="9"/>
      <c r="AB6" s="9"/>
      <c r="AC6" s="9"/>
      <c r="AD6" s="9"/>
      <c r="AE6" s="9"/>
      <c r="AF6" s="9"/>
      <c r="AG6" s="1"/>
      <c r="AH6" s="1"/>
      <c r="AI6" s="1"/>
      <c r="AJ6" s="1"/>
      <c r="AK6" s="1"/>
      <c r="AL6" s="1"/>
      <c r="AM6" s="1"/>
      <c r="AN6" s="1"/>
      <c r="AO6" s="1"/>
      <c r="AP6" s="1"/>
      <c r="AQ6" s="2"/>
      <c r="AR6" s="2"/>
      <c r="AS6" s="2"/>
      <c r="AT6" s="1"/>
    </row>
    <row r="7" spans="1:46" ht="21.75" customHeight="1" thickBot="1" x14ac:dyDescent="0.3">
      <c r="A7" s="2"/>
      <c r="B7" s="197" t="s">
        <v>184</v>
      </c>
      <c r="C7" s="198"/>
      <c r="D7" s="199"/>
      <c r="E7" s="136"/>
      <c r="F7" s="137"/>
      <c r="G7" s="138"/>
      <c r="H7" s="2"/>
      <c r="I7" s="1"/>
      <c r="J7" s="179" t="s">
        <v>199</v>
      </c>
      <c r="K7" s="2"/>
      <c r="L7" s="2"/>
      <c r="M7" s="2"/>
      <c r="N7" s="2"/>
      <c r="O7" s="2"/>
      <c r="P7" s="2"/>
      <c r="Q7" s="2"/>
      <c r="R7" s="2"/>
      <c r="S7" s="2"/>
      <c r="T7" s="190"/>
      <c r="U7" s="184" t="s">
        <v>191</v>
      </c>
      <c r="V7" s="185"/>
      <c r="W7" s="2"/>
      <c r="X7" s="2"/>
      <c r="Y7" s="2"/>
      <c r="Z7" s="2"/>
      <c r="AA7" s="2"/>
      <c r="AB7" s="2"/>
      <c r="AC7" s="2"/>
      <c r="AD7" s="2"/>
      <c r="AE7" s="2"/>
      <c r="AF7" s="2"/>
      <c r="AG7" s="1"/>
      <c r="AH7" s="9"/>
      <c r="AI7" s="9"/>
      <c r="AJ7" s="9"/>
      <c r="AK7" s="9"/>
      <c r="AL7" s="9"/>
      <c r="AM7" s="9"/>
      <c r="AN7" s="9"/>
      <c r="AO7" s="9"/>
      <c r="AP7" s="1"/>
      <c r="AQ7" s="2"/>
      <c r="AR7" s="2"/>
      <c r="AS7" s="2"/>
      <c r="AT7" s="1"/>
    </row>
    <row r="8" spans="1:46" ht="15.75" customHeight="1" thickBot="1" x14ac:dyDescent="0.3">
      <c r="A8" s="2"/>
      <c r="B8" s="200"/>
      <c r="C8" s="201"/>
      <c r="D8" s="202"/>
      <c r="E8" s="139"/>
      <c r="F8" s="140"/>
      <c r="G8" s="141"/>
      <c r="H8" s="2"/>
      <c r="I8" s="1"/>
      <c r="J8" s="180"/>
      <c r="K8" s="9"/>
      <c r="L8" s="164">
        <f>IF((IF(($B$9*0.04)&gt;2100, 2100-$B$19*185-$E$19*300-175,$B$9*0.04-$B$19*185-$E$19*300-175))&lt;60,60,IF(($B$9*0.04)&gt;2100, 2100-$B$19*185-$E$19*300-175,$B$9*0.04-$B$19*185-$E$19*300-175))</f>
        <v>1325</v>
      </c>
      <c r="M8" s="165"/>
      <c r="N8" s="165"/>
      <c r="O8" s="165"/>
      <c r="P8" s="165"/>
      <c r="Q8" s="165"/>
      <c r="R8" s="165"/>
      <c r="S8" s="166"/>
      <c r="T8" s="190"/>
      <c r="U8" s="164">
        <f>$B$19*185+$E$19*300</f>
        <v>600</v>
      </c>
      <c r="V8" s="166"/>
      <c r="W8" s="9"/>
      <c r="X8" s="164">
        <f>Support!$B$9-Support!$C$9</f>
        <v>541</v>
      </c>
      <c r="Y8" s="166"/>
      <c r="Z8" s="9"/>
      <c r="AA8" s="164">
        <f>IF($X$8-$U$8-$U$18&gt;0,$X$8-$U$8-$U$18,0)</f>
        <v>0</v>
      </c>
      <c r="AB8" s="166"/>
      <c r="AC8" s="9"/>
      <c r="AD8" s="12"/>
      <c r="AE8" s="12"/>
      <c r="AF8" s="9"/>
      <c r="AG8" s="1"/>
      <c r="AH8" s="117">
        <f>Riester!$B$10</f>
        <v>95984.119768549645</v>
      </c>
      <c r="AI8" s="118"/>
      <c r="AJ8" s="9"/>
      <c r="AK8" s="9"/>
      <c r="AL8" s="9"/>
      <c r="AM8" s="9"/>
      <c r="AN8" s="117">
        <f>'Steuerrück ETF BASIS'!$B$10</f>
        <v>0</v>
      </c>
      <c r="AO8" s="118"/>
      <c r="AP8" s="1"/>
      <c r="AQ8" s="2"/>
      <c r="AR8" s="112">
        <f>AH8+AK8+AN8</f>
        <v>95984.119768549645</v>
      </c>
      <c r="AS8" s="2"/>
      <c r="AT8" s="1"/>
    </row>
    <row r="9" spans="1:46" ht="15.75" customHeight="1" x14ac:dyDescent="0.25">
      <c r="A9" s="2"/>
      <c r="B9" s="155">
        <v>65000</v>
      </c>
      <c r="C9" s="156"/>
      <c r="D9" s="157"/>
      <c r="E9" s="203"/>
      <c r="F9" s="204"/>
      <c r="G9" s="205"/>
      <c r="H9" s="2"/>
      <c r="I9" s="1"/>
      <c r="J9" s="180"/>
      <c r="K9" s="9"/>
      <c r="L9" s="167"/>
      <c r="M9" s="168"/>
      <c r="N9" s="168"/>
      <c r="O9" s="168"/>
      <c r="P9" s="168"/>
      <c r="Q9" s="168"/>
      <c r="R9" s="168"/>
      <c r="S9" s="169"/>
      <c r="T9" s="190"/>
      <c r="U9" s="167"/>
      <c r="V9" s="169"/>
      <c r="W9" s="9"/>
      <c r="X9" s="167"/>
      <c r="Y9" s="169"/>
      <c r="Z9" s="9"/>
      <c r="AA9" s="167"/>
      <c r="AB9" s="169"/>
      <c r="AC9" s="9"/>
      <c r="AD9" s="12"/>
      <c r="AE9" s="12"/>
      <c r="AF9" s="9"/>
      <c r="AG9" s="1"/>
      <c r="AH9" s="119"/>
      <c r="AI9" s="120"/>
      <c r="AJ9" s="9"/>
      <c r="AK9" s="9"/>
      <c r="AL9" s="9"/>
      <c r="AM9" s="9"/>
      <c r="AN9" s="119"/>
      <c r="AO9" s="120"/>
      <c r="AP9" s="1"/>
      <c r="AQ9" s="2"/>
      <c r="AR9" s="113"/>
      <c r="AS9" s="2"/>
      <c r="AT9" s="1"/>
    </row>
    <row r="10" spans="1:46" ht="15.6" customHeight="1" x14ac:dyDescent="0.25">
      <c r="A10" s="2"/>
      <c r="B10" s="158"/>
      <c r="C10" s="159"/>
      <c r="D10" s="160"/>
      <c r="E10" s="217"/>
      <c r="F10" s="218"/>
      <c r="G10" s="219"/>
      <c r="H10" s="2"/>
      <c r="I10" s="1"/>
      <c r="J10" s="180"/>
      <c r="K10" s="2"/>
      <c r="L10" s="167"/>
      <c r="M10" s="168"/>
      <c r="N10" s="168"/>
      <c r="O10" s="168"/>
      <c r="P10" s="168"/>
      <c r="Q10" s="168"/>
      <c r="R10" s="168"/>
      <c r="S10" s="169"/>
      <c r="T10" s="190"/>
      <c r="U10" s="167"/>
      <c r="V10" s="169"/>
      <c r="W10" s="8"/>
      <c r="X10" s="167"/>
      <c r="Y10" s="169"/>
      <c r="Z10" s="8"/>
      <c r="AA10" s="167"/>
      <c r="AB10" s="169"/>
      <c r="AC10" s="2"/>
      <c r="AD10" s="12"/>
      <c r="AE10" s="12"/>
      <c r="AF10" s="2"/>
      <c r="AG10" s="1"/>
      <c r="AH10" s="119"/>
      <c r="AI10" s="120"/>
      <c r="AJ10" s="9"/>
      <c r="AK10" s="9"/>
      <c r="AL10" s="9"/>
      <c r="AM10" s="9"/>
      <c r="AN10" s="119"/>
      <c r="AO10" s="120"/>
      <c r="AP10" s="1"/>
      <c r="AQ10" s="2"/>
      <c r="AR10" s="113"/>
      <c r="AS10" s="2"/>
      <c r="AT10" s="1"/>
    </row>
    <row r="11" spans="1:46" ht="15" customHeight="1" x14ac:dyDescent="0.25">
      <c r="A11" s="2"/>
      <c r="B11" s="158"/>
      <c r="C11" s="159"/>
      <c r="D11" s="160"/>
      <c r="E11" s="217"/>
      <c r="F11" s="218"/>
      <c r="G11" s="219"/>
      <c r="H11" s="2"/>
      <c r="I11" s="1"/>
      <c r="J11" s="180"/>
      <c r="K11" s="9"/>
      <c r="L11" s="167"/>
      <c r="M11" s="168"/>
      <c r="N11" s="168"/>
      <c r="O11" s="168"/>
      <c r="P11" s="168"/>
      <c r="Q11" s="168"/>
      <c r="R11" s="168"/>
      <c r="S11" s="169"/>
      <c r="T11" s="190"/>
      <c r="U11" s="167"/>
      <c r="V11" s="169"/>
      <c r="W11" s="9"/>
      <c r="X11" s="167"/>
      <c r="Y11" s="169"/>
      <c r="Z11" s="9"/>
      <c r="AA11" s="167"/>
      <c r="AB11" s="169"/>
      <c r="AC11" s="9"/>
      <c r="AD11" s="12"/>
      <c r="AE11" s="12"/>
      <c r="AF11" s="9"/>
      <c r="AG11" s="1"/>
      <c r="AH11" s="119"/>
      <c r="AI11" s="120"/>
      <c r="AJ11" s="9"/>
      <c r="AK11" s="9"/>
      <c r="AL11" s="9"/>
      <c r="AM11" s="9"/>
      <c r="AN11" s="119"/>
      <c r="AO11" s="120"/>
      <c r="AP11" s="1"/>
      <c r="AQ11" s="2"/>
      <c r="AR11" s="113"/>
      <c r="AS11" s="2"/>
      <c r="AT11" s="1"/>
    </row>
    <row r="12" spans="1:46" ht="15" customHeight="1" x14ac:dyDescent="0.25">
      <c r="A12" s="2"/>
      <c r="B12" s="158"/>
      <c r="C12" s="159"/>
      <c r="D12" s="160"/>
      <c r="E12" s="217"/>
      <c r="F12" s="218"/>
      <c r="G12" s="219"/>
      <c r="H12" s="2"/>
      <c r="I12" s="1"/>
      <c r="J12" s="180"/>
      <c r="K12" s="9"/>
      <c r="L12" s="167"/>
      <c r="M12" s="168"/>
      <c r="N12" s="168"/>
      <c r="O12" s="168"/>
      <c r="P12" s="168"/>
      <c r="Q12" s="168"/>
      <c r="R12" s="168"/>
      <c r="S12" s="169"/>
      <c r="T12" s="190"/>
      <c r="U12" s="167"/>
      <c r="V12" s="169"/>
      <c r="W12" s="9"/>
      <c r="X12" s="167"/>
      <c r="Y12" s="169"/>
      <c r="Z12" s="9"/>
      <c r="AA12" s="167"/>
      <c r="AB12" s="169"/>
      <c r="AC12" s="9"/>
      <c r="AD12" s="12"/>
      <c r="AE12" s="12"/>
      <c r="AF12" s="9"/>
      <c r="AG12" s="1"/>
      <c r="AH12" s="119"/>
      <c r="AI12" s="120"/>
      <c r="AJ12" s="9"/>
      <c r="AK12" s="9"/>
      <c r="AL12" s="9"/>
      <c r="AM12" s="9"/>
      <c r="AN12" s="119"/>
      <c r="AO12" s="120"/>
      <c r="AP12" s="1"/>
      <c r="AQ12" s="2"/>
      <c r="AR12" s="113"/>
      <c r="AS12" s="2"/>
      <c r="AT12" s="1"/>
    </row>
    <row r="13" spans="1:46" ht="15" customHeight="1" x14ac:dyDescent="0.25">
      <c r="A13" s="2"/>
      <c r="B13" s="158"/>
      <c r="C13" s="159"/>
      <c r="D13" s="160"/>
      <c r="E13" s="217"/>
      <c r="F13" s="218"/>
      <c r="G13" s="219"/>
      <c r="H13" s="2"/>
      <c r="I13" s="1"/>
      <c r="J13" s="180"/>
      <c r="K13" s="9"/>
      <c r="L13" s="167"/>
      <c r="M13" s="168"/>
      <c r="N13" s="168"/>
      <c r="O13" s="168"/>
      <c r="P13" s="168"/>
      <c r="Q13" s="168"/>
      <c r="R13" s="168"/>
      <c r="S13" s="169"/>
      <c r="T13" s="190"/>
      <c r="U13" s="167"/>
      <c r="V13" s="169"/>
      <c r="W13" s="9"/>
      <c r="X13" s="167"/>
      <c r="Y13" s="169"/>
      <c r="Z13" s="9"/>
      <c r="AA13" s="167"/>
      <c r="AB13" s="169"/>
      <c r="AC13" s="9"/>
      <c r="AD13" s="12"/>
      <c r="AE13" s="12"/>
      <c r="AF13" s="9"/>
      <c r="AG13" s="1"/>
      <c r="AH13" s="119"/>
      <c r="AI13" s="120"/>
      <c r="AJ13" s="9"/>
      <c r="AK13" s="9"/>
      <c r="AL13" s="9"/>
      <c r="AM13" s="9"/>
      <c r="AN13" s="119"/>
      <c r="AO13" s="120"/>
      <c r="AP13" s="1"/>
      <c r="AQ13" s="2"/>
      <c r="AR13" s="113"/>
      <c r="AS13" s="2"/>
      <c r="AT13" s="1"/>
    </row>
    <row r="14" spans="1:46" ht="15" customHeight="1" thickBot="1" x14ac:dyDescent="0.3">
      <c r="A14" s="2"/>
      <c r="B14" s="158"/>
      <c r="C14" s="159"/>
      <c r="D14" s="160"/>
      <c r="E14" s="217"/>
      <c r="F14" s="218"/>
      <c r="G14" s="219"/>
      <c r="H14" s="2"/>
      <c r="I14" s="1"/>
      <c r="J14" s="180"/>
      <c r="K14" s="2"/>
      <c r="L14" s="167"/>
      <c r="M14" s="168"/>
      <c r="N14" s="168"/>
      <c r="O14" s="168"/>
      <c r="P14" s="168"/>
      <c r="Q14" s="168"/>
      <c r="R14" s="168"/>
      <c r="S14" s="169"/>
      <c r="T14" s="190"/>
      <c r="U14" s="182"/>
      <c r="V14" s="183"/>
      <c r="W14" s="2"/>
      <c r="X14" s="167"/>
      <c r="Y14" s="169"/>
      <c r="Z14" s="2"/>
      <c r="AA14" s="167"/>
      <c r="AB14" s="169"/>
      <c r="AC14" s="2"/>
      <c r="AD14" s="12"/>
      <c r="AE14" s="12"/>
      <c r="AF14" s="2"/>
      <c r="AG14" s="1"/>
      <c r="AH14" s="121"/>
      <c r="AI14" s="122"/>
      <c r="AJ14" s="9"/>
      <c r="AK14" s="9"/>
      <c r="AL14" s="9"/>
      <c r="AM14" s="9"/>
      <c r="AN14" s="121"/>
      <c r="AO14" s="122"/>
      <c r="AP14" s="1"/>
      <c r="AQ14" s="2"/>
      <c r="AR14" s="114"/>
      <c r="AS14" s="2"/>
      <c r="AT14" s="1"/>
    </row>
    <row r="15" spans="1:46" ht="16.5" customHeight="1" thickBot="1" x14ac:dyDescent="0.3">
      <c r="A15" s="2"/>
      <c r="B15" s="161"/>
      <c r="C15" s="162"/>
      <c r="D15" s="163"/>
      <c r="E15" s="206"/>
      <c r="F15" s="207"/>
      <c r="G15" s="208"/>
      <c r="H15" s="2"/>
      <c r="I15" s="1"/>
      <c r="J15" s="180"/>
      <c r="K15" s="9"/>
      <c r="L15" s="167"/>
      <c r="M15" s="168"/>
      <c r="N15" s="168"/>
      <c r="O15" s="168"/>
      <c r="P15" s="168"/>
      <c r="Q15" s="168"/>
      <c r="R15" s="168"/>
      <c r="S15" s="169"/>
      <c r="T15" s="190"/>
      <c r="U15" s="2"/>
      <c r="V15" s="9"/>
      <c r="W15" s="9"/>
      <c r="X15" s="167"/>
      <c r="Y15" s="169"/>
      <c r="Z15" s="9"/>
      <c r="AA15" s="167"/>
      <c r="AB15" s="169"/>
      <c r="AC15" s="9"/>
      <c r="AD15" s="12"/>
      <c r="AE15" s="12"/>
      <c r="AF15" s="9"/>
      <c r="AG15" s="1"/>
      <c r="AH15" s="9"/>
      <c r="AI15" s="9"/>
      <c r="AJ15" s="9"/>
      <c r="AK15" s="9"/>
      <c r="AL15" s="9"/>
      <c r="AM15" s="9"/>
      <c r="AN15" s="9"/>
      <c r="AO15" s="9"/>
      <c r="AP15" s="1"/>
      <c r="AQ15" s="2"/>
      <c r="AR15" s="95"/>
      <c r="AS15" s="2"/>
      <c r="AT15" s="1"/>
    </row>
    <row r="16" spans="1:46" ht="15" customHeight="1" thickBot="1" x14ac:dyDescent="0.3">
      <c r="A16" s="2"/>
      <c r="B16" s="2"/>
      <c r="C16" s="2"/>
      <c r="D16" s="2"/>
      <c r="E16" s="2"/>
      <c r="F16" s="2"/>
      <c r="G16" s="2"/>
      <c r="H16" s="2"/>
      <c r="I16" s="1"/>
      <c r="J16" s="180"/>
      <c r="K16" s="9"/>
      <c r="L16" s="167"/>
      <c r="M16" s="168"/>
      <c r="N16" s="168"/>
      <c r="O16" s="168"/>
      <c r="P16" s="168"/>
      <c r="Q16" s="168"/>
      <c r="R16" s="168"/>
      <c r="S16" s="169"/>
      <c r="T16" s="190"/>
      <c r="U16" s="193" t="s">
        <v>192</v>
      </c>
      <c r="V16" s="193"/>
      <c r="W16" s="9"/>
      <c r="X16" s="167"/>
      <c r="Y16" s="169"/>
      <c r="Z16" s="9"/>
      <c r="AA16" s="167"/>
      <c r="AB16" s="169"/>
      <c r="AC16" s="9"/>
      <c r="AD16" s="12"/>
      <c r="AE16" s="12"/>
      <c r="AF16" s="9"/>
      <c r="AG16" s="1"/>
      <c r="AH16" s="1"/>
      <c r="AI16" s="1"/>
      <c r="AJ16" s="1"/>
      <c r="AK16" s="1"/>
      <c r="AL16" s="1"/>
      <c r="AM16" s="1"/>
      <c r="AN16" s="1"/>
      <c r="AO16" s="1"/>
      <c r="AP16" s="1"/>
      <c r="AQ16" s="2"/>
      <c r="AR16" s="2"/>
      <c r="AS16" s="2"/>
      <c r="AT16" s="1"/>
    </row>
    <row r="17" spans="1:46" ht="14.45" customHeight="1" thickBot="1" x14ac:dyDescent="0.3">
      <c r="A17" s="2"/>
      <c r="B17" s="136" t="s">
        <v>188</v>
      </c>
      <c r="C17" s="137"/>
      <c r="D17" s="138"/>
      <c r="E17" s="143" t="s">
        <v>189</v>
      </c>
      <c r="F17" s="144"/>
      <c r="G17" s="145"/>
      <c r="H17" s="2"/>
      <c r="I17" s="1"/>
      <c r="J17" s="180"/>
      <c r="K17" s="9"/>
      <c r="L17" s="167"/>
      <c r="M17" s="168"/>
      <c r="N17" s="168"/>
      <c r="O17" s="168"/>
      <c r="P17" s="168"/>
      <c r="Q17" s="168"/>
      <c r="R17" s="168"/>
      <c r="S17" s="169"/>
      <c r="T17" s="190"/>
      <c r="U17" s="194"/>
      <c r="V17" s="194"/>
      <c r="W17" s="9"/>
      <c r="X17" s="167"/>
      <c r="Y17" s="169"/>
      <c r="Z17" s="9"/>
      <c r="AA17" s="167"/>
      <c r="AB17" s="169"/>
      <c r="AC17" s="9"/>
      <c r="AD17" s="12"/>
      <c r="AE17" s="12"/>
      <c r="AF17" s="9"/>
      <c r="AG17" s="1"/>
      <c r="AH17" s="9"/>
      <c r="AI17" s="9"/>
      <c r="AJ17" s="9"/>
      <c r="AK17" s="9"/>
      <c r="AL17" s="9"/>
      <c r="AM17" s="9"/>
      <c r="AN17" s="9"/>
      <c r="AO17" s="9"/>
      <c r="AP17" s="1"/>
      <c r="AQ17" s="2"/>
      <c r="AR17" s="2"/>
      <c r="AS17" s="2"/>
      <c r="AT17" s="1"/>
    </row>
    <row r="18" spans="1:46" ht="15" customHeight="1" thickBot="1" x14ac:dyDescent="0.3">
      <c r="A18" s="2"/>
      <c r="B18" s="139"/>
      <c r="C18" s="140"/>
      <c r="D18" s="141"/>
      <c r="E18" s="146"/>
      <c r="F18" s="147"/>
      <c r="G18" s="148"/>
      <c r="H18" s="2"/>
      <c r="I18" s="1"/>
      <c r="J18" s="180"/>
      <c r="K18" s="9"/>
      <c r="L18" s="167"/>
      <c r="M18" s="168"/>
      <c r="N18" s="168"/>
      <c r="O18" s="168"/>
      <c r="P18" s="168"/>
      <c r="Q18" s="168"/>
      <c r="R18" s="168"/>
      <c r="S18" s="169"/>
      <c r="T18" s="190"/>
      <c r="U18" s="164">
        <v>175</v>
      </c>
      <c r="V18" s="166"/>
      <c r="W18" s="9"/>
      <c r="X18" s="167"/>
      <c r="Y18" s="169"/>
      <c r="Z18" s="9"/>
      <c r="AA18" s="167"/>
      <c r="AB18" s="169"/>
      <c r="AC18" s="9"/>
      <c r="AD18" s="12"/>
      <c r="AE18" s="12"/>
      <c r="AF18" s="9"/>
      <c r="AG18" s="1"/>
      <c r="AH18" s="9"/>
      <c r="AI18" s="9"/>
      <c r="AJ18" s="9"/>
      <c r="AK18" s="9"/>
      <c r="AL18" s="9"/>
      <c r="AM18" s="9"/>
      <c r="AN18" s="9"/>
      <c r="AO18" s="9"/>
      <c r="AP18" s="1"/>
      <c r="AQ18" s="2"/>
      <c r="AR18" s="2"/>
      <c r="AS18" s="2"/>
      <c r="AT18" s="1"/>
    </row>
    <row r="19" spans="1:46" ht="14.45" customHeight="1" x14ac:dyDescent="0.25">
      <c r="A19" s="2"/>
      <c r="B19" s="203">
        <v>0</v>
      </c>
      <c r="C19" s="204"/>
      <c r="D19" s="205"/>
      <c r="E19" s="203">
        <v>2</v>
      </c>
      <c r="F19" s="204"/>
      <c r="G19" s="205"/>
      <c r="H19" s="2"/>
      <c r="I19" s="1"/>
      <c r="J19" s="180"/>
      <c r="K19" s="2"/>
      <c r="L19" s="167"/>
      <c r="M19" s="168"/>
      <c r="N19" s="168"/>
      <c r="O19" s="168"/>
      <c r="P19" s="168"/>
      <c r="Q19" s="168"/>
      <c r="R19" s="168"/>
      <c r="S19" s="169"/>
      <c r="T19" s="190"/>
      <c r="U19" s="167"/>
      <c r="V19" s="169"/>
      <c r="W19" s="2"/>
      <c r="X19" s="167"/>
      <c r="Y19" s="169"/>
      <c r="Z19" s="2"/>
      <c r="AA19" s="167"/>
      <c r="AB19" s="169"/>
      <c r="AC19" s="2"/>
      <c r="AD19" s="12"/>
      <c r="AE19" s="12"/>
      <c r="AF19" s="2"/>
      <c r="AG19" s="1"/>
      <c r="AH19" s="9"/>
      <c r="AI19" s="9"/>
      <c r="AJ19" s="9"/>
      <c r="AK19" s="9"/>
      <c r="AL19" s="9"/>
      <c r="AM19" s="9"/>
      <c r="AN19" s="9"/>
      <c r="AO19" s="9"/>
      <c r="AP19" s="1"/>
      <c r="AQ19" s="2"/>
      <c r="AR19" s="2"/>
      <c r="AS19" s="2"/>
      <c r="AT19" s="1"/>
    </row>
    <row r="20" spans="1:46" ht="15" customHeight="1" thickBot="1" x14ac:dyDescent="0.3">
      <c r="A20" s="2"/>
      <c r="B20" s="206"/>
      <c r="C20" s="207"/>
      <c r="D20" s="208"/>
      <c r="E20" s="206"/>
      <c r="F20" s="207"/>
      <c r="G20" s="208"/>
      <c r="H20" s="2"/>
      <c r="I20" s="1"/>
      <c r="J20" s="180"/>
      <c r="K20" s="9"/>
      <c r="L20" s="167"/>
      <c r="M20" s="168"/>
      <c r="N20" s="168"/>
      <c r="O20" s="168"/>
      <c r="P20" s="168"/>
      <c r="Q20" s="168"/>
      <c r="R20" s="168"/>
      <c r="S20" s="169"/>
      <c r="T20" s="190"/>
      <c r="U20" s="167"/>
      <c r="V20" s="169"/>
      <c r="W20" s="9"/>
      <c r="X20" s="167"/>
      <c r="Y20" s="169"/>
      <c r="Z20" s="9"/>
      <c r="AA20" s="167"/>
      <c r="AB20" s="169"/>
      <c r="AC20" s="9"/>
      <c r="AD20" s="12"/>
      <c r="AE20" s="12"/>
      <c r="AF20" s="9"/>
      <c r="AG20" s="1"/>
      <c r="AH20" s="9"/>
      <c r="AI20" s="9"/>
      <c r="AJ20" s="9"/>
      <c r="AK20" s="9"/>
      <c r="AL20" s="9"/>
      <c r="AM20" s="9"/>
      <c r="AN20" s="9"/>
      <c r="AO20" s="9"/>
      <c r="AP20" s="1"/>
      <c r="AQ20" s="2"/>
      <c r="AR20" s="2"/>
      <c r="AS20" s="2"/>
      <c r="AT20" s="1"/>
    </row>
    <row r="21" spans="1:46" ht="15" customHeight="1" thickBot="1" x14ac:dyDescent="0.3">
      <c r="A21" s="2"/>
      <c r="B21" s="2"/>
      <c r="C21" s="2"/>
      <c r="D21" s="2"/>
      <c r="E21" s="2"/>
      <c r="F21" s="2"/>
      <c r="G21" s="2"/>
      <c r="H21" s="2"/>
      <c r="I21" s="1"/>
      <c r="J21" s="180"/>
      <c r="K21" s="9"/>
      <c r="L21" s="167"/>
      <c r="M21" s="168"/>
      <c r="N21" s="168"/>
      <c r="O21" s="168"/>
      <c r="P21" s="168"/>
      <c r="Q21" s="168"/>
      <c r="R21" s="168"/>
      <c r="S21" s="169"/>
      <c r="T21" s="190"/>
      <c r="U21" s="167"/>
      <c r="V21" s="169"/>
      <c r="W21" s="9"/>
      <c r="X21" s="167"/>
      <c r="Y21" s="169"/>
      <c r="Z21" s="9"/>
      <c r="AA21" s="167"/>
      <c r="AB21" s="169"/>
      <c r="AC21" s="9"/>
      <c r="AD21" s="12"/>
      <c r="AE21" s="12"/>
      <c r="AF21" s="9"/>
      <c r="AG21" s="1"/>
      <c r="AH21" s="9"/>
      <c r="AI21" s="9"/>
      <c r="AJ21" s="9"/>
      <c r="AK21" s="9"/>
      <c r="AL21" s="9"/>
      <c r="AM21" s="9"/>
      <c r="AN21" s="9"/>
      <c r="AO21" s="9"/>
      <c r="AP21" s="1"/>
      <c r="AQ21" s="2"/>
      <c r="AR21" s="2"/>
      <c r="AS21" s="2"/>
      <c r="AT21" s="1"/>
    </row>
    <row r="22" spans="1:46" ht="15.75" customHeight="1" x14ac:dyDescent="0.25">
      <c r="A22" s="2"/>
      <c r="B22" s="136" t="s">
        <v>0</v>
      </c>
      <c r="C22" s="137"/>
      <c r="D22" s="138"/>
      <c r="E22" s="143" t="s">
        <v>195</v>
      </c>
      <c r="F22" s="144"/>
      <c r="G22" s="145"/>
      <c r="H22" s="2"/>
      <c r="I22" s="1"/>
      <c r="J22" s="180"/>
      <c r="K22" s="2"/>
      <c r="L22" s="167"/>
      <c r="M22" s="168"/>
      <c r="N22" s="168"/>
      <c r="O22" s="168"/>
      <c r="P22" s="168"/>
      <c r="Q22" s="168"/>
      <c r="R22" s="168"/>
      <c r="S22" s="169"/>
      <c r="T22" s="190"/>
      <c r="U22" s="167"/>
      <c r="V22" s="169"/>
      <c r="W22" s="2"/>
      <c r="X22" s="167"/>
      <c r="Y22" s="169"/>
      <c r="Z22" s="2"/>
      <c r="AA22" s="167"/>
      <c r="AB22" s="169"/>
      <c r="AC22" s="2"/>
      <c r="AD22" s="12"/>
      <c r="AE22" s="12"/>
      <c r="AF22" s="2"/>
      <c r="AG22" s="1"/>
      <c r="AH22" s="9"/>
      <c r="AI22" s="9"/>
      <c r="AJ22" s="9"/>
      <c r="AK22" s="9"/>
      <c r="AL22" s="9"/>
      <c r="AM22" s="9"/>
      <c r="AN22" s="9"/>
      <c r="AO22" s="9"/>
      <c r="AP22" s="1"/>
      <c r="AQ22" s="2"/>
      <c r="AR22" s="2"/>
      <c r="AS22" s="2"/>
      <c r="AT22" s="1"/>
    </row>
    <row r="23" spans="1:46" ht="15" customHeight="1" thickBot="1" x14ac:dyDescent="0.3">
      <c r="A23" s="2"/>
      <c r="B23" s="139"/>
      <c r="C23" s="140"/>
      <c r="D23" s="141"/>
      <c r="E23" s="146"/>
      <c r="F23" s="147"/>
      <c r="G23" s="148"/>
      <c r="H23" s="2"/>
      <c r="I23" s="1"/>
      <c r="J23" s="180"/>
      <c r="K23" s="9"/>
      <c r="L23" s="167"/>
      <c r="M23" s="168"/>
      <c r="N23" s="168"/>
      <c r="O23" s="168"/>
      <c r="P23" s="168"/>
      <c r="Q23" s="168"/>
      <c r="R23" s="168"/>
      <c r="S23" s="169"/>
      <c r="T23" s="190"/>
      <c r="U23" s="167"/>
      <c r="V23" s="169"/>
      <c r="W23" s="9"/>
      <c r="X23" s="167"/>
      <c r="Y23" s="169"/>
      <c r="Z23" s="9"/>
      <c r="AA23" s="167"/>
      <c r="AB23" s="169"/>
      <c r="AC23" s="9"/>
      <c r="AD23" s="12"/>
      <c r="AE23" s="12"/>
      <c r="AF23" s="9"/>
      <c r="AG23" s="1"/>
      <c r="AH23" s="9"/>
      <c r="AI23" s="9"/>
      <c r="AJ23" s="9"/>
      <c r="AK23" s="9"/>
      <c r="AL23" s="9"/>
      <c r="AM23" s="9"/>
      <c r="AN23" s="9"/>
      <c r="AO23" s="9"/>
      <c r="AP23" s="1"/>
      <c r="AQ23" s="2"/>
      <c r="AR23" s="2"/>
      <c r="AS23" s="2"/>
      <c r="AT23" s="1"/>
    </row>
    <row r="24" spans="1:46" ht="15" customHeight="1" thickBot="1" x14ac:dyDescent="0.3">
      <c r="A24" s="2"/>
      <c r="B24" s="203">
        <v>37</v>
      </c>
      <c r="C24" s="204"/>
      <c r="D24" s="205"/>
      <c r="E24" s="203">
        <v>67</v>
      </c>
      <c r="F24" s="204"/>
      <c r="G24" s="205"/>
      <c r="H24" s="2"/>
      <c r="I24" s="1"/>
      <c r="J24" s="181"/>
      <c r="K24" s="9"/>
      <c r="L24" s="167"/>
      <c r="M24" s="168"/>
      <c r="N24" s="168"/>
      <c r="O24" s="168"/>
      <c r="P24" s="168"/>
      <c r="Q24" s="168"/>
      <c r="R24" s="168"/>
      <c r="S24" s="169"/>
      <c r="T24" s="190"/>
      <c r="U24" s="182"/>
      <c r="V24" s="183"/>
      <c r="W24" s="9"/>
      <c r="X24" s="182"/>
      <c r="Y24" s="183"/>
      <c r="Z24" s="9"/>
      <c r="AA24" s="182"/>
      <c r="AB24" s="183"/>
      <c r="AC24" s="9"/>
      <c r="AD24" s="12"/>
      <c r="AE24" s="12"/>
      <c r="AF24" s="9"/>
      <c r="AG24" s="1"/>
      <c r="AH24" s="9"/>
      <c r="AI24" s="9"/>
      <c r="AJ24" s="9"/>
      <c r="AK24" s="9"/>
      <c r="AL24" s="9"/>
      <c r="AM24" s="9"/>
      <c r="AN24" s="9"/>
      <c r="AO24" s="9"/>
      <c r="AP24" s="1"/>
      <c r="AQ24" s="2"/>
      <c r="AR24" s="2"/>
      <c r="AS24" s="2"/>
      <c r="AT24" s="1"/>
    </row>
    <row r="25" spans="1:46" ht="15.75" customHeight="1" thickBot="1" x14ac:dyDescent="0.3">
      <c r="A25" s="2"/>
      <c r="B25" s="206"/>
      <c r="C25" s="207"/>
      <c r="D25" s="208"/>
      <c r="E25" s="206"/>
      <c r="F25" s="207"/>
      <c r="G25" s="208"/>
      <c r="H25" s="2"/>
      <c r="I25" s="1"/>
      <c r="J25" s="180" t="s">
        <v>197</v>
      </c>
      <c r="K25" s="2"/>
      <c r="L25" s="170">
        <f>$L$8</f>
        <v>1325</v>
      </c>
      <c r="M25" s="171"/>
      <c r="N25" s="171"/>
      <c r="O25" s="171"/>
      <c r="P25" s="171"/>
      <c r="Q25" s="171"/>
      <c r="R25" s="171"/>
      <c r="S25" s="172"/>
      <c r="T25" s="190"/>
      <c r="U25" s="2"/>
      <c r="V25" s="2"/>
      <c r="W25" s="2"/>
      <c r="X25" s="230"/>
      <c r="Y25" s="230"/>
      <c r="Z25" s="2"/>
      <c r="AA25" s="2"/>
      <c r="AB25" s="2"/>
      <c r="AC25" s="2"/>
      <c r="AD25" s="2"/>
      <c r="AE25" s="2"/>
      <c r="AF25" s="2"/>
      <c r="AG25" s="1"/>
      <c r="AH25" s="9"/>
      <c r="AI25" s="9"/>
      <c r="AJ25" s="9"/>
      <c r="AK25" s="9"/>
      <c r="AL25" s="9"/>
      <c r="AM25" s="9"/>
      <c r="AN25" s="9"/>
      <c r="AO25" s="9"/>
      <c r="AP25" s="1"/>
      <c r="AQ25" s="2"/>
      <c r="AR25" s="2"/>
      <c r="AS25" s="2"/>
      <c r="AT25" s="1"/>
    </row>
    <row r="26" spans="1:46" ht="15" customHeight="1" thickBot="1" x14ac:dyDescent="0.3">
      <c r="A26" s="2"/>
      <c r="B26" s="2"/>
      <c r="C26" s="2"/>
      <c r="D26" s="2"/>
      <c r="E26" s="2"/>
      <c r="F26" s="2"/>
      <c r="G26" s="2"/>
      <c r="H26" s="2"/>
      <c r="I26" s="1"/>
      <c r="J26" s="180"/>
      <c r="K26" s="9"/>
      <c r="L26" s="173"/>
      <c r="M26" s="174"/>
      <c r="N26" s="174"/>
      <c r="O26" s="174"/>
      <c r="P26" s="174"/>
      <c r="Q26" s="174"/>
      <c r="R26" s="174"/>
      <c r="S26" s="175"/>
      <c r="T26" s="190"/>
      <c r="U26" s="2"/>
      <c r="V26" s="9"/>
      <c r="W26" s="9"/>
      <c r="X26" s="9"/>
      <c r="Y26" s="9"/>
      <c r="Z26" s="9"/>
      <c r="AA26" s="9"/>
      <c r="AB26" s="9"/>
      <c r="AC26" s="9"/>
      <c r="AD26" s="9"/>
      <c r="AE26" s="9"/>
      <c r="AF26" s="9"/>
      <c r="AG26" s="1"/>
      <c r="AH26" s="1"/>
      <c r="AI26" s="1"/>
      <c r="AJ26" s="1"/>
      <c r="AK26" s="1"/>
      <c r="AL26" s="1"/>
      <c r="AM26" s="1"/>
      <c r="AN26" s="1"/>
      <c r="AO26" s="1"/>
      <c r="AP26" s="1"/>
      <c r="AQ26" s="2"/>
      <c r="AR26" s="95"/>
      <c r="AS26" s="2"/>
      <c r="AT26" s="1"/>
    </row>
    <row r="27" spans="1:46" ht="15.75" customHeight="1" thickBot="1" x14ac:dyDescent="0.3">
      <c r="A27" s="2"/>
      <c r="B27" s="136"/>
      <c r="C27" s="137"/>
      <c r="D27" s="138"/>
      <c r="E27" s="143" t="s">
        <v>178</v>
      </c>
      <c r="F27" s="144"/>
      <c r="G27" s="145"/>
      <c r="H27" s="2"/>
      <c r="I27" s="1"/>
      <c r="J27" s="180"/>
      <c r="K27" s="9"/>
      <c r="L27" s="173"/>
      <c r="M27" s="174"/>
      <c r="N27" s="174"/>
      <c r="O27" s="174"/>
      <c r="P27" s="174"/>
      <c r="Q27" s="174"/>
      <c r="R27" s="174"/>
      <c r="S27" s="175"/>
      <c r="T27" s="190"/>
      <c r="U27" s="2"/>
      <c r="V27" s="9"/>
      <c r="W27" s="9"/>
      <c r="X27" s="9"/>
      <c r="Y27" s="9"/>
      <c r="Z27" s="9"/>
      <c r="AA27" s="9"/>
      <c r="AB27" s="9"/>
      <c r="AC27" s="9"/>
      <c r="AD27" s="9"/>
      <c r="AE27" s="9"/>
      <c r="AF27" s="9"/>
      <c r="AG27" s="1"/>
      <c r="AH27" s="9"/>
      <c r="AI27" s="9"/>
      <c r="AJ27" s="9"/>
      <c r="AK27" s="9"/>
      <c r="AL27" s="9"/>
      <c r="AM27" s="9"/>
      <c r="AN27" s="9"/>
      <c r="AO27" s="9"/>
      <c r="AP27" s="1"/>
      <c r="AQ27" s="2"/>
      <c r="AR27" s="95"/>
      <c r="AS27" s="2"/>
      <c r="AT27" s="1"/>
    </row>
    <row r="28" spans="1:46" ht="15.75" customHeight="1" thickBot="1" x14ac:dyDescent="0.3">
      <c r="A28" s="2"/>
      <c r="B28" s="139"/>
      <c r="C28" s="140"/>
      <c r="D28" s="141"/>
      <c r="E28" s="146"/>
      <c r="F28" s="147"/>
      <c r="G28" s="148"/>
      <c r="H28" s="2"/>
      <c r="I28" s="1"/>
      <c r="J28" s="180"/>
      <c r="K28" s="2"/>
      <c r="L28" s="173"/>
      <c r="M28" s="174"/>
      <c r="N28" s="174"/>
      <c r="O28" s="174"/>
      <c r="P28" s="174"/>
      <c r="Q28" s="174"/>
      <c r="R28" s="174"/>
      <c r="S28" s="175"/>
      <c r="T28" s="190"/>
      <c r="U28" s="2"/>
      <c r="V28" s="2"/>
      <c r="W28" s="2"/>
      <c r="X28" s="2"/>
      <c r="Y28" s="2"/>
      <c r="Z28" s="2"/>
      <c r="AA28" s="2"/>
      <c r="AB28" s="2"/>
      <c r="AC28" s="2"/>
      <c r="AD28" s="2"/>
      <c r="AE28" s="2"/>
      <c r="AF28" s="2"/>
      <c r="AG28" s="1"/>
      <c r="AH28" s="117">
        <f>ETF!$B$10</f>
        <v>96469.707537806768</v>
      </c>
      <c r="AI28" s="118"/>
      <c r="AJ28" s="9"/>
      <c r="AK28" s="9"/>
      <c r="AL28" s="9"/>
      <c r="AM28" s="9"/>
      <c r="AN28" s="117">
        <v>0</v>
      </c>
      <c r="AO28" s="118"/>
      <c r="AP28" s="1"/>
      <c r="AQ28" s="2"/>
      <c r="AR28" s="112">
        <f>AH28+AK28+AN28-Support!$D$38</f>
        <v>96469.707537806768</v>
      </c>
      <c r="AS28" s="2"/>
      <c r="AT28" s="1"/>
    </row>
    <row r="29" spans="1:46" ht="14.45" customHeight="1" x14ac:dyDescent="0.25">
      <c r="A29" s="2"/>
      <c r="B29" s="99"/>
      <c r="C29" s="100"/>
      <c r="D29" s="101"/>
      <c r="E29" s="149">
        <f>Support!B11</f>
        <v>0.2572160825941544</v>
      </c>
      <c r="F29" s="150"/>
      <c r="G29" s="151"/>
      <c r="H29" s="2"/>
      <c r="I29" s="1"/>
      <c r="J29" s="180"/>
      <c r="K29" s="9"/>
      <c r="L29" s="173"/>
      <c r="M29" s="174"/>
      <c r="N29" s="174"/>
      <c r="O29" s="174"/>
      <c r="P29" s="174"/>
      <c r="Q29" s="174"/>
      <c r="R29" s="174"/>
      <c r="S29" s="175"/>
      <c r="T29" s="190"/>
      <c r="U29" s="2"/>
      <c r="V29" s="2"/>
      <c r="W29" s="2"/>
      <c r="X29" s="2"/>
      <c r="Y29" s="2"/>
      <c r="Z29" s="9"/>
      <c r="AA29" s="2"/>
      <c r="AB29" s="2"/>
      <c r="AC29" s="2"/>
      <c r="AD29" s="2"/>
      <c r="AE29" s="2"/>
      <c r="AF29" s="9"/>
      <c r="AG29" s="1"/>
      <c r="AH29" s="119"/>
      <c r="AI29" s="120"/>
      <c r="AJ29" s="9"/>
      <c r="AK29" s="9"/>
      <c r="AL29" s="9"/>
      <c r="AM29" s="9"/>
      <c r="AN29" s="119"/>
      <c r="AO29" s="120"/>
      <c r="AP29" s="1"/>
      <c r="AQ29" s="2"/>
      <c r="AR29" s="113"/>
      <c r="AS29" s="2"/>
      <c r="AT29" s="1"/>
    </row>
    <row r="30" spans="1:46" ht="15" customHeight="1" thickBot="1" x14ac:dyDescent="0.3">
      <c r="A30" s="2"/>
      <c r="B30" s="102"/>
      <c r="C30" s="103"/>
      <c r="D30" s="104"/>
      <c r="E30" s="152"/>
      <c r="F30" s="153"/>
      <c r="G30" s="154"/>
      <c r="H30" s="2"/>
      <c r="I30" s="1"/>
      <c r="J30" s="180"/>
      <c r="K30" s="9"/>
      <c r="L30" s="173"/>
      <c r="M30" s="174"/>
      <c r="N30" s="174"/>
      <c r="O30" s="174"/>
      <c r="P30" s="174"/>
      <c r="Q30" s="174"/>
      <c r="R30" s="174"/>
      <c r="S30" s="175"/>
      <c r="T30" s="190"/>
      <c r="U30" s="2"/>
      <c r="V30" s="2"/>
      <c r="W30" s="2"/>
      <c r="X30" s="2"/>
      <c r="Y30" s="2"/>
      <c r="Z30" s="9"/>
      <c r="AA30" s="2"/>
      <c r="AB30" s="2"/>
      <c r="AC30" s="2"/>
      <c r="AD30" s="2"/>
      <c r="AE30" s="2"/>
      <c r="AF30" s="9"/>
      <c r="AG30" s="1"/>
      <c r="AH30" s="119"/>
      <c r="AI30" s="120"/>
      <c r="AJ30" s="9"/>
      <c r="AK30" s="9"/>
      <c r="AL30" s="9"/>
      <c r="AM30" s="9"/>
      <c r="AN30" s="119"/>
      <c r="AO30" s="120"/>
      <c r="AP30" s="1"/>
      <c r="AQ30" s="2"/>
      <c r="AR30" s="113"/>
      <c r="AS30" s="2"/>
      <c r="AT30" s="1"/>
    </row>
    <row r="31" spans="1:46" ht="15.75" customHeight="1" thickBot="1" x14ac:dyDescent="0.3">
      <c r="A31" s="2"/>
      <c r="B31" s="2"/>
      <c r="C31" s="2"/>
      <c r="D31" s="2"/>
      <c r="E31" s="2"/>
      <c r="F31" s="2"/>
      <c r="G31" s="2"/>
      <c r="H31" s="2"/>
      <c r="I31" s="1"/>
      <c r="J31" s="180"/>
      <c r="K31" s="2"/>
      <c r="L31" s="173"/>
      <c r="M31" s="174"/>
      <c r="N31" s="174"/>
      <c r="O31" s="174"/>
      <c r="P31" s="174"/>
      <c r="Q31" s="174"/>
      <c r="R31" s="174"/>
      <c r="S31" s="175"/>
      <c r="T31" s="190"/>
      <c r="U31" s="2"/>
      <c r="V31" s="2"/>
      <c r="W31" s="2"/>
      <c r="X31" s="2"/>
      <c r="Y31" s="2"/>
      <c r="Z31" s="2"/>
      <c r="AA31" s="2"/>
      <c r="AB31" s="2"/>
      <c r="AC31" s="2"/>
      <c r="AD31" s="2"/>
      <c r="AE31" s="2"/>
      <c r="AF31" s="2"/>
      <c r="AG31" s="1"/>
      <c r="AH31" s="119"/>
      <c r="AI31" s="120"/>
      <c r="AJ31" s="9"/>
      <c r="AK31" s="9"/>
      <c r="AL31" s="9"/>
      <c r="AM31" s="9"/>
      <c r="AN31" s="119"/>
      <c r="AO31" s="120"/>
      <c r="AP31" s="1"/>
      <c r="AQ31" s="2"/>
      <c r="AR31" s="113"/>
      <c r="AS31" s="2"/>
      <c r="AT31" s="1"/>
    </row>
    <row r="32" spans="1:46" ht="15.75" customHeight="1" x14ac:dyDescent="0.25">
      <c r="A32" s="2"/>
      <c r="B32" s="136"/>
      <c r="C32" s="137"/>
      <c r="D32" s="138"/>
      <c r="E32" s="143"/>
      <c r="F32" s="144"/>
      <c r="G32" s="145"/>
      <c r="H32" s="2"/>
      <c r="I32" s="1"/>
      <c r="J32" s="180"/>
      <c r="K32" s="2"/>
      <c r="L32" s="173"/>
      <c r="M32" s="174"/>
      <c r="N32" s="174"/>
      <c r="O32" s="174"/>
      <c r="P32" s="174"/>
      <c r="Q32" s="174"/>
      <c r="R32" s="174"/>
      <c r="S32" s="175"/>
      <c r="T32" s="190"/>
      <c r="U32" s="2"/>
      <c r="V32" s="2"/>
      <c r="W32" s="2"/>
      <c r="X32" s="2"/>
      <c r="Y32" s="2"/>
      <c r="Z32" s="2"/>
      <c r="AA32" s="2"/>
      <c r="AB32" s="2"/>
      <c r="AC32" s="2"/>
      <c r="AD32" s="2"/>
      <c r="AE32" s="2"/>
      <c r="AF32" s="2"/>
      <c r="AG32" s="1"/>
      <c r="AH32" s="119"/>
      <c r="AI32" s="120"/>
      <c r="AJ32" s="9"/>
      <c r="AK32" s="9"/>
      <c r="AL32" s="9"/>
      <c r="AM32" s="9"/>
      <c r="AN32" s="119"/>
      <c r="AO32" s="120"/>
      <c r="AP32" s="1"/>
      <c r="AQ32" s="2"/>
      <c r="AR32" s="113"/>
      <c r="AS32" s="2"/>
      <c r="AT32" s="1"/>
    </row>
    <row r="33" spans="1:46" ht="15.75" customHeight="1" thickBot="1" x14ac:dyDescent="0.3">
      <c r="A33" s="2"/>
      <c r="B33" s="139"/>
      <c r="C33" s="140"/>
      <c r="D33" s="141"/>
      <c r="E33" s="146"/>
      <c r="F33" s="147"/>
      <c r="G33" s="148"/>
      <c r="H33" s="2"/>
      <c r="I33" s="1"/>
      <c r="J33" s="180"/>
      <c r="K33" s="2"/>
      <c r="L33" s="173"/>
      <c r="M33" s="174"/>
      <c r="N33" s="174"/>
      <c r="O33" s="174"/>
      <c r="P33" s="174"/>
      <c r="Q33" s="174"/>
      <c r="R33" s="174"/>
      <c r="S33" s="175"/>
      <c r="T33" s="190"/>
      <c r="U33" s="2"/>
      <c r="V33" s="2"/>
      <c r="W33" s="2"/>
      <c r="X33" s="2"/>
      <c r="Y33" s="2"/>
      <c r="Z33" s="2"/>
      <c r="AA33" s="2"/>
      <c r="AB33" s="2"/>
      <c r="AC33" s="2"/>
      <c r="AD33" s="2"/>
      <c r="AE33" s="2"/>
      <c r="AF33" s="2"/>
      <c r="AG33" s="1"/>
      <c r="AH33" s="119"/>
      <c r="AI33" s="120"/>
      <c r="AJ33" s="9"/>
      <c r="AK33" s="9"/>
      <c r="AL33" s="9"/>
      <c r="AM33" s="9"/>
      <c r="AN33" s="119"/>
      <c r="AO33" s="120"/>
      <c r="AP33" s="1"/>
      <c r="AQ33" s="2"/>
      <c r="AR33" s="113"/>
      <c r="AS33" s="2"/>
      <c r="AT33" s="1"/>
    </row>
    <row r="34" spans="1:46" ht="15.75" customHeight="1" thickBot="1" x14ac:dyDescent="0.3">
      <c r="A34" s="2"/>
      <c r="B34" s="149"/>
      <c r="C34" s="150"/>
      <c r="D34" s="151"/>
      <c r="E34" s="149"/>
      <c r="F34" s="150"/>
      <c r="G34" s="151"/>
      <c r="H34" s="2"/>
      <c r="I34" s="1"/>
      <c r="J34" s="180"/>
      <c r="K34" s="2"/>
      <c r="L34" s="176"/>
      <c r="M34" s="177"/>
      <c r="N34" s="177"/>
      <c r="O34" s="177"/>
      <c r="P34" s="177"/>
      <c r="Q34" s="177"/>
      <c r="R34" s="177"/>
      <c r="S34" s="178"/>
      <c r="T34" s="190"/>
      <c r="U34" s="2"/>
      <c r="V34" s="2"/>
      <c r="W34" s="2"/>
      <c r="X34" s="2"/>
      <c r="Y34" s="2"/>
      <c r="Z34" s="2"/>
      <c r="AA34" s="2"/>
      <c r="AB34" s="2"/>
      <c r="AC34" s="2"/>
      <c r="AD34" s="2"/>
      <c r="AE34" s="2"/>
      <c r="AF34" s="2"/>
      <c r="AG34" s="1"/>
      <c r="AH34" s="121"/>
      <c r="AI34" s="122"/>
      <c r="AJ34" s="9"/>
      <c r="AK34" s="9"/>
      <c r="AL34" s="9"/>
      <c r="AM34" s="9"/>
      <c r="AN34" s="121"/>
      <c r="AO34" s="122"/>
      <c r="AP34" s="1"/>
      <c r="AQ34" s="2"/>
      <c r="AR34" s="114"/>
      <c r="AS34" s="2"/>
      <c r="AT34" s="1"/>
    </row>
    <row r="35" spans="1:46" ht="16.5" customHeight="1" thickBot="1" x14ac:dyDescent="0.3">
      <c r="A35" s="2"/>
      <c r="B35" s="152"/>
      <c r="C35" s="153"/>
      <c r="D35" s="154"/>
      <c r="E35" s="152"/>
      <c r="F35" s="153"/>
      <c r="G35" s="154"/>
      <c r="H35" s="2"/>
      <c r="I35" s="1"/>
      <c r="J35" s="181"/>
      <c r="K35" s="9"/>
      <c r="L35" s="195"/>
      <c r="M35" s="195"/>
      <c r="N35" s="9"/>
      <c r="O35" s="195"/>
      <c r="P35" s="195"/>
      <c r="Q35" s="9"/>
      <c r="R35" s="196"/>
      <c r="S35" s="196"/>
      <c r="T35" s="190"/>
      <c r="U35" s="2"/>
      <c r="V35" s="9"/>
      <c r="W35" s="9"/>
      <c r="X35" s="9"/>
      <c r="Y35" s="9"/>
      <c r="Z35" s="9"/>
      <c r="AA35" s="9"/>
      <c r="AB35" s="9"/>
      <c r="AC35" s="9"/>
      <c r="AD35" s="9"/>
      <c r="AE35" s="9"/>
      <c r="AF35" s="9"/>
      <c r="AG35" s="1"/>
      <c r="AH35" s="9"/>
      <c r="AI35" s="9"/>
      <c r="AJ35" s="9"/>
      <c r="AK35" s="9"/>
      <c r="AL35" s="9"/>
      <c r="AM35" s="9"/>
      <c r="AN35" s="9"/>
      <c r="AO35" s="9"/>
      <c r="AP35" s="1"/>
      <c r="AQ35" s="2"/>
      <c r="AR35" s="2"/>
      <c r="AS35" s="2"/>
      <c r="AT35" s="1"/>
    </row>
    <row r="36" spans="1:46" ht="15.95" customHeight="1" thickBot="1" x14ac:dyDescent="0.3">
      <c r="A36" s="2"/>
      <c r="B36" s="2"/>
      <c r="C36" s="2"/>
      <c r="D36" s="2"/>
      <c r="E36" s="2"/>
      <c r="F36" s="2"/>
      <c r="G36" s="2"/>
      <c r="H36" s="2"/>
      <c r="I36" s="1"/>
      <c r="J36" s="29"/>
      <c r="K36" s="29"/>
      <c r="L36" s="29"/>
      <c r="M36" s="29"/>
      <c r="N36" s="29"/>
      <c r="O36" s="29"/>
      <c r="P36" s="29"/>
      <c r="Q36" s="29"/>
      <c r="R36" s="1"/>
      <c r="S36" s="29"/>
      <c r="T36" s="30"/>
      <c r="U36" s="1"/>
      <c r="V36" s="29"/>
      <c r="W36" s="29"/>
      <c r="X36" s="29"/>
      <c r="Y36" s="29"/>
      <c r="Z36" s="29"/>
      <c r="AA36" s="29"/>
      <c r="AB36" s="29"/>
      <c r="AC36" s="29"/>
      <c r="AD36" s="29"/>
      <c r="AE36" s="29"/>
      <c r="AF36" s="29"/>
      <c r="AG36" s="1"/>
      <c r="AH36" s="1"/>
      <c r="AI36" s="1"/>
      <c r="AJ36" s="1"/>
      <c r="AK36" s="1"/>
      <c r="AL36" s="1"/>
      <c r="AM36" s="1"/>
      <c r="AN36" s="1"/>
      <c r="AO36" s="1"/>
      <c r="AP36" s="1"/>
      <c r="AQ36" s="1"/>
      <c r="AR36" s="1"/>
      <c r="AS36" s="1"/>
      <c r="AT36" s="1"/>
    </row>
    <row r="37" spans="1:46" ht="15.95" customHeight="1" x14ac:dyDescent="0.25">
      <c r="A37" s="2"/>
      <c r="B37" s="136" t="s">
        <v>14</v>
      </c>
      <c r="C37" s="137"/>
      <c r="D37" s="138"/>
      <c r="E37" s="136"/>
      <c r="F37" s="137"/>
      <c r="G37" s="138"/>
      <c r="H37" s="2"/>
      <c r="I37" s="1"/>
      <c r="J37" s="2"/>
      <c r="K37" s="9"/>
      <c r="L37" s="9"/>
      <c r="M37" s="9"/>
      <c r="N37" s="9"/>
      <c r="O37" s="9"/>
      <c r="P37" s="9"/>
      <c r="Q37" s="9"/>
      <c r="R37" s="2"/>
      <c r="S37" s="9"/>
      <c r="T37" s="28"/>
      <c r="U37" s="2"/>
      <c r="V37" s="9"/>
      <c r="W37" s="9"/>
      <c r="X37" s="9"/>
      <c r="Y37" s="9"/>
      <c r="Z37" s="9"/>
      <c r="AA37" s="9"/>
      <c r="AB37" s="9"/>
      <c r="AC37" s="9"/>
      <c r="AD37" s="9"/>
      <c r="AE37" s="9"/>
      <c r="AF37" s="9"/>
      <c r="AG37" s="1"/>
      <c r="AH37" s="9"/>
      <c r="AI37" s="9"/>
      <c r="AJ37" s="9"/>
      <c r="AK37" s="9"/>
      <c r="AL37" s="9"/>
      <c r="AM37" s="9"/>
      <c r="AN37" s="9"/>
      <c r="AO37" s="9"/>
      <c r="AP37" s="1"/>
    </row>
    <row r="38" spans="1:46" ht="15.95" customHeight="1" thickBot="1" x14ac:dyDescent="0.3">
      <c r="A38" s="2"/>
      <c r="B38" s="139"/>
      <c r="C38" s="140"/>
      <c r="D38" s="141"/>
      <c r="E38" s="139"/>
      <c r="F38" s="140"/>
      <c r="G38" s="141"/>
      <c r="H38" s="2"/>
      <c r="I38" s="1"/>
      <c r="J38" s="2"/>
      <c r="K38" s="2"/>
      <c r="L38" s="2"/>
      <c r="M38" s="2"/>
      <c r="N38" s="2"/>
      <c r="O38" s="2"/>
      <c r="P38" s="2"/>
      <c r="Q38" s="2"/>
      <c r="R38" s="2"/>
      <c r="S38" s="2"/>
      <c r="T38" s="2"/>
      <c r="U38" s="2"/>
      <c r="V38" s="2"/>
      <c r="W38" s="2"/>
      <c r="X38" s="2"/>
      <c r="Y38" s="2"/>
      <c r="Z38" s="2"/>
      <c r="AA38" s="2"/>
      <c r="AB38" s="9"/>
      <c r="AC38" s="9"/>
      <c r="AD38" s="9"/>
      <c r="AE38" s="9"/>
      <c r="AF38" s="9"/>
      <c r="AG38" s="1"/>
      <c r="AH38" s="9"/>
      <c r="AI38" s="9"/>
      <c r="AJ38" s="9"/>
      <c r="AK38" s="9"/>
      <c r="AL38" s="9"/>
      <c r="AM38" s="9"/>
      <c r="AN38" s="9"/>
      <c r="AO38" s="9"/>
      <c r="AP38" s="1"/>
    </row>
    <row r="39" spans="1:46" ht="15" customHeight="1" thickBot="1" x14ac:dyDescent="0.3">
      <c r="A39" s="2"/>
      <c r="B39" s="155">
        <f>B9/12</f>
        <v>5416.666666666667</v>
      </c>
      <c r="C39" s="156"/>
      <c r="D39" s="157"/>
      <c r="E39" s="155">
        <f>B39-E9*2</f>
        <v>5416.666666666667</v>
      </c>
      <c r="F39" s="156"/>
      <c r="G39" s="157"/>
      <c r="H39" s="2"/>
      <c r="I39" s="1"/>
      <c r="J39" s="2"/>
      <c r="K39" s="2"/>
      <c r="L39" s="2"/>
      <c r="M39" s="2"/>
      <c r="N39" s="2"/>
      <c r="O39" s="2"/>
      <c r="P39" s="2"/>
      <c r="Q39" s="2"/>
      <c r="R39" s="2"/>
      <c r="S39" s="2"/>
      <c r="T39" s="2"/>
      <c r="U39" s="2"/>
      <c r="V39" s="2"/>
      <c r="W39" s="2"/>
      <c r="X39" s="2"/>
      <c r="Y39" s="2"/>
      <c r="Z39" s="2"/>
      <c r="AA39" s="2"/>
      <c r="AB39" s="9"/>
      <c r="AC39" s="9"/>
      <c r="AD39" s="9"/>
      <c r="AE39" s="9"/>
      <c r="AF39" s="9"/>
      <c r="AG39" s="1"/>
      <c r="AH39" s="9"/>
      <c r="AI39" s="9"/>
      <c r="AJ39" s="9"/>
      <c r="AK39" s="9"/>
      <c r="AL39" s="9"/>
      <c r="AM39" s="9"/>
      <c r="AN39" s="9"/>
      <c r="AO39" s="9"/>
      <c r="AP39" s="1"/>
    </row>
    <row r="40" spans="1:46" ht="15" customHeight="1" thickBot="1" x14ac:dyDescent="0.3">
      <c r="A40" s="2"/>
      <c r="B40" s="161"/>
      <c r="C40" s="162"/>
      <c r="D40" s="163"/>
      <c r="E40" s="161"/>
      <c r="F40" s="162"/>
      <c r="G40" s="163"/>
      <c r="H40" s="2"/>
      <c r="I40" s="1"/>
      <c r="J40" s="2"/>
      <c r="K40" s="2"/>
      <c r="L40" s="2"/>
      <c r="M40" s="2"/>
      <c r="N40" s="2"/>
      <c r="O40" s="2"/>
      <c r="P40" s="2"/>
      <c r="Q40" s="2"/>
      <c r="R40" s="2"/>
      <c r="S40" s="2"/>
      <c r="T40" s="2"/>
      <c r="U40" s="2"/>
      <c r="V40" s="2"/>
      <c r="W40" s="2"/>
      <c r="X40" s="2"/>
      <c r="Y40" s="2"/>
      <c r="Z40" s="2"/>
      <c r="AA40" s="2"/>
      <c r="AB40" s="9"/>
      <c r="AC40" s="9"/>
      <c r="AD40" s="9"/>
      <c r="AE40" s="9"/>
      <c r="AF40" s="9"/>
      <c r="AG40" s="1"/>
      <c r="AH40" s="9"/>
      <c r="AI40" s="136" t="s">
        <v>186</v>
      </c>
      <c r="AJ40" s="137"/>
      <c r="AK40" s="138"/>
      <c r="AL40" s="136" t="s">
        <v>187</v>
      </c>
      <c r="AM40" s="137"/>
      <c r="AN40" s="138"/>
      <c r="AO40" s="9"/>
      <c r="AP40" s="1"/>
    </row>
    <row r="41" spans="1:46" ht="15" customHeight="1" thickBot="1" x14ac:dyDescent="0.3">
      <c r="A41" s="2"/>
      <c r="B41" s="2"/>
      <c r="C41" s="2"/>
      <c r="D41" s="2"/>
      <c r="E41" s="2"/>
      <c r="F41" s="2"/>
      <c r="G41" s="2"/>
      <c r="H41" s="2"/>
      <c r="I41" s="1"/>
      <c r="J41" s="2"/>
      <c r="K41" s="2"/>
      <c r="L41" s="2"/>
      <c r="M41" s="2"/>
      <c r="N41" s="2"/>
      <c r="O41" s="2"/>
      <c r="P41" s="2"/>
      <c r="Q41" s="2"/>
      <c r="R41" s="2"/>
      <c r="S41" s="2"/>
      <c r="T41" s="2"/>
      <c r="U41" s="2"/>
      <c r="V41" s="2"/>
      <c r="W41" s="2"/>
      <c r="X41" s="2"/>
      <c r="Y41" s="2"/>
      <c r="Z41" s="2"/>
      <c r="AA41" s="2"/>
      <c r="AB41" s="9"/>
      <c r="AC41" s="9"/>
      <c r="AD41" s="9"/>
      <c r="AE41" s="9"/>
      <c r="AF41" s="9"/>
      <c r="AG41" s="1"/>
      <c r="AH41" s="9"/>
      <c r="AI41" s="139"/>
      <c r="AJ41" s="140"/>
      <c r="AK41" s="141"/>
      <c r="AL41" s="139"/>
      <c r="AM41" s="140"/>
      <c r="AN41" s="141"/>
      <c r="AO41" s="9"/>
      <c r="AP41" s="1"/>
    </row>
    <row r="42" spans="1:46" ht="38.25" customHeight="1" thickBot="1" x14ac:dyDescent="0.3">
      <c r="A42" s="2"/>
      <c r="B42" s="2"/>
      <c r="C42" s="2"/>
      <c r="D42" s="2"/>
      <c r="E42" s="2"/>
      <c r="F42" s="2"/>
      <c r="G42" s="2"/>
      <c r="H42" s="2"/>
      <c r="I42" s="1"/>
      <c r="J42" s="2"/>
      <c r="K42" s="2"/>
      <c r="L42" s="2"/>
      <c r="M42" s="2"/>
      <c r="N42" s="2"/>
      <c r="O42" s="2"/>
      <c r="P42" s="2"/>
      <c r="Q42" s="2"/>
      <c r="R42" s="2"/>
      <c r="S42" s="2"/>
      <c r="T42" s="2"/>
      <c r="U42" s="2"/>
      <c r="V42" s="2"/>
      <c r="W42" s="2"/>
      <c r="X42" s="2"/>
      <c r="Y42" s="2"/>
      <c r="Z42" s="2"/>
      <c r="AA42" s="2"/>
      <c r="AB42" s="214" t="s">
        <v>139</v>
      </c>
      <c r="AC42" s="215"/>
      <c r="AD42" s="215"/>
      <c r="AE42" s="216"/>
      <c r="AF42" s="9"/>
      <c r="AG42" s="1"/>
      <c r="AH42" s="9"/>
      <c r="AI42" s="99">
        <v>0.06</v>
      </c>
      <c r="AJ42" s="100"/>
      <c r="AK42" s="101"/>
      <c r="AL42" s="99">
        <v>0.05</v>
      </c>
      <c r="AM42" s="100"/>
      <c r="AN42" s="101"/>
      <c r="AO42" s="9"/>
      <c r="AP42" s="1"/>
    </row>
    <row r="43" spans="1:46" ht="15" customHeight="1" thickBot="1" x14ac:dyDescent="0.3">
      <c r="A43" s="2"/>
      <c r="B43" s="2"/>
      <c r="C43" s="2"/>
      <c r="D43" s="2"/>
      <c r="E43" s="2"/>
      <c r="F43" s="2"/>
      <c r="G43" s="2"/>
      <c r="H43" s="2"/>
      <c r="I43" s="1"/>
      <c r="J43" s="2"/>
      <c r="K43" s="2"/>
      <c r="L43" s="2"/>
      <c r="M43" s="2"/>
      <c r="N43" s="2"/>
      <c r="O43" s="2"/>
      <c r="P43" s="2"/>
      <c r="Q43" s="2"/>
      <c r="R43" s="2"/>
      <c r="S43" s="2"/>
      <c r="T43" s="2"/>
      <c r="U43" s="2"/>
      <c r="V43" s="2"/>
      <c r="W43" s="2"/>
      <c r="X43" s="2"/>
      <c r="Y43" s="2"/>
      <c r="Z43" s="2"/>
      <c r="AA43" s="2"/>
      <c r="AB43" s="9"/>
      <c r="AC43" s="9"/>
      <c r="AD43" s="9"/>
      <c r="AE43" s="9"/>
      <c r="AF43" s="9"/>
      <c r="AG43" s="1"/>
      <c r="AH43" s="9"/>
      <c r="AI43" s="102"/>
      <c r="AJ43" s="103"/>
      <c r="AK43" s="104"/>
      <c r="AL43" s="102"/>
      <c r="AM43" s="103"/>
      <c r="AN43" s="104"/>
      <c r="AO43" s="9"/>
      <c r="AP43" s="1"/>
    </row>
    <row r="44" spans="1:46" ht="15" customHeight="1" thickBot="1" x14ac:dyDescent="0.3">
      <c r="A44" s="2"/>
      <c r="B44" s="2"/>
      <c r="C44" s="2"/>
      <c r="D44" s="2"/>
      <c r="E44" s="2"/>
      <c r="F44" s="2"/>
      <c r="G44" s="2"/>
      <c r="H44" s="2"/>
      <c r="I44" s="1"/>
      <c r="J44" s="2"/>
      <c r="K44" s="2"/>
      <c r="L44" s="2"/>
      <c r="M44" s="2"/>
      <c r="N44" s="2"/>
      <c r="O44" s="2"/>
      <c r="P44" s="2"/>
      <c r="Q44" s="2"/>
      <c r="R44" s="2"/>
      <c r="S44" s="2"/>
      <c r="T44" s="2"/>
      <c r="U44" s="2"/>
      <c r="V44" s="2"/>
      <c r="W44" s="2"/>
      <c r="X44" s="2"/>
      <c r="Y44" s="2"/>
      <c r="Z44" s="2"/>
      <c r="AA44" s="2"/>
      <c r="AB44" s="9"/>
      <c r="AC44" s="9"/>
      <c r="AD44" s="9"/>
      <c r="AE44" s="9"/>
      <c r="AF44" s="9"/>
      <c r="AG44" s="1"/>
      <c r="AH44" s="9"/>
      <c r="AI44" s="2"/>
      <c r="AJ44" s="9"/>
      <c r="AK44" s="9"/>
      <c r="AL44" s="9"/>
      <c r="AM44" s="9"/>
      <c r="AN44" s="9"/>
      <c r="AO44" s="9"/>
      <c r="AP44" s="1"/>
    </row>
    <row r="45" spans="1:46" ht="15" customHeight="1" x14ac:dyDescent="0.25">
      <c r="A45" s="2"/>
      <c r="B45" s="2"/>
      <c r="C45" s="2"/>
      <c r="D45" s="2"/>
      <c r="E45" s="2"/>
      <c r="F45" s="2"/>
      <c r="G45" s="2"/>
      <c r="H45" s="2"/>
      <c r="I45" s="1"/>
      <c r="J45" s="2"/>
      <c r="K45" s="2"/>
      <c r="L45" s="2"/>
      <c r="M45" s="2"/>
      <c r="N45" s="2"/>
      <c r="O45" s="2"/>
      <c r="P45" s="2"/>
      <c r="Q45" s="2"/>
      <c r="R45" s="2"/>
      <c r="S45" s="2"/>
      <c r="T45" s="2"/>
      <c r="U45" s="2"/>
      <c r="V45" s="2"/>
      <c r="W45" s="2"/>
      <c r="X45" s="2"/>
      <c r="Y45" s="2"/>
      <c r="Z45" s="2"/>
      <c r="AA45" s="2"/>
      <c r="AB45" s="9"/>
      <c r="AC45" s="9"/>
      <c r="AD45" s="9"/>
      <c r="AE45" s="9"/>
      <c r="AF45" s="9"/>
      <c r="AG45" s="1"/>
      <c r="AH45" s="9"/>
      <c r="AI45" s="142" t="s">
        <v>185</v>
      </c>
      <c r="AJ45" s="137"/>
      <c r="AK45" s="138"/>
      <c r="AL45" s="143" t="s">
        <v>198</v>
      </c>
      <c r="AM45" s="144"/>
      <c r="AN45" s="145"/>
      <c r="AO45" s="9"/>
      <c r="AP45" s="1"/>
    </row>
    <row r="46" spans="1:46" ht="21.75" customHeight="1" thickBot="1" x14ac:dyDescent="0.3">
      <c r="A46" s="2"/>
      <c r="B46" s="2"/>
      <c r="C46" s="2"/>
      <c r="D46" s="2"/>
      <c r="E46" s="2"/>
      <c r="F46" s="2"/>
      <c r="G46" s="2"/>
      <c r="H46" s="2"/>
      <c r="I46" s="1"/>
      <c r="J46" s="2"/>
      <c r="K46" s="2"/>
      <c r="L46" s="2"/>
      <c r="M46" s="2"/>
      <c r="N46" s="2"/>
      <c r="O46" s="2"/>
      <c r="P46" s="2"/>
      <c r="Q46" s="2"/>
      <c r="R46" s="2"/>
      <c r="S46" s="2"/>
      <c r="T46" s="2"/>
      <c r="U46" s="2"/>
      <c r="V46" s="2"/>
      <c r="W46" s="2"/>
      <c r="X46" s="2"/>
      <c r="Y46" s="2"/>
      <c r="Z46" s="2"/>
      <c r="AA46" s="2"/>
      <c r="AB46" s="2"/>
      <c r="AC46" s="2"/>
      <c r="AD46" s="2"/>
      <c r="AE46" s="2"/>
      <c r="AF46" s="2"/>
      <c r="AG46" s="1"/>
      <c r="AH46" s="9"/>
      <c r="AI46" s="139"/>
      <c r="AJ46" s="140"/>
      <c r="AK46" s="141"/>
      <c r="AL46" s="146"/>
      <c r="AM46" s="147"/>
      <c r="AN46" s="148"/>
      <c r="AO46" s="9"/>
      <c r="AP46" s="1"/>
    </row>
    <row r="47" spans="1:46" ht="21.75" customHeight="1" x14ac:dyDescent="0.25">
      <c r="A47" s="2"/>
      <c r="B47" s="2"/>
      <c r="C47" s="2"/>
      <c r="D47" s="2"/>
      <c r="E47" s="2"/>
      <c r="F47" s="2"/>
      <c r="G47" s="2"/>
      <c r="H47" s="2"/>
      <c r="I47" s="1"/>
      <c r="J47" s="2"/>
      <c r="K47" s="2"/>
      <c r="L47" s="2"/>
      <c r="M47" s="2"/>
      <c r="N47" s="2"/>
      <c r="O47" s="2"/>
      <c r="P47" s="2"/>
      <c r="Q47" s="2"/>
      <c r="R47" s="2"/>
      <c r="S47" s="2"/>
      <c r="T47" s="2"/>
      <c r="U47" s="2"/>
      <c r="V47" s="2"/>
      <c r="W47" s="2"/>
      <c r="X47" s="2"/>
      <c r="Y47" s="2"/>
      <c r="Z47" s="2"/>
      <c r="AA47" s="2"/>
      <c r="AB47" s="2"/>
      <c r="AC47" s="2"/>
      <c r="AD47" s="2"/>
      <c r="AE47" s="2"/>
      <c r="AF47" s="2"/>
      <c r="AG47" s="1"/>
      <c r="AH47" s="9"/>
      <c r="AI47" s="99">
        <v>0.25</v>
      </c>
      <c r="AJ47" s="100"/>
      <c r="AK47" s="101"/>
      <c r="AL47" s="105">
        <v>30</v>
      </c>
      <c r="AM47" s="106"/>
      <c r="AN47" s="107"/>
      <c r="AO47" s="9"/>
      <c r="AP47" s="1"/>
    </row>
    <row r="48" spans="1:46" ht="21.75" customHeight="1" thickBot="1" x14ac:dyDescent="0.3">
      <c r="A48" s="2"/>
      <c r="B48" s="2"/>
      <c r="C48" s="2"/>
      <c r="D48" s="2"/>
      <c r="E48" s="2"/>
      <c r="F48" s="2"/>
      <c r="G48" s="2"/>
      <c r="H48" s="2"/>
      <c r="I48" s="1"/>
      <c r="J48" s="2"/>
      <c r="K48" s="2"/>
      <c r="L48" s="2"/>
      <c r="M48" s="2"/>
      <c r="N48" s="2"/>
      <c r="O48" s="2"/>
      <c r="P48" s="2"/>
      <c r="Q48" s="2"/>
      <c r="R48" s="2"/>
      <c r="S48" s="2"/>
      <c r="T48" s="28"/>
      <c r="U48" s="2"/>
      <c r="V48" s="2"/>
      <c r="W48" s="28"/>
      <c r="X48" s="2"/>
      <c r="Y48" s="2"/>
      <c r="Z48" s="28"/>
      <c r="AA48" s="2"/>
      <c r="AB48" s="2"/>
      <c r="AC48" s="2"/>
      <c r="AD48" s="2"/>
      <c r="AE48" s="2"/>
      <c r="AF48" s="2"/>
      <c r="AG48" s="1"/>
      <c r="AH48" s="9"/>
      <c r="AI48" s="102"/>
      <c r="AJ48" s="103"/>
      <c r="AK48" s="104"/>
      <c r="AL48" s="108"/>
      <c r="AM48" s="109"/>
      <c r="AN48" s="110"/>
      <c r="AO48" s="9"/>
      <c r="AP48" s="1"/>
    </row>
    <row r="49" spans="1:42" ht="21.75" customHeight="1" x14ac:dyDescent="0.25">
      <c r="A49" s="2"/>
      <c r="B49" s="2"/>
      <c r="C49" s="2"/>
      <c r="D49" s="2"/>
      <c r="E49" s="2"/>
      <c r="F49" s="2"/>
      <c r="G49" s="2"/>
      <c r="H49" s="2"/>
      <c r="I49" s="1"/>
      <c r="J49" s="2"/>
      <c r="K49" s="2"/>
      <c r="L49" s="2"/>
      <c r="M49" s="2"/>
      <c r="N49" s="2"/>
      <c r="O49" s="2"/>
      <c r="P49" s="2"/>
      <c r="Q49" s="2"/>
      <c r="R49" s="2"/>
      <c r="S49" s="2"/>
      <c r="T49" s="28"/>
      <c r="U49" s="2"/>
      <c r="V49" s="2"/>
      <c r="W49" s="28"/>
      <c r="X49" s="2"/>
      <c r="Y49" s="2"/>
      <c r="Z49" s="28"/>
      <c r="AA49" s="2"/>
      <c r="AB49" s="2"/>
      <c r="AC49" s="2"/>
      <c r="AD49" s="2"/>
      <c r="AE49" s="2"/>
      <c r="AF49" s="2"/>
      <c r="AG49" s="1"/>
      <c r="AH49" s="9"/>
      <c r="AI49" s="9"/>
      <c r="AJ49" s="9"/>
      <c r="AK49" s="9"/>
      <c r="AL49" s="9"/>
      <c r="AM49" s="9"/>
      <c r="AN49" s="9"/>
      <c r="AO49" s="9"/>
      <c r="AP49" s="1"/>
    </row>
    <row r="50" spans="1:42" ht="21.75" customHeight="1" thickBot="1" x14ac:dyDescent="0.3">
      <c r="A50" s="2"/>
      <c r="B50" s="2"/>
      <c r="C50" s="2"/>
      <c r="D50" s="2"/>
      <c r="E50" s="2"/>
      <c r="F50" s="2"/>
      <c r="G50" s="2"/>
      <c r="H50" s="2"/>
      <c r="I50" s="1"/>
      <c r="J50" s="2"/>
      <c r="K50" s="2"/>
      <c r="L50" s="28"/>
      <c r="M50" s="2"/>
      <c r="N50" s="28"/>
      <c r="O50" s="2"/>
      <c r="P50" s="2"/>
      <c r="Q50" s="28"/>
      <c r="R50" s="2"/>
      <c r="S50" s="2"/>
      <c r="T50" s="28"/>
      <c r="U50" s="2"/>
      <c r="V50" s="2"/>
      <c r="W50" s="28"/>
      <c r="X50" s="2"/>
      <c r="Y50" s="2"/>
      <c r="Z50" s="28"/>
      <c r="AA50" s="2"/>
      <c r="AB50" s="2"/>
      <c r="AC50" s="2"/>
      <c r="AD50" s="2"/>
      <c r="AE50" s="2"/>
      <c r="AF50" s="2"/>
      <c r="AG50" s="1"/>
      <c r="AH50" s="9"/>
      <c r="AI50" s="9"/>
      <c r="AJ50" s="9"/>
      <c r="AK50" s="9"/>
      <c r="AL50" s="9"/>
      <c r="AM50" s="9"/>
      <c r="AN50" s="9"/>
      <c r="AO50" s="9"/>
      <c r="AP50" s="1"/>
    </row>
    <row r="51" spans="1:42" ht="12.75" customHeight="1" thickBot="1" x14ac:dyDescent="0.3">
      <c r="A51" s="4"/>
      <c r="B51" s="5"/>
      <c r="C51" s="5"/>
      <c r="D51" s="5"/>
      <c r="E51" s="5"/>
      <c r="F51" s="5"/>
      <c r="G51" s="5"/>
      <c r="H51" s="6"/>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sheetData>
  <mergeCells count="66">
    <mergeCell ref="AD3:AE5"/>
    <mergeCell ref="AB42:AE42"/>
    <mergeCell ref="E37:G38"/>
    <mergeCell ref="E39:G40"/>
    <mergeCell ref="E9:G15"/>
    <mergeCell ref="AA3:AB5"/>
    <mergeCell ref="X3:Y5"/>
    <mergeCell ref="X25:Y25"/>
    <mergeCell ref="X8:Y24"/>
    <mergeCell ref="AA8:AB24"/>
    <mergeCell ref="B3:G5"/>
    <mergeCell ref="U3:V5"/>
    <mergeCell ref="T2:T35"/>
    <mergeCell ref="L3:S5"/>
    <mergeCell ref="U7:V7"/>
    <mergeCell ref="U16:V17"/>
    <mergeCell ref="L35:M35"/>
    <mergeCell ref="O35:P35"/>
    <mergeCell ref="R35:S35"/>
    <mergeCell ref="AH8:AI14"/>
    <mergeCell ref="AI42:AK43"/>
    <mergeCell ref="AL42:AN43"/>
    <mergeCell ref="B39:D40"/>
    <mergeCell ref="U8:V14"/>
    <mergeCell ref="U18:V24"/>
    <mergeCell ref="B27:D28"/>
    <mergeCell ref="E27:G28"/>
    <mergeCell ref="B22:D23"/>
    <mergeCell ref="B7:D8"/>
    <mergeCell ref="E7:G8"/>
    <mergeCell ref="B32:D33"/>
    <mergeCell ref="E32:G33"/>
    <mergeCell ref="B34:D35"/>
    <mergeCell ref="E34:G35"/>
    <mergeCell ref="B9:D15"/>
    <mergeCell ref="B37:D38"/>
    <mergeCell ref="L8:S24"/>
    <mergeCell ref="L25:S34"/>
    <mergeCell ref="J7:J24"/>
    <mergeCell ref="J25:J35"/>
    <mergeCell ref="E22:G23"/>
    <mergeCell ref="B24:D25"/>
    <mergeCell ref="E24:G25"/>
    <mergeCell ref="B19:D20"/>
    <mergeCell ref="E19:G20"/>
    <mergeCell ref="B17:D18"/>
    <mergeCell ref="E17:G18"/>
    <mergeCell ref="AN28:AO34"/>
    <mergeCell ref="AI45:AK46"/>
    <mergeCell ref="AL45:AN46"/>
    <mergeCell ref="B29:D30"/>
    <mergeCell ref="E29:G30"/>
    <mergeCell ref="AI47:AK48"/>
    <mergeCell ref="AL47:AN48"/>
    <mergeCell ref="AQ2:AS2"/>
    <mergeCell ref="AR8:AR14"/>
    <mergeCell ref="AR28:AR34"/>
    <mergeCell ref="AQ3:AS3"/>
    <mergeCell ref="AK2:AL2"/>
    <mergeCell ref="AH2:AJ2"/>
    <mergeCell ref="AH3:AI5"/>
    <mergeCell ref="AN3:AO5"/>
    <mergeCell ref="AI40:AK41"/>
    <mergeCell ref="AL40:AN41"/>
    <mergeCell ref="AH28:AI34"/>
    <mergeCell ref="AN8:AO14"/>
  </mergeCells>
  <conditionalFormatting sqref="AR8:AR14 AR28:AR34">
    <cfRule type="colorScale" priority="1">
      <colorScale>
        <cfvo type="min"/>
        <cfvo type="percentile" val="50"/>
        <cfvo type="max"/>
        <color rgb="FFFF0000"/>
        <color rgb="FFFFEB84"/>
        <color rgb="FF00B050"/>
      </colorScale>
    </cfRule>
  </conditionalFormatting>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FC407-79D8-486B-9750-6684DB374843}">
  <dimension ref="A1:K88"/>
  <sheetViews>
    <sheetView zoomScale="90" zoomScaleNormal="90" workbookViewId="0">
      <selection activeCell="D22" sqref="D22"/>
    </sheetView>
  </sheetViews>
  <sheetFormatPr baseColWidth="10" defaultRowHeight="15" x14ac:dyDescent="0.25"/>
  <cols>
    <col min="1" max="1" width="24.85546875" customWidth="1"/>
    <col min="2" max="6" width="13.28515625" customWidth="1"/>
  </cols>
  <sheetData>
    <row r="1" spans="1:11" ht="15.75" thickBot="1" x14ac:dyDescent="0.3">
      <c r="G1" s="15">
        <v>0</v>
      </c>
      <c r="H1" s="16">
        <v>0</v>
      </c>
      <c r="J1" s="15">
        <v>2022</v>
      </c>
      <c r="K1" s="16">
        <v>0.82</v>
      </c>
    </row>
    <row r="2" spans="1:11" ht="15.75" thickBot="1" x14ac:dyDescent="0.3">
      <c r="G2" s="15">
        <v>1</v>
      </c>
      <c r="H2" s="16">
        <v>0</v>
      </c>
      <c r="J2" s="17">
        <f>J1+1</f>
        <v>2023</v>
      </c>
      <c r="K2" s="18">
        <f>K1+0.01</f>
        <v>0.83</v>
      </c>
    </row>
    <row r="3" spans="1:11" ht="15.75" thickBot="1" x14ac:dyDescent="0.3">
      <c r="G3" s="17">
        <v>2</v>
      </c>
      <c r="H3" s="18">
        <v>0.01</v>
      </c>
      <c r="J3" s="17">
        <f t="shared" ref="J3:J66" si="0">J2+1</f>
        <v>2024</v>
      </c>
      <c r="K3" s="20">
        <f t="shared" ref="K3:K19" si="1">K2+0.01</f>
        <v>0.84</v>
      </c>
    </row>
    <row r="4" spans="1:11" ht="15.75" thickBot="1" x14ac:dyDescent="0.3">
      <c r="G4" s="19">
        <v>3</v>
      </c>
      <c r="H4" s="20">
        <v>0.02</v>
      </c>
      <c r="J4" s="17">
        <f t="shared" si="0"/>
        <v>2025</v>
      </c>
      <c r="K4" s="18">
        <f t="shared" si="1"/>
        <v>0.85</v>
      </c>
    </row>
    <row r="5" spans="1:11" ht="15.75" thickBot="1" x14ac:dyDescent="0.3">
      <c r="B5" t="s">
        <v>3</v>
      </c>
      <c r="C5" t="s">
        <v>5</v>
      </c>
      <c r="D5" t="s">
        <v>7</v>
      </c>
      <c r="E5" t="s">
        <v>6</v>
      </c>
      <c r="F5" t="s">
        <v>136</v>
      </c>
      <c r="G5" s="17">
        <v>4</v>
      </c>
      <c r="H5" s="18">
        <v>0.04</v>
      </c>
      <c r="J5" s="17">
        <f t="shared" si="0"/>
        <v>2026</v>
      </c>
      <c r="K5" s="20">
        <f t="shared" si="1"/>
        <v>0.86</v>
      </c>
    </row>
    <row r="6" spans="1:11" ht="15.75" thickBot="1" x14ac:dyDescent="0.3">
      <c r="G6" s="19">
        <v>5</v>
      </c>
      <c r="H6" s="20">
        <v>0.05</v>
      </c>
      <c r="J6" s="17">
        <f t="shared" si="0"/>
        <v>2027</v>
      </c>
      <c r="K6" s="18">
        <f t="shared" si="1"/>
        <v>0.87</v>
      </c>
    </row>
    <row r="7" spans="1:11" ht="15.75" thickBot="1" x14ac:dyDescent="0.3">
      <c r="A7" s="3" t="s">
        <v>4</v>
      </c>
      <c r="B7" s="31">
        <f>Rechner!$B$39*12-9984+Rechner!$B$44+Rechner!$E$44</f>
        <v>55016</v>
      </c>
      <c r="C7" s="31">
        <f>Rechner!$E$39*12-9984+Rechner!$B$44+Rechner!$E$44-Rechner!$L$8</f>
        <v>53691</v>
      </c>
      <c r="D7" s="31">
        <f>Rechner!$B$9*Rechner!$B$34*12+(12*Rechner!$B$44)+(12*(Rechner!$E$48-Support!$F$22-Support!E24))</f>
        <v>-9229.92</v>
      </c>
      <c r="E7" s="31">
        <f>Rechner!B9*12*Rechner!E34+Rechner!B44*12+Rechner!E44*12*Rechner!E34</f>
        <v>0</v>
      </c>
      <c r="F7" s="31">
        <f>Rechner!$B$9*12+Rechner!$B$44*12+Rechner!$E$44*12*Rechner!$E$34</f>
        <v>780000</v>
      </c>
      <c r="G7" s="17">
        <v>6</v>
      </c>
      <c r="H7" s="18">
        <v>7.0000000000000007E-2</v>
      </c>
      <c r="J7" s="17">
        <f t="shared" si="0"/>
        <v>2028</v>
      </c>
      <c r="K7" s="20">
        <f t="shared" si="1"/>
        <v>0.88</v>
      </c>
    </row>
    <row r="8" spans="1:11" ht="15.75" thickBot="1" x14ac:dyDescent="0.3">
      <c r="G8" s="19">
        <v>7</v>
      </c>
      <c r="H8" s="20">
        <v>0.08</v>
      </c>
      <c r="J8" s="17">
        <f t="shared" si="0"/>
        <v>2029</v>
      </c>
      <c r="K8" s="18">
        <f t="shared" si="1"/>
        <v>0.89</v>
      </c>
    </row>
    <row r="9" spans="1:11" ht="15.75" thickBot="1" x14ac:dyDescent="0.3">
      <c r="A9" s="3" t="s">
        <v>2</v>
      </c>
      <c r="B9" s="31">
        <f>INT(IF(B7&lt;=9408,0,IF(B7&lt;=14532,(972.87*(B7-9408)/10000+1400)*(B7-9408)/10000,IF(B7&lt;=57051,(212.02*(B7-14532)/10000+2397)*(B7-14532)/10000+972.79,IF(B7&lt;=270500,(0.42*B7-8963.74),0.45*B7-17078.74)))))</f>
        <v>14151</v>
      </c>
      <c r="C9" s="31">
        <f>INT(IF(C7&lt;=9408,0,IF(C7&lt;=14532,(972.87*(C7-9408)/10000+1400)*(C7-9408)/10000,IF(C7&lt;=57051,(212.02*(C7-14532)/10000+2397)*(C7-14532)/10000+972.79,IF(C7&lt;=270500,(0.42*C7-8963.74),0.45*C7-17078.74)))))</f>
        <v>13610</v>
      </c>
      <c r="D9" s="31">
        <f>INT(IF(D7&lt;=9408,0,IF(D7&lt;=14532,(972.87*(D7-9408)/10000+1400)*(D7-9408)/10000,IF(D7&lt;=57051,(212.02*(D7-14532)/10000+2397)*(D7-14532)/10000+972.79,IF(D7&lt;=270500,(0.42*D7-8963.74),0.45*D7-17078.74)))))</f>
        <v>0</v>
      </c>
      <c r="E9" s="31">
        <f>INT(IF(E7&lt;=9408,0,IF(E7&lt;=14532,(972.87*(E7-9408)/10000+1400)*(E7-9408)/10000,IF(E7&lt;=57051,(212.02*(E7-14532)/10000+2397)*(E7-14532)/10000+972.79,IF(E7&lt;=270500,(0.42*E7-8963.74),0.45*E7-17078.74)))))</f>
        <v>0</v>
      </c>
      <c r="F9" s="31">
        <f>INT(IF(F7&lt;=9408,0,IF(F7&lt;=14532,(972.87*(F7-9408)/10000+1400)*(F7-9408)/10000,IF(F7&lt;=57051,(212.02*(F7-14532)/10000+2397)*(F7-14532)/10000+972.79,IF(F7&lt;=270500,(0.42*F7-8963.74),0.45*F7-17078.74)))))</f>
        <v>333921</v>
      </c>
      <c r="G9" s="17">
        <v>8</v>
      </c>
      <c r="H9" s="18">
        <v>0.09</v>
      </c>
      <c r="J9" s="17">
        <f t="shared" si="0"/>
        <v>2030</v>
      </c>
      <c r="K9" s="20">
        <f t="shared" si="1"/>
        <v>0.9</v>
      </c>
    </row>
    <row r="10" spans="1:11" ht="15.75" thickBot="1" x14ac:dyDescent="0.3">
      <c r="G10" s="19">
        <v>9</v>
      </c>
      <c r="H10" s="20">
        <v>0.1</v>
      </c>
      <c r="J10" s="17">
        <f t="shared" si="0"/>
        <v>2031</v>
      </c>
      <c r="K10" s="18">
        <f t="shared" si="1"/>
        <v>0.91</v>
      </c>
    </row>
    <row r="11" spans="1:11" ht="15.75" thickBot="1" x14ac:dyDescent="0.3">
      <c r="A11" s="3" t="s">
        <v>1</v>
      </c>
      <c r="B11" s="14">
        <f>B9/B7</f>
        <v>0.2572160825941544</v>
      </c>
      <c r="C11" s="14">
        <f>C9/C7</f>
        <v>0.25348754912368926</v>
      </c>
      <c r="D11" s="14">
        <f>D9/D7</f>
        <v>0</v>
      </c>
      <c r="E11" s="14" t="e">
        <f>E9/E7</f>
        <v>#DIV/0!</v>
      </c>
      <c r="F11" s="14">
        <f>F9/F7</f>
        <v>0.42810384615384617</v>
      </c>
      <c r="G11" s="17">
        <v>10</v>
      </c>
      <c r="H11" s="18">
        <v>0.12</v>
      </c>
      <c r="J11" s="17">
        <f t="shared" si="0"/>
        <v>2032</v>
      </c>
      <c r="K11" s="20">
        <f t="shared" si="1"/>
        <v>0.92</v>
      </c>
    </row>
    <row r="12" spans="1:11" ht="15.75" thickBot="1" x14ac:dyDescent="0.3">
      <c r="G12" s="19">
        <v>11</v>
      </c>
      <c r="H12" s="20">
        <v>0.13</v>
      </c>
      <c r="J12" s="17">
        <f t="shared" si="0"/>
        <v>2033</v>
      </c>
      <c r="K12" s="18">
        <f t="shared" si="1"/>
        <v>0.93</v>
      </c>
    </row>
    <row r="13" spans="1:11" ht="15.75" thickBot="1" x14ac:dyDescent="0.3">
      <c r="B13">
        <f>B9/12</f>
        <v>1179.25</v>
      </c>
      <c r="G13" s="17">
        <v>12</v>
      </c>
      <c r="H13" s="18">
        <v>0.14000000000000001</v>
      </c>
      <c r="J13" s="17">
        <f t="shared" si="0"/>
        <v>2034</v>
      </c>
      <c r="K13" s="20">
        <f t="shared" si="1"/>
        <v>0.94000000000000006</v>
      </c>
    </row>
    <row r="14" spans="1:11" ht="15.75" thickBot="1" x14ac:dyDescent="0.3">
      <c r="G14" s="19">
        <v>13</v>
      </c>
      <c r="H14" s="20">
        <v>0.15</v>
      </c>
      <c r="J14" s="17">
        <f t="shared" si="0"/>
        <v>2035</v>
      </c>
      <c r="K14" s="18">
        <f t="shared" si="1"/>
        <v>0.95000000000000007</v>
      </c>
    </row>
    <row r="15" spans="1:11" ht="15.75" thickBot="1" x14ac:dyDescent="0.3">
      <c r="C15" s="14" t="e">
        <f>(C9-B9)/(24*Rechner!E9)</f>
        <v>#DIV/0!</v>
      </c>
      <c r="G15" s="17">
        <v>14</v>
      </c>
      <c r="H15" s="18">
        <v>0.16</v>
      </c>
      <c r="J15" s="17">
        <f t="shared" si="0"/>
        <v>2036</v>
      </c>
      <c r="K15" s="20">
        <f t="shared" si="1"/>
        <v>0.96000000000000008</v>
      </c>
    </row>
    <row r="16" spans="1:11" ht="15.75" thickBot="1" x14ac:dyDescent="0.3">
      <c r="C16">
        <f>B9-C9</f>
        <v>541</v>
      </c>
      <c r="G16" s="19">
        <v>15</v>
      </c>
      <c r="H16" s="20">
        <v>0.16</v>
      </c>
      <c r="J16" s="17">
        <f t="shared" si="0"/>
        <v>2037</v>
      </c>
      <c r="K16" s="18">
        <f t="shared" si="1"/>
        <v>0.97000000000000008</v>
      </c>
    </row>
    <row r="17" spans="1:11" ht="15.75" thickBot="1" x14ac:dyDescent="0.3">
      <c r="B17" t="s">
        <v>12</v>
      </c>
      <c r="C17" t="s">
        <v>13</v>
      </c>
      <c r="D17" t="s">
        <v>134</v>
      </c>
      <c r="E17" t="s">
        <v>135</v>
      </c>
      <c r="F17" t="s">
        <v>140</v>
      </c>
      <c r="G17" s="17">
        <v>16</v>
      </c>
      <c r="H17" s="18">
        <v>0.18</v>
      </c>
      <c r="J17" s="17">
        <f t="shared" si="0"/>
        <v>2038</v>
      </c>
      <c r="K17" s="20">
        <f t="shared" si="1"/>
        <v>0.98000000000000009</v>
      </c>
    </row>
    <row r="18" spans="1:11" ht="15.75" thickBot="1" x14ac:dyDescent="0.3">
      <c r="A18" t="s">
        <v>8</v>
      </c>
      <c r="B18" s="31">
        <f>IF(Rechner!$B$39&gt;7050,7050*'Steuern 2020'!$B$32,'Steuern 2020'!$B$32*Rechner!$B$39)</f>
        <v>503.75</v>
      </c>
      <c r="C18" s="31">
        <f>IF(Rechner!$B$39&gt;7050,7050*'Steuern 2020'!$B$32,'Steuern 2020'!$B$32*Rechner!$B$39)</f>
        <v>503.75</v>
      </c>
      <c r="D18" s="31">
        <f>IF(Rechner!$E$39&gt;7050,7050*'Steuern 2020'!$B$32,'Steuern 2020'!$B$32*Rechner!$E$39)</f>
        <v>503.75</v>
      </c>
      <c r="E18" s="50">
        <f>0</f>
        <v>0</v>
      </c>
      <c r="F18" s="31">
        <f>0</f>
        <v>0</v>
      </c>
      <c r="G18" s="19">
        <v>17</v>
      </c>
      <c r="H18" s="20">
        <v>0.18</v>
      </c>
      <c r="J18" s="17">
        <f t="shared" si="0"/>
        <v>2039</v>
      </c>
      <c r="K18" s="18">
        <f t="shared" si="1"/>
        <v>0.9900000000000001</v>
      </c>
    </row>
    <row r="19" spans="1:11" ht="15.75" thickBot="1" x14ac:dyDescent="0.3">
      <c r="B19" s="31"/>
      <c r="G19" s="17">
        <v>18</v>
      </c>
      <c r="H19" s="18">
        <v>0.19</v>
      </c>
      <c r="J19" s="17">
        <f t="shared" si="0"/>
        <v>2040</v>
      </c>
      <c r="K19" s="20">
        <f t="shared" si="1"/>
        <v>1</v>
      </c>
    </row>
    <row r="20" spans="1:11" ht="15.75" thickBot="1" x14ac:dyDescent="0.3">
      <c r="A20" t="s">
        <v>9</v>
      </c>
      <c r="B20" s="31">
        <f>0.012*Rechner!$B$39</f>
        <v>65</v>
      </c>
      <c r="C20" s="31">
        <f>0.012*Rechner!$B$39</f>
        <v>65</v>
      </c>
      <c r="D20" s="31">
        <f>0.012*Rechner!$E$39</f>
        <v>65</v>
      </c>
      <c r="E20" s="31">
        <f>0</f>
        <v>0</v>
      </c>
      <c r="F20" s="31">
        <f>0</f>
        <v>0</v>
      </c>
      <c r="G20" s="19">
        <v>19</v>
      </c>
      <c r="H20" s="20">
        <v>0.2</v>
      </c>
      <c r="J20" s="17">
        <f t="shared" si="0"/>
        <v>2041</v>
      </c>
      <c r="K20" s="20">
        <f>K19</f>
        <v>1</v>
      </c>
    </row>
    <row r="21" spans="1:11" ht="15.75" thickBot="1" x14ac:dyDescent="0.3">
      <c r="B21" s="31"/>
      <c r="G21" s="17">
        <v>20</v>
      </c>
      <c r="H21" s="18">
        <v>0.21</v>
      </c>
      <c r="J21" s="17">
        <f t="shared" si="0"/>
        <v>2042</v>
      </c>
      <c r="K21" s="20">
        <f t="shared" ref="K21:K73" si="2">K20</f>
        <v>1</v>
      </c>
    </row>
    <row r="22" spans="1:11" ht="15.75" thickBot="1" x14ac:dyDescent="0.3">
      <c r="A22" t="s">
        <v>10</v>
      </c>
      <c r="B22" s="31">
        <f>0.5*IF(Rechner!$B$39&gt;4837.5,147.54 + IF(Rechner!$O$40=0,0.0025*Rechner!$B$39,0),0.01525*Rechner!$B$39+IF(Rechner!$O$40=0,0.0025*Rechner!$B$39,0))</f>
        <v>80.540833333333325</v>
      </c>
      <c r="C22" s="31">
        <f>0.5*IF(Rechner!$B$39&gt;4837.5,147.54,0.01525*Rechner!$B$39)</f>
        <v>73.77</v>
      </c>
      <c r="D22" s="31">
        <f>0.5*IF(Rechner!$E$39&gt;4837.5,147.54 + IF(Rechner!$O$40=0,0.0025*Rechner!$E$39,0),0.01525*Rechner!$E$39+IF(Rechner!$O$40=0,0.0025*Rechner!$E$39,0))</f>
        <v>80.540833333333325</v>
      </c>
      <c r="E22" s="31">
        <f>2*(0.01525*Rechner!$B$9+IF(Rechner!$O$40=0,0.0025*Rechner!$B$9,0))</f>
        <v>2307.5</v>
      </c>
      <c r="F22" s="31">
        <f>0.5*IF(Rechner!$E$48&gt;4837.5,147.54 + IF(Rechner!$O$40=0,0.0025*Rechner!$E$48,0),0.01525*Rechner!$E$48+IF(Rechner!$O$40=0,0.0025*Rechner!$E$48,0))</f>
        <v>0</v>
      </c>
      <c r="G22" s="19">
        <v>21</v>
      </c>
      <c r="H22" s="20">
        <v>0.22</v>
      </c>
      <c r="J22" s="17">
        <f t="shared" si="0"/>
        <v>2043</v>
      </c>
      <c r="K22" s="20">
        <f t="shared" si="2"/>
        <v>1</v>
      </c>
    </row>
    <row r="23" spans="1:11" ht="15.75" thickBot="1" x14ac:dyDescent="0.3">
      <c r="B23" s="31"/>
      <c r="G23" s="17">
        <v>22</v>
      </c>
      <c r="H23" s="18">
        <v>0.23</v>
      </c>
      <c r="J23" s="17">
        <f t="shared" si="0"/>
        <v>2044</v>
      </c>
      <c r="K23" s="20">
        <f t="shared" si="2"/>
        <v>1</v>
      </c>
    </row>
    <row r="24" spans="1:11" ht="15.75" thickBot="1" x14ac:dyDescent="0.3">
      <c r="A24" t="s">
        <v>11</v>
      </c>
      <c r="B24" s="31">
        <f>0.5*IF(Rechner!$B$39&gt;4837.5,769.16,((0.073+(0.5*Rechner!$L$40))*Rechner!$B$39))</f>
        <v>384.58</v>
      </c>
      <c r="C24" s="31">
        <f>0.5*IF(Rechner!$B$39&gt;4837.5,769.16,((0.073+(0.5*Rechner!$L$40))*Rechner!$B$39))</f>
        <v>384.58</v>
      </c>
      <c r="D24" s="31">
        <f>0.5*IF(Rechner!$E$39&gt;4837.5,769.16,((0.073+(0.5*Rechner!$L$40))*Rechner!$E$39))</f>
        <v>384.58</v>
      </c>
      <c r="E24" s="31">
        <f>IF(Rechner!$B$9&gt;4837.5,769.16,(0.146+Rechner!L40)*Rechner!B9)</f>
        <v>769.16</v>
      </c>
      <c r="F24" s="31">
        <f>0.5*IF(Rechner!$E$48&gt;4837.5,769.16,((0.073+(0.5*Rechner!$L$40))*Rechner!$E$48))</f>
        <v>0</v>
      </c>
      <c r="G24" s="21">
        <v>23</v>
      </c>
      <c r="H24" s="22">
        <v>0.24</v>
      </c>
      <c r="J24" s="17">
        <f t="shared" si="0"/>
        <v>2045</v>
      </c>
      <c r="K24" s="20">
        <f t="shared" si="2"/>
        <v>1</v>
      </c>
    </row>
    <row r="25" spans="1:11" ht="15.75" thickBot="1" x14ac:dyDescent="0.3">
      <c r="G25" s="19">
        <v>24</v>
      </c>
      <c r="H25" s="20">
        <v>0.25</v>
      </c>
      <c r="J25" s="17">
        <f t="shared" si="0"/>
        <v>2046</v>
      </c>
      <c r="K25" s="20">
        <f t="shared" si="2"/>
        <v>1</v>
      </c>
    </row>
    <row r="26" spans="1:11" ht="15.75" thickBot="1" x14ac:dyDescent="0.3">
      <c r="A26" t="s">
        <v>131</v>
      </c>
      <c r="B26" s="31">
        <f>$B$9/12</f>
        <v>1179.25</v>
      </c>
      <c r="C26" s="31"/>
      <c r="D26" s="31">
        <f>$C$9/12</f>
        <v>1134.1666666666667</v>
      </c>
      <c r="E26" s="31">
        <f>$F$9/12</f>
        <v>27826.75</v>
      </c>
      <c r="F26" s="31"/>
      <c r="G26" s="17">
        <v>25</v>
      </c>
      <c r="H26" s="18">
        <v>0.26</v>
      </c>
      <c r="J26" s="17">
        <f t="shared" si="0"/>
        <v>2047</v>
      </c>
      <c r="K26" s="20">
        <f t="shared" si="2"/>
        <v>1</v>
      </c>
    </row>
    <row r="27" spans="1:11" ht="15.75" thickBot="1" x14ac:dyDescent="0.3">
      <c r="G27" s="19">
        <v>26</v>
      </c>
      <c r="H27" s="20">
        <v>0.27</v>
      </c>
      <c r="J27" s="17">
        <f t="shared" si="0"/>
        <v>2048</v>
      </c>
      <c r="K27" s="20">
        <f t="shared" si="2"/>
        <v>1</v>
      </c>
    </row>
    <row r="28" spans="1:11" ht="15.75" thickBot="1" x14ac:dyDescent="0.3">
      <c r="A28" t="s">
        <v>132</v>
      </c>
      <c r="B28" s="31">
        <f>'Steuern 2020'!$B$261/100</f>
        <v>0</v>
      </c>
      <c r="D28" s="31">
        <f>'Steuern 2020'!$J$261/100</f>
        <v>0</v>
      </c>
      <c r="E28" s="31">
        <f>'Steuern 2020'!$J$261/100</f>
        <v>0</v>
      </c>
      <c r="F28" s="31">
        <f>'Steuern 2020'!$J$261/100</f>
        <v>0</v>
      </c>
      <c r="G28" s="17">
        <v>27</v>
      </c>
      <c r="H28" s="18">
        <v>0.28000000000000003</v>
      </c>
      <c r="J28" s="17">
        <f t="shared" si="0"/>
        <v>2049</v>
      </c>
      <c r="K28" s="20">
        <f t="shared" si="2"/>
        <v>1</v>
      </c>
    </row>
    <row r="29" spans="1:11" ht="15.75" thickBot="1" x14ac:dyDescent="0.3">
      <c r="G29" s="19">
        <v>28</v>
      </c>
      <c r="H29" s="20">
        <v>0.28999999999999998</v>
      </c>
      <c r="J29" s="17">
        <f t="shared" si="0"/>
        <v>2050</v>
      </c>
      <c r="K29" s="20">
        <f t="shared" si="2"/>
        <v>1</v>
      </c>
    </row>
    <row r="30" spans="1:11" ht="15.75" thickBot="1" x14ac:dyDescent="0.3">
      <c r="A30" t="s">
        <v>133</v>
      </c>
      <c r="B30" s="31">
        <f>'Steuern 2020'!$B$266/100*0.08</f>
        <v>0</v>
      </c>
      <c r="D30" s="31">
        <f>'Steuern 2020'!$J$266/100*0.08</f>
        <v>0</v>
      </c>
      <c r="E30" s="31">
        <f>'Steuern 2020'!$J$266/100*0.08</f>
        <v>0</v>
      </c>
      <c r="F30" s="31">
        <f>'Steuern 2020'!$J$266/100*0.08</f>
        <v>0</v>
      </c>
      <c r="G30" s="17">
        <v>29</v>
      </c>
      <c r="H30" s="18">
        <v>0.3</v>
      </c>
      <c r="J30" s="17">
        <f t="shared" si="0"/>
        <v>2051</v>
      </c>
      <c r="K30" s="20">
        <f t="shared" si="2"/>
        <v>1</v>
      </c>
    </row>
    <row r="31" spans="1:11" ht="15.75" thickBot="1" x14ac:dyDescent="0.3">
      <c r="G31" s="19">
        <v>30</v>
      </c>
      <c r="H31" s="20">
        <v>0.3</v>
      </c>
      <c r="J31" s="17">
        <f t="shared" si="0"/>
        <v>2052</v>
      </c>
      <c r="K31" s="20">
        <f t="shared" si="2"/>
        <v>1</v>
      </c>
    </row>
    <row r="32" spans="1:11" ht="15.75" thickBot="1" x14ac:dyDescent="0.3">
      <c r="A32" t="s">
        <v>137</v>
      </c>
      <c r="B32">
        <f>Rechner!$AA$28*('Steuern 2020'!$B$6+'Steuern 2020'!$B$7)</f>
        <v>0</v>
      </c>
      <c r="G32" s="17">
        <v>31</v>
      </c>
      <c r="H32" s="18">
        <v>0.31</v>
      </c>
      <c r="J32" s="17">
        <f t="shared" si="0"/>
        <v>2053</v>
      </c>
      <c r="K32" s="20">
        <f t="shared" si="2"/>
        <v>1</v>
      </c>
    </row>
    <row r="33" spans="1:11" ht="15.75" thickBot="1" x14ac:dyDescent="0.3">
      <c r="G33" s="19">
        <v>32</v>
      </c>
      <c r="H33" s="20">
        <v>0.32</v>
      </c>
      <c r="J33" s="17">
        <f t="shared" si="0"/>
        <v>2054</v>
      </c>
      <c r="K33" s="20">
        <f t="shared" si="2"/>
        <v>1</v>
      </c>
    </row>
    <row r="34" spans="1:11" ht="15.75" thickBot="1" x14ac:dyDescent="0.3">
      <c r="G34" s="17">
        <v>33</v>
      </c>
      <c r="H34" s="18">
        <v>0.33</v>
      </c>
      <c r="J34" s="17">
        <f t="shared" si="0"/>
        <v>2055</v>
      </c>
      <c r="K34" s="20">
        <f t="shared" si="2"/>
        <v>1</v>
      </c>
    </row>
    <row r="35" spans="1:11" ht="15.75" thickBot="1" x14ac:dyDescent="0.3">
      <c r="G35" s="19">
        <v>34</v>
      </c>
      <c r="H35" s="20">
        <v>0.34</v>
      </c>
      <c r="J35" s="17">
        <f t="shared" si="0"/>
        <v>2056</v>
      </c>
      <c r="K35" s="20">
        <f t="shared" si="2"/>
        <v>1</v>
      </c>
    </row>
    <row r="36" spans="1:11" ht="15.75" thickBot="1" x14ac:dyDescent="0.3">
      <c r="A36" t="s">
        <v>183</v>
      </c>
      <c r="B36" t="s">
        <v>180</v>
      </c>
      <c r="C36" t="s">
        <v>181</v>
      </c>
      <c r="D36" t="s">
        <v>182</v>
      </c>
      <c r="G36" s="17">
        <v>35</v>
      </c>
      <c r="H36" s="18">
        <v>0.35</v>
      </c>
      <c r="J36" s="17">
        <f t="shared" si="0"/>
        <v>2057</v>
      </c>
      <c r="K36" s="20">
        <f t="shared" si="2"/>
        <v>1</v>
      </c>
    </row>
    <row r="37" spans="1:11" ht="15.75" thickBot="1" x14ac:dyDescent="0.3">
      <c r="G37" s="19">
        <v>36</v>
      </c>
      <c r="H37" s="20">
        <v>0.35</v>
      </c>
      <c r="J37" s="17">
        <f t="shared" si="0"/>
        <v>2058</v>
      </c>
      <c r="K37" s="20">
        <f t="shared" si="2"/>
        <v>1</v>
      </c>
    </row>
    <row r="38" spans="1:11" ht="15.75" thickBot="1" x14ac:dyDescent="0.3">
      <c r="B38" s="31">
        <f>(Rechner!$B$24-Rechner!$B$19)*12*(Rechner!$L$8+Rechner!$O$8)</f>
        <v>588300</v>
      </c>
      <c r="C38" s="31">
        <f>(Rechner!$B$24-Rechner!$B$19)*12*(Rechner!$L$18+Rechner!$O$18)</f>
        <v>0</v>
      </c>
      <c r="D38" s="31">
        <f>(Rechner!$B$24-Rechner!$B$19)*12*(Rechner!$L$28+Rechner!$O$28)+Rechner!$E$24*Rechner!$X$28*12</f>
        <v>0</v>
      </c>
      <c r="G38" s="17">
        <v>37</v>
      </c>
      <c r="H38" s="18">
        <v>0.36</v>
      </c>
      <c r="J38" s="17">
        <f t="shared" si="0"/>
        <v>2059</v>
      </c>
      <c r="K38" s="20">
        <f t="shared" si="2"/>
        <v>1</v>
      </c>
    </row>
    <row r="39" spans="1:11" ht="15.75" thickBot="1" x14ac:dyDescent="0.3">
      <c r="G39" s="19">
        <v>38</v>
      </c>
      <c r="H39" s="20">
        <v>0.37</v>
      </c>
      <c r="J39" s="17">
        <f t="shared" si="0"/>
        <v>2060</v>
      </c>
      <c r="K39" s="20">
        <f t="shared" si="2"/>
        <v>1</v>
      </c>
    </row>
    <row r="40" spans="1:11" ht="15.75" thickBot="1" x14ac:dyDescent="0.3">
      <c r="G40" s="17">
        <v>39</v>
      </c>
      <c r="H40" s="18">
        <v>0.38</v>
      </c>
      <c r="J40" s="17">
        <f t="shared" si="0"/>
        <v>2061</v>
      </c>
      <c r="K40" s="20">
        <f t="shared" si="2"/>
        <v>1</v>
      </c>
    </row>
    <row r="41" spans="1:11" ht="15.75" thickBot="1" x14ac:dyDescent="0.3">
      <c r="G41" s="19">
        <v>40</v>
      </c>
      <c r="H41" s="20">
        <v>0.39</v>
      </c>
      <c r="J41" s="17">
        <f t="shared" si="0"/>
        <v>2062</v>
      </c>
      <c r="K41" s="20">
        <f t="shared" si="2"/>
        <v>1</v>
      </c>
    </row>
    <row r="42" spans="1:11" ht="15.75" thickBot="1" x14ac:dyDescent="0.3">
      <c r="G42" s="17">
        <v>41</v>
      </c>
      <c r="H42" s="18">
        <v>0.39</v>
      </c>
      <c r="J42" s="17">
        <f t="shared" si="0"/>
        <v>2063</v>
      </c>
      <c r="K42" s="20">
        <f t="shared" si="2"/>
        <v>1</v>
      </c>
    </row>
    <row r="43" spans="1:11" ht="15.75" thickBot="1" x14ac:dyDescent="0.3">
      <c r="G43" s="19">
        <v>42</v>
      </c>
      <c r="H43" s="20">
        <v>0.4</v>
      </c>
      <c r="J43" s="17">
        <f t="shared" si="0"/>
        <v>2064</v>
      </c>
      <c r="K43" s="20">
        <f t="shared" si="2"/>
        <v>1</v>
      </c>
    </row>
    <row r="44" spans="1:11" ht="15.75" thickBot="1" x14ac:dyDescent="0.3">
      <c r="G44" s="17">
        <v>43</v>
      </c>
      <c r="H44" s="18">
        <v>0.41</v>
      </c>
      <c r="J44" s="17">
        <f t="shared" si="0"/>
        <v>2065</v>
      </c>
      <c r="K44" s="20">
        <f t="shared" si="2"/>
        <v>1</v>
      </c>
    </row>
    <row r="45" spans="1:11" ht="15.75" thickBot="1" x14ac:dyDescent="0.3">
      <c r="G45" s="19">
        <v>44</v>
      </c>
      <c r="H45" s="20">
        <v>0.41</v>
      </c>
      <c r="J45" s="17">
        <f t="shared" si="0"/>
        <v>2066</v>
      </c>
      <c r="K45" s="20">
        <f t="shared" si="2"/>
        <v>1</v>
      </c>
    </row>
    <row r="46" spans="1:11" ht="15.75" thickBot="1" x14ac:dyDescent="0.3">
      <c r="G46" s="17">
        <v>45</v>
      </c>
      <c r="H46" s="18">
        <v>0.42</v>
      </c>
      <c r="J46" s="17">
        <f t="shared" si="0"/>
        <v>2067</v>
      </c>
      <c r="K46" s="20">
        <f t="shared" si="2"/>
        <v>1</v>
      </c>
    </row>
    <row r="47" spans="1:11" ht="15.75" thickBot="1" x14ac:dyDescent="0.3">
      <c r="G47" s="23">
        <v>46</v>
      </c>
      <c r="H47" s="24">
        <v>0.43</v>
      </c>
      <c r="J47" s="17">
        <f t="shared" si="0"/>
        <v>2068</v>
      </c>
      <c r="K47" s="20">
        <f t="shared" si="2"/>
        <v>1</v>
      </c>
    </row>
    <row r="48" spans="1:11" ht="15.75" thickBot="1" x14ac:dyDescent="0.3">
      <c r="J48" s="17">
        <f t="shared" si="0"/>
        <v>2069</v>
      </c>
      <c r="K48" s="20">
        <f t="shared" si="2"/>
        <v>1</v>
      </c>
    </row>
    <row r="49" spans="10:11" ht="15.75" thickBot="1" x14ac:dyDescent="0.3">
      <c r="J49" s="17">
        <f t="shared" si="0"/>
        <v>2070</v>
      </c>
      <c r="K49" s="20">
        <f t="shared" si="2"/>
        <v>1</v>
      </c>
    </row>
    <row r="50" spans="10:11" ht="15.75" thickBot="1" x14ac:dyDescent="0.3">
      <c r="J50" s="17">
        <f t="shared" si="0"/>
        <v>2071</v>
      </c>
      <c r="K50" s="20">
        <f t="shared" si="2"/>
        <v>1</v>
      </c>
    </row>
    <row r="51" spans="10:11" ht="15.75" thickBot="1" x14ac:dyDescent="0.3">
      <c r="J51" s="17">
        <f t="shared" si="0"/>
        <v>2072</v>
      </c>
      <c r="K51" s="20">
        <f t="shared" si="2"/>
        <v>1</v>
      </c>
    </row>
    <row r="52" spans="10:11" ht="15.75" thickBot="1" x14ac:dyDescent="0.3">
      <c r="J52" s="17">
        <f t="shared" si="0"/>
        <v>2073</v>
      </c>
      <c r="K52" s="20">
        <f t="shared" si="2"/>
        <v>1</v>
      </c>
    </row>
    <row r="53" spans="10:11" ht="15.75" thickBot="1" x14ac:dyDescent="0.3">
      <c r="J53" s="17">
        <f t="shared" si="0"/>
        <v>2074</v>
      </c>
      <c r="K53" s="20">
        <f t="shared" si="2"/>
        <v>1</v>
      </c>
    </row>
    <row r="54" spans="10:11" ht="15.75" thickBot="1" x14ac:dyDescent="0.3">
      <c r="J54" s="17">
        <f t="shared" si="0"/>
        <v>2075</v>
      </c>
      <c r="K54" s="20">
        <f t="shared" si="2"/>
        <v>1</v>
      </c>
    </row>
    <row r="55" spans="10:11" ht="15.75" thickBot="1" x14ac:dyDescent="0.3">
      <c r="J55" s="17">
        <f t="shared" si="0"/>
        <v>2076</v>
      </c>
      <c r="K55" s="20">
        <f t="shared" si="2"/>
        <v>1</v>
      </c>
    </row>
    <row r="56" spans="10:11" ht="15.75" thickBot="1" x14ac:dyDescent="0.3">
      <c r="J56" s="17">
        <f t="shared" si="0"/>
        <v>2077</v>
      </c>
      <c r="K56" s="20">
        <f t="shared" si="2"/>
        <v>1</v>
      </c>
    </row>
    <row r="57" spans="10:11" ht="15.75" thickBot="1" x14ac:dyDescent="0.3">
      <c r="J57" s="17">
        <f t="shared" si="0"/>
        <v>2078</v>
      </c>
      <c r="K57" s="20">
        <f t="shared" si="2"/>
        <v>1</v>
      </c>
    </row>
    <row r="58" spans="10:11" ht="15.75" thickBot="1" x14ac:dyDescent="0.3">
      <c r="J58" s="17">
        <f t="shared" si="0"/>
        <v>2079</v>
      </c>
      <c r="K58" s="20">
        <f t="shared" si="2"/>
        <v>1</v>
      </c>
    </row>
    <row r="59" spans="10:11" ht="15.75" thickBot="1" x14ac:dyDescent="0.3">
      <c r="J59" s="17">
        <f t="shared" si="0"/>
        <v>2080</v>
      </c>
      <c r="K59" s="20">
        <f t="shared" si="2"/>
        <v>1</v>
      </c>
    </row>
    <row r="60" spans="10:11" ht="15.75" thickBot="1" x14ac:dyDescent="0.3">
      <c r="J60" s="17">
        <f t="shared" si="0"/>
        <v>2081</v>
      </c>
      <c r="K60" s="20">
        <f t="shared" si="2"/>
        <v>1</v>
      </c>
    </row>
    <row r="61" spans="10:11" ht="15.75" thickBot="1" x14ac:dyDescent="0.3">
      <c r="J61" s="17">
        <f t="shared" si="0"/>
        <v>2082</v>
      </c>
      <c r="K61" s="20">
        <f t="shared" si="2"/>
        <v>1</v>
      </c>
    </row>
    <row r="62" spans="10:11" ht="15.75" thickBot="1" x14ac:dyDescent="0.3">
      <c r="J62" s="17">
        <f t="shared" si="0"/>
        <v>2083</v>
      </c>
      <c r="K62" s="20">
        <f t="shared" si="2"/>
        <v>1</v>
      </c>
    </row>
    <row r="63" spans="10:11" ht="15.75" thickBot="1" x14ac:dyDescent="0.3">
      <c r="J63" s="17">
        <f t="shared" si="0"/>
        <v>2084</v>
      </c>
      <c r="K63" s="20">
        <f t="shared" si="2"/>
        <v>1</v>
      </c>
    </row>
    <row r="64" spans="10:11" ht="15.75" thickBot="1" x14ac:dyDescent="0.3">
      <c r="J64" s="17">
        <f t="shared" si="0"/>
        <v>2085</v>
      </c>
      <c r="K64" s="20">
        <f t="shared" si="2"/>
        <v>1</v>
      </c>
    </row>
    <row r="65" spans="10:11" ht="15.75" thickBot="1" x14ac:dyDescent="0.3">
      <c r="J65" s="17">
        <f t="shared" si="0"/>
        <v>2086</v>
      </c>
      <c r="K65" s="20">
        <f t="shared" si="2"/>
        <v>1</v>
      </c>
    </row>
    <row r="66" spans="10:11" ht="15.75" thickBot="1" x14ac:dyDescent="0.3">
      <c r="J66" s="17">
        <f t="shared" si="0"/>
        <v>2087</v>
      </c>
      <c r="K66" s="20">
        <f t="shared" si="2"/>
        <v>1</v>
      </c>
    </row>
    <row r="67" spans="10:11" ht="15.75" thickBot="1" x14ac:dyDescent="0.3">
      <c r="J67" s="17">
        <f t="shared" ref="J67:J73" si="3">J66+1</f>
        <v>2088</v>
      </c>
      <c r="K67" s="20">
        <f t="shared" si="2"/>
        <v>1</v>
      </c>
    </row>
    <row r="68" spans="10:11" ht="15.75" thickBot="1" x14ac:dyDescent="0.3">
      <c r="J68" s="17">
        <f t="shared" si="3"/>
        <v>2089</v>
      </c>
      <c r="K68" s="20">
        <f t="shared" si="2"/>
        <v>1</v>
      </c>
    </row>
    <row r="69" spans="10:11" ht="15.75" thickBot="1" x14ac:dyDescent="0.3">
      <c r="J69" s="17">
        <f t="shared" si="3"/>
        <v>2090</v>
      </c>
      <c r="K69" s="20">
        <f t="shared" si="2"/>
        <v>1</v>
      </c>
    </row>
    <row r="70" spans="10:11" ht="15.75" thickBot="1" x14ac:dyDescent="0.3">
      <c r="J70" s="17">
        <f t="shared" si="3"/>
        <v>2091</v>
      </c>
      <c r="K70" s="20">
        <f t="shared" si="2"/>
        <v>1</v>
      </c>
    </row>
    <row r="71" spans="10:11" ht="15.75" thickBot="1" x14ac:dyDescent="0.3">
      <c r="J71" s="17">
        <f t="shared" si="3"/>
        <v>2092</v>
      </c>
      <c r="K71" s="20">
        <f t="shared" si="2"/>
        <v>1</v>
      </c>
    </row>
    <row r="72" spans="10:11" ht="15.75" thickBot="1" x14ac:dyDescent="0.3">
      <c r="J72" s="17">
        <f t="shared" si="3"/>
        <v>2093</v>
      </c>
      <c r="K72" s="20">
        <f t="shared" si="2"/>
        <v>1</v>
      </c>
    </row>
    <row r="73" spans="10:11" ht="15.75" thickBot="1" x14ac:dyDescent="0.3">
      <c r="J73" s="17">
        <f t="shared" si="3"/>
        <v>2094</v>
      </c>
      <c r="K73" s="20">
        <f t="shared" si="2"/>
        <v>1</v>
      </c>
    </row>
    <row r="74" spans="10:11" ht="15.75" thickBot="1" x14ac:dyDescent="0.3"/>
    <row r="75" spans="10:11" x14ac:dyDescent="0.25">
      <c r="J75" s="240">
        <f>2022+Rechner!B24-Rechner!B19</f>
        <v>2059</v>
      </c>
      <c r="K75" s="241"/>
    </row>
    <row r="76" spans="10:11" ht="15.75" thickBot="1" x14ac:dyDescent="0.3">
      <c r="J76" s="242"/>
      <c r="K76" s="243"/>
    </row>
    <row r="87" spans="10:11" x14ac:dyDescent="0.25">
      <c r="J87" s="26"/>
      <c r="K87" s="27"/>
    </row>
    <row r="88" spans="10:11" x14ac:dyDescent="0.25">
      <c r="J88" s="27"/>
      <c r="K88" s="27"/>
    </row>
  </sheetData>
  <mergeCells count="1">
    <mergeCell ref="J75:K7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0EE48-65A2-44A0-BA57-6B1F463FE59D}">
  <dimension ref="A1:J266"/>
  <sheetViews>
    <sheetView workbookViewId="0">
      <selection activeCell="J231" sqref="J231"/>
    </sheetView>
  </sheetViews>
  <sheetFormatPr baseColWidth="10" defaultRowHeight="15" x14ac:dyDescent="0.25"/>
  <sheetData>
    <row r="1" spans="1:10" x14ac:dyDescent="0.25">
      <c r="A1" s="32" t="s">
        <v>15</v>
      </c>
      <c r="B1" s="32"/>
      <c r="C1" s="32"/>
      <c r="I1" s="32" t="s">
        <v>15</v>
      </c>
      <c r="J1" s="32"/>
    </row>
    <row r="2" spans="1:10" x14ac:dyDescent="0.25">
      <c r="A2" s="33" t="s">
        <v>16</v>
      </c>
      <c r="B2" s="34">
        <v>0</v>
      </c>
      <c r="I2" s="33" t="s">
        <v>16</v>
      </c>
      <c r="J2" s="34">
        <v>0</v>
      </c>
    </row>
    <row r="3" spans="1:10" x14ac:dyDescent="0.25">
      <c r="A3" s="33" t="s">
        <v>17</v>
      </c>
      <c r="B3" s="34">
        <v>0</v>
      </c>
      <c r="I3" s="33" t="s">
        <v>17</v>
      </c>
      <c r="J3" s="34">
        <v>0</v>
      </c>
    </row>
    <row r="4" spans="1:10" x14ac:dyDescent="0.25">
      <c r="A4" t="s">
        <v>18</v>
      </c>
      <c r="B4" s="35">
        <v>0</v>
      </c>
      <c r="I4" t="s">
        <v>18</v>
      </c>
      <c r="J4" s="35">
        <v>0</v>
      </c>
    </row>
    <row r="5" spans="1:10" x14ac:dyDescent="0.25">
      <c r="A5" t="s">
        <v>19</v>
      </c>
      <c r="B5" s="36">
        <v>0</v>
      </c>
      <c r="I5" t="s">
        <v>19</v>
      </c>
      <c r="J5" s="36">
        <v>0</v>
      </c>
    </row>
    <row r="6" spans="1:10" x14ac:dyDescent="0.25">
      <c r="A6" t="s">
        <v>20</v>
      </c>
      <c r="B6" s="51">
        <v>0.14599999999999999</v>
      </c>
      <c r="I6" t="s">
        <v>20</v>
      </c>
      <c r="J6" s="35">
        <v>0</v>
      </c>
    </row>
    <row r="7" spans="1:10" x14ac:dyDescent="0.25">
      <c r="A7" t="s">
        <v>21</v>
      </c>
      <c r="B7" s="14">
        <f>Rechner!$L$40</f>
        <v>0</v>
      </c>
      <c r="I7" t="s">
        <v>21</v>
      </c>
      <c r="J7" s="14">
        <f>Rechner!$L$40</f>
        <v>0</v>
      </c>
    </row>
    <row r="8" spans="1:10" x14ac:dyDescent="0.25">
      <c r="A8" t="s">
        <v>22</v>
      </c>
      <c r="B8" s="35">
        <v>2</v>
      </c>
      <c r="I8" t="s">
        <v>22</v>
      </c>
      <c r="J8" s="35">
        <v>2</v>
      </c>
    </row>
    <row r="9" spans="1:10" x14ac:dyDescent="0.25">
      <c r="A9" s="33" t="s">
        <v>23</v>
      </c>
      <c r="B9" s="35">
        <v>0</v>
      </c>
      <c r="I9" s="33" t="s">
        <v>23</v>
      </c>
      <c r="J9" s="35">
        <v>0</v>
      </c>
    </row>
    <row r="10" spans="1:10" x14ac:dyDescent="0.25">
      <c r="A10" s="33" t="s">
        <v>24</v>
      </c>
      <c r="B10" s="35">
        <v>0</v>
      </c>
      <c r="I10" s="33" t="s">
        <v>24</v>
      </c>
      <c r="J10" s="35">
        <v>0</v>
      </c>
    </row>
    <row r="11" spans="1:10" x14ac:dyDescent="0.25">
      <c r="A11" s="33" t="s">
        <v>25</v>
      </c>
      <c r="B11" s="35">
        <v>0</v>
      </c>
      <c r="I11" s="33" t="s">
        <v>25</v>
      </c>
      <c r="J11" s="35">
        <v>0</v>
      </c>
    </row>
    <row r="12" spans="1:10" x14ac:dyDescent="0.25">
      <c r="A12" s="33" t="s">
        <v>26</v>
      </c>
      <c r="B12" s="35">
        <v>0</v>
      </c>
      <c r="I12" s="33" t="s">
        <v>26</v>
      </c>
      <c r="J12" s="35">
        <v>0</v>
      </c>
    </row>
    <row r="13" spans="1:10" x14ac:dyDescent="0.25">
      <c r="A13" s="33" t="s">
        <v>27</v>
      </c>
      <c r="B13" s="35">
        <v>0</v>
      </c>
      <c r="I13" s="33" t="s">
        <v>27</v>
      </c>
      <c r="J13" s="35">
        <v>0</v>
      </c>
    </row>
    <row r="14" spans="1:10" x14ac:dyDescent="0.25">
      <c r="A14" s="33" t="s">
        <v>28</v>
      </c>
      <c r="B14">
        <f>IF(Rechner!$O$40=0,1,0)</f>
        <v>1</v>
      </c>
      <c r="I14" s="33" t="s">
        <v>28</v>
      </c>
      <c r="J14">
        <f>IF(Rechner!$O$40=0,1,0)</f>
        <v>1</v>
      </c>
    </row>
    <row r="15" spans="1:10" x14ac:dyDescent="0.25">
      <c r="A15" t="s">
        <v>29</v>
      </c>
      <c r="B15">
        <f>IF(Rechner!$L$45=1,1,0)</f>
        <v>0</v>
      </c>
      <c r="I15" t="s">
        <v>29</v>
      </c>
      <c r="J15">
        <f>IF(Rechner!$L$45=1,1,0)</f>
        <v>0</v>
      </c>
    </row>
    <row r="16" spans="1:10" x14ac:dyDescent="0.25">
      <c r="A16" t="s">
        <v>30</v>
      </c>
      <c r="B16">
        <f>Rechner!$B$39*100</f>
        <v>541666.66666666674</v>
      </c>
      <c r="I16" t="s">
        <v>30</v>
      </c>
      <c r="J16">
        <f>Rechner!$E$39*100</f>
        <v>541666.66666666674</v>
      </c>
    </row>
    <row r="17" spans="1:10" x14ac:dyDescent="0.25">
      <c r="A17" t="s">
        <v>31</v>
      </c>
      <c r="B17" s="35">
        <v>0</v>
      </c>
      <c r="I17" t="s">
        <v>31</v>
      </c>
      <c r="J17" s="35">
        <v>0</v>
      </c>
    </row>
    <row r="18" spans="1:10" x14ac:dyDescent="0.25">
      <c r="A18" t="s">
        <v>32</v>
      </c>
      <c r="B18" s="46">
        <f>Rechner!$O$45</f>
        <v>0</v>
      </c>
      <c r="I18" t="s">
        <v>32</v>
      </c>
      <c r="J18" s="46">
        <f>Rechner!$O$45</f>
        <v>0</v>
      </c>
    </row>
    <row r="19" spans="1:10" x14ac:dyDescent="0.25">
      <c r="A19" t="s">
        <v>33</v>
      </c>
      <c r="B19" s="35">
        <v>0</v>
      </c>
      <c r="I19" t="s">
        <v>33</v>
      </c>
      <c r="J19" s="35">
        <v>0</v>
      </c>
    </row>
    <row r="20" spans="1:10" x14ac:dyDescent="0.25">
      <c r="A20" t="s">
        <v>34</v>
      </c>
      <c r="B20" s="35">
        <v>0</v>
      </c>
      <c r="I20" t="s">
        <v>34</v>
      </c>
      <c r="J20" s="35">
        <v>0</v>
      </c>
    </row>
    <row r="21" spans="1:10" x14ac:dyDescent="0.25">
      <c r="A21" t="s">
        <v>35</v>
      </c>
      <c r="B21" s="35">
        <v>0</v>
      </c>
      <c r="I21" t="s">
        <v>35</v>
      </c>
      <c r="J21" s="35">
        <v>0</v>
      </c>
    </row>
    <row r="22" spans="1:10" x14ac:dyDescent="0.25">
      <c r="A22" t="s">
        <v>36</v>
      </c>
      <c r="B22" s="35">
        <v>0</v>
      </c>
      <c r="I22" t="s">
        <v>36</v>
      </c>
      <c r="J22" s="35">
        <v>0</v>
      </c>
    </row>
    <row r="23" spans="1:10" x14ac:dyDescent="0.25">
      <c r="A23" t="s">
        <v>37</v>
      </c>
      <c r="B23" s="37">
        <v>0</v>
      </c>
      <c r="I23" t="s">
        <v>37</v>
      </c>
      <c r="J23" s="37">
        <v>0</v>
      </c>
    </row>
    <row r="24" spans="1:10" x14ac:dyDescent="0.25">
      <c r="A24" t="s">
        <v>38</v>
      </c>
      <c r="B24" s="35">
        <v>0</v>
      </c>
      <c r="I24" t="s">
        <v>38</v>
      </c>
      <c r="J24" s="35">
        <v>0</v>
      </c>
    </row>
    <row r="28" spans="1:10" x14ac:dyDescent="0.25">
      <c r="A28" s="32" t="s">
        <v>39</v>
      </c>
      <c r="I28" s="32" t="s">
        <v>39</v>
      </c>
    </row>
    <row r="29" spans="1:10" x14ac:dyDescent="0.25">
      <c r="A29" s="32"/>
      <c r="I29" s="32"/>
    </row>
    <row r="30" spans="1:10" x14ac:dyDescent="0.25">
      <c r="A30" s="32" t="s">
        <v>40</v>
      </c>
      <c r="I30" s="32" t="s">
        <v>40</v>
      </c>
    </row>
    <row r="31" spans="1:10" x14ac:dyDescent="0.25">
      <c r="A31" s="33" t="s">
        <v>41</v>
      </c>
      <c r="B31">
        <f>IF(OR(B6=0,B6=2),85200,80400)</f>
        <v>80400</v>
      </c>
      <c r="I31" s="33" t="s">
        <v>41</v>
      </c>
      <c r="J31">
        <f>IF(OR(J6=0,J6=2),85200,80400)</f>
        <v>85200</v>
      </c>
    </row>
    <row r="32" spans="1:10" x14ac:dyDescent="0.25">
      <c r="A32" s="33" t="s">
        <v>42</v>
      </c>
      <c r="B32" s="38">
        <v>9.2999999999999999E-2</v>
      </c>
      <c r="I32" s="33" t="s">
        <v>42</v>
      </c>
      <c r="J32" s="38">
        <v>9.2999999999999999E-2</v>
      </c>
    </row>
    <row r="33" spans="1:10" x14ac:dyDescent="0.25">
      <c r="A33" s="33" t="s">
        <v>43</v>
      </c>
      <c r="B33" s="39">
        <v>0.84</v>
      </c>
      <c r="I33" s="33" t="s">
        <v>43</v>
      </c>
      <c r="J33" s="39">
        <v>0.84</v>
      </c>
    </row>
    <row r="34" spans="1:10" x14ac:dyDescent="0.25">
      <c r="A34" s="33" t="s">
        <v>44</v>
      </c>
      <c r="B34">
        <v>58050</v>
      </c>
      <c r="I34" s="33" t="s">
        <v>44</v>
      </c>
      <c r="J34">
        <v>58050</v>
      </c>
    </row>
    <row r="35" spans="1:10" x14ac:dyDescent="0.25">
      <c r="A35" s="33" t="s">
        <v>45</v>
      </c>
      <c r="B35" s="40">
        <f>B7/2/100+0.07</f>
        <v>7.0000000000000007E-2</v>
      </c>
      <c r="I35" s="33" t="s">
        <v>45</v>
      </c>
      <c r="J35" s="40">
        <f>J7/2/100+0.07</f>
        <v>7.0000000000000007E-2</v>
      </c>
    </row>
    <row r="36" spans="1:10" x14ac:dyDescent="0.25">
      <c r="A36" s="33" t="s">
        <v>46</v>
      </c>
      <c r="B36" s="40">
        <f>0.0065+0.07</f>
        <v>7.6500000000000012E-2</v>
      </c>
      <c r="I36" s="33" t="s">
        <v>46</v>
      </c>
      <c r="J36" s="40">
        <f>0.0065+0.07</f>
        <v>7.6500000000000012E-2</v>
      </c>
    </row>
    <row r="37" spans="1:10" x14ac:dyDescent="0.25">
      <c r="A37" s="33" t="s">
        <v>47</v>
      </c>
      <c r="B37" s="40">
        <f>IF(B13=1,0.02025,0.01525)</f>
        <v>1.525E-2</v>
      </c>
      <c r="I37" s="33" t="s">
        <v>47</v>
      </c>
      <c r="J37" s="40">
        <f>IF(J13=1,0.02025,0.01525)</f>
        <v>1.525E-2</v>
      </c>
    </row>
    <row r="38" spans="1:10" x14ac:dyDescent="0.25">
      <c r="A38" s="33" t="s">
        <v>48</v>
      </c>
      <c r="B38" s="40">
        <f>IF(B13=1,0.01025,0.01525)</f>
        <v>1.525E-2</v>
      </c>
      <c r="I38" s="33" t="s">
        <v>48</v>
      </c>
      <c r="J38" s="40">
        <f>IF(J13=1,0.01025,0.01525)</f>
        <v>1.525E-2</v>
      </c>
    </row>
    <row r="39" spans="1:10" x14ac:dyDescent="0.25">
      <c r="A39" s="33" t="s">
        <v>47</v>
      </c>
      <c r="B39" s="40">
        <f>IF(B14=1,B37+0.0025,B37)</f>
        <v>1.7749999999999998E-2</v>
      </c>
      <c r="I39" s="33" t="s">
        <v>47</v>
      </c>
      <c r="J39" s="40">
        <f>IF(J14=1,J37+0.0025,J37)</f>
        <v>1.7749999999999998E-2</v>
      </c>
    </row>
    <row r="40" spans="1:10" x14ac:dyDescent="0.25">
      <c r="A40" s="33" t="s">
        <v>49</v>
      </c>
      <c r="B40">
        <v>11237</v>
      </c>
      <c r="I40" s="33" t="s">
        <v>49</v>
      </c>
      <c r="J40">
        <v>11237</v>
      </c>
    </row>
    <row r="41" spans="1:10" x14ac:dyDescent="0.25">
      <c r="A41" s="33" t="s">
        <v>50</v>
      </c>
      <c r="B41">
        <v>28959</v>
      </c>
      <c r="I41" s="33" t="s">
        <v>50</v>
      </c>
      <c r="J41">
        <v>28959</v>
      </c>
    </row>
    <row r="42" spans="1:10" x14ac:dyDescent="0.25">
      <c r="A42" s="33" t="s">
        <v>51</v>
      </c>
      <c r="B42">
        <v>219690</v>
      </c>
      <c r="I42" s="33" t="s">
        <v>51</v>
      </c>
      <c r="J42">
        <v>219690</v>
      </c>
    </row>
    <row r="43" spans="1:10" x14ac:dyDescent="0.25">
      <c r="A43" s="33" t="s">
        <v>52</v>
      </c>
      <c r="B43">
        <v>9744</v>
      </c>
      <c r="I43" s="33" t="s">
        <v>52</v>
      </c>
      <c r="J43">
        <v>9744</v>
      </c>
    </row>
    <row r="44" spans="1:10" x14ac:dyDescent="0.25">
      <c r="A44" s="33" t="s">
        <v>53</v>
      </c>
      <c r="B44">
        <v>16956</v>
      </c>
      <c r="I44" s="33" t="s">
        <v>53</v>
      </c>
      <c r="J44">
        <v>16956</v>
      </c>
    </row>
    <row r="45" spans="1:10" x14ac:dyDescent="0.25">
      <c r="A45" s="33"/>
      <c r="I45" s="33"/>
    </row>
    <row r="46" spans="1:10" x14ac:dyDescent="0.25">
      <c r="A46" s="32" t="s">
        <v>54</v>
      </c>
      <c r="I46" s="32" t="s">
        <v>54</v>
      </c>
    </row>
    <row r="47" spans="1:10" x14ac:dyDescent="0.25">
      <c r="A47" s="33" t="s">
        <v>55</v>
      </c>
      <c r="B47" s="39">
        <f>IF(B8=1,B16/100,IF(B8=2,B16*12/100,IF(B8=3,B16*360/7/100,B16*360/100)))</f>
        <v>65000.000000000007</v>
      </c>
      <c r="I47" s="33" t="s">
        <v>55</v>
      </c>
      <c r="J47" s="39">
        <f>IF(J8=1,J16/100,IF(J8=2,J16*12/100,IF(J8=3,J16*360/7/100,J16*360/100)))</f>
        <v>65000.000000000007</v>
      </c>
    </row>
    <row r="48" spans="1:10" x14ac:dyDescent="0.25">
      <c r="A48" s="33" t="s">
        <v>56</v>
      </c>
      <c r="B48" s="39">
        <f>IF(B8=1,B19/100,IF(B8=2,B19*12/100,IF(B8=3,B19*360/7/100,B19*360/100)))</f>
        <v>0</v>
      </c>
      <c r="I48" s="33" t="s">
        <v>56</v>
      </c>
      <c r="J48" s="39">
        <f>IF(J8=1,J19/100,IF(J8=2,J19*12/100,IF(J8=3,J19*360/7/100,J19*360/100)))</f>
        <v>0</v>
      </c>
    </row>
    <row r="49" spans="1:10" x14ac:dyDescent="0.25">
      <c r="A49" s="33" t="s">
        <v>57</v>
      </c>
      <c r="B49" s="39">
        <f>IF(B8=1,B9/100,IF(B8=2,B9*12/100,IF(B8=3,B9*360/7/100,B9*360/100)))</f>
        <v>0</v>
      </c>
      <c r="I49" s="33" t="s">
        <v>57</v>
      </c>
      <c r="J49" s="39">
        <f>IF(J8=1,J9/100,IF(J8=2,J9*12/100,IF(J8=3,J9*360/7/100,J9*360/100)))</f>
        <v>0</v>
      </c>
    </row>
    <row r="50" spans="1:10" x14ac:dyDescent="0.25">
      <c r="A50" s="33" t="s">
        <v>58</v>
      </c>
      <c r="B50" s="39">
        <f>IF(B8=1,B10/100,IF(B8=2,B10*12/100,IF(B8=3,B10*360/7/100,B10*360/100)))</f>
        <v>0</v>
      </c>
      <c r="I50" s="33" t="s">
        <v>58</v>
      </c>
      <c r="J50" s="39">
        <f>IF(J8=1,J10/100,IF(J8=2,J10*12/100,IF(J8=3,J10*360/7/100,J10*360/100)))</f>
        <v>0</v>
      </c>
    </row>
    <row r="51" spans="1:10" x14ac:dyDescent="0.25">
      <c r="A51" s="33" t="s">
        <v>19</v>
      </c>
      <c r="B51" s="41">
        <f>IF(B2=0,1,B5)</f>
        <v>1</v>
      </c>
      <c r="I51" s="33" t="s">
        <v>19</v>
      </c>
      <c r="J51" s="41">
        <f>IF(J2=0,1,J5)</f>
        <v>1</v>
      </c>
    </row>
    <row r="52" spans="1:10" x14ac:dyDescent="0.25">
      <c r="A52" s="33"/>
      <c r="I52" s="33"/>
    </row>
    <row r="53" spans="1:10" x14ac:dyDescent="0.25">
      <c r="A53" s="32" t="s">
        <v>59</v>
      </c>
      <c r="I53" s="32" t="s">
        <v>59</v>
      </c>
    </row>
    <row r="54" spans="1:10" x14ac:dyDescent="0.25">
      <c r="A54" s="33" t="s">
        <v>60</v>
      </c>
      <c r="B54">
        <f>IF(B48=0,0,IF(B22&lt;2006,1,IF(B22&lt;2040,B22-2004,36)))</f>
        <v>0</v>
      </c>
      <c r="I54" s="33" t="s">
        <v>60</v>
      </c>
      <c r="J54">
        <f>IF(J48=0,0,IF(J22&lt;2006,1,IF(J22&lt;2040,J22-2004,36)))</f>
        <v>0</v>
      </c>
    </row>
    <row r="55" spans="1:10" x14ac:dyDescent="0.25">
      <c r="A55" s="33" t="s">
        <v>61</v>
      </c>
      <c r="B55" s="41">
        <f>IF(B48=0,0,0.4-(B54-1)*0.016+IF(B54&gt;16,(B54-16)*0.008,0))</f>
        <v>0</v>
      </c>
      <c r="I55" s="33" t="s">
        <v>61</v>
      </c>
      <c r="J55" s="41">
        <f>IF(J48=0,0,0.4-(J54-1)*0.016+IF(J54&gt;16,(J54-16)*0.008,0))</f>
        <v>0</v>
      </c>
    </row>
    <row r="56" spans="1:10" x14ac:dyDescent="0.25">
      <c r="A56" s="33" t="s">
        <v>62</v>
      </c>
      <c r="B56">
        <f>IF(B48=0,0,3000-(B54-1)*120+IF(B54&gt;16,(B54-16)*60,0))</f>
        <v>0</v>
      </c>
      <c r="I56" s="33" t="s">
        <v>62</v>
      </c>
      <c r="J56">
        <f>IF(J48=0,0,3000-(J54-1)*120+IF(J54&gt;16,(J54-16)*60,0))</f>
        <v>0</v>
      </c>
    </row>
    <row r="57" spans="1:10" x14ac:dyDescent="0.25">
      <c r="A57" s="33" t="s">
        <v>63</v>
      </c>
      <c r="B57">
        <f>IF(B48=0,0,900-(B54-1)*36+IF(B54&gt;16,(B54-16)*18,0))</f>
        <v>0</v>
      </c>
      <c r="I57" s="33" t="s">
        <v>63</v>
      </c>
      <c r="J57">
        <f>IF(J48=0,0,900-(J54-1)*36+IF(J54&gt;16,(J54-16)*18,0))</f>
        <v>0</v>
      </c>
    </row>
    <row r="58" spans="1:10" x14ac:dyDescent="0.25">
      <c r="A58" s="33" t="s">
        <v>64</v>
      </c>
      <c r="B58">
        <f>IF(B48=0,0,IF(B8&lt;&gt;1,B20*12+B21,B20*B24+B21))</f>
        <v>0</v>
      </c>
      <c r="I58" s="33" t="s">
        <v>64</v>
      </c>
      <c r="J58">
        <f>IF(J48=0,0,IF(J8&lt;&gt;1,J20*12+J21,J20*J24+J21))</f>
        <v>0</v>
      </c>
    </row>
    <row r="59" spans="1:10" x14ac:dyDescent="0.25">
      <c r="A59" s="33" t="s">
        <v>65</v>
      </c>
      <c r="B59">
        <f>IF(B48=0,0,IF(B8&lt;&gt;1,B56,B56/12*B24))</f>
        <v>0</v>
      </c>
      <c r="I59" s="33" t="s">
        <v>65</v>
      </c>
      <c r="J59">
        <f>IF(J48=0,0,IF(J8&lt;&gt;1,J56,J56/12*J24))</f>
        <v>0</v>
      </c>
    </row>
    <row r="60" spans="1:10" x14ac:dyDescent="0.25">
      <c r="A60" s="33" t="s">
        <v>66</v>
      </c>
      <c r="B60">
        <f>IF(B48=0,0,IF(B8&lt;&gt;1,B57,ROUNDUP(B57/12*B24,0)))</f>
        <v>0</v>
      </c>
      <c r="I60" s="33" t="s">
        <v>66</v>
      </c>
      <c r="J60">
        <f>IF(J48=0,0,IF(J8&lt;&gt;1,J57,ROUNDUP(J57/12*J24,0)))</f>
        <v>0</v>
      </c>
    </row>
    <row r="61" spans="1:10" x14ac:dyDescent="0.25">
      <c r="A61" s="33" t="s">
        <v>67</v>
      </c>
      <c r="B61" s="39">
        <f>IF(B48=0,0,ROUNDUP(B58*B55/100,2))</f>
        <v>0</v>
      </c>
      <c r="I61" s="33" t="s">
        <v>67</v>
      </c>
      <c r="J61" s="39">
        <f>IF(J48=0,0,ROUNDUP(J58*J55/100,2))</f>
        <v>0</v>
      </c>
    </row>
    <row r="62" spans="1:10" x14ac:dyDescent="0.25">
      <c r="A62" s="33" t="s">
        <v>67</v>
      </c>
      <c r="B62" s="39">
        <f>IF(B61&gt;B59,B59,B61)</f>
        <v>0</v>
      </c>
      <c r="I62" s="33" t="s">
        <v>67</v>
      </c>
      <c r="J62" s="39">
        <f>IF(J61&gt;J59,J59,J61)</f>
        <v>0</v>
      </c>
    </row>
    <row r="63" spans="1:10" x14ac:dyDescent="0.25">
      <c r="A63" s="33" t="s">
        <v>68</v>
      </c>
      <c r="B63" s="39">
        <f>B58/100-B62</f>
        <v>0</v>
      </c>
      <c r="I63" s="33" t="s">
        <v>68</v>
      </c>
      <c r="J63" s="39">
        <f>J58/100-J62</f>
        <v>0</v>
      </c>
    </row>
    <row r="64" spans="1:10" x14ac:dyDescent="0.25">
      <c r="A64" s="33" t="s">
        <v>66</v>
      </c>
      <c r="B64">
        <f>IF(B60&gt;B63,ROUNDUP(B63,0),B60)</f>
        <v>0</v>
      </c>
      <c r="I64" s="33" t="s">
        <v>66</v>
      </c>
      <c r="J64">
        <f>IF(J60&gt;J63,ROUNDUP(J63,0),J60)</f>
        <v>0</v>
      </c>
    </row>
    <row r="65" spans="1:10" x14ac:dyDescent="0.25">
      <c r="A65" s="33"/>
      <c r="I65" s="33"/>
    </row>
    <row r="66" spans="1:10" x14ac:dyDescent="0.25">
      <c r="A66" s="32" t="s">
        <v>69</v>
      </c>
      <c r="I66" s="32" t="s">
        <v>69</v>
      </c>
    </row>
    <row r="67" spans="1:10" x14ac:dyDescent="0.25">
      <c r="A67" s="33" t="s">
        <v>70</v>
      </c>
      <c r="B67">
        <f>IF(B4=0,0,IF(B3&lt;2006,1,IF(B3&lt;2040,B3-2004,36)))</f>
        <v>0</v>
      </c>
      <c r="I67" s="33" t="s">
        <v>70</v>
      </c>
      <c r="J67">
        <f>IF(J4=0,0,IF(J3&lt;2006,1,IF(J3&lt;2040,J3-2004,36)))</f>
        <v>0</v>
      </c>
    </row>
    <row r="68" spans="1:10" x14ac:dyDescent="0.25">
      <c r="A68" t="s">
        <v>71</v>
      </c>
      <c r="B68" s="41">
        <f>IF(B4=0,0,0.4-(B67-1)*0.016+IF(B67&gt;16,(B67-16)*0.008,0))</f>
        <v>0</v>
      </c>
      <c r="I68" t="s">
        <v>71</v>
      </c>
      <c r="J68" s="41">
        <f>IF(J4=0,0,0.4-(J67-1)*0.016+IF(J67&gt;16,(J67-16)*0.008,0))</f>
        <v>0</v>
      </c>
    </row>
    <row r="69" spans="1:10" x14ac:dyDescent="0.25">
      <c r="A69" t="s">
        <v>72</v>
      </c>
      <c r="B69">
        <f>IF(B4=0,0,1900-(B67-1)*76+IF(B67&gt;16,(B67-16)*38,0))</f>
        <v>0</v>
      </c>
      <c r="I69" t="s">
        <v>72</v>
      </c>
      <c r="J69">
        <f>IF(J4=0,0,1900-(J67-1)*76+IF(J67&gt;16,(J67-16)*38,0))</f>
        <v>0</v>
      </c>
    </row>
    <row r="70" spans="1:10" x14ac:dyDescent="0.25">
      <c r="A70" t="s">
        <v>73</v>
      </c>
      <c r="B70" s="39">
        <f>IF(B4=0,0,B47-B48)</f>
        <v>0</v>
      </c>
      <c r="I70" t="s">
        <v>73</v>
      </c>
      <c r="J70" s="39">
        <f>IF(J4=0,0,J47-J48)</f>
        <v>0</v>
      </c>
    </row>
    <row r="71" spans="1:10" x14ac:dyDescent="0.25">
      <c r="A71" t="s">
        <v>74</v>
      </c>
      <c r="B71" s="39">
        <f>IF(B4=0,0,ROUNDUP(B70*B68,2))</f>
        <v>0</v>
      </c>
      <c r="I71" t="s">
        <v>74</v>
      </c>
      <c r="J71" s="39">
        <f>IF(J4=0,0,ROUNDUP(J70*J68,2))</f>
        <v>0</v>
      </c>
    </row>
    <row r="72" spans="1:10" x14ac:dyDescent="0.25">
      <c r="A72" t="s">
        <v>75</v>
      </c>
      <c r="B72">
        <f>B69</f>
        <v>0</v>
      </c>
      <c r="I72" t="s">
        <v>75</v>
      </c>
      <c r="J72">
        <f>J69</f>
        <v>0</v>
      </c>
    </row>
    <row r="73" spans="1:10" x14ac:dyDescent="0.25">
      <c r="A73" t="s">
        <v>74</v>
      </c>
      <c r="B73" s="39">
        <f>IF(B71&gt;B72,B72,B71)</f>
        <v>0</v>
      </c>
      <c r="I73" t="s">
        <v>74</v>
      </c>
      <c r="J73" s="39">
        <f>IF(J71&gt;J72,J72,J71)</f>
        <v>0</v>
      </c>
    </row>
    <row r="74" spans="1:10" x14ac:dyDescent="0.25">
      <c r="A74" s="33"/>
      <c r="I74" s="33"/>
    </row>
    <row r="75" spans="1:10" x14ac:dyDescent="0.25">
      <c r="A75" s="32" t="s">
        <v>76</v>
      </c>
      <c r="I75" s="32" t="s">
        <v>76</v>
      </c>
    </row>
    <row r="76" spans="1:10" x14ac:dyDescent="0.25">
      <c r="A76" s="33" t="s">
        <v>77</v>
      </c>
      <c r="B76" s="39">
        <f>B47-B62-B73-B49+B50</f>
        <v>65000.000000000007</v>
      </c>
      <c r="I76" s="33" t="s">
        <v>77</v>
      </c>
      <c r="J76" s="39">
        <f>J47-J62-J73-J49+J50</f>
        <v>65000.000000000007</v>
      </c>
    </row>
    <row r="77" spans="1:10" x14ac:dyDescent="0.25">
      <c r="A77" s="33" t="s">
        <v>77</v>
      </c>
      <c r="B77" s="39">
        <f>IF(B76&lt;0,0,B76)</f>
        <v>65000.000000000007</v>
      </c>
      <c r="I77" s="33" t="s">
        <v>77</v>
      </c>
      <c r="J77" s="39">
        <f>IF(J76&lt;0,0,J76)</f>
        <v>65000.000000000007</v>
      </c>
    </row>
    <row r="78" spans="1:10" x14ac:dyDescent="0.25">
      <c r="A78" s="33" t="s">
        <v>78</v>
      </c>
      <c r="B78" s="39">
        <f>B47</f>
        <v>65000.000000000007</v>
      </c>
      <c r="I78" s="33" t="s">
        <v>78</v>
      </c>
      <c r="J78" s="39">
        <f>J47</f>
        <v>65000.000000000007</v>
      </c>
    </row>
    <row r="79" spans="1:10" x14ac:dyDescent="0.25">
      <c r="A79" s="33" t="s">
        <v>79</v>
      </c>
      <c r="B79" s="39">
        <f>B48-B62</f>
        <v>0</v>
      </c>
      <c r="I79" s="33" t="s">
        <v>79</v>
      </c>
      <c r="J79" s="39">
        <f>J48-J62</f>
        <v>0</v>
      </c>
    </row>
    <row r="80" spans="1:10" x14ac:dyDescent="0.25">
      <c r="A80" s="33" t="s">
        <v>79</v>
      </c>
      <c r="B80" s="39">
        <f>IF(B79&lt;0,0,B79)</f>
        <v>0</v>
      </c>
      <c r="I80" s="33" t="s">
        <v>79</v>
      </c>
      <c r="J80" s="39">
        <f>IF(J79&lt;0,0,J79)</f>
        <v>0</v>
      </c>
    </row>
    <row r="81" spans="1:10" x14ac:dyDescent="0.25">
      <c r="A81" s="33"/>
      <c r="B81" s="39"/>
      <c r="I81" s="33"/>
      <c r="J81" s="39"/>
    </row>
    <row r="82" spans="1:10" x14ac:dyDescent="0.25">
      <c r="A82" s="32" t="s">
        <v>80</v>
      </c>
      <c r="B82" s="39"/>
      <c r="I82" s="32" t="s">
        <v>80</v>
      </c>
      <c r="J82" s="39"/>
    </row>
    <row r="83" spans="1:10" x14ac:dyDescent="0.25">
      <c r="A83" s="33"/>
      <c r="I83" s="33"/>
    </row>
    <row r="84" spans="1:10" x14ac:dyDescent="0.25">
      <c r="A84" s="32" t="s">
        <v>81</v>
      </c>
      <c r="I84" s="32" t="s">
        <v>81</v>
      </c>
    </row>
    <row r="85" spans="1:10" x14ac:dyDescent="0.25">
      <c r="A85" t="s">
        <v>82</v>
      </c>
      <c r="B85">
        <f>IF(B18=3,2,1)</f>
        <v>1</v>
      </c>
      <c r="D85" s="33"/>
      <c r="I85" t="s">
        <v>82</v>
      </c>
      <c r="J85">
        <f>IF(J18=3,2,1)</f>
        <v>1</v>
      </c>
    </row>
    <row r="86" spans="1:10" x14ac:dyDescent="0.25">
      <c r="A86" t="s">
        <v>83</v>
      </c>
      <c r="B86">
        <f>IF(B18&gt;5,0,IF(B80=0,0,IF(B80-IF(B80&lt;B64,B80,B64)&lt;102,B80-IF(B80&lt;B64,B80,B64),102)))+IF(B18&gt;5,0,IF(B77=B80,0,IF(B77-B80&lt;1000,B77-B80,1000)))</f>
        <v>1000</v>
      </c>
      <c r="I86" t="s">
        <v>83</v>
      </c>
      <c r="J86">
        <f>IF(J18&gt;5,0,IF(J80=0,0,IF(J80-IF(J80&lt;J64,J80,J64)&lt;102,J80-IF(J80&lt;J64,J80,J64),102)))+IF(J18&gt;5,0,IF(J77=J80,0,IF(J77-J80&lt;1000,J77-J80,1000)))</f>
        <v>1000</v>
      </c>
    </row>
    <row r="87" spans="1:10" x14ac:dyDescent="0.25">
      <c r="A87" t="s">
        <v>84</v>
      </c>
      <c r="B87">
        <f>IF(B18=2,1908,0)</f>
        <v>0</v>
      </c>
      <c r="I87" t="s">
        <v>84</v>
      </c>
      <c r="J87">
        <f>IF(J18=2,1908,0)</f>
        <v>0</v>
      </c>
    </row>
    <row r="88" spans="1:10" x14ac:dyDescent="0.25">
      <c r="A88" t="s">
        <v>85</v>
      </c>
      <c r="B88">
        <f>IF(B18&gt;5,0,36)</f>
        <v>36</v>
      </c>
      <c r="I88" t="s">
        <v>85</v>
      </c>
      <c r="J88">
        <f>IF(J18&gt;5,0,36)</f>
        <v>36</v>
      </c>
    </row>
    <row r="89" spans="1:10" x14ac:dyDescent="0.25">
      <c r="A89" t="s">
        <v>86</v>
      </c>
      <c r="B89">
        <f>IF(B18&lt;4,B23*8388,IF(B18=4,B23*4194,0))</f>
        <v>0</v>
      </c>
      <c r="D89" s="33"/>
      <c r="E89" s="33"/>
      <c r="I89" t="s">
        <v>86</v>
      </c>
      <c r="J89">
        <f>IF(J18&lt;4,J23*8388,IF(J18=4,J23*4194,0))</f>
        <v>0</v>
      </c>
    </row>
    <row r="90" spans="1:10" x14ac:dyDescent="0.25">
      <c r="A90" t="s">
        <v>87</v>
      </c>
      <c r="B90">
        <f>B87+B86+B88+IF(B80&lt;B64,B80,B64)</f>
        <v>1036</v>
      </c>
      <c r="D90" s="33"/>
      <c r="I90" t="s">
        <v>87</v>
      </c>
      <c r="J90">
        <f>J87+J86+J88+IF(J80&lt;J64,J80,J64)</f>
        <v>1036</v>
      </c>
    </row>
    <row r="92" spans="1:10" x14ac:dyDescent="0.25">
      <c r="A92" s="32" t="s">
        <v>88</v>
      </c>
      <c r="I92" s="32" t="s">
        <v>88</v>
      </c>
    </row>
    <row r="93" spans="1:10" x14ac:dyDescent="0.25">
      <c r="A93" s="33"/>
      <c r="B93" s="39"/>
      <c r="E93" s="33"/>
      <c r="I93" s="33"/>
      <c r="J93" s="39"/>
    </row>
    <row r="94" spans="1:10" x14ac:dyDescent="0.25">
      <c r="A94" s="32" t="s">
        <v>89</v>
      </c>
      <c r="B94" s="39"/>
      <c r="E94" s="33"/>
      <c r="I94" s="32" t="s">
        <v>89</v>
      </c>
      <c r="J94" s="39"/>
    </row>
    <row r="95" spans="1:10" x14ac:dyDescent="0.25">
      <c r="A95" s="33" t="s">
        <v>90</v>
      </c>
      <c r="B95" s="39">
        <v>0</v>
      </c>
      <c r="D95" s="33"/>
      <c r="E95" s="33"/>
      <c r="I95" s="33" t="s">
        <v>90</v>
      </c>
      <c r="J95" s="39">
        <v>0</v>
      </c>
    </row>
    <row r="96" spans="1:10" x14ac:dyDescent="0.25">
      <c r="A96" t="s">
        <v>78</v>
      </c>
      <c r="B96" s="39">
        <f>IF(B78&gt;B31,B31,B78)</f>
        <v>65000.000000000007</v>
      </c>
      <c r="E96" s="33"/>
      <c r="I96" t="s">
        <v>78</v>
      </c>
      <c r="J96" s="39">
        <f>IF(J78&gt;J31,J31,J78)</f>
        <v>65000.000000000007</v>
      </c>
    </row>
    <row r="97" spans="1:10" x14ac:dyDescent="0.25">
      <c r="A97" t="s">
        <v>90</v>
      </c>
      <c r="B97" s="39">
        <f>TRUNC((B33*B96)*B32,2)</f>
        <v>5077.8</v>
      </c>
      <c r="E97" s="33"/>
      <c r="I97" t="s">
        <v>90</v>
      </c>
      <c r="J97" s="39">
        <f>TRUNC((J33*J96)*J32,2)</f>
        <v>5077.8</v>
      </c>
    </row>
    <row r="98" spans="1:10" x14ac:dyDescent="0.25">
      <c r="A98" s="33" t="s">
        <v>90</v>
      </c>
      <c r="B98" s="39">
        <f>IF(B6&gt;1,B95,B97)</f>
        <v>5077.8</v>
      </c>
      <c r="E98" s="33"/>
      <c r="I98" s="33" t="s">
        <v>90</v>
      </c>
      <c r="J98" s="39">
        <f>IF(J6&gt;1,J95,J97)</f>
        <v>5077.8</v>
      </c>
    </row>
    <row r="99" spans="1:10" x14ac:dyDescent="0.25">
      <c r="A99" s="33" t="s">
        <v>91</v>
      </c>
      <c r="B99" s="39">
        <f>TRUNC(0.12*B96,2)</f>
        <v>7800</v>
      </c>
      <c r="E99" s="33"/>
      <c r="I99" s="33" t="s">
        <v>91</v>
      </c>
      <c r="J99" s="39">
        <f>TRUNC(0.12*J96,2)</f>
        <v>7800</v>
      </c>
    </row>
    <row r="100" spans="1:10" x14ac:dyDescent="0.25">
      <c r="A100" s="33" t="s">
        <v>92</v>
      </c>
      <c r="B100" s="39">
        <f>IF(B18=3,3000,1900)</f>
        <v>1900</v>
      </c>
      <c r="E100" s="33"/>
      <c r="I100" s="33" t="s">
        <v>92</v>
      </c>
      <c r="J100" s="39">
        <f>IF(J18=3,3000,1900)</f>
        <v>1900</v>
      </c>
    </row>
    <row r="101" spans="1:10" x14ac:dyDescent="0.25">
      <c r="A101" s="33" t="s">
        <v>91</v>
      </c>
      <c r="B101" s="39">
        <f>IF(B99&gt;B100,B100,B99)</f>
        <v>1900</v>
      </c>
      <c r="D101" s="42"/>
      <c r="E101" s="33"/>
      <c r="I101" s="33" t="s">
        <v>91</v>
      </c>
      <c r="J101" s="39">
        <f>IF(J99&gt;J100,J100,J99)</f>
        <v>1900</v>
      </c>
    </row>
    <row r="102" spans="1:10" x14ac:dyDescent="0.25">
      <c r="A102" s="33" t="s">
        <v>93</v>
      </c>
      <c r="B102" s="39">
        <f>ROUNDUP(B98+B101,0)</f>
        <v>6978</v>
      </c>
      <c r="I102" s="33" t="s">
        <v>93</v>
      </c>
      <c r="J102" s="39">
        <f>ROUNDUP(J98+J101,0)</f>
        <v>6978</v>
      </c>
    </row>
    <row r="103" spans="1:10" x14ac:dyDescent="0.25">
      <c r="A103" s="33"/>
      <c r="B103" s="39"/>
      <c r="E103" s="33"/>
      <c r="I103" s="33"/>
      <c r="J103" s="39"/>
    </row>
    <row r="104" spans="1:10" x14ac:dyDescent="0.25">
      <c r="A104" s="43" t="s">
        <v>94</v>
      </c>
      <c r="E104" s="33"/>
      <c r="I104" s="43" t="s">
        <v>94</v>
      </c>
    </row>
    <row r="105" spans="1:10" x14ac:dyDescent="0.25">
      <c r="A105" t="s">
        <v>78</v>
      </c>
      <c r="B105" s="39">
        <f>IF(B96&gt;B34,B34,B96)</f>
        <v>58050</v>
      </c>
      <c r="E105" s="33"/>
      <c r="I105" t="s">
        <v>78</v>
      </c>
      <c r="J105" s="39">
        <f>IF(J96&gt;J34,J34,J96)</f>
        <v>58050</v>
      </c>
    </row>
    <row r="106" spans="1:10" x14ac:dyDescent="0.25">
      <c r="A106" s="33" t="s">
        <v>95</v>
      </c>
      <c r="B106" s="39">
        <f>TRUNC(B105*(B35+B39),2)</f>
        <v>5093.88</v>
      </c>
      <c r="E106" s="33"/>
      <c r="G106" s="33"/>
      <c r="I106" s="33" t="s">
        <v>95</v>
      </c>
      <c r="J106" s="39">
        <f>TRUNC(J105*(J35+J39),2)</f>
        <v>5093.88</v>
      </c>
    </row>
    <row r="107" spans="1:10" x14ac:dyDescent="0.25">
      <c r="A107" s="33" t="s">
        <v>96</v>
      </c>
      <c r="B107" s="39">
        <v>0</v>
      </c>
      <c r="E107" s="33"/>
      <c r="G107" s="33"/>
      <c r="I107" s="33" t="s">
        <v>96</v>
      </c>
      <c r="J107" s="39">
        <v>0</v>
      </c>
    </row>
    <row r="108" spans="1:10" x14ac:dyDescent="0.25">
      <c r="A108" s="33" t="s">
        <v>97</v>
      </c>
      <c r="B108" s="39">
        <f>B11*12/100</f>
        <v>0</v>
      </c>
      <c r="E108" s="33"/>
      <c r="I108" s="33" t="s">
        <v>97</v>
      </c>
      <c r="J108" s="39">
        <f>J11*12/100</f>
        <v>0</v>
      </c>
    </row>
    <row r="109" spans="1:10" x14ac:dyDescent="0.25">
      <c r="A109" s="33" t="s">
        <v>98</v>
      </c>
      <c r="B109" s="39">
        <f>B108-TRUNC(B105*(B36+B38),2)</f>
        <v>-5326.08</v>
      </c>
      <c r="E109" s="33"/>
      <c r="G109" s="33"/>
      <c r="I109" s="33" t="s">
        <v>98</v>
      </c>
      <c r="J109" s="39">
        <f>J108-TRUNC(J105*(J36+J38),2)</f>
        <v>-5326.08</v>
      </c>
    </row>
    <row r="110" spans="1:10" x14ac:dyDescent="0.25">
      <c r="A110" s="33" t="s">
        <v>99</v>
      </c>
      <c r="B110" s="39">
        <f>IF(B12=0,B106,IF(AND(B12&gt;0,B18=6),B107,IF(B12=1,B108,B109)))</f>
        <v>5093.88</v>
      </c>
      <c r="E110" s="33"/>
      <c r="I110" s="33" t="s">
        <v>99</v>
      </c>
      <c r="J110" s="39">
        <f>IF(J12=0,J106,IF(AND(J12&gt;0,J18=6),J107,IF(J12=1,J108,J109)))</f>
        <v>5093.88</v>
      </c>
    </row>
    <row r="111" spans="1:10" x14ac:dyDescent="0.25">
      <c r="A111" s="44" t="s">
        <v>100</v>
      </c>
      <c r="B111" s="39">
        <f>ROUNDUP(B110+B98,0)</f>
        <v>10172</v>
      </c>
      <c r="I111" s="44" t="s">
        <v>100</v>
      </c>
      <c r="J111" s="39">
        <f>ROUNDUP(J110+J98,0)</f>
        <v>10172</v>
      </c>
    </row>
    <row r="112" spans="1:10" x14ac:dyDescent="0.25">
      <c r="A112" s="44"/>
      <c r="B112" s="39"/>
      <c r="E112" s="33"/>
      <c r="I112" s="44"/>
      <c r="J112" s="39"/>
    </row>
    <row r="113" spans="1:10" x14ac:dyDescent="0.25">
      <c r="A113" s="32" t="s">
        <v>89</v>
      </c>
      <c r="B113" s="39"/>
      <c r="E113" s="33"/>
      <c r="I113" s="32" t="s">
        <v>89</v>
      </c>
      <c r="J113" s="39"/>
    </row>
    <row r="114" spans="1:10" x14ac:dyDescent="0.25">
      <c r="A114" s="44" t="s">
        <v>100</v>
      </c>
      <c r="B114" s="39">
        <f>IF(B102&gt;B111,B102,B111)</f>
        <v>10172</v>
      </c>
      <c r="E114" s="33"/>
      <c r="I114" s="44" t="s">
        <v>100</v>
      </c>
      <c r="J114" s="39">
        <f>IF(J102&gt;J111,J102,J111)</f>
        <v>10172</v>
      </c>
    </row>
    <row r="115" spans="1:10" x14ac:dyDescent="0.25">
      <c r="A115" s="44"/>
      <c r="B115" s="39"/>
      <c r="E115" s="33"/>
      <c r="I115" s="44"/>
      <c r="J115" s="39"/>
    </row>
    <row r="116" spans="1:10" x14ac:dyDescent="0.25">
      <c r="A116" s="32" t="s">
        <v>88</v>
      </c>
      <c r="E116" s="33"/>
      <c r="I116" s="32" t="s">
        <v>88</v>
      </c>
    </row>
    <row r="117" spans="1:10" x14ac:dyDescent="0.25">
      <c r="A117" t="s">
        <v>101</v>
      </c>
      <c r="B117" s="39">
        <f>B77-B90-B114</f>
        <v>53792.000000000007</v>
      </c>
      <c r="E117" s="33"/>
      <c r="I117" t="s">
        <v>101</v>
      </c>
      <c r="J117" s="39">
        <f>J77-J90-J114</f>
        <v>53792.000000000007</v>
      </c>
    </row>
    <row r="118" spans="1:10" x14ac:dyDescent="0.25">
      <c r="B118" s="39"/>
      <c r="E118" s="33"/>
      <c r="J118" s="39"/>
    </row>
    <row r="119" spans="1:10" x14ac:dyDescent="0.25">
      <c r="A119" s="32" t="s">
        <v>102</v>
      </c>
      <c r="B119" s="39"/>
      <c r="E119" s="33"/>
      <c r="I119" s="32" t="s">
        <v>102</v>
      </c>
      <c r="J119" s="39"/>
    </row>
    <row r="120" spans="1:10" x14ac:dyDescent="0.25">
      <c r="A120" t="s">
        <v>103</v>
      </c>
      <c r="B120" s="39">
        <f>IF(B117&lt;1,0,ROUNDDOWN(B117/B85,0))</f>
        <v>53792</v>
      </c>
      <c r="I120" t="s">
        <v>103</v>
      </c>
      <c r="J120" s="39">
        <f>IF(J117&lt;1,0,ROUNDDOWN(J117/J85,0))</f>
        <v>53792</v>
      </c>
    </row>
    <row r="122" spans="1:10" x14ac:dyDescent="0.25">
      <c r="A122" s="32" t="s">
        <v>104</v>
      </c>
      <c r="E122" s="45"/>
      <c r="I122" s="32" t="s">
        <v>104</v>
      </c>
    </row>
    <row r="123" spans="1:10" x14ac:dyDescent="0.25">
      <c r="A123" t="s">
        <v>105</v>
      </c>
      <c r="B123">
        <v>0</v>
      </c>
      <c r="I123" t="s">
        <v>105</v>
      </c>
      <c r="J123">
        <v>0</v>
      </c>
    </row>
    <row r="124" spans="1:10" x14ac:dyDescent="0.25">
      <c r="A124" t="s">
        <v>106</v>
      </c>
      <c r="B124" s="45">
        <f>IF(B18&gt;4,0,TRUNC((B120-B43)/10000,6))</f>
        <v>4.4047999999999998</v>
      </c>
      <c r="I124" t="s">
        <v>106</v>
      </c>
      <c r="J124" s="45">
        <f>IF(J18&gt;4,0,TRUNC((J120-J43)/10000,6))</f>
        <v>4.4047999999999998</v>
      </c>
    </row>
    <row r="125" spans="1:10" x14ac:dyDescent="0.25">
      <c r="A125" t="s">
        <v>107</v>
      </c>
      <c r="B125">
        <f>B124*995.21</f>
        <v>4383.701008</v>
      </c>
      <c r="I125" t="s">
        <v>107</v>
      </c>
      <c r="J125">
        <f>J124*995.21</f>
        <v>4383.701008</v>
      </c>
    </row>
    <row r="126" spans="1:10" x14ac:dyDescent="0.25">
      <c r="A126" t="s">
        <v>107</v>
      </c>
      <c r="B126">
        <f>IF(B18&gt;4,0,B125+1400)</f>
        <v>5783.701008</v>
      </c>
      <c r="E126" s="45"/>
      <c r="I126" t="s">
        <v>107</v>
      </c>
      <c r="J126">
        <f>IF(J18&gt;4,0,J125+1400)</f>
        <v>5783.701008</v>
      </c>
    </row>
    <row r="127" spans="1:10" x14ac:dyDescent="0.25">
      <c r="A127" t="s">
        <v>105</v>
      </c>
      <c r="B127">
        <f>ROUNDDOWN(B126*B124,0)</f>
        <v>25476</v>
      </c>
      <c r="I127" t="s">
        <v>105</v>
      </c>
      <c r="J127">
        <f>ROUNDDOWN(J126*J124,0)</f>
        <v>25476</v>
      </c>
    </row>
    <row r="128" spans="1:10" x14ac:dyDescent="0.25">
      <c r="A128" t="s">
        <v>106</v>
      </c>
      <c r="B128" s="45">
        <f>IF(B18&gt;4,0,TRUNC((B120-14753)/10000,6))</f>
        <v>3.9039000000000001</v>
      </c>
      <c r="I128" t="s">
        <v>106</v>
      </c>
      <c r="J128" s="45">
        <f>IF(J18&gt;4,0,TRUNC((J120-14753)/10000,6))</f>
        <v>3.9039000000000001</v>
      </c>
    </row>
    <row r="129" spans="1:10" x14ac:dyDescent="0.25">
      <c r="A129" t="s">
        <v>107</v>
      </c>
      <c r="B129">
        <f>B128*208.85</f>
        <v>815.32951500000001</v>
      </c>
      <c r="I129" t="s">
        <v>107</v>
      </c>
      <c r="J129">
        <f>J128*208.85</f>
        <v>815.32951500000001</v>
      </c>
    </row>
    <row r="130" spans="1:10" x14ac:dyDescent="0.25">
      <c r="A130" t="s">
        <v>107</v>
      </c>
      <c r="B130">
        <f>IF(B18&gt;4,0,B129+2397)</f>
        <v>3212.3295149999999</v>
      </c>
      <c r="I130" t="s">
        <v>107</v>
      </c>
      <c r="J130">
        <f>IF(J18&gt;4,0,J129+2397)</f>
        <v>3212.3295149999999</v>
      </c>
    </row>
    <row r="131" spans="1:10" x14ac:dyDescent="0.25">
      <c r="A131" t="s">
        <v>107</v>
      </c>
      <c r="B131">
        <f>B130*B128</f>
        <v>12540.6131936085</v>
      </c>
      <c r="I131" t="s">
        <v>107</v>
      </c>
      <c r="J131">
        <f>J130*J128</f>
        <v>12540.6131936085</v>
      </c>
    </row>
    <row r="132" spans="1:10" x14ac:dyDescent="0.25">
      <c r="A132" t="s">
        <v>105</v>
      </c>
      <c r="B132">
        <f>IF(B18&gt;4,0,ROUNDDOWN(B131+950.96,0))</f>
        <v>13491</v>
      </c>
      <c r="I132" t="s">
        <v>105</v>
      </c>
      <c r="J132">
        <f>IF(J18&gt;4,0,ROUNDDOWN(J131+950.96,0))</f>
        <v>13491</v>
      </c>
    </row>
    <row r="133" spans="1:10" x14ac:dyDescent="0.25">
      <c r="A133" t="s">
        <v>105</v>
      </c>
      <c r="B133">
        <f>IF(B18&gt;4,0,ROUNDDOWN((B120*0.42)-9136.63,0))</f>
        <v>13456</v>
      </c>
      <c r="I133" t="s">
        <v>105</v>
      </c>
      <c r="J133">
        <f>IF(J18&gt;4,0,ROUNDDOWN((J120*0.42)-9136.63,0))</f>
        <v>13456</v>
      </c>
    </row>
    <row r="134" spans="1:10" x14ac:dyDescent="0.25">
      <c r="A134" t="s">
        <v>105</v>
      </c>
      <c r="B134">
        <f>IF(B18&gt;4,0,ROUNDDOWN((B120*0.45)-17374.99,0))</f>
        <v>6831</v>
      </c>
      <c r="I134" t="s">
        <v>105</v>
      </c>
      <c r="J134">
        <f>IF(J18&gt;4,0,ROUNDDOWN((J120*0.45)-17374.99,0))</f>
        <v>6831</v>
      </c>
    </row>
    <row r="135" spans="1:10" x14ac:dyDescent="0.25">
      <c r="A135" t="s">
        <v>105</v>
      </c>
      <c r="B135">
        <f>IF(B120&lt;B43+1,B123,IF(B120&lt;14754,B127*B85,IF(B120&lt;57919,B132*B85,IF(B120&lt;274613,B133*B85,B134*B85))))</f>
        <v>13491</v>
      </c>
      <c r="I135" t="s">
        <v>105</v>
      </c>
      <c r="J135">
        <f>IF(J120&lt;J43+1,J123,IF(J120&lt;14754,J127*J85,IF(J120&lt;57919,J132*J85,IF(J120&lt;274613,J133*J85,J134*J85))))</f>
        <v>13491</v>
      </c>
    </row>
    <row r="137" spans="1:10" x14ac:dyDescent="0.25">
      <c r="A137" s="32" t="s">
        <v>108</v>
      </c>
      <c r="I137" s="32" t="s">
        <v>108</v>
      </c>
    </row>
    <row r="138" spans="1:10" x14ac:dyDescent="0.25">
      <c r="A138" t="s">
        <v>109</v>
      </c>
      <c r="B138" s="46">
        <f>IF(B18&gt;4,B120,0)</f>
        <v>0</v>
      </c>
      <c r="I138" t="s">
        <v>109</v>
      </c>
      <c r="J138" s="46">
        <f>IF(J18&gt;4,J120,0)</f>
        <v>0</v>
      </c>
    </row>
    <row r="139" spans="1:10" x14ac:dyDescent="0.25">
      <c r="A139" t="s">
        <v>110</v>
      </c>
      <c r="B139">
        <f>IF(B138&gt;B41,B41,B138)</f>
        <v>0</v>
      </c>
      <c r="I139" t="s">
        <v>110</v>
      </c>
      <c r="J139">
        <f>IF(J138&gt;J41,J41,J138)</f>
        <v>0</v>
      </c>
    </row>
    <row r="140" spans="1:10" x14ac:dyDescent="0.25">
      <c r="E140" s="39"/>
    </row>
    <row r="141" spans="1:10" x14ac:dyDescent="0.25">
      <c r="A141" s="32" t="s">
        <v>111</v>
      </c>
      <c r="I141" s="32" t="s">
        <v>111</v>
      </c>
    </row>
    <row r="142" spans="1:10" x14ac:dyDescent="0.25">
      <c r="A142" t="s">
        <v>112</v>
      </c>
      <c r="B142" s="39">
        <f>B139*1.25</f>
        <v>0</v>
      </c>
      <c r="I142" t="s">
        <v>112</v>
      </c>
      <c r="J142" s="39">
        <f>J139*1.25</f>
        <v>0</v>
      </c>
    </row>
    <row r="144" spans="1:10" x14ac:dyDescent="0.25">
      <c r="A144" s="32" t="s">
        <v>104</v>
      </c>
      <c r="E144" s="45"/>
      <c r="I144" s="32" t="s">
        <v>104</v>
      </c>
    </row>
    <row r="145" spans="1:10" x14ac:dyDescent="0.25">
      <c r="A145" t="s">
        <v>105</v>
      </c>
      <c r="B145">
        <v>0</v>
      </c>
      <c r="I145" t="s">
        <v>105</v>
      </c>
      <c r="J145">
        <v>0</v>
      </c>
    </row>
    <row r="146" spans="1:10" x14ac:dyDescent="0.25">
      <c r="A146" t="s">
        <v>106</v>
      </c>
      <c r="B146" s="45">
        <f>TRUNC((B142-B43)/10000,6)</f>
        <v>-0.97440000000000004</v>
      </c>
      <c r="I146" t="s">
        <v>106</v>
      </c>
      <c r="J146" s="45">
        <f>TRUNC((J142-J43)/10000,6)</f>
        <v>-0.97440000000000004</v>
      </c>
    </row>
    <row r="147" spans="1:10" x14ac:dyDescent="0.25">
      <c r="A147" t="s">
        <v>107</v>
      </c>
      <c r="B147">
        <f>B146*995.21</f>
        <v>-969.7326240000001</v>
      </c>
      <c r="I147" t="s">
        <v>107</v>
      </c>
      <c r="J147">
        <f>J146*995.21</f>
        <v>-969.7326240000001</v>
      </c>
    </row>
    <row r="148" spans="1:10" x14ac:dyDescent="0.25">
      <c r="A148" t="s">
        <v>107</v>
      </c>
      <c r="B148">
        <f>B147+1400</f>
        <v>430.2673759999999</v>
      </c>
      <c r="E148" s="45"/>
      <c r="I148" t="s">
        <v>107</v>
      </c>
      <c r="J148">
        <f>J147+1400</f>
        <v>430.2673759999999</v>
      </c>
    </row>
    <row r="149" spans="1:10" x14ac:dyDescent="0.25">
      <c r="A149" t="s">
        <v>105</v>
      </c>
      <c r="B149">
        <f>ROUNDDOWN(B148*B146,0)</f>
        <v>-419</v>
      </c>
      <c r="I149" t="s">
        <v>105</v>
      </c>
      <c r="J149">
        <f>ROUNDDOWN(J148*J146,0)</f>
        <v>-419</v>
      </c>
    </row>
    <row r="150" spans="1:10" x14ac:dyDescent="0.25">
      <c r="A150" t="s">
        <v>106</v>
      </c>
      <c r="B150" s="45">
        <f>TRUNC((B142-14753)/10000,6)</f>
        <v>-1.4753000000000001</v>
      </c>
      <c r="I150" t="s">
        <v>106</v>
      </c>
      <c r="J150" s="45">
        <f>TRUNC((J142-14753)/10000,6)</f>
        <v>-1.4753000000000001</v>
      </c>
    </row>
    <row r="151" spans="1:10" x14ac:dyDescent="0.25">
      <c r="A151" t="s">
        <v>107</v>
      </c>
      <c r="B151">
        <f>B150*208.85</f>
        <v>-308.11640499999999</v>
      </c>
      <c r="I151" t="s">
        <v>107</v>
      </c>
      <c r="J151">
        <f>J150*208.85</f>
        <v>-308.11640499999999</v>
      </c>
    </row>
    <row r="152" spans="1:10" x14ac:dyDescent="0.25">
      <c r="A152" t="s">
        <v>107</v>
      </c>
      <c r="B152">
        <f>B151+2397</f>
        <v>2088.8835950000002</v>
      </c>
      <c r="I152" t="s">
        <v>107</v>
      </c>
      <c r="J152">
        <f>J151+2397</f>
        <v>2088.8835950000002</v>
      </c>
    </row>
    <row r="153" spans="1:10" x14ac:dyDescent="0.25">
      <c r="A153" t="s">
        <v>107</v>
      </c>
      <c r="B153">
        <f>B152*B150</f>
        <v>-3081.7299677035003</v>
      </c>
      <c r="I153" t="s">
        <v>107</v>
      </c>
      <c r="J153">
        <f>J152*J150</f>
        <v>-3081.7299677035003</v>
      </c>
    </row>
    <row r="154" spans="1:10" x14ac:dyDescent="0.25">
      <c r="A154" t="s">
        <v>105</v>
      </c>
      <c r="B154">
        <f>ROUNDDOWN(B153+950.96,0)</f>
        <v>-2130</v>
      </c>
      <c r="I154" t="s">
        <v>105</v>
      </c>
      <c r="J154">
        <f>ROUNDDOWN(J153+950.96,0)</f>
        <v>-2130</v>
      </c>
    </row>
    <row r="155" spans="1:10" x14ac:dyDescent="0.25">
      <c r="A155" t="s">
        <v>105</v>
      </c>
      <c r="B155">
        <f>ROUNDDOWN((B142*0.42)-9136.63,0)</f>
        <v>-9136</v>
      </c>
      <c r="I155" t="s">
        <v>105</v>
      </c>
      <c r="J155">
        <f>ROUNDDOWN((J142*0.42)-9136.63,0)</f>
        <v>-9136</v>
      </c>
    </row>
    <row r="156" spans="1:10" x14ac:dyDescent="0.25">
      <c r="A156" t="s">
        <v>105</v>
      </c>
      <c r="B156">
        <f>ROUNDDOWN((B142*0.45)-17374.99,0)</f>
        <v>-17374</v>
      </c>
      <c r="I156" t="s">
        <v>105</v>
      </c>
      <c r="J156">
        <f>ROUNDDOWN((J142*0.45)-17374.99,0)</f>
        <v>-17374</v>
      </c>
    </row>
    <row r="157" spans="1:10" x14ac:dyDescent="0.25">
      <c r="A157" t="s">
        <v>105</v>
      </c>
      <c r="B157">
        <f>IF(B142&lt;B43+1,B145,IF(B142&lt;14754,B149*B85,IF(B142&lt;57919,B154*B85,IF(B142&lt;274613,B155*B85,B156*B85))))</f>
        <v>0</v>
      </c>
      <c r="E157" s="39"/>
      <c r="I157" t="s">
        <v>105</v>
      </c>
      <c r="J157">
        <f>IF(J142&lt;J43+1,J145,IF(J142&lt;14754,J149*J85,IF(J142&lt;57919,J154*J85,IF(J142&lt;274613,J155*J85,J156*J85))))</f>
        <v>0</v>
      </c>
    </row>
    <row r="158" spans="1:10" x14ac:dyDescent="0.25">
      <c r="A158" t="s">
        <v>113</v>
      </c>
      <c r="B158">
        <f>B157</f>
        <v>0</v>
      </c>
      <c r="I158" t="s">
        <v>113</v>
      </c>
      <c r="J158">
        <f>J157</f>
        <v>0</v>
      </c>
    </row>
    <row r="159" spans="1:10" x14ac:dyDescent="0.25">
      <c r="A159" t="s">
        <v>112</v>
      </c>
      <c r="B159" s="39">
        <f>B139*0.75</f>
        <v>0</v>
      </c>
      <c r="I159" t="s">
        <v>112</v>
      </c>
      <c r="J159" s="39">
        <f>J139*0.75</f>
        <v>0</v>
      </c>
    </row>
    <row r="161" spans="1:10" x14ac:dyDescent="0.25">
      <c r="A161" s="32" t="s">
        <v>104</v>
      </c>
      <c r="E161" s="45"/>
      <c r="I161" s="32" t="s">
        <v>104</v>
      </c>
    </row>
    <row r="162" spans="1:10" x14ac:dyDescent="0.25">
      <c r="A162" t="s">
        <v>105</v>
      </c>
      <c r="B162">
        <v>0</v>
      </c>
      <c r="I162" t="s">
        <v>105</v>
      </c>
      <c r="J162">
        <v>0</v>
      </c>
    </row>
    <row r="163" spans="1:10" x14ac:dyDescent="0.25">
      <c r="A163" t="s">
        <v>106</v>
      </c>
      <c r="B163" s="45">
        <f>TRUNC((B159-B43)/10000,6)</f>
        <v>-0.97440000000000004</v>
      </c>
      <c r="I163" t="s">
        <v>106</v>
      </c>
      <c r="J163" s="45">
        <f>TRUNC((J159-J43)/10000,6)</f>
        <v>-0.97440000000000004</v>
      </c>
    </row>
    <row r="164" spans="1:10" x14ac:dyDescent="0.25">
      <c r="A164" t="s">
        <v>107</v>
      </c>
      <c r="B164">
        <f>B163*995.21</f>
        <v>-969.7326240000001</v>
      </c>
      <c r="I164" t="s">
        <v>107</v>
      </c>
      <c r="J164">
        <f>J163*995.21</f>
        <v>-969.7326240000001</v>
      </c>
    </row>
    <row r="165" spans="1:10" x14ac:dyDescent="0.25">
      <c r="A165" t="s">
        <v>107</v>
      </c>
      <c r="B165">
        <f>B164+1400</f>
        <v>430.2673759999999</v>
      </c>
      <c r="E165" s="45"/>
      <c r="I165" t="s">
        <v>107</v>
      </c>
      <c r="J165">
        <f>J164+1400</f>
        <v>430.2673759999999</v>
      </c>
    </row>
    <row r="166" spans="1:10" x14ac:dyDescent="0.25">
      <c r="A166" t="s">
        <v>105</v>
      </c>
      <c r="B166">
        <f>ROUNDDOWN(B165*B163,0)</f>
        <v>-419</v>
      </c>
      <c r="I166" t="s">
        <v>105</v>
      </c>
      <c r="J166">
        <f>ROUNDDOWN(J165*J163,0)</f>
        <v>-419</v>
      </c>
    </row>
    <row r="167" spans="1:10" x14ac:dyDescent="0.25">
      <c r="A167" t="s">
        <v>106</v>
      </c>
      <c r="B167" s="45">
        <f>TRUNC((B159-14753)/10000,6)</f>
        <v>-1.4753000000000001</v>
      </c>
      <c r="I167" t="s">
        <v>106</v>
      </c>
      <c r="J167" s="45">
        <f>TRUNC((J159-14753)/10000,6)</f>
        <v>-1.4753000000000001</v>
      </c>
    </row>
    <row r="168" spans="1:10" x14ac:dyDescent="0.25">
      <c r="A168" t="s">
        <v>107</v>
      </c>
      <c r="B168">
        <f>B167*208.85</f>
        <v>-308.11640499999999</v>
      </c>
      <c r="I168" t="s">
        <v>107</v>
      </c>
      <c r="J168">
        <f>J167*208.85</f>
        <v>-308.11640499999999</v>
      </c>
    </row>
    <row r="169" spans="1:10" x14ac:dyDescent="0.25">
      <c r="A169" t="s">
        <v>107</v>
      </c>
      <c r="B169">
        <f>B168+2397</f>
        <v>2088.8835950000002</v>
      </c>
      <c r="I169" t="s">
        <v>107</v>
      </c>
      <c r="J169">
        <f>J168+2397</f>
        <v>2088.8835950000002</v>
      </c>
    </row>
    <row r="170" spans="1:10" x14ac:dyDescent="0.25">
      <c r="A170" t="s">
        <v>107</v>
      </c>
      <c r="B170">
        <f>B169*B167</f>
        <v>-3081.7299677035003</v>
      </c>
      <c r="I170" t="s">
        <v>107</v>
      </c>
      <c r="J170">
        <f>J169*J167</f>
        <v>-3081.7299677035003</v>
      </c>
    </row>
    <row r="171" spans="1:10" x14ac:dyDescent="0.25">
      <c r="A171" t="s">
        <v>105</v>
      </c>
      <c r="B171">
        <f>ROUNDDOWN(B170+950.96,0)</f>
        <v>-2130</v>
      </c>
      <c r="I171" t="s">
        <v>105</v>
      </c>
      <c r="J171">
        <f>ROUNDDOWN(J170+950.96,0)</f>
        <v>-2130</v>
      </c>
    </row>
    <row r="172" spans="1:10" x14ac:dyDescent="0.25">
      <c r="A172" t="s">
        <v>105</v>
      </c>
      <c r="B172">
        <f>ROUNDDOWN((B159*0.42)-9136.63,0)</f>
        <v>-9136</v>
      </c>
      <c r="I172" t="s">
        <v>105</v>
      </c>
      <c r="J172">
        <f>ROUNDDOWN((J159*0.42)-9136.63,0)</f>
        <v>-9136</v>
      </c>
    </row>
    <row r="173" spans="1:10" x14ac:dyDescent="0.25">
      <c r="A173" t="s">
        <v>105</v>
      </c>
      <c r="B173">
        <f>ROUNDDOWN((B159*0.45)-17374.99,0)</f>
        <v>-17374</v>
      </c>
      <c r="I173" t="s">
        <v>105</v>
      </c>
      <c r="J173">
        <f>ROUNDDOWN((J159*0.45)-17374.99,0)</f>
        <v>-17374</v>
      </c>
    </row>
    <row r="174" spans="1:10" x14ac:dyDescent="0.25">
      <c r="A174" t="s">
        <v>105</v>
      </c>
      <c r="B174">
        <f>IF(B159&lt;B43+1,B162,IF(B159&lt;14754,B166*B85,IF(B159&lt;57919,B171*B85,IF(B159&lt;274613,B172*B85,B173*B85))))</f>
        <v>0</v>
      </c>
      <c r="I174" t="s">
        <v>105</v>
      </c>
      <c r="J174">
        <f>IF(J159&lt;J43+1,J162,IF(J159&lt;14754,J166*J85,IF(J159&lt;57919,J171*J85,IF(J159&lt;274613,J172*J85,J173*J85))))</f>
        <v>0</v>
      </c>
    </row>
    <row r="175" spans="1:10" x14ac:dyDescent="0.25">
      <c r="A175" t="s">
        <v>114</v>
      </c>
      <c r="B175">
        <f>B174</f>
        <v>0</v>
      </c>
      <c r="I175" t="s">
        <v>114</v>
      </c>
      <c r="J175">
        <f>J174</f>
        <v>0</v>
      </c>
    </row>
    <row r="176" spans="1:10" x14ac:dyDescent="0.25">
      <c r="A176" t="s">
        <v>115</v>
      </c>
      <c r="B176">
        <f>(B158-B175)*2</f>
        <v>0</v>
      </c>
      <c r="I176" t="s">
        <v>115</v>
      </c>
      <c r="J176">
        <f>(J158-J175)*2</f>
        <v>0</v>
      </c>
    </row>
    <row r="177" spans="1:10" x14ac:dyDescent="0.25">
      <c r="A177" t="s">
        <v>116</v>
      </c>
      <c r="B177">
        <f>ROUNDDOWN(B139*0.14,0)</f>
        <v>0</v>
      </c>
      <c r="I177" t="s">
        <v>116</v>
      </c>
      <c r="J177">
        <f>ROUNDDOWN(J139*0.14,0)</f>
        <v>0</v>
      </c>
    </row>
    <row r="178" spans="1:10" x14ac:dyDescent="0.25">
      <c r="A178" t="s">
        <v>105</v>
      </c>
      <c r="B178">
        <f>IF(B177&gt;B176,B177,B176)</f>
        <v>0</v>
      </c>
      <c r="I178" t="s">
        <v>105</v>
      </c>
      <c r="J178">
        <f>IF(J177&gt;J176,J177,J176)</f>
        <v>0</v>
      </c>
    </row>
    <row r="179" spans="1:10" x14ac:dyDescent="0.25">
      <c r="A179" t="s">
        <v>110</v>
      </c>
      <c r="B179">
        <f>IF(B138&gt;B40,B40,B178)</f>
        <v>0</v>
      </c>
      <c r="I179" t="s">
        <v>110</v>
      </c>
      <c r="J179">
        <f>IF(J138&gt;J40,J40,J178)</f>
        <v>0</v>
      </c>
    </row>
    <row r="180" spans="1:10" x14ac:dyDescent="0.25">
      <c r="A180" t="s">
        <v>117</v>
      </c>
      <c r="B180">
        <f>B178</f>
        <v>0</v>
      </c>
      <c r="I180" t="s">
        <v>117</v>
      </c>
      <c r="J180">
        <f>J178</f>
        <v>0</v>
      </c>
    </row>
    <row r="181" spans="1:10" x14ac:dyDescent="0.25">
      <c r="E181" s="39"/>
    </row>
    <row r="182" spans="1:10" x14ac:dyDescent="0.25">
      <c r="A182" s="32" t="s">
        <v>111</v>
      </c>
      <c r="I182" s="32" t="s">
        <v>111</v>
      </c>
    </row>
    <row r="183" spans="1:10" x14ac:dyDescent="0.25">
      <c r="A183" t="s">
        <v>112</v>
      </c>
      <c r="B183" s="39">
        <f>B179*1.25</f>
        <v>0</v>
      </c>
      <c r="I183" t="s">
        <v>112</v>
      </c>
      <c r="J183" s="39">
        <f>J179*1.25</f>
        <v>0</v>
      </c>
    </row>
    <row r="185" spans="1:10" x14ac:dyDescent="0.25">
      <c r="A185" s="32" t="s">
        <v>104</v>
      </c>
      <c r="I185" s="32" t="s">
        <v>104</v>
      </c>
    </row>
    <row r="186" spans="1:10" x14ac:dyDescent="0.25">
      <c r="A186" t="s">
        <v>105</v>
      </c>
      <c r="B186">
        <v>0</v>
      </c>
      <c r="I186" t="s">
        <v>105</v>
      </c>
      <c r="J186">
        <v>0</v>
      </c>
    </row>
    <row r="187" spans="1:10" x14ac:dyDescent="0.25">
      <c r="A187" t="s">
        <v>106</v>
      </c>
      <c r="B187" s="45">
        <f>TRUNC((B183-B43)/10000,6)</f>
        <v>-0.97440000000000004</v>
      </c>
      <c r="I187" t="s">
        <v>106</v>
      </c>
      <c r="J187" s="45">
        <f>TRUNC((J183-J43)/10000,6)</f>
        <v>-0.97440000000000004</v>
      </c>
    </row>
    <row r="188" spans="1:10" x14ac:dyDescent="0.25">
      <c r="A188" t="s">
        <v>107</v>
      </c>
      <c r="B188">
        <f>B187*995.21</f>
        <v>-969.7326240000001</v>
      </c>
      <c r="I188" t="s">
        <v>107</v>
      </c>
      <c r="J188">
        <f>J187*995.21</f>
        <v>-969.7326240000001</v>
      </c>
    </row>
    <row r="189" spans="1:10" x14ac:dyDescent="0.25">
      <c r="A189" t="s">
        <v>107</v>
      </c>
      <c r="B189">
        <f>B188+1400</f>
        <v>430.2673759999999</v>
      </c>
      <c r="E189" s="45"/>
      <c r="I189" t="s">
        <v>107</v>
      </c>
      <c r="J189">
        <f>J188+1400</f>
        <v>430.2673759999999</v>
      </c>
    </row>
    <row r="190" spans="1:10" x14ac:dyDescent="0.25">
      <c r="A190" t="s">
        <v>105</v>
      </c>
      <c r="B190">
        <f>ROUNDDOWN(B189*B187,0)</f>
        <v>-419</v>
      </c>
      <c r="I190" t="s">
        <v>105</v>
      </c>
      <c r="J190">
        <f>ROUNDDOWN(J189*J187,0)</f>
        <v>-419</v>
      </c>
    </row>
    <row r="191" spans="1:10" x14ac:dyDescent="0.25">
      <c r="A191" t="s">
        <v>106</v>
      </c>
      <c r="B191" s="45">
        <f>TRUNC((B183-14753)/10000,6)</f>
        <v>-1.4753000000000001</v>
      </c>
      <c r="I191" t="s">
        <v>106</v>
      </c>
      <c r="J191" s="45">
        <f>TRUNC((J183-14753)/10000,6)</f>
        <v>-1.4753000000000001</v>
      </c>
    </row>
    <row r="192" spans="1:10" x14ac:dyDescent="0.25">
      <c r="A192" t="s">
        <v>107</v>
      </c>
      <c r="B192">
        <f>B191*208.85</f>
        <v>-308.11640499999999</v>
      </c>
      <c r="I192" t="s">
        <v>107</v>
      </c>
      <c r="J192">
        <f>J191*208.85</f>
        <v>-308.11640499999999</v>
      </c>
    </row>
    <row r="193" spans="1:10" x14ac:dyDescent="0.25">
      <c r="A193" t="s">
        <v>107</v>
      </c>
      <c r="B193">
        <f>B192+2397</f>
        <v>2088.8835950000002</v>
      </c>
      <c r="I193" t="s">
        <v>107</v>
      </c>
      <c r="J193">
        <f>J192+2397</f>
        <v>2088.8835950000002</v>
      </c>
    </row>
    <row r="194" spans="1:10" x14ac:dyDescent="0.25">
      <c r="A194" t="s">
        <v>107</v>
      </c>
      <c r="B194">
        <f>B193*B191</f>
        <v>-3081.7299677035003</v>
      </c>
      <c r="I194" t="s">
        <v>107</v>
      </c>
      <c r="J194">
        <f>J193*J191</f>
        <v>-3081.7299677035003</v>
      </c>
    </row>
    <row r="195" spans="1:10" x14ac:dyDescent="0.25">
      <c r="A195" t="s">
        <v>105</v>
      </c>
      <c r="B195">
        <f>ROUNDDOWN(B194+950.96,0)</f>
        <v>-2130</v>
      </c>
      <c r="I195" t="s">
        <v>105</v>
      </c>
      <c r="J195">
        <f>ROUNDDOWN(J194+950.96,0)</f>
        <v>-2130</v>
      </c>
    </row>
    <row r="196" spans="1:10" x14ac:dyDescent="0.25">
      <c r="A196" t="s">
        <v>105</v>
      </c>
      <c r="B196">
        <f>ROUNDDOWN((B183*0.42)-9136.63,0)</f>
        <v>-9136</v>
      </c>
      <c r="I196" t="s">
        <v>105</v>
      </c>
      <c r="J196">
        <f>ROUNDDOWN((J183*0.42)-9136.63,0)</f>
        <v>-9136</v>
      </c>
    </row>
    <row r="197" spans="1:10" x14ac:dyDescent="0.25">
      <c r="A197" t="s">
        <v>105</v>
      </c>
      <c r="B197">
        <f>ROUNDDOWN((B183*0.45)-17374.99,0)</f>
        <v>-17374</v>
      </c>
      <c r="I197" t="s">
        <v>105</v>
      </c>
      <c r="J197">
        <f>ROUNDDOWN((J183*0.45)-17374.99,0)</f>
        <v>-17374</v>
      </c>
    </row>
    <row r="198" spans="1:10" x14ac:dyDescent="0.25">
      <c r="A198" t="s">
        <v>105</v>
      </c>
      <c r="B198">
        <f>IF(B183&lt;B43+1,B186,IF(B183&lt;14754,B190*B85,IF(B183&lt;57919,B195*B85,IF(B183&lt;274613,B196*B85,B197*B85))))</f>
        <v>0</v>
      </c>
      <c r="I198" t="s">
        <v>105</v>
      </c>
      <c r="J198">
        <f>IF(J183&lt;J43+1,J186,IF(J183&lt;14754,J190*J85,IF(J183&lt;57919,J195*J85,IF(J183&lt;274613,J196*J85,J197*J85))))</f>
        <v>0</v>
      </c>
    </row>
    <row r="199" spans="1:10" x14ac:dyDescent="0.25">
      <c r="A199" t="s">
        <v>113</v>
      </c>
      <c r="B199">
        <f>B198</f>
        <v>0</v>
      </c>
      <c r="I199" t="s">
        <v>113</v>
      </c>
      <c r="J199">
        <f>J198</f>
        <v>0</v>
      </c>
    </row>
    <row r="200" spans="1:10" x14ac:dyDescent="0.25">
      <c r="A200" t="s">
        <v>112</v>
      </c>
      <c r="B200" s="39">
        <f>B179*0.75</f>
        <v>0</v>
      </c>
      <c r="I200" t="s">
        <v>112</v>
      </c>
      <c r="J200" s="39">
        <f>J179*0.75</f>
        <v>0</v>
      </c>
    </row>
    <row r="202" spans="1:10" x14ac:dyDescent="0.25">
      <c r="A202" s="32" t="s">
        <v>104</v>
      </c>
      <c r="I202" s="32" t="s">
        <v>104</v>
      </c>
    </row>
    <row r="203" spans="1:10" x14ac:dyDescent="0.25">
      <c r="A203" t="s">
        <v>105</v>
      </c>
      <c r="B203">
        <v>0</v>
      </c>
      <c r="I203" t="s">
        <v>105</v>
      </c>
      <c r="J203">
        <v>0</v>
      </c>
    </row>
    <row r="204" spans="1:10" x14ac:dyDescent="0.25">
      <c r="A204" t="s">
        <v>106</v>
      </c>
      <c r="B204" s="45">
        <f>TRUNC((B200-B43)/10000,6)</f>
        <v>-0.97440000000000004</v>
      </c>
      <c r="I204" t="s">
        <v>106</v>
      </c>
      <c r="J204" s="45">
        <f>TRUNC((J200-J43)/10000,6)</f>
        <v>-0.97440000000000004</v>
      </c>
    </row>
    <row r="205" spans="1:10" x14ac:dyDescent="0.25">
      <c r="A205" t="s">
        <v>107</v>
      </c>
      <c r="B205">
        <f>B204*995.21</f>
        <v>-969.7326240000001</v>
      </c>
      <c r="I205" t="s">
        <v>107</v>
      </c>
      <c r="J205">
        <f>J204*995.21</f>
        <v>-969.7326240000001</v>
      </c>
    </row>
    <row r="206" spans="1:10" x14ac:dyDescent="0.25">
      <c r="A206" t="s">
        <v>107</v>
      </c>
      <c r="B206">
        <f>B205+1400</f>
        <v>430.2673759999999</v>
      </c>
      <c r="E206" s="45"/>
      <c r="I206" t="s">
        <v>107</v>
      </c>
      <c r="J206">
        <f>J205+1400</f>
        <v>430.2673759999999</v>
      </c>
    </row>
    <row r="207" spans="1:10" x14ac:dyDescent="0.25">
      <c r="A207" t="s">
        <v>105</v>
      </c>
      <c r="B207">
        <f>ROUNDDOWN(B206*B204,0)</f>
        <v>-419</v>
      </c>
      <c r="I207" t="s">
        <v>105</v>
      </c>
      <c r="J207">
        <f>ROUNDDOWN(J206*J204,0)</f>
        <v>-419</v>
      </c>
    </row>
    <row r="208" spans="1:10" x14ac:dyDescent="0.25">
      <c r="A208" t="s">
        <v>106</v>
      </c>
      <c r="B208" s="45">
        <f>TRUNC((B200-14753)/10000,6)</f>
        <v>-1.4753000000000001</v>
      </c>
      <c r="I208" t="s">
        <v>106</v>
      </c>
      <c r="J208" s="45">
        <f>TRUNC((J200-14753)/10000,6)</f>
        <v>-1.4753000000000001</v>
      </c>
    </row>
    <row r="209" spans="1:10" x14ac:dyDescent="0.25">
      <c r="A209" t="s">
        <v>107</v>
      </c>
      <c r="B209">
        <f>B208*208.85</f>
        <v>-308.11640499999999</v>
      </c>
      <c r="I209" t="s">
        <v>107</v>
      </c>
      <c r="J209">
        <f>J208*208.85</f>
        <v>-308.11640499999999</v>
      </c>
    </row>
    <row r="210" spans="1:10" x14ac:dyDescent="0.25">
      <c r="A210" t="s">
        <v>107</v>
      </c>
      <c r="B210">
        <f>B209+2397</f>
        <v>2088.8835950000002</v>
      </c>
      <c r="I210" t="s">
        <v>107</v>
      </c>
      <c r="J210">
        <f>J209+2397</f>
        <v>2088.8835950000002</v>
      </c>
    </row>
    <row r="211" spans="1:10" x14ac:dyDescent="0.25">
      <c r="A211" t="s">
        <v>107</v>
      </c>
      <c r="B211">
        <f>B210*B208</f>
        <v>-3081.7299677035003</v>
      </c>
      <c r="I211" t="s">
        <v>107</v>
      </c>
      <c r="J211">
        <f>J210*J208</f>
        <v>-3081.7299677035003</v>
      </c>
    </row>
    <row r="212" spans="1:10" x14ac:dyDescent="0.25">
      <c r="A212" t="s">
        <v>105</v>
      </c>
      <c r="B212">
        <f>ROUNDDOWN(B211+950.96,0)</f>
        <v>-2130</v>
      </c>
      <c r="I212" t="s">
        <v>105</v>
      </c>
      <c r="J212">
        <f>ROUNDDOWN(J211+950.96,0)</f>
        <v>-2130</v>
      </c>
    </row>
    <row r="213" spans="1:10" x14ac:dyDescent="0.25">
      <c r="A213" t="s">
        <v>105</v>
      </c>
      <c r="B213">
        <f>ROUNDDOWN((B200*0.42)-9136.63,0)</f>
        <v>-9136</v>
      </c>
      <c r="I213" t="s">
        <v>105</v>
      </c>
      <c r="J213">
        <f>ROUNDDOWN((J200*0.42)-9136.63,0)</f>
        <v>-9136</v>
      </c>
    </row>
    <row r="214" spans="1:10" x14ac:dyDescent="0.25">
      <c r="A214" t="s">
        <v>105</v>
      </c>
      <c r="B214">
        <f>ROUNDDOWN((B200*0.45)-17374.99,0)</f>
        <v>-17374</v>
      </c>
      <c r="I214" t="s">
        <v>105</v>
      </c>
      <c r="J214">
        <f>ROUNDDOWN((J200*0.45)-17374.99,0)</f>
        <v>-17374</v>
      </c>
    </row>
    <row r="215" spans="1:10" x14ac:dyDescent="0.25">
      <c r="A215" t="s">
        <v>105</v>
      </c>
      <c r="B215">
        <f>IF(B200&lt;B43+1,B203,IF(B200&lt;14754,B207*B85,IF(B200&lt;57919,B212*B85,IF(B200&lt;274613,B213*B85,B214*B85))))</f>
        <v>0</v>
      </c>
      <c r="I215" t="s">
        <v>105</v>
      </c>
      <c r="J215">
        <f>IF(J200&lt;J43+1,J203,IF(J200&lt;14754,J207*J85,IF(J200&lt;57919,J212*J85,IF(J200&lt;274613,J213*J85,J214*J85))))</f>
        <v>0</v>
      </c>
    </row>
    <row r="216" spans="1:10" x14ac:dyDescent="0.25">
      <c r="A216" t="s">
        <v>114</v>
      </c>
      <c r="B216">
        <f>B215</f>
        <v>0</v>
      </c>
      <c r="I216" t="s">
        <v>114</v>
      </c>
      <c r="J216">
        <f>J215</f>
        <v>0</v>
      </c>
    </row>
    <row r="217" spans="1:10" x14ac:dyDescent="0.25">
      <c r="A217" t="s">
        <v>115</v>
      </c>
      <c r="B217">
        <f>(B199-B216)*2</f>
        <v>0</v>
      </c>
      <c r="I217" t="s">
        <v>115</v>
      </c>
      <c r="J217">
        <f>(J199-J216)*2</f>
        <v>0</v>
      </c>
    </row>
    <row r="218" spans="1:10" x14ac:dyDescent="0.25">
      <c r="A218" t="s">
        <v>116</v>
      </c>
      <c r="B218">
        <f>ROUNDDOWN(B179*0.14,0)</f>
        <v>0</v>
      </c>
      <c r="I218" t="s">
        <v>116</v>
      </c>
      <c r="J218">
        <f>ROUNDDOWN(J179*0.14,0)</f>
        <v>0</v>
      </c>
    </row>
    <row r="219" spans="1:10" x14ac:dyDescent="0.25">
      <c r="A219" t="s">
        <v>105</v>
      </c>
      <c r="B219">
        <f>IF(B218&gt;B217,B218,B217)</f>
        <v>0</v>
      </c>
      <c r="I219" t="s">
        <v>105</v>
      </c>
      <c r="J219">
        <f>IF(J218&gt;J217,J218,J217)</f>
        <v>0</v>
      </c>
    </row>
    <row r="220" spans="1:10" x14ac:dyDescent="0.25">
      <c r="A220" t="s">
        <v>118</v>
      </c>
      <c r="B220">
        <f>ROUNDDOWN(B219+((B138-B40)*0.42),0)</f>
        <v>-4719</v>
      </c>
      <c r="I220" t="s">
        <v>118</v>
      </c>
      <c r="J220">
        <f>ROUNDDOWN(J219+((J138-J40)*0.42),0)</f>
        <v>-4719</v>
      </c>
    </row>
    <row r="221" spans="1:10" x14ac:dyDescent="0.25">
      <c r="A221" t="s">
        <v>105</v>
      </c>
      <c r="B221">
        <f>IF(B220&lt;B180,B220,B180)</f>
        <v>-4719</v>
      </c>
      <c r="I221" t="s">
        <v>105</v>
      </c>
      <c r="J221">
        <f>IF(J220&lt;J180,J220,J180)</f>
        <v>-4719</v>
      </c>
    </row>
    <row r="222" spans="1:10" x14ac:dyDescent="0.25">
      <c r="A222" t="s">
        <v>105</v>
      </c>
      <c r="B222">
        <f>IF(B138&gt;B42,ROUNDDOWN((B178+(B42-B41)*0.42)+(B138-B42)*0.45,0),IF(B138&gt;B41,ROUNDDOWN(B178+((B138-B41)*0.42),0),IF(B138&gt;B40,B221,B178)))</f>
        <v>0</v>
      </c>
      <c r="I222" t="s">
        <v>105</v>
      </c>
      <c r="J222">
        <f>IF(J138&gt;J42,ROUNDDOWN((J178+(J42-J41)*0.42)+(J138-J42)*0.45,0),IF(J138&gt;J41,ROUNDDOWN(J178+((J138-J41)*0.42),0),IF(J138&gt;J40,J221,J178)))</f>
        <v>0</v>
      </c>
    </row>
    <row r="223" spans="1:10" x14ac:dyDescent="0.25">
      <c r="G223" s="33"/>
    </row>
    <row r="224" spans="1:10" x14ac:dyDescent="0.25">
      <c r="A224" t="s">
        <v>119</v>
      </c>
      <c r="B224">
        <f>ROUNDDOWN(IF(B18&lt;5,B135,B222)*B51,0)</f>
        <v>13491</v>
      </c>
      <c r="G224" s="33"/>
      <c r="I224" t="s">
        <v>119</v>
      </c>
      <c r="J224">
        <f>ROUNDDOWN(IF(J18&lt;5,J135,J222)*J51,0)</f>
        <v>13491</v>
      </c>
    </row>
    <row r="225" spans="1:10" x14ac:dyDescent="0.25">
      <c r="G225" s="33"/>
    </row>
    <row r="226" spans="1:10" x14ac:dyDescent="0.25">
      <c r="A226" s="32" t="s">
        <v>120</v>
      </c>
      <c r="G226" s="33"/>
      <c r="I226" s="32" t="s">
        <v>120</v>
      </c>
    </row>
    <row r="227" spans="1:10" x14ac:dyDescent="0.25">
      <c r="A227" t="s">
        <v>121</v>
      </c>
      <c r="B227">
        <f>B224*100</f>
        <v>1349100</v>
      </c>
      <c r="D227" s="42"/>
      <c r="I227" t="s">
        <v>121</v>
      </c>
      <c r="J227">
        <f>J224*100</f>
        <v>1349100</v>
      </c>
    </row>
    <row r="229" spans="1:10" x14ac:dyDescent="0.25">
      <c r="A229" s="32" t="s">
        <v>122</v>
      </c>
      <c r="I229" s="32" t="s">
        <v>122</v>
      </c>
    </row>
    <row r="230" spans="1:10" x14ac:dyDescent="0.25">
      <c r="A230" t="s">
        <v>123</v>
      </c>
      <c r="B230">
        <f>IF(B8=1,B227,IF(B8=2,ROUNDDOWN(B227/12,0),IF(B8=3,ROUNDDOWN((B227*7)/360,0),ROUNDDOWN(B227/360,0))))</f>
        <v>112425</v>
      </c>
      <c r="I230" t="s">
        <v>123</v>
      </c>
      <c r="J230">
        <f>IF(J8=1,J227,IF(J8=2,ROUNDDOWN(J227/12,0),IF(J8=3,ROUNDDOWN((J227*7)/360,0),ROUNDDOWN(J227/360,0))))</f>
        <v>112425</v>
      </c>
    </row>
    <row r="231" spans="1:10" x14ac:dyDescent="0.25">
      <c r="A231" t="s">
        <v>124</v>
      </c>
      <c r="B231">
        <f>B230</f>
        <v>112425</v>
      </c>
      <c r="D231" s="47"/>
      <c r="I231" t="s">
        <v>124</v>
      </c>
      <c r="J231">
        <f>J230</f>
        <v>112425</v>
      </c>
    </row>
    <row r="232" spans="1:10" x14ac:dyDescent="0.25">
      <c r="A232" t="s">
        <v>87</v>
      </c>
      <c r="B232">
        <f>B90+B89</f>
        <v>1036</v>
      </c>
      <c r="E232" s="48"/>
      <c r="G232" s="33"/>
      <c r="I232" t="s">
        <v>87</v>
      </c>
      <c r="J232">
        <f>J90+J89</f>
        <v>1036</v>
      </c>
    </row>
    <row r="233" spans="1:10" x14ac:dyDescent="0.25">
      <c r="A233" t="s">
        <v>101</v>
      </c>
      <c r="B233" s="46">
        <f>B77-B232-B114</f>
        <v>53792.000000000007</v>
      </c>
      <c r="I233" t="s">
        <v>101</v>
      </c>
      <c r="J233" s="46">
        <f>J77-J232-J114</f>
        <v>53792.000000000007</v>
      </c>
    </row>
    <row r="234" spans="1:10" x14ac:dyDescent="0.25">
      <c r="A234" t="s">
        <v>103</v>
      </c>
      <c r="B234">
        <f>IF(B233&lt;36,0,ROUNDDOWN(B233/B85,0))</f>
        <v>53792</v>
      </c>
      <c r="I234" t="s">
        <v>103</v>
      </c>
      <c r="J234">
        <f>IF(J233&lt;36,0,ROUNDDOWN(J233/J85,0))</f>
        <v>53792</v>
      </c>
    </row>
    <row r="236" spans="1:10" x14ac:dyDescent="0.25">
      <c r="A236" s="32" t="s">
        <v>104</v>
      </c>
      <c r="E236" s="45"/>
      <c r="I236" s="32" t="s">
        <v>104</v>
      </c>
    </row>
    <row r="237" spans="1:10" x14ac:dyDescent="0.25">
      <c r="A237" t="s">
        <v>105</v>
      </c>
      <c r="B237">
        <v>0</v>
      </c>
      <c r="I237" t="s">
        <v>105</v>
      </c>
      <c r="J237">
        <v>0</v>
      </c>
    </row>
    <row r="238" spans="1:10" x14ac:dyDescent="0.25">
      <c r="A238" t="s">
        <v>106</v>
      </c>
      <c r="B238" s="45">
        <f>TRUNC((B234-B43)/10000,6)</f>
        <v>4.4047999999999998</v>
      </c>
      <c r="I238" t="s">
        <v>106</v>
      </c>
      <c r="J238" s="45">
        <f>TRUNC((J234-J43)/10000,6)</f>
        <v>4.4047999999999998</v>
      </c>
    </row>
    <row r="239" spans="1:10" x14ac:dyDescent="0.25">
      <c r="A239" t="s">
        <v>107</v>
      </c>
      <c r="B239">
        <f>B238*995.21</f>
        <v>4383.701008</v>
      </c>
      <c r="I239" t="s">
        <v>107</v>
      </c>
      <c r="J239">
        <f>J238*995.21</f>
        <v>4383.701008</v>
      </c>
    </row>
    <row r="240" spans="1:10" x14ac:dyDescent="0.25">
      <c r="A240" t="s">
        <v>107</v>
      </c>
      <c r="B240">
        <f>B239+1400</f>
        <v>5783.701008</v>
      </c>
      <c r="E240" s="45"/>
      <c r="I240" t="s">
        <v>107</v>
      </c>
      <c r="J240">
        <f>J239+1400</f>
        <v>5783.701008</v>
      </c>
    </row>
    <row r="241" spans="1:10" x14ac:dyDescent="0.25">
      <c r="A241" t="s">
        <v>105</v>
      </c>
      <c r="B241">
        <f>ROUNDDOWN(B240*B238,0)</f>
        <v>25476</v>
      </c>
      <c r="I241" t="s">
        <v>105</v>
      </c>
      <c r="J241">
        <f>ROUNDDOWN(J240*J238,0)</f>
        <v>25476</v>
      </c>
    </row>
    <row r="242" spans="1:10" x14ac:dyDescent="0.25">
      <c r="A242" t="s">
        <v>106</v>
      </c>
      <c r="B242" s="45">
        <f>TRUNC((B234-14753)/10000,6)</f>
        <v>3.9039000000000001</v>
      </c>
      <c r="I242" t="s">
        <v>106</v>
      </c>
      <c r="J242" s="45">
        <f>TRUNC((J234-14753)/10000,6)</f>
        <v>3.9039000000000001</v>
      </c>
    </row>
    <row r="243" spans="1:10" x14ac:dyDescent="0.25">
      <c r="A243" t="s">
        <v>107</v>
      </c>
      <c r="B243">
        <f>B242*208.85</f>
        <v>815.32951500000001</v>
      </c>
      <c r="I243" t="s">
        <v>107</v>
      </c>
      <c r="J243">
        <f>J242*208.85</f>
        <v>815.32951500000001</v>
      </c>
    </row>
    <row r="244" spans="1:10" x14ac:dyDescent="0.25">
      <c r="A244" t="s">
        <v>107</v>
      </c>
      <c r="B244">
        <f>B243+2397</f>
        <v>3212.3295149999999</v>
      </c>
      <c r="I244" t="s">
        <v>107</v>
      </c>
      <c r="J244">
        <f>J243+2397</f>
        <v>3212.3295149999999</v>
      </c>
    </row>
    <row r="245" spans="1:10" x14ac:dyDescent="0.25">
      <c r="A245" t="s">
        <v>107</v>
      </c>
      <c r="B245">
        <f>B244*B242</f>
        <v>12540.6131936085</v>
      </c>
      <c r="I245" t="s">
        <v>107</v>
      </c>
      <c r="J245">
        <f>J244*J242</f>
        <v>12540.6131936085</v>
      </c>
    </row>
    <row r="246" spans="1:10" x14ac:dyDescent="0.25">
      <c r="A246" t="s">
        <v>105</v>
      </c>
      <c r="B246">
        <f>ROUNDDOWN(B245+950.96,0)</f>
        <v>13491</v>
      </c>
      <c r="I246" t="s">
        <v>105</v>
      </c>
      <c r="J246">
        <f>ROUNDDOWN(J245+950.96,0)</f>
        <v>13491</v>
      </c>
    </row>
    <row r="247" spans="1:10" x14ac:dyDescent="0.25">
      <c r="A247" t="s">
        <v>105</v>
      </c>
      <c r="B247">
        <f>ROUNDDOWN((B234*0.42)-9136.63,0)</f>
        <v>13456</v>
      </c>
      <c r="I247" t="s">
        <v>105</v>
      </c>
      <c r="J247">
        <f>ROUNDDOWN((J234*0.42)-9136.63,0)</f>
        <v>13456</v>
      </c>
    </row>
    <row r="248" spans="1:10" x14ac:dyDescent="0.25">
      <c r="A248" t="s">
        <v>105</v>
      </c>
      <c r="B248">
        <f>ROUNDDOWN((B234*0.45)-17374.99,0)</f>
        <v>6831</v>
      </c>
      <c r="I248" t="s">
        <v>105</v>
      </c>
      <c r="J248">
        <f>ROUNDDOWN((J234*0.45)-17374.99,0)</f>
        <v>6831</v>
      </c>
    </row>
    <row r="249" spans="1:10" x14ac:dyDescent="0.25">
      <c r="A249" t="s">
        <v>105</v>
      </c>
      <c r="B249">
        <f>IF(B234&lt;B43+1,B237,IF(B234&lt;14754,B241*B85,IF(B234&lt;57919,B246*B85,IF(B234&lt;274613,B247*B85,B248*B85))))</f>
        <v>13491</v>
      </c>
      <c r="E249" s="33"/>
      <c r="I249" t="s">
        <v>105</v>
      </c>
      <c r="J249">
        <f>IF(J234&lt;J43+1,J237,IF(J234&lt;14754,J241*J85,IF(J234&lt;57919,J246*J85,IF(J234&lt;274613,J247*J85,J248*J85))))</f>
        <v>13491</v>
      </c>
    </row>
    <row r="250" spans="1:10" x14ac:dyDescent="0.25">
      <c r="A250" t="s">
        <v>125</v>
      </c>
      <c r="B250">
        <f>IF(B23&gt;0,ROUNDDOWN(B249*B51,0),B224)</f>
        <v>13491</v>
      </c>
      <c r="I250" t="s">
        <v>125</v>
      </c>
      <c r="J250">
        <f>IF(J23&gt;0,ROUNDDOWN(J249*J51,0),J224)</f>
        <v>13491</v>
      </c>
    </row>
    <row r="252" spans="1:10" x14ac:dyDescent="0.25">
      <c r="A252" s="32" t="s">
        <v>126</v>
      </c>
      <c r="E252" s="49"/>
      <c r="I252" s="32" t="s">
        <v>126</v>
      </c>
    </row>
    <row r="253" spans="1:10" x14ac:dyDescent="0.25">
      <c r="A253" t="s">
        <v>53</v>
      </c>
      <c r="B253">
        <f>B44*B85</f>
        <v>16956</v>
      </c>
      <c r="E253" s="39"/>
      <c r="I253" t="s">
        <v>53</v>
      </c>
      <c r="J253">
        <f>J44*J85</f>
        <v>16956</v>
      </c>
    </row>
    <row r="254" spans="1:10" x14ac:dyDescent="0.25">
      <c r="A254" t="s">
        <v>127</v>
      </c>
      <c r="B254" s="39">
        <f>ROUNDDOWN((B250*5.5)/100,2)</f>
        <v>742</v>
      </c>
      <c r="E254" s="39"/>
      <c r="I254" t="s">
        <v>127</v>
      </c>
      <c r="J254" s="39">
        <f>ROUNDDOWN((J250*5.5)/100,2)</f>
        <v>742</v>
      </c>
    </row>
    <row r="255" spans="1:10" x14ac:dyDescent="0.25">
      <c r="A255" t="s">
        <v>128</v>
      </c>
      <c r="B255" s="39">
        <f>ROUNDDOWN(((B250-B253)*11.9)/100,2)</f>
        <v>-412.33</v>
      </c>
      <c r="I255" t="s">
        <v>128</v>
      </c>
      <c r="J255" s="39">
        <f>ROUNDDOWN(((J250-J253)*11.9)/100,2)</f>
        <v>-412.33</v>
      </c>
    </row>
    <row r="256" spans="1:10" x14ac:dyDescent="0.25">
      <c r="A256" t="s">
        <v>127</v>
      </c>
      <c r="B256" s="39">
        <f>IF(B255&lt;B254,B255,B254)</f>
        <v>-412.33</v>
      </c>
      <c r="I256" t="s">
        <v>127</v>
      </c>
      <c r="J256" s="39">
        <f>IF(J255&lt;J254,J255,J254)</f>
        <v>-412.33</v>
      </c>
    </row>
    <row r="257" spans="1:10" x14ac:dyDescent="0.25">
      <c r="A257" t="s">
        <v>121</v>
      </c>
      <c r="B257">
        <f>B256*100</f>
        <v>-41233</v>
      </c>
      <c r="I257" t="s">
        <v>121</v>
      </c>
      <c r="J257">
        <f>J256*100</f>
        <v>-41233</v>
      </c>
    </row>
    <row r="259" spans="1:10" x14ac:dyDescent="0.25">
      <c r="A259" s="32" t="s">
        <v>122</v>
      </c>
      <c r="I259" s="32" t="s">
        <v>122</v>
      </c>
    </row>
    <row r="260" spans="1:10" x14ac:dyDescent="0.25">
      <c r="A260" t="s">
        <v>123</v>
      </c>
      <c r="B260">
        <f>IF(B8=1,B257,IF(B8=2,ROUNDDOWN(B257/12,0),IF(B8=3,ROUNDDOWN((B257*7)/360,0),ROUNDDOWN(B257/360,0))))</f>
        <v>-3436</v>
      </c>
      <c r="I260" t="s">
        <v>123</v>
      </c>
      <c r="J260">
        <f>IF(J8=1,J257,IF(J8=2,ROUNDDOWN(J257/12,0),IF(J8=3,ROUNDDOWN((J257*7)/360,0),ROUNDDOWN(J257/360,0))))</f>
        <v>-3436</v>
      </c>
    </row>
    <row r="261" spans="1:10" x14ac:dyDescent="0.25">
      <c r="A261" t="s">
        <v>129</v>
      </c>
      <c r="B261">
        <f>IF(B250&gt;B253,B260,0)</f>
        <v>0</v>
      </c>
      <c r="I261" t="s">
        <v>129</v>
      </c>
      <c r="J261">
        <f>IF(J250&gt;J253,J260,0)</f>
        <v>0</v>
      </c>
    </row>
    <row r="262" spans="1:10" x14ac:dyDescent="0.25">
      <c r="A262" t="s">
        <v>121</v>
      </c>
      <c r="B262">
        <f>B250*100</f>
        <v>1349100</v>
      </c>
      <c r="I262" t="s">
        <v>121</v>
      </c>
      <c r="J262">
        <f>J250*100</f>
        <v>1349100</v>
      </c>
    </row>
    <row r="264" spans="1:10" x14ac:dyDescent="0.25">
      <c r="A264" s="32" t="s">
        <v>122</v>
      </c>
      <c r="I264" s="32" t="s">
        <v>122</v>
      </c>
    </row>
    <row r="265" spans="1:10" x14ac:dyDescent="0.25">
      <c r="A265" t="s">
        <v>123</v>
      </c>
      <c r="B265">
        <f>IF(B8=1,B262,IF(B8=2,ROUNDDOWN(B262/12,0),IF(B8=3,ROUNDDOWN((B262*7)/360,0),ROUNDDOWN(B262/360,0))))</f>
        <v>112425</v>
      </c>
      <c r="I265" t="s">
        <v>123</v>
      </c>
      <c r="J265">
        <f>IF(J8=1,J262,IF(J8=2,ROUNDDOWN(J262/12,0),IF(J8=3,ROUNDDOWN((J262*7)/360,0),ROUNDDOWN(J262/360,0))))</f>
        <v>112425</v>
      </c>
    </row>
    <row r="266" spans="1:10" x14ac:dyDescent="0.25">
      <c r="A266" t="s">
        <v>130</v>
      </c>
      <c r="B266">
        <f>IF(B15&gt;0,B265,0)</f>
        <v>0</v>
      </c>
      <c r="I266" t="s">
        <v>130</v>
      </c>
      <c r="J266">
        <f>IF(J15&gt;0,J265,0)</f>
        <v>0</v>
      </c>
    </row>
  </sheetData>
  <pageMargins left="0.7" right="0.7" top="0.78740157499999996" bottom="0.78740157499999996"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86E13-AF70-42E3-A12E-4DF8F62CC618}">
  <dimension ref="A1:V1002"/>
  <sheetViews>
    <sheetView zoomScale="80" zoomScaleNormal="80" workbookViewId="0">
      <selection activeCell="B22" sqref="B22:D23"/>
    </sheetView>
  </sheetViews>
  <sheetFormatPr baseColWidth="10" defaultRowHeight="15" x14ac:dyDescent="0.25"/>
  <cols>
    <col min="6" max="6" width="11.28515625" customWidth="1"/>
    <col min="8" max="8" width="7.7109375" customWidth="1"/>
    <col min="9" max="9" width="2.5703125" hidden="1" customWidth="1"/>
    <col min="10" max="10" width="8.140625" hidden="1" customWidth="1"/>
    <col min="11" max="11" width="21" style="46" customWidth="1"/>
    <col min="12" max="12" width="32.5703125" customWidth="1"/>
    <col min="13" max="13" width="24.5703125" customWidth="1"/>
    <col min="14" max="16" width="32.5703125" customWidth="1"/>
    <col min="17" max="17" width="26.85546875" bestFit="1" customWidth="1"/>
    <col min="18" max="18" width="12.28515625" customWidth="1"/>
    <col min="19" max="19" width="37.5703125" customWidth="1"/>
    <col min="20" max="20" width="26.42578125" style="92" customWidth="1"/>
    <col min="21" max="21" width="2.42578125" customWidth="1"/>
    <col min="22" max="22" width="4" customWidth="1"/>
  </cols>
  <sheetData>
    <row r="1" spans="1:22" ht="15.75" thickBot="1" x14ac:dyDescent="0.3">
      <c r="K1" s="309"/>
      <c r="L1" s="310"/>
      <c r="M1" s="310"/>
      <c r="N1" s="310"/>
      <c r="O1" s="310"/>
      <c r="P1" s="310"/>
      <c r="Q1" s="310"/>
      <c r="R1" s="310"/>
      <c r="S1" s="310"/>
      <c r="T1" s="310"/>
      <c r="U1" s="310"/>
      <c r="V1" s="311"/>
    </row>
    <row r="2" spans="1:22" ht="75" customHeight="1" thickBot="1" x14ac:dyDescent="0.3">
      <c r="B2" s="315"/>
      <c r="C2" s="316"/>
      <c r="D2" s="316"/>
      <c r="E2" s="316"/>
      <c r="F2" s="316"/>
      <c r="G2" s="317"/>
      <c r="K2" s="312"/>
      <c r="L2" s="313"/>
      <c r="M2" s="313"/>
      <c r="N2" s="313"/>
      <c r="O2" s="313"/>
      <c r="P2" s="313"/>
      <c r="Q2" s="313"/>
      <c r="R2" s="313"/>
      <c r="S2" s="313"/>
      <c r="T2" s="313"/>
      <c r="U2" s="313"/>
      <c r="V2" s="314"/>
    </row>
    <row r="3" spans="1:22" ht="22.5" customHeight="1" thickBot="1" x14ac:dyDescent="0.3">
      <c r="B3" s="318" t="s">
        <v>142</v>
      </c>
      <c r="C3" s="319"/>
      <c r="D3" s="320"/>
      <c r="E3" s="318" t="s">
        <v>143</v>
      </c>
      <c r="F3" s="319"/>
      <c r="G3" s="320"/>
      <c r="I3" s="307" t="s">
        <v>173</v>
      </c>
      <c r="J3" s="288" t="s">
        <v>174</v>
      </c>
      <c r="K3" s="327" t="s">
        <v>144</v>
      </c>
      <c r="L3" s="329" t="s">
        <v>145</v>
      </c>
      <c r="M3" s="329" t="s">
        <v>146</v>
      </c>
      <c r="N3" s="329" t="s">
        <v>147</v>
      </c>
      <c r="O3" s="329" t="s">
        <v>148</v>
      </c>
      <c r="P3" s="329" t="s">
        <v>149</v>
      </c>
      <c r="Q3" s="329" t="s">
        <v>150</v>
      </c>
      <c r="R3" s="329" t="s">
        <v>151</v>
      </c>
      <c r="S3" s="331" t="s">
        <v>152</v>
      </c>
      <c r="T3" s="332" t="s">
        <v>153</v>
      </c>
      <c r="U3" s="288" t="s">
        <v>144</v>
      </c>
      <c r="V3" s="53"/>
    </row>
    <row r="4" spans="1:22" ht="15.75" customHeight="1" thickBot="1" x14ac:dyDescent="0.3">
      <c r="B4" s="321"/>
      <c r="C4" s="322"/>
      <c r="D4" s="323"/>
      <c r="E4" s="321"/>
      <c r="F4" s="322"/>
      <c r="G4" s="323"/>
      <c r="I4" s="308"/>
      <c r="J4" s="289"/>
      <c r="K4" s="328"/>
      <c r="L4" s="330"/>
      <c r="M4" s="330"/>
      <c r="N4" s="330"/>
      <c r="O4" s="330"/>
      <c r="P4" s="330"/>
      <c r="Q4" s="330"/>
      <c r="R4" s="330"/>
      <c r="S4" s="330"/>
      <c r="T4" s="333"/>
      <c r="U4" s="289"/>
      <c r="V4" s="1"/>
    </row>
    <row r="5" spans="1:22" ht="19.5" thickBot="1" x14ac:dyDescent="0.3">
      <c r="B5" s="324"/>
      <c r="C5" s="325"/>
      <c r="D5" s="326"/>
      <c r="E5" s="324"/>
      <c r="F5" s="325"/>
      <c r="G5" s="326"/>
      <c r="I5" s="98">
        <f>(Rechner!$E$19-Rechner!$B$24)*12</f>
        <v>-420</v>
      </c>
      <c r="J5" s="66"/>
      <c r="K5" s="55">
        <f>E15</f>
        <v>360</v>
      </c>
      <c r="L5" s="56">
        <f>B35</f>
        <v>175</v>
      </c>
      <c r="M5" s="57">
        <f>(E35+(K5*L5))*E40</f>
        <v>1575</v>
      </c>
      <c r="N5" s="56">
        <f>B22</f>
        <v>103.5</v>
      </c>
      <c r="O5" s="58">
        <f>B48</f>
        <v>0</v>
      </c>
      <c r="P5" s="59">
        <f>B29</f>
        <v>2E-3</v>
      </c>
      <c r="Q5" s="59"/>
      <c r="R5" s="59"/>
      <c r="S5" s="59"/>
      <c r="T5" s="60"/>
      <c r="U5" s="62"/>
      <c r="V5" s="1"/>
    </row>
    <row r="6" spans="1:22" ht="3" customHeight="1" thickBot="1" x14ac:dyDescent="0.3">
      <c r="B6" s="63"/>
      <c r="C6" s="64"/>
      <c r="D6" s="65"/>
      <c r="E6" s="1"/>
      <c r="F6" s="1"/>
      <c r="G6" s="1"/>
      <c r="I6" s="98"/>
      <c r="J6" s="66"/>
      <c r="K6" s="66"/>
      <c r="L6" s="67">
        <f>E35</f>
        <v>0</v>
      </c>
      <c r="M6" s="67"/>
      <c r="N6" s="67"/>
      <c r="O6" s="67"/>
      <c r="P6" s="68"/>
      <c r="Q6" s="68"/>
      <c r="R6" s="68"/>
      <c r="S6" s="68"/>
      <c r="T6" s="69"/>
      <c r="U6" s="70"/>
      <c r="V6" s="1"/>
    </row>
    <row r="7" spans="1:22" ht="15" customHeight="1" x14ac:dyDescent="0.25">
      <c r="A7" s="290" t="s">
        <v>156</v>
      </c>
      <c r="B7" s="292">
        <f>MAX(S7:S1002)</f>
        <v>127978.82635806619</v>
      </c>
      <c r="C7" s="293"/>
      <c r="D7" s="294"/>
      <c r="E7" s="105"/>
      <c r="F7" s="106"/>
      <c r="G7" s="107"/>
      <c r="I7" s="96">
        <f>IF($I$5&gt;K7,($I$5-K7)/12,0)</f>
        <v>0</v>
      </c>
      <c r="J7" s="97">
        <f>ROUNDDOWN(I7,0)</f>
        <v>0</v>
      </c>
      <c r="K7" s="71">
        <f>K5</f>
        <v>360</v>
      </c>
      <c r="L7" s="72">
        <f t="shared" ref="L7:L70" si="0">(IF(K7&gt;0,$L$5*((1+$E$35)^J7),0))</f>
        <v>175</v>
      </c>
      <c r="M7" s="73">
        <f t="shared" ref="M7:M67" si="1">$M$5/60</f>
        <v>26.25</v>
      </c>
      <c r="N7" s="72">
        <f t="shared" ref="N7:N70" si="2">IF(K7&gt;0,$N$5/12,0)</f>
        <v>8.625</v>
      </c>
      <c r="O7" s="72">
        <f t="shared" ref="O7:O70" si="3">IF(K7&gt;0,($O$5-(ROUNDDOWN(($K$5-K7)/12,0)*$B$52))/12,0)</f>
        <v>0</v>
      </c>
      <c r="P7" s="72"/>
      <c r="Q7" s="72">
        <f>T7+L6</f>
        <v>140.125</v>
      </c>
      <c r="R7" s="72">
        <f>Q7*($B$15/12)</f>
        <v>0.58385416666666667</v>
      </c>
      <c r="S7" s="72">
        <f t="shared" ref="S7:S70" si="4">Q7+R7</f>
        <v>140.70885416666667</v>
      </c>
      <c r="T7" s="74">
        <f t="shared" ref="T7:T70" si="5">IF(K7&gt;0,L7-M7-N7-O7,0)</f>
        <v>140.125</v>
      </c>
      <c r="U7" s="77">
        <f t="shared" ref="U7:U70" si="6">$K$5-K8</f>
        <v>1</v>
      </c>
      <c r="V7" s="78">
        <f t="shared" ref="V7:V70" si="7">S7</f>
        <v>140.70885416666667</v>
      </c>
    </row>
    <row r="8" spans="1:22" ht="15.75" customHeight="1" x14ac:dyDescent="0.25">
      <c r="A8" s="291"/>
      <c r="B8" s="295"/>
      <c r="C8" s="296"/>
      <c r="D8" s="297"/>
      <c r="E8" s="301"/>
      <c r="F8" s="302"/>
      <c r="G8" s="303"/>
      <c r="I8" s="96">
        <f t="shared" ref="I8:I71" si="8">IF($I$5&gt;K8,($I$5-K8)/12,0)</f>
        <v>0</v>
      </c>
      <c r="J8" s="97">
        <f t="shared" ref="J8:J71" si="9">ROUNDDOWN(I8,0)</f>
        <v>0</v>
      </c>
      <c r="K8" s="79">
        <f>IF(K7-1&gt;0,K7-1,#N/A)</f>
        <v>359</v>
      </c>
      <c r="L8" s="72">
        <f t="shared" si="0"/>
        <v>175</v>
      </c>
      <c r="M8" s="80">
        <f t="shared" si="1"/>
        <v>26.25</v>
      </c>
      <c r="N8" s="80">
        <f t="shared" si="2"/>
        <v>8.625</v>
      </c>
      <c r="O8" s="72">
        <f t="shared" si="3"/>
        <v>0</v>
      </c>
      <c r="P8" s="72">
        <f>IF(K8&gt;0,Q8*($P$5/12),0)</f>
        <v>4.6797841420717599E-2</v>
      </c>
      <c r="Q8" s="72">
        <f t="shared" ref="Q8:Q71" si="10">IF(K8&gt;0,(S7+T8)*(1-($P$5/12)),0)</f>
        <v>280.78704852430559</v>
      </c>
      <c r="R8" s="72">
        <f t="shared" ref="R8:R71" si="11">Q8*($B$15/12)</f>
        <v>1.1699460355179399</v>
      </c>
      <c r="S8" s="72">
        <f t="shared" si="4"/>
        <v>281.95699455982356</v>
      </c>
      <c r="T8" s="74">
        <f t="shared" si="5"/>
        <v>140.125</v>
      </c>
      <c r="U8" s="77">
        <f t="shared" si="6"/>
        <v>2</v>
      </c>
      <c r="V8" s="78">
        <f t="shared" si="7"/>
        <v>281.95699455982356</v>
      </c>
    </row>
    <row r="9" spans="1:22" ht="15.75" customHeight="1" thickBot="1" x14ac:dyDescent="0.3">
      <c r="A9" s="291"/>
      <c r="B9" s="298"/>
      <c r="C9" s="299"/>
      <c r="D9" s="300"/>
      <c r="E9" s="108"/>
      <c r="F9" s="109"/>
      <c r="G9" s="110"/>
      <c r="I9" s="96">
        <f t="shared" si="8"/>
        <v>0</v>
      </c>
      <c r="J9" s="97">
        <f t="shared" si="9"/>
        <v>0</v>
      </c>
      <c r="K9" s="79">
        <f t="shared" ref="K9:K72" si="12">IF(K8-1&gt;0,K8-1,0)</f>
        <v>358</v>
      </c>
      <c r="L9" s="72">
        <f t="shared" si="0"/>
        <v>175</v>
      </c>
      <c r="M9" s="80">
        <f t="shared" si="1"/>
        <v>26.25</v>
      </c>
      <c r="N9" s="80">
        <f t="shared" si="2"/>
        <v>8.625</v>
      </c>
      <c r="O9" s="72">
        <f t="shared" si="3"/>
        <v>0</v>
      </c>
      <c r="P9" s="72">
        <f t="shared" ref="P9:P72" si="13">IF(K9&gt;0,Q9*($P$5/12),0)</f>
        <v>7.0335274593455038E-2</v>
      </c>
      <c r="Q9" s="72">
        <f t="shared" si="10"/>
        <v>422.01164756073024</v>
      </c>
      <c r="R9" s="72">
        <f t="shared" si="11"/>
        <v>1.758381864836376</v>
      </c>
      <c r="S9" s="72">
        <f t="shared" si="4"/>
        <v>423.77002942556663</v>
      </c>
      <c r="T9" s="74">
        <f t="shared" si="5"/>
        <v>140.125</v>
      </c>
      <c r="U9" s="77">
        <f t="shared" si="6"/>
        <v>3</v>
      </c>
      <c r="V9" s="78">
        <f t="shared" si="7"/>
        <v>423.77002942556663</v>
      </c>
    </row>
    <row r="10" spans="1:22" x14ac:dyDescent="0.25">
      <c r="A10" s="304" t="s">
        <v>157</v>
      </c>
      <c r="B10" s="292">
        <f>$B$7*(1-Rechner!$AI$47)</f>
        <v>95984.119768549645</v>
      </c>
      <c r="C10" s="293"/>
      <c r="D10" s="294"/>
      <c r="I10" s="96">
        <f t="shared" si="8"/>
        <v>0</v>
      </c>
      <c r="J10" s="97">
        <f t="shared" si="9"/>
        <v>0</v>
      </c>
      <c r="K10" s="79">
        <f t="shared" si="12"/>
        <v>357</v>
      </c>
      <c r="L10" s="72">
        <f t="shared" si="0"/>
        <v>175</v>
      </c>
      <c r="M10" s="80">
        <f t="shared" si="1"/>
        <v>26.25</v>
      </c>
      <c r="N10" s="80">
        <f t="shared" si="2"/>
        <v>8.625</v>
      </c>
      <c r="O10" s="72">
        <f t="shared" si="3"/>
        <v>0</v>
      </c>
      <c r="P10" s="72">
        <f t="shared" si="13"/>
        <v>9.3966841153443739E-2</v>
      </c>
      <c r="Q10" s="72">
        <f t="shared" si="10"/>
        <v>563.80104692066243</v>
      </c>
      <c r="R10" s="72">
        <f t="shared" si="11"/>
        <v>2.3491710288360936</v>
      </c>
      <c r="S10" s="72">
        <f t="shared" si="4"/>
        <v>566.15021794949848</v>
      </c>
      <c r="T10" s="74">
        <f t="shared" si="5"/>
        <v>140.125</v>
      </c>
      <c r="U10" s="77">
        <f t="shared" si="6"/>
        <v>4</v>
      </c>
      <c r="V10" s="78">
        <f t="shared" si="7"/>
        <v>566.15021794949848</v>
      </c>
    </row>
    <row r="11" spans="1:22" x14ac:dyDescent="0.25">
      <c r="A11" s="305"/>
      <c r="B11" s="295"/>
      <c r="C11" s="296"/>
      <c r="D11" s="297"/>
      <c r="E11" s="31"/>
      <c r="F11" s="31"/>
      <c r="G11" s="31"/>
      <c r="I11" s="96">
        <f t="shared" si="8"/>
        <v>0</v>
      </c>
      <c r="J11" s="97">
        <f t="shared" si="9"/>
        <v>0</v>
      </c>
      <c r="K11" s="79">
        <f t="shared" si="12"/>
        <v>356</v>
      </c>
      <c r="L11" s="72">
        <f t="shared" si="0"/>
        <v>175</v>
      </c>
      <c r="M11" s="80">
        <f t="shared" si="1"/>
        <v>26.25</v>
      </c>
      <c r="N11" s="80">
        <f t="shared" si="2"/>
        <v>8.625</v>
      </c>
      <c r="O11" s="72">
        <f t="shared" si="3"/>
        <v>0</v>
      </c>
      <c r="P11" s="72">
        <f t="shared" si="13"/>
        <v>0.11769291756886226</v>
      </c>
      <c r="Q11" s="72">
        <f t="shared" si="10"/>
        <v>706.15750541317357</v>
      </c>
      <c r="R11" s="72">
        <f t="shared" si="11"/>
        <v>2.9423229392215564</v>
      </c>
      <c r="S11" s="72">
        <f t="shared" si="4"/>
        <v>709.09982835239509</v>
      </c>
      <c r="T11" s="74">
        <f t="shared" si="5"/>
        <v>140.125</v>
      </c>
      <c r="U11" s="77">
        <f t="shared" si="6"/>
        <v>5</v>
      </c>
      <c r="V11" s="78">
        <f t="shared" si="7"/>
        <v>709.09982835239509</v>
      </c>
    </row>
    <row r="12" spans="1:22" ht="15.75" thickBot="1" x14ac:dyDescent="0.3">
      <c r="A12" s="306"/>
      <c r="B12" s="298"/>
      <c r="C12" s="299"/>
      <c r="D12" s="300"/>
      <c r="I12" s="96">
        <f t="shared" si="8"/>
        <v>0</v>
      </c>
      <c r="J12" s="97">
        <f t="shared" si="9"/>
        <v>0</v>
      </c>
      <c r="K12" s="79">
        <f t="shared" si="12"/>
        <v>355</v>
      </c>
      <c r="L12" s="72">
        <f t="shared" si="0"/>
        <v>175</v>
      </c>
      <c r="M12" s="80">
        <f t="shared" si="1"/>
        <v>26.25</v>
      </c>
      <c r="N12" s="80">
        <f t="shared" si="2"/>
        <v>8.625</v>
      </c>
      <c r="O12" s="72">
        <f t="shared" si="3"/>
        <v>0</v>
      </c>
      <c r="P12" s="72">
        <f t="shared" si="13"/>
        <v>0.1415138818135005</v>
      </c>
      <c r="Q12" s="72">
        <f t="shared" si="10"/>
        <v>849.08329088100299</v>
      </c>
      <c r="R12" s="72">
        <f t="shared" si="11"/>
        <v>3.5378470453375126</v>
      </c>
      <c r="S12" s="72">
        <f t="shared" si="4"/>
        <v>852.62113792634045</v>
      </c>
      <c r="T12" s="74">
        <f t="shared" si="5"/>
        <v>140.125</v>
      </c>
      <c r="U12" s="77">
        <f t="shared" si="6"/>
        <v>6</v>
      </c>
      <c r="V12" s="78">
        <f t="shared" si="7"/>
        <v>852.62113792634045</v>
      </c>
    </row>
    <row r="13" spans="1:22" x14ac:dyDescent="0.25">
      <c r="B13" s="282" t="s">
        <v>158</v>
      </c>
      <c r="C13" s="283"/>
      <c r="D13" s="284"/>
      <c r="E13" s="136" t="s">
        <v>144</v>
      </c>
      <c r="F13" s="137"/>
      <c r="G13" s="138"/>
      <c r="I13" s="96">
        <f t="shared" si="8"/>
        <v>0</v>
      </c>
      <c r="J13" s="97">
        <f t="shared" si="9"/>
        <v>0</v>
      </c>
      <c r="K13" s="79">
        <f t="shared" si="12"/>
        <v>354</v>
      </c>
      <c r="L13" s="72">
        <f t="shared" si="0"/>
        <v>175</v>
      </c>
      <c r="M13" s="80">
        <f t="shared" si="1"/>
        <v>26.25</v>
      </c>
      <c r="N13" s="80">
        <f t="shared" si="2"/>
        <v>8.625</v>
      </c>
      <c r="O13" s="72">
        <f t="shared" si="3"/>
        <v>0</v>
      </c>
      <c r="P13" s="72">
        <f t="shared" si="13"/>
        <v>0.16543011337278102</v>
      </c>
      <c r="Q13" s="72">
        <f t="shared" si="10"/>
        <v>992.58068023668613</v>
      </c>
      <c r="R13" s="72">
        <f t="shared" si="11"/>
        <v>4.1357528343195256</v>
      </c>
      <c r="S13" s="72">
        <f t="shared" si="4"/>
        <v>996.71643307100567</v>
      </c>
      <c r="T13" s="74">
        <f t="shared" si="5"/>
        <v>140.125</v>
      </c>
      <c r="U13" s="77">
        <f t="shared" si="6"/>
        <v>7</v>
      </c>
      <c r="V13" s="78">
        <f t="shared" si="7"/>
        <v>996.71643307100567</v>
      </c>
    </row>
    <row r="14" spans="1:22" ht="15.75" thickBot="1" x14ac:dyDescent="0.3">
      <c r="B14" s="285"/>
      <c r="C14" s="286"/>
      <c r="D14" s="287"/>
      <c r="E14" s="139"/>
      <c r="F14" s="140"/>
      <c r="G14" s="141"/>
      <c r="I14" s="96">
        <f t="shared" si="8"/>
        <v>0</v>
      </c>
      <c r="J14" s="97">
        <f t="shared" si="9"/>
        <v>0</v>
      </c>
      <c r="K14" s="79">
        <f t="shared" si="12"/>
        <v>353</v>
      </c>
      <c r="L14" s="72">
        <f t="shared" si="0"/>
        <v>175</v>
      </c>
      <c r="M14" s="80">
        <f t="shared" si="1"/>
        <v>26.25</v>
      </c>
      <c r="N14" s="80">
        <f t="shared" si="2"/>
        <v>8.625</v>
      </c>
      <c r="O14" s="72">
        <f t="shared" si="3"/>
        <v>0</v>
      </c>
      <c r="P14" s="72">
        <f t="shared" si="13"/>
        <v>0.18944199324980451</v>
      </c>
      <c r="Q14" s="72">
        <f t="shared" si="10"/>
        <v>1136.6519594988272</v>
      </c>
      <c r="R14" s="72">
        <f t="shared" si="11"/>
        <v>4.7360498312451131</v>
      </c>
      <c r="S14" s="72">
        <f t="shared" si="4"/>
        <v>1141.3880093300722</v>
      </c>
      <c r="T14" s="74">
        <f t="shared" si="5"/>
        <v>140.125</v>
      </c>
      <c r="U14" s="77">
        <f t="shared" si="6"/>
        <v>8</v>
      </c>
      <c r="V14" s="78">
        <f t="shared" si="7"/>
        <v>1141.3880093300722</v>
      </c>
    </row>
    <row r="15" spans="1:22" ht="15" customHeight="1" x14ac:dyDescent="0.25">
      <c r="B15" s="99">
        <f>Rechner!$AL$42</f>
        <v>0.05</v>
      </c>
      <c r="C15" s="100"/>
      <c r="D15" s="101"/>
      <c r="E15" s="203">
        <f>(Rechner!$E$24-Rechner!$B$24)*12</f>
        <v>360</v>
      </c>
      <c r="F15" s="204"/>
      <c r="G15" s="205"/>
      <c r="I15" s="96">
        <f t="shared" si="8"/>
        <v>0</v>
      </c>
      <c r="J15" s="97">
        <f t="shared" si="9"/>
        <v>0</v>
      </c>
      <c r="K15" s="79">
        <f t="shared" si="12"/>
        <v>352</v>
      </c>
      <c r="L15" s="72">
        <f t="shared" si="0"/>
        <v>175</v>
      </c>
      <c r="M15" s="80">
        <f t="shared" si="1"/>
        <v>26.25</v>
      </c>
      <c r="N15" s="80">
        <f t="shared" si="2"/>
        <v>8.625</v>
      </c>
      <c r="O15" s="72">
        <f t="shared" si="3"/>
        <v>0</v>
      </c>
      <c r="P15" s="72">
        <f t="shared" si="13"/>
        <v>0.21354990397141954</v>
      </c>
      <c r="Q15" s="72">
        <f t="shared" si="10"/>
        <v>1281.2994238285173</v>
      </c>
      <c r="R15" s="72">
        <f t="shared" si="11"/>
        <v>5.3387475992854885</v>
      </c>
      <c r="S15" s="72">
        <f t="shared" si="4"/>
        <v>1286.6381714278027</v>
      </c>
      <c r="T15" s="74">
        <f t="shared" si="5"/>
        <v>140.125</v>
      </c>
      <c r="U15" s="77">
        <f t="shared" si="6"/>
        <v>9</v>
      </c>
      <c r="V15" s="78">
        <f t="shared" si="7"/>
        <v>1286.6381714278027</v>
      </c>
    </row>
    <row r="16" spans="1:22" ht="15.75" customHeight="1" thickBot="1" x14ac:dyDescent="0.3">
      <c r="B16" s="102"/>
      <c r="C16" s="103"/>
      <c r="D16" s="104"/>
      <c r="E16" s="206"/>
      <c r="F16" s="207"/>
      <c r="G16" s="208"/>
      <c r="I16" s="96">
        <f t="shared" si="8"/>
        <v>0</v>
      </c>
      <c r="J16" s="97">
        <f t="shared" si="9"/>
        <v>0</v>
      </c>
      <c r="K16" s="79">
        <f t="shared" si="12"/>
        <v>351</v>
      </c>
      <c r="L16" s="72">
        <f t="shared" si="0"/>
        <v>175</v>
      </c>
      <c r="M16" s="80">
        <f t="shared" si="1"/>
        <v>26.25</v>
      </c>
      <c r="N16" s="80">
        <f t="shared" si="2"/>
        <v>8.625</v>
      </c>
      <c r="O16" s="72">
        <f t="shared" si="3"/>
        <v>0</v>
      </c>
      <c r="P16" s="72">
        <f t="shared" si="13"/>
        <v>0.23775422959431633</v>
      </c>
      <c r="Q16" s="72">
        <f t="shared" si="10"/>
        <v>1426.525377565898</v>
      </c>
      <c r="R16" s="72">
        <f t="shared" si="11"/>
        <v>5.9438557398579084</v>
      </c>
      <c r="S16" s="72">
        <f t="shared" si="4"/>
        <v>1432.469233305756</v>
      </c>
      <c r="T16" s="74">
        <f t="shared" si="5"/>
        <v>140.125</v>
      </c>
      <c r="U16" s="77">
        <f t="shared" si="6"/>
        <v>10</v>
      </c>
      <c r="V16" s="78">
        <f t="shared" si="7"/>
        <v>1432.469233305756</v>
      </c>
    </row>
    <row r="17" spans="2:22" x14ac:dyDescent="0.25">
      <c r="I17" s="96">
        <f t="shared" si="8"/>
        <v>0</v>
      </c>
      <c r="J17" s="97">
        <f t="shared" si="9"/>
        <v>0</v>
      </c>
      <c r="K17" s="79">
        <f t="shared" si="12"/>
        <v>350</v>
      </c>
      <c r="L17" s="72">
        <f t="shared" si="0"/>
        <v>175</v>
      </c>
      <c r="M17" s="80">
        <f t="shared" si="1"/>
        <v>26.25</v>
      </c>
      <c r="N17" s="80">
        <f t="shared" si="2"/>
        <v>8.625</v>
      </c>
      <c r="O17" s="72">
        <f t="shared" si="3"/>
        <v>0</v>
      </c>
      <c r="P17" s="72">
        <f t="shared" si="13"/>
        <v>0.26205535571114524</v>
      </c>
      <c r="Q17" s="72">
        <f t="shared" si="10"/>
        <v>1572.3321342668717</v>
      </c>
      <c r="R17" s="72">
        <f t="shared" si="11"/>
        <v>6.5513838927786319</v>
      </c>
      <c r="S17" s="72">
        <f t="shared" si="4"/>
        <v>1578.8835181596503</v>
      </c>
      <c r="T17" s="74">
        <f t="shared" si="5"/>
        <v>140.125</v>
      </c>
      <c r="U17" s="77">
        <f t="shared" si="6"/>
        <v>11</v>
      </c>
      <c r="V17" s="78">
        <f t="shared" si="7"/>
        <v>1578.8835181596503</v>
      </c>
    </row>
    <row r="18" spans="2:22" x14ac:dyDescent="0.25">
      <c r="G18" s="81"/>
      <c r="I18" s="96">
        <f t="shared" si="8"/>
        <v>0</v>
      </c>
      <c r="J18" s="97">
        <f t="shared" si="9"/>
        <v>0</v>
      </c>
      <c r="K18" s="79">
        <f t="shared" si="12"/>
        <v>349</v>
      </c>
      <c r="L18" s="72">
        <f t="shared" si="0"/>
        <v>175</v>
      </c>
      <c r="M18" s="80">
        <f t="shared" si="1"/>
        <v>26.25</v>
      </c>
      <c r="N18" s="80">
        <f t="shared" si="2"/>
        <v>8.625</v>
      </c>
      <c r="O18" s="72">
        <f t="shared" si="3"/>
        <v>0</v>
      </c>
      <c r="P18" s="72">
        <f t="shared" si="13"/>
        <v>0.28645366945665951</v>
      </c>
      <c r="Q18" s="72">
        <f t="shared" si="10"/>
        <v>1718.7220167399571</v>
      </c>
      <c r="R18" s="72">
        <f t="shared" si="11"/>
        <v>7.161341736416488</v>
      </c>
      <c r="S18" s="72">
        <f t="shared" si="4"/>
        <v>1725.8833584763736</v>
      </c>
      <c r="T18" s="74">
        <f t="shared" si="5"/>
        <v>140.125</v>
      </c>
      <c r="U18" s="77">
        <f t="shared" si="6"/>
        <v>12</v>
      </c>
      <c r="V18" s="78">
        <f t="shared" si="7"/>
        <v>1725.8833584763736</v>
      </c>
    </row>
    <row r="19" spans="2:22" ht="15" customHeight="1" thickBot="1" x14ac:dyDescent="0.3">
      <c r="G19" s="81"/>
      <c r="I19" s="96">
        <f t="shared" si="8"/>
        <v>0</v>
      </c>
      <c r="J19" s="97">
        <f t="shared" si="9"/>
        <v>0</v>
      </c>
      <c r="K19" s="82">
        <f t="shared" si="12"/>
        <v>348</v>
      </c>
      <c r="L19" s="72">
        <f t="shared" si="0"/>
        <v>175</v>
      </c>
      <c r="M19" s="83">
        <f t="shared" si="1"/>
        <v>26.25</v>
      </c>
      <c r="N19" s="80">
        <f t="shared" si="2"/>
        <v>8.625</v>
      </c>
      <c r="O19" s="72">
        <f t="shared" si="3"/>
        <v>0</v>
      </c>
      <c r="P19" s="72">
        <f t="shared" si="13"/>
        <v>0.31094955951388237</v>
      </c>
      <c r="Q19" s="72">
        <f t="shared" si="10"/>
        <v>1865.6973570832943</v>
      </c>
      <c r="R19" s="72">
        <f t="shared" si="11"/>
        <v>7.7737389878470591</v>
      </c>
      <c r="S19" s="72">
        <f t="shared" si="4"/>
        <v>1873.4710960711413</v>
      </c>
      <c r="T19" s="74">
        <f t="shared" si="5"/>
        <v>140.125</v>
      </c>
      <c r="U19" s="77">
        <f t="shared" si="6"/>
        <v>13</v>
      </c>
      <c r="V19" s="78">
        <f t="shared" si="7"/>
        <v>1873.4710960711413</v>
      </c>
    </row>
    <row r="20" spans="2:22" ht="14.25" customHeight="1" x14ac:dyDescent="0.25">
      <c r="B20" s="256" t="s">
        <v>159</v>
      </c>
      <c r="C20" s="257"/>
      <c r="D20" s="258"/>
      <c r="E20" s="262" t="s">
        <v>160</v>
      </c>
      <c r="F20" s="263"/>
      <c r="G20" s="84"/>
      <c r="I20" s="96">
        <f t="shared" si="8"/>
        <v>0</v>
      </c>
      <c r="J20" s="97">
        <f t="shared" si="9"/>
        <v>0</v>
      </c>
      <c r="K20" s="79">
        <f t="shared" si="12"/>
        <v>347</v>
      </c>
      <c r="L20" s="72">
        <f t="shared" si="0"/>
        <v>175</v>
      </c>
      <c r="M20" s="80">
        <f t="shared" si="1"/>
        <v>26.25</v>
      </c>
      <c r="N20" s="80">
        <f t="shared" si="2"/>
        <v>8.625</v>
      </c>
      <c r="O20" s="72">
        <f t="shared" si="3"/>
        <v>0</v>
      </c>
      <c r="P20" s="72">
        <f t="shared" si="13"/>
        <v>0.33554341612029936</v>
      </c>
      <c r="Q20" s="72">
        <f t="shared" si="10"/>
        <v>2013.2604967217962</v>
      </c>
      <c r="R20" s="72">
        <f t="shared" si="11"/>
        <v>8.3885854030074842</v>
      </c>
      <c r="S20" s="72">
        <f t="shared" si="4"/>
        <v>2021.6490821248037</v>
      </c>
      <c r="T20" s="74">
        <f t="shared" si="5"/>
        <v>140.125</v>
      </c>
      <c r="U20" s="77">
        <f t="shared" si="6"/>
        <v>14</v>
      </c>
      <c r="V20" s="78">
        <f t="shared" si="7"/>
        <v>2021.6490821248037</v>
      </c>
    </row>
    <row r="21" spans="2:22" ht="15" customHeight="1" thickBot="1" x14ac:dyDescent="0.3">
      <c r="B21" s="259"/>
      <c r="C21" s="260"/>
      <c r="D21" s="261"/>
      <c r="E21" s="264"/>
      <c r="F21" s="265"/>
      <c r="G21" s="84"/>
      <c r="I21" s="96">
        <f t="shared" si="8"/>
        <v>0</v>
      </c>
      <c r="J21" s="97">
        <f t="shared" si="9"/>
        <v>0</v>
      </c>
      <c r="K21" s="79">
        <f t="shared" si="12"/>
        <v>346</v>
      </c>
      <c r="L21" s="72">
        <f t="shared" si="0"/>
        <v>175</v>
      </c>
      <c r="M21" s="80">
        <f t="shared" si="1"/>
        <v>26.25</v>
      </c>
      <c r="N21" s="80">
        <f t="shared" si="2"/>
        <v>8.625</v>
      </c>
      <c r="O21" s="72">
        <f t="shared" si="3"/>
        <v>0</v>
      </c>
      <c r="P21" s="72">
        <f t="shared" si="13"/>
        <v>0.36023563107407486</v>
      </c>
      <c r="Q21" s="72">
        <f t="shared" si="10"/>
        <v>2161.4137864444492</v>
      </c>
      <c r="R21" s="72">
        <f t="shared" si="11"/>
        <v>9.0058907768518708</v>
      </c>
      <c r="S21" s="72">
        <f t="shared" si="4"/>
        <v>2170.4196772213013</v>
      </c>
      <c r="T21" s="74">
        <f t="shared" si="5"/>
        <v>140.125</v>
      </c>
      <c r="U21" s="77">
        <f t="shared" si="6"/>
        <v>15</v>
      </c>
      <c r="V21" s="78">
        <f t="shared" si="7"/>
        <v>2170.4196772213013</v>
      </c>
    </row>
    <row r="22" spans="2:22" ht="15" customHeight="1" x14ac:dyDescent="0.25">
      <c r="B22" s="155">
        <f>9+0.045*B35*12</f>
        <v>103.5</v>
      </c>
      <c r="C22" s="156"/>
      <c r="D22" s="157"/>
      <c r="E22" s="270">
        <f>SUM(N7:N1002)</f>
        <v>3105</v>
      </c>
      <c r="F22" s="271"/>
      <c r="G22" s="84"/>
      <c r="I22" s="96">
        <f t="shared" si="8"/>
        <v>0</v>
      </c>
      <c r="J22" s="97">
        <f t="shared" si="9"/>
        <v>0</v>
      </c>
      <c r="K22" s="79">
        <f t="shared" si="12"/>
        <v>345</v>
      </c>
      <c r="L22" s="72">
        <f t="shared" si="0"/>
        <v>175</v>
      </c>
      <c r="M22" s="80">
        <f t="shared" si="1"/>
        <v>26.25</v>
      </c>
      <c r="N22" s="80">
        <f t="shared" si="2"/>
        <v>8.625</v>
      </c>
      <c r="O22" s="72">
        <f t="shared" si="3"/>
        <v>0</v>
      </c>
      <c r="P22" s="72">
        <f t="shared" si="13"/>
        <v>0.38502659774029407</v>
      </c>
      <c r="Q22" s="72">
        <f t="shared" si="10"/>
        <v>2310.1595864417645</v>
      </c>
      <c r="R22" s="72">
        <f t="shared" si="11"/>
        <v>9.6256649435073527</v>
      </c>
      <c r="S22" s="72">
        <f t="shared" si="4"/>
        <v>2319.7852513852717</v>
      </c>
      <c r="T22" s="74">
        <f t="shared" si="5"/>
        <v>140.125</v>
      </c>
      <c r="U22" s="77">
        <f t="shared" si="6"/>
        <v>16</v>
      </c>
      <c r="V22" s="78">
        <f t="shared" si="7"/>
        <v>2319.7852513852717</v>
      </c>
    </row>
    <row r="23" spans="2:22" ht="15.75" customHeight="1" thickBot="1" x14ac:dyDescent="0.3">
      <c r="B23" s="161"/>
      <c r="C23" s="162"/>
      <c r="D23" s="163"/>
      <c r="E23" s="274"/>
      <c r="F23" s="275"/>
      <c r="G23" s="84"/>
      <c r="I23" s="96">
        <f t="shared" si="8"/>
        <v>0</v>
      </c>
      <c r="J23" s="97">
        <f t="shared" si="9"/>
        <v>0</v>
      </c>
      <c r="K23" s="79">
        <f t="shared" si="12"/>
        <v>344</v>
      </c>
      <c r="L23" s="72">
        <f t="shared" si="0"/>
        <v>175</v>
      </c>
      <c r="M23" s="80">
        <f t="shared" si="1"/>
        <v>26.25</v>
      </c>
      <c r="N23" s="80">
        <f t="shared" si="2"/>
        <v>8.625</v>
      </c>
      <c r="O23" s="72">
        <f t="shared" si="3"/>
        <v>0</v>
      </c>
      <c r="P23" s="72">
        <f t="shared" si="13"/>
        <v>0.40991671105722904</v>
      </c>
      <c r="Q23" s="72">
        <f t="shared" si="10"/>
        <v>2459.5002663433743</v>
      </c>
      <c r="R23" s="72">
        <f t="shared" si="11"/>
        <v>10.247917776430725</v>
      </c>
      <c r="S23" s="72">
        <f t="shared" si="4"/>
        <v>2469.748184119805</v>
      </c>
      <c r="T23" s="74">
        <f t="shared" si="5"/>
        <v>140.125</v>
      </c>
      <c r="U23" s="77">
        <f t="shared" si="6"/>
        <v>17</v>
      </c>
      <c r="V23" s="78">
        <f t="shared" si="7"/>
        <v>2469.748184119805</v>
      </c>
    </row>
    <row r="24" spans="2:22" x14ac:dyDescent="0.25">
      <c r="B24" s="85"/>
      <c r="C24" s="85"/>
      <c r="D24" s="85"/>
      <c r="E24" s="85"/>
      <c r="F24" s="85"/>
      <c r="G24" s="86"/>
      <c r="I24" s="96">
        <f t="shared" si="8"/>
        <v>0</v>
      </c>
      <c r="J24" s="97">
        <f t="shared" si="9"/>
        <v>0</v>
      </c>
      <c r="K24" s="79">
        <f t="shared" si="12"/>
        <v>343</v>
      </c>
      <c r="L24" s="72">
        <f t="shared" si="0"/>
        <v>175</v>
      </c>
      <c r="M24" s="80">
        <f t="shared" si="1"/>
        <v>26.25</v>
      </c>
      <c r="N24" s="80">
        <f t="shared" si="2"/>
        <v>8.625</v>
      </c>
      <c r="O24" s="72">
        <f t="shared" si="3"/>
        <v>0</v>
      </c>
      <c r="P24" s="72">
        <f t="shared" si="13"/>
        <v>0.43490636754263085</v>
      </c>
      <c r="Q24" s="72">
        <f t="shared" si="10"/>
        <v>2609.4382052557853</v>
      </c>
      <c r="R24" s="72">
        <f t="shared" si="11"/>
        <v>10.872659188565772</v>
      </c>
      <c r="S24" s="72">
        <f t="shared" si="4"/>
        <v>2620.310864444351</v>
      </c>
      <c r="T24" s="74">
        <f t="shared" si="5"/>
        <v>140.125</v>
      </c>
      <c r="U24" s="77">
        <f t="shared" si="6"/>
        <v>18</v>
      </c>
      <c r="V24" s="78">
        <f t="shared" si="7"/>
        <v>2620.310864444351</v>
      </c>
    </row>
    <row r="25" spans="2:22" ht="15" customHeight="1" x14ac:dyDescent="0.25">
      <c r="G25" s="87"/>
      <c r="I25" s="96">
        <f t="shared" si="8"/>
        <v>0</v>
      </c>
      <c r="J25" s="97">
        <f t="shared" si="9"/>
        <v>0</v>
      </c>
      <c r="K25" s="79">
        <f t="shared" si="12"/>
        <v>342</v>
      </c>
      <c r="L25" s="72">
        <f t="shared" si="0"/>
        <v>175</v>
      </c>
      <c r="M25" s="80">
        <f t="shared" si="1"/>
        <v>26.25</v>
      </c>
      <c r="N25" s="80">
        <f t="shared" si="2"/>
        <v>8.625</v>
      </c>
      <c r="O25" s="72">
        <f t="shared" si="3"/>
        <v>0</v>
      </c>
      <c r="P25" s="72">
        <f t="shared" si="13"/>
        <v>0.45999596530004616</v>
      </c>
      <c r="Q25" s="72">
        <f t="shared" si="10"/>
        <v>2759.975791800277</v>
      </c>
      <c r="R25" s="72">
        <f t="shared" si="11"/>
        <v>11.499899132501154</v>
      </c>
      <c r="S25" s="72">
        <f t="shared" si="4"/>
        <v>2771.475690932778</v>
      </c>
      <c r="T25" s="74">
        <f t="shared" si="5"/>
        <v>140.125</v>
      </c>
      <c r="U25" s="77">
        <f t="shared" si="6"/>
        <v>19</v>
      </c>
      <c r="V25" s="78">
        <f t="shared" si="7"/>
        <v>2771.475690932778</v>
      </c>
    </row>
    <row r="26" spans="2:22" ht="15.75" customHeight="1" thickBot="1" x14ac:dyDescent="0.3">
      <c r="B26" s="88"/>
      <c r="C26" s="88"/>
      <c r="D26" s="88"/>
      <c r="E26" s="88"/>
      <c r="F26" s="88"/>
      <c r="G26" s="86"/>
      <c r="I26" s="96">
        <f t="shared" si="8"/>
        <v>0</v>
      </c>
      <c r="J26" s="97">
        <f t="shared" si="9"/>
        <v>0</v>
      </c>
      <c r="K26" s="79">
        <f t="shared" si="12"/>
        <v>341</v>
      </c>
      <c r="L26" s="72">
        <f t="shared" si="0"/>
        <v>175</v>
      </c>
      <c r="M26" s="80">
        <f t="shared" si="1"/>
        <v>26.25</v>
      </c>
      <c r="N26" s="80">
        <f t="shared" si="2"/>
        <v>8.625</v>
      </c>
      <c r="O26" s="72">
        <f t="shared" si="3"/>
        <v>0</v>
      </c>
      <c r="P26" s="72">
        <f t="shared" si="13"/>
        <v>0.48518590402515926</v>
      </c>
      <c r="Q26" s="72">
        <f t="shared" si="10"/>
        <v>2911.1154241509557</v>
      </c>
      <c r="R26" s="72">
        <f t="shared" si="11"/>
        <v>12.129647600628982</v>
      </c>
      <c r="S26" s="72">
        <f t="shared" si="4"/>
        <v>2923.2450717515849</v>
      </c>
      <c r="T26" s="74">
        <f t="shared" si="5"/>
        <v>140.125</v>
      </c>
      <c r="U26" s="77">
        <f t="shared" si="6"/>
        <v>20</v>
      </c>
      <c r="V26" s="78">
        <f t="shared" si="7"/>
        <v>2923.2450717515849</v>
      </c>
    </row>
    <row r="27" spans="2:22" ht="15" customHeight="1" x14ac:dyDescent="0.25">
      <c r="B27" s="276" t="s">
        <v>161</v>
      </c>
      <c r="C27" s="277"/>
      <c r="D27" s="278"/>
      <c r="E27" s="262" t="s">
        <v>160</v>
      </c>
      <c r="F27" s="263"/>
      <c r="G27" s="89"/>
      <c r="I27" s="96">
        <f t="shared" si="8"/>
        <v>0</v>
      </c>
      <c r="J27" s="97">
        <f t="shared" si="9"/>
        <v>0</v>
      </c>
      <c r="K27" s="79">
        <f t="shared" si="12"/>
        <v>340</v>
      </c>
      <c r="L27" s="72">
        <f t="shared" si="0"/>
        <v>175</v>
      </c>
      <c r="M27" s="80">
        <f t="shared" si="1"/>
        <v>26.25</v>
      </c>
      <c r="N27" s="80">
        <f t="shared" si="2"/>
        <v>8.625</v>
      </c>
      <c r="O27" s="72">
        <f t="shared" si="3"/>
        <v>0</v>
      </c>
      <c r="P27" s="72">
        <f t="shared" si="13"/>
        <v>0.51047658501215998</v>
      </c>
      <c r="Q27" s="72">
        <f t="shared" si="10"/>
        <v>3062.8595100729599</v>
      </c>
      <c r="R27" s="72">
        <f t="shared" si="11"/>
        <v>12.761914625304</v>
      </c>
      <c r="S27" s="72">
        <f t="shared" si="4"/>
        <v>3075.621424698264</v>
      </c>
      <c r="T27" s="74">
        <f t="shared" si="5"/>
        <v>140.125</v>
      </c>
      <c r="U27" s="77">
        <f t="shared" si="6"/>
        <v>21</v>
      </c>
      <c r="V27" s="78">
        <f t="shared" si="7"/>
        <v>3075.621424698264</v>
      </c>
    </row>
    <row r="28" spans="2:22" ht="15.75" customHeight="1" thickBot="1" x14ac:dyDescent="0.3">
      <c r="B28" s="279"/>
      <c r="C28" s="280"/>
      <c r="D28" s="281"/>
      <c r="E28" s="264"/>
      <c r="F28" s="265"/>
      <c r="G28" s="89"/>
      <c r="I28" s="96">
        <f t="shared" si="8"/>
        <v>0</v>
      </c>
      <c r="J28" s="97">
        <f t="shared" si="9"/>
        <v>0</v>
      </c>
      <c r="K28" s="79">
        <f t="shared" si="12"/>
        <v>339</v>
      </c>
      <c r="L28" s="72">
        <f t="shared" si="0"/>
        <v>175</v>
      </c>
      <c r="M28" s="80">
        <f t="shared" si="1"/>
        <v>26.25</v>
      </c>
      <c r="N28" s="80">
        <f t="shared" si="2"/>
        <v>8.625</v>
      </c>
      <c r="O28" s="72">
        <f t="shared" si="3"/>
        <v>0</v>
      </c>
      <c r="P28" s="72">
        <f t="shared" si="13"/>
        <v>0.53586841116013573</v>
      </c>
      <c r="Q28" s="72">
        <f t="shared" si="10"/>
        <v>3215.2104669608143</v>
      </c>
      <c r="R28" s="72">
        <f t="shared" si="11"/>
        <v>13.396710279003393</v>
      </c>
      <c r="S28" s="72">
        <f t="shared" si="4"/>
        <v>3228.6071772398177</v>
      </c>
      <c r="T28" s="74">
        <f t="shared" si="5"/>
        <v>140.125</v>
      </c>
      <c r="U28" s="77">
        <f t="shared" si="6"/>
        <v>22</v>
      </c>
      <c r="V28" s="78">
        <f t="shared" si="7"/>
        <v>3228.6071772398177</v>
      </c>
    </row>
    <row r="29" spans="2:22" ht="15" customHeight="1" x14ac:dyDescent="0.25">
      <c r="B29" s="99">
        <v>2E-3</v>
      </c>
      <c r="C29" s="100"/>
      <c r="D29" s="101"/>
      <c r="E29" s="270">
        <f>SUM(P9:P1004)</f>
        <v>2903.4938899925205</v>
      </c>
      <c r="F29" s="271"/>
      <c r="G29" s="90"/>
      <c r="I29" s="96">
        <f t="shared" si="8"/>
        <v>0</v>
      </c>
      <c r="J29" s="97">
        <f t="shared" si="9"/>
        <v>0</v>
      </c>
      <c r="K29" s="79">
        <f t="shared" si="12"/>
        <v>338</v>
      </c>
      <c r="L29" s="72">
        <f t="shared" si="0"/>
        <v>175</v>
      </c>
      <c r="M29" s="80">
        <f t="shared" si="1"/>
        <v>26.25</v>
      </c>
      <c r="N29" s="80">
        <f t="shared" si="2"/>
        <v>8.625</v>
      </c>
      <c r="O29" s="72">
        <f t="shared" si="3"/>
        <v>0</v>
      </c>
      <c r="P29" s="72">
        <f t="shared" si="13"/>
        <v>0.56136178697949068</v>
      </c>
      <c r="Q29" s="72">
        <f t="shared" si="10"/>
        <v>3368.1707218769443</v>
      </c>
      <c r="R29" s="72">
        <f t="shared" si="11"/>
        <v>14.034044674487268</v>
      </c>
      <c r="S29" s="72">
        <f t="shared" si="4"/>
        <v>3382.2047665514315</v>
      </c>
      <c r="T29" s="74">
        <f t="shared" si="5"/>
        <v>140.125</v>
      </c>
      <c r="U29" s="77">
        <f t="shared" si="6"/>
        <v>23</v>
      </c>
      <c r="V29" s="78">
        <f t="shared" si="7"/>
        <v>3382.2047665514315</v>
      </c>
    </row>
    <row r="30" spans="2:22" ht="15.75" customHeight="1" thickBot="1" x14ac:dyDescent="0.3">
      <c r="B30" s="102"/>
      <c r="C30" s="103"/>
      <c r="D30" s="104"/>
      <c r="E30" s="274"/>
      <c r="F30" s="275"/>
      <c r="G30" s="90"/>
      <c r="I30" s="96">
        <f t="shared" si="8"/>
        <v>0</v>
      </c>
      <c r="J30" s="97">
        <f t="shared" si="9"/>
        <v>0</v>
      </c>
      <c r="K30" s="79">
        <f t="shared" si="12"/>
        <v>337</v>
      </c>
      <c r="L30" s="72">
        <f t="shared" si="0"/>
        <v>175</v>
      </c>
      <c r="M30" s="80">
        <f t="shared" si="1"/>
        <v>26.25</v>
      </c>
      <c r="N30" s="80">
        <f t="shared" si="2"/>
        <v>8.625</v>
      </c>
      <c r="O30" s="72">
        <f t="shared" si="3"/>
        <v>0</v>
      </c>
      <c r="P30" s="72">
        <f t="shared" si="13"/>
        <v>0.58695711859838995</v>
      </c>
      <c r="Q30" s="72">
        <f t="shared" si="10"/>
        <v>3521.7427115903397</v>
      </c>
      <c r="R30" s="72">
        <f t="shared" si="11"/>
        <v>14.673927964959748</v>
      </c>
      <c r="S30" s="72">
        <f t="shared" si="4"/>
        <v>3536.4166395552993</v>
      </c>
      <c r="T30" s="74">
        <f t="shared" si="5"/>
        <v>140.125</v>
      </c>
      <c r="U30" s="77">
        <f t="shared" si="6"/>
        <v>24</v>
      </c>
      <c r="V30" s="78">
        <f t="shared" si="7"/>
        <v>3536.4166395552993</v>
      </c>
    </row>
    <row r="31" spans="2:22" x14ac:dyDescent="0.25">
      <c r="I31" s="96">
        <f t="shared" si="8"/>
        <v>0</v>
      </c>
      <c r="J31" s="97">
        <f t="shared" si="9"/>
        <v>0</v>
      </c>
      <c r="K31" s="82">
        <f t="shared" si="12"/>
        <v>336</v>
      </c>
      <c r="L31" s="72">
        <f t="shared" si="0"/>
        <v>175</v>
      </c>
      <c r="M31" s="83">
        <f t="shared" si="1"/>
        <v>26.25</v>
      </c>
      <c r="N31" s="80">
        <f t="shared" si="2"/>
        <v>8.625</v>
      </c>
      <c r="O31" s="72">
        <f t="shared" si="3"/>
        <v>0</v>
      </c>
      <c r="P31" s="72">
        <f t="shared" si="13"/>
        <v>0.61265481376922892</v>
      </c>
      <c r="Q31" s="72">
        <f t="shared" si="10"/>
        <v>3675.9288826153734</v>
      </c>
      <c r="R31" s="72">
        <f t="shared" si="11"/>
        <v>15.316370344230721</v>
      </c>
      <c r="S31" s="72">
        <f t="shared" si="4"/>
        <v>3691.2452529596039</v>
      </c>
      <c r="T31" s="74">
        <f t="shared" si="5"/>
        <v>140.125</v>
      </c>
      <c r="U31" s="77">
        <f t="shared" si="6"/>
        <v>25</v>
      </c>
      <c r="V31" s="78">
        <f t="shared" si="7"/>
        <v>3691.2452529596039</v>
      </c>
    </row>
    <row r="32" spans="2:22" ht="15.75" thickBot="1" x14ac:dyDescent="0.3">
      <c r="I32" s="96">
        <f t="shared" si="8"/>
        <v>0</v>
      </c>
      <c r="J32" s="97">
        <f t="shared" si="9"/>
        <v>0</v>
      </c>
      <c r="K32" s="79">
        <f t="shared" si="12"/>
        <v>335</v>
      </c>
      <c r="L32" s="72">
        <f t="shared" si="0"/>
        <v>175</v>
      </c>
      <c r="M32" s="80">
        <f t="shared" si="1"/>
        <v>26.25</v>
      </c>
      <c r="N32" s="80">
        <f t="shared" si="2"/>
        <v>8.625</v>
      </c>
      <c r="O32" s="72">
        <f t="shared" si="3"/>
        <v>0</v>
      </c>
      <c r="P32" s="72">
        <f t="shared" si="13"/>
        <v>0.63845528187512957</v>
      </c>
      <c r="Q32" s="72">
        <f t="shared" si="10"/>
        <v>3830.7316912507772</v>
      </c>
      <c r="R32" s="72">
        <f t="shared" si="11"/>
        <v>15.961382046878239</v>
      </c>
      <c r="S32" s="72">
        <f t="shared" si="4"/>
        <v>3846.6930732976552</v>
      </c>
      <c r="T32" s="74">
        <f t="shared" si="5"/>
        <v>140.125</v>
      </c>
      <c r="U32" s="77">
        <f t="shared" si="6"/>
        <v>26</v>
      </c>
      <c r="V32" s="78">
        <f t="shared" si="7"/>
        <v>3846.6930732976552</v>
      </c>
    </row>
    <row r="33" spans="2:22" x14ac:dyDescent="0.25">
      <c r="B33" s="136" t="s">
        <v>145</v>
      </c>
      <c r="C33" s="137"/>
      <c r="D33" s="138"/>
      <c r="E33" s="143" t="s">
        <v>141</v>
      </c>
      <c r="F33" s="144"/>
      <c r="G33" s="145"/>
      <c r="I33" s="96">
        <f t="shared" si="8"/>
        <v>0</v>
      </c>
      <c r="J33" s="97">
        <f t="shared" si="9"/>
        <v>0</v>
      </c>
      <c r="K33" s="79">
        <f t="shared" si="12"/>
        <v>334</v>
      </c>
      <c r="L33" s="72">
        <f t="shared" si="0"/>
        <v>175</v>
      </c>
      <c r="M33" s="80">
        <f t="shared" si="1"/>
        <v>26.25</v>
      </c>
      <c r="N33" s="80">
        <f t="shared" si="2"/>
        <v>8.625</v>
      </c>
      <c r="O33" s="72">
        <f t="shared" si="3"/>
        <v>0</v>
      </c>
      <c r="P33" s="72">
        <f t="shared" si="13"/>
        <v>0.66435893393646206</v>
      </c>
      <c r="Q33" s="72">
        <f t="shared" si="10"/>
        <v>3986.1536036187722</v>
      </c>
      <c r="R33" s="72">
        <f t="shared" si="11"/>
        <v>16.608973348411549</v>
      </c>
      <c r="S33" s="72">
        <f t="shared" si="4"/>
        <v>4002.7625769671836</v>
      </c>
      <c r="T33" s="74">
        <f t="shared" si="5"/>
        <v>140.125</v>
      </c>
      <c r="U33" s="77">
        <f t="shared" si="6"/>
        <v>27</v>
      </c>
      <c r="V33" s="78">
        <f t="shared" si="7"/>
        <v>4002.7625769671836</v>
      </c>
    </row>
    <row r="34" spans="2:22" ht="15.75" thickBot="1" x14ac:dyDescent="0.3">
      <c r="B34" s="139"/>
      <c r="C34" s="140"/>
      <c r="D34" s="141"/>
      <c r="E34" s="146"/>
      <c r="F34" s="147"/>
      <c r="G34" s="148"/>
      <c r="I34" s="96">
        <f t="shared" si="8"/>
        <v>0</v>
      </c>
      <c r="J34" s="97">
        <f t="shared" si="9"/>
        <v>0</v>
      </c>
      <c r="K34" s="79">
        <f t="shared" si="12"/>
        <v>333</v>
      </c>
      <c r="L34" s="72">
        <f t="shared" si="0"/>
        <v>175</v>
      </c>
      <c r="M34" s="80">
        <f t="shared" si="1"/>
        <v>26.25</v>
      </c>
      <c r="N34" s="80">
        <f t="shared" si="2"/>
        <v>8.625</v>
      </c>
      <c r="O34" s="72">
        <f t="shared" si="3"/>
        <v>0</v>
      </c>
      <c r="P34" s="72">
        <f t="shared" si="13"/>
        <v>0.69036618261739247</v>
      </c>
      <c r="Q34" s="72">
        <f t="shared" si="10"/>
        <v>4142.197095704355</v>
      </c>
      <c r="R34" s="72">
        <f t="shared" si="11"/>
        <v>17.259154565434812</v>
      </c>
      <c r="S34" s="72">
        <f t="shared" si="4"/>
        <v>4159.45625026979</v>
      </c>
      <c r="T34" s="74">
        <f t="shared" si="5"/>
        <v>140.125</v>
      </c>
      <c r="U34" s="77">
        <f t="shared" si="6"/>
        <v>28</v>
      </c>
      <c r="V34" s="78">
        <f t="shared" si="7"/>
        <v>4159.45625026979</v>
      </c>
    </row>
    <row r="35" spans="2:22" x14ac:dyDescent="0.25">
      <c r="B35" s="155">
        <f>(Rechner!$L$8+Rechner!$U$18+Rechner!$U$8)/12</f>
        <v>175</v>
      </c>
      <c r="C35" s="156"/>
      <c r="D35" s="157"/>
      <c r="E35" s="99">
        <f>Rechner!$B$29</f>
        <v>0</v>
      </c>
      <c r="F35" s="100"/>
      <c r="G35" s="101"/>
      <c r="I35" s="96">
        <f t="shared" si="8"/>
        <v>0</v>
      </c>
      <c r="J35" s="97">
        <f t="shared" si="9"/>
        <v>0</v>
      </c>
      <c r="K35" s="79">
        <f t="shared" si="12"/>
        <v>332</v>
      </c>
      <c r="L35" s="72">
        <f t="shared" si="0"/>
        <v>175</v>
      </c>
      <c r="M35" s="80">
        <f t="shared" si="1"/>
        <v>26.25</v>
      </c>
      <c r="N35" s="80">
        <f t="shared" si="2"/>
        <v>8.625</v>
      </c>
      <c r="O35" s="72">
        <f t="shared" si="3"/>
        <v>0</v>
      </c>
      <c r="P35" s="72">
        <f t="shared" si="13"/>
        <v>0.71647744223245746</v>
      </c>
      <c r="Q35" s="72">
        <f t="shared" si="10"/>
        <v>4298.8646533947449</v>
      </c>
      <c r="R35" s="72">
        <f t="shared" si="11"/>
        <v>17.911936055811438</v>
      </c>
      <c r="S35" s="72">
        <f t="shared" si="4"/>
        <v>4316.7765894505565</v>
      </c>
      <c r="T35" s="74">
        <f t="shared" si="5"/>
        <v>140.125</v>
      </c>
      <c r="U35" s="77">
        <f t="shared" si="6"/>
        <v>29</v>
      </c>
      <c r="V35" s="78">
        <f t="shared" si="7"/>
        <v>4316.7765894505565</v>
      </c>
    </row>
    <row r="36" spans="2:22" ht="15.75" thickBot="1" x14ac:dyDescent="0.3">
      <c r="B36" s="161"/>
      <c r="C36" s="162"/>
      <c r="D36" s="163"/>
      <c r="E36" s="102"/>
      <c r="F36" s="103"/>
      <c r="G36" s="104"/>
      <c r="I36" s="96">
        <f t="shared" si="8"/>
        <v>0</v>
      </c>
      <c r="J36" s="97">
        <f t="shared" si="9"/>
        <v>0</v>
      </c>
      <c r="K36" s="79">
        <f t="shared" si="12"/>
        <v>331</v>
      </c>
      <c r="L36" s="72">
        <f t="shared" si="0"/>
        <v>175</v>
      </c>
      <c r="M36" s="80">
        <f t="shared" si="1"/>
        <v>26.25</v>
      </c>
      <c r="N36" s="80">
        <f t="shared" si="2"/>
        <v>8.625</v>
      </c>
      <c r="O36" s="72">
        <f t="shared" si="3"/>
        <v>0</v>
      </c>
      <c r="P36" s="72">
        <f t="shared" si="13"/>
        <v>0.74269312875316351</v>
      </c>
      <c r="Q36" s="72">
        <f t="shared" si="10"/>
        <v>4456.1587725189811</v>
      </c>
      <c r="R36" s="72">
        <f t="shared" si="11"/>
        <v>18.567328218829086</v>
      </c>
      <c r="S36" s="72">
        <f t="shared" si="4"/>
        <v>4474.7261007378102</v>
      </c>
      <c r="T36" s="74">
        <f t="shared" si="5"/>
        <v>140.125</v>
      </c>
      <c r="U36" s="77">
        <f t="shared" si="6"/>
        <v>30</v>
      </c>
      <c r="V36" s="78">
        <f t="shared" si="7"/>
        <v>4474.7261007378102</v>
      </c>
    </row>
    <row r="37" spans="2:22" ht="15.75" thickBot="1" x14ac:dyDescent="0.3">
      <c r="I37" s="96">
        <f t="shared" si="8"/>
        <v>0</v>
      </c>
      <c r="J37" s="97">
        <f t="shared" si="9"/>
        <v>0</v>
      </c>
      <c r="K37" s="79">
        <f t="shared" si="12"/>
        <v>330</v>
      </c>
      <c r="L37" s="72">
        <f t="shared" si="0"/>
        <v>175</v>
      </c>
      <c r="M37" s="80">
        <f t="shared" si="1"/>
        <v>26.25</v>
      </c>
      <c r="N37" s="80">
        <f t="shared" si="2"/>
        <v>8.625</v>
      </c>
      <c r="O37" s="72">
        <f t="shared" si="3"/>
        <v>0</v>
      </c>
      <c r="P37" s="72">
        <f t="shared" si="13"/>
        <v>0.76901365981461456</v>
      </c>
      <c r="Q37" s="72">
        <f t="shared" si="10"/>
        <v>4614.0819588876875</v>
      </c>
      <c r="R37" s="72">
        <f t="shared" si="11"/>
        <v>19.225341495365363</v>
      </c>
      <c r="S37" s="72">
        <f t="shared" si="4"/>
        <v>4633.3073003830532</v>
      </c>
      <c r="T37" s="74">
        <f t="shared" si="5"/>
        <v>140.125</v>
      </c>
      <c r="U37" s="77">
        <f t="shared" si="6"/>
        <v>31</v>
      </c>
      <c r="V37" s="78">
        <f t="shared" si="7"/>
        <v>4633.3073003830532</v>
      </c>
    </row>
    <row r="38" spans="2:22" x14ac:dyDescent="0.25">
      <c r="B38" s="136" t="s">
        <v>163</v>
      </c>
      <c r="C38" s="137"/>
      <c r="D38" s="138"/>
      <c r="E38" s="250" t="s">
        <v>164</v>
      </c>
      <c r="F38" s="251"/>
      <c r="G38" s="252"/>
      <c r="I38" s="96">
        <f t="shared" si="8"/>
        <v>0</v>
      </c>
      <c r="J38" s="97">
        <f t="shared" si="9"/>
        <v>0</v>
      </c>
      <c r="K38" s="79">
        <f t="shared" si="12"/>
        <v>329</v>
      </c>
      <c r="L38" s="72">
        <f t="shared" si="0"/>
        <v>175</v>
      </c>
      <c r="M38" s="80">
        <f t="shared" si="1"/>
        <v>26.25</v>
      </c>
      <c r="N38" s="80">
        <f t="shared" si="2"/>
        <v>8.625</v>
      </c>
      <c r="O38" s="72">
        <f t="shared" si="3"/>
        <v>0</v>
      </c>
      <c r="P38" s="72">
        <f t="shared" si="13"/>
        <v>0.79543945472216482</v>
      </c>
      <c r="Q38" s="72">
        <f t="shared" si="10"/>
        <v>4772.6367283329892</v>
      </c>
      <c r="R38" s="72">
        <f t="shared" si="11"/>
        <v>19.88598636805412</v>
      </c>
      <c r="S38" s="72">
        <f t="shared" si="4"/>
        <v>4792.5227147010437</v>
      </c>
      <c r="T38" s="74">
        <f t="shared" si="5"/>
        <v>140.125</v>
      </c>
      <c r="U38" s="77">
        <f t="shared" si="6"/>
        <v>32</v>
      </c>
      <c r="V38" s="78">
        <f t="shared" si="7"/>
        <v>4792.5227147010437</v>
      </c>
    </row>
    <row r="39" spans="2:22" ht="15.75" thickBot="1" x14ac:dyDescent="0.3">
      <c r="B39" s="139"/>
      <c r="C39" s="140"/>
      <c r="D39" s="141"/>
      <c r="E39" s="253"/>
      <c r="F39" s="254"/>
      <c r="G39" s="255"/>
      <c r="I39" s="96">
        <f t="shared" si="8"/>
        <v>0</v>
      </c>
      <c r="J39" s="97">
        <f t="shared" si="9"/>
        <v>0</v>
      </c>
      <c r="K39" s="79">
        <f t="shared" si="12"/>
        <v>328</v>
      </c>
      <c r="L39" s="72">
        <f t="shared" si="0"/>
        <v>175</v>
      </c>
      <c r="M39" s="80">
        <f t="shared" si="1"/>
        <v>26.25</v>
      </c>
      <c r="N39" s="80">
        <f t="shared" si="2"/>
        <v>8.625</v>
      </c>
      <c r="O39" s="72">
        <f t="shared" si="3"/>
        <v>0</v>
      </c>
      <c r="P39" s="72">
        <f t="shared" si="13"/>
        <v>0.82197093445809888</v>
      </c>
      <c r="Q39" s="72">
        <f t="shared" si="10"/>
        <v>4931.8256067485936</v>
      </c>
      <c r="R39" s="72">
        <f t="shared" si="11"/>
        <v>20.549273361452475</v>
      </c>
      <c r="S39" s="72">
        <f t="shared" si="4"/>
        <v>4952.3748801100464</v>
      </c>
      <c r="T39" s="74">
        <f t="shared" si="5"/>
        <v>140.125</v>
      </c>
      <c r="U39" s="77">
        <f t="shared" si="6"/>
        <v>33</v>
      </c>
      <c r="V39" s="78">
        <f t="shared" si="7"/>
        <v>4952.3748801100464</v>
      </c>
    </row>
    <row r="40" spans="2:22" ht="15" customHeight="1" x14ac:dyDescent="0.25">
      <c r="B40" s="244">
        <f>B35*E15</f>
        <v>63000</v>
      </c>
      <c r="C40" s="245"/>
      <c r="D40" s="246"/>
      <c r="E40" s="99">
        <v>2.5000000000000001E-2</v>
      </c>
      <c r="F40" s="100"/>
      <c r="G40" s="101"/>
      <c r="I40" s="96">
        <f t="shared" si="8"/>
        <v>0</v>
      </c>
      <c r="J40" s="97">
        <f t="shared" si="9"/>
        <v>0</v>
      </c>
      <c r="K40" s="79">
        <f t="shared" si="12"/>
        <v>327</v>
      </c>
      <c r="L40" s="72">
        <f t="shared" si="0"/>
        <v>175</v>
      </c>
      <c r="M40" s="80">
        <f t="shared" si="1"/>
        <v>26.25</v>
      </c>
      <c r="N40" s="80">
        <f t="shared" si="2"/>
        <v>8.625</v>
      </c>
      <c r="O40" s="72">
        <f t="shared" si="3"/>
        <v>0</v>
      </c>
      <c r="P40" s="72">
        <f t="shared" si="13"/>
        <v>0.848608521688338</v>
      </c>
      <c r="Q40" s="72">
        <f t="shared" si="10"/>
        <v>5091.6511301300279</v>
      </c>
      <c r="R40" s="72">
        <f t="shared" si="11"/>
        <v>21.21521304220845</v>
      </c>
      <c r="S40" s="72">
        <f t="shared" si="4"/>
        <v>5112.8663431722362</v>
      </c>
      <c r="T40" s="74">
        <f t="shared" si="5"/>
        <v>140.125</v>
      </c>
      <c r="U40" s="77">
        <f t="shared" si="6"/>
        <v>34</v>
      </c>
      <c r="V40" s="78">
        <f t="shared" si="7"/>
        <v>5112.8663431722362</v>
      </c>
    </row>
    <row r="41" spans="2:22" ht="15.75" customHeight="1" thickBot="1" x14ac:dyDescent="0.3">
      <c r="B41" s="247"/>
      <c r="C41" s="248"/>
      <c r="D41" s="249"/>
      <c r="E41" s="102"/>
      <c r="F41" s="103"/>
      <c r="G41" s="104"/>
      <c r="I41" s="96">
        <f t="shared" si="8"/>
        <v>0</v>
      </c>
      <c r="J41" s="97">
        <f t="shared" si="9"/>
        <v>0</v>
      </c>
      <c r="K41" s="79">
        <f t="shared" si="12"/>
        <v>326</v>
      </c>
      <c r="L41" s="72">
        <f t="shared" si="0"/>
        <v>175</v>
      </c>
      <c r="M41" s="80">
        <f t="shared" si="1"/>
        <v>26.25</v>
      </c>
      <c r="N41" s="80">
        <f t="shared" si="2"/>
        <v>8.625</v>
      </c>
      <c r="O41" s="72">
        <f t="shared" si="3"/>
        <v>0</v>
      </c>
      <c r="P41" s="72">
        <f t="shared" si="13"/>
        <v>0.87535264076917352</v>
      </c>
      <c r="Q41" s="72">
        <f t="shared" si="10"/>
        <v>5252.1158446150412</v>
      </c>
      <c r="R41" s="72">
        <f t="shared" si="11"/>
        <v>21.883816019229339</v>
      </c>
      <c r="S41" s="72">
        <f t="shared" si="4"/>
        <v>5273.9996606342702</v>
      </c>
      <c r="T41" s="74">
        <f t="shared" si="5"/>
        <v>140.125</v>
      </c>
      <c r="U41" s="77">
        <f t="shared" si="6"/>
        <v>35</v>
      </c>
      <c r="V41" s="78">
        <f t="shared" si="7"/>
        <v>5273.9996606342702</v>
      </c>
    </row>
    <row r="42" spans="2:22" x14ac:dyDescent="0.25">
      <c r="E42" s="250" t="s">
        <v>165</v>
      </c>
      <c r="F42" s="251"/>
      <c r="G42" s="252"/>
      <c r="I42" s="96">
        <f t="shared" si="8"/>
        <v>0</v>
      </c>
      <c r="J42" s="97">
        <f t="shared" si="9"/>
        <v>0</v>
      </c>
      <c r="K42" s="79">
        <f t="shared" si="12"/>
        <v>325</v>
      </c>
      <c r="L42" s="72">
        <f t="shared" si="0"/>
        <v>175</v>
      </c>
      <c r="M42" s="80">
        <f t="shared" si="1"/>
        <v>26.25</v>
      </c>
      <c r="N42" s="80">
        <f t="shared" si="2"/>
        <v>8.625</v>
      </c>
      <c r="O42" s="72">
        <f t="shared" si="3"/>
        <v>0</v>
      </c>
      <c r="P42" s="72">
        <f t="shared" si="13"/>
        <v>0.9022037177540273</v>
      </c>
      <c r="Q42" s="72">
        <f t="shared" si="10"/>
        <v>5413.2223065241642</v>
      </c>
      <c r="R42" s="72">
        <f t="shared" si="11"/>
        <v>22.555092943850685</v>
      </c>
      <c r="S42" s="72">
        <f t="shared" si="4"/>
        <v>5435.7773994680147</v>
      </c>
      <c r="T42" s="74">
        <f t="shared" si="5"/>
        <v>140.125</v>
      </c>
      <c r="U42" s="77">
        <f t="shared" si="6"/>
        <v>36</v>
      </c>
      <c r="V42" s="78">
        <f t="shared" si="7"/>
        <v>5435.7773994680147</v>
      </c>
    </row>
    <row r="43" spans="2:22" ht="15.75" thickBot="1" x14ac:dyDescent="0.3">
      <c r="E43" s="253"/>
      <c r="F43" s="254"/>
      <c r="G43" s="255"/>
      <c r="I43" s="96">
        <f t="shared" si="8"/>
        <v>0</v>
      </c>
      <c r="J43" s="97">
        <f t="shared" si="9"/>
        <v>0</v>
      </c>
      <c r="K43" s="82">
        <f t="shared" si="12"/>
        <v>324</v>
      </c>
      <c r="L43" s="72">
        <f t="shared" si="0"/>
        <v>175</v>
      </c>
      <c r="M43" s="83">
        <f t="shared" si="1"/>
        <v>26.25</v>
      </c>
      <c r="N43" s="80">
        <f t="shared" si="2"/>
        <v>8.625</v>
      </c>
      <c r="O43" s="72">
        <f t="shared" si="3"/>
        <v>0</v>
      </c>
      <c r="P43" s="72">
        <f t="shared" si="13"/>
        <v>0.92916218040023946</v>
      </c>
      <c r="Q43" s="72">
        <f t="shared" si="10"/>
        <v>5574.9730824014368</v>
      </c>
      <c r="R43" s="72">
        <f t="shared" si="11"/>
        <v>23.229054510005987</v>
      </c>
      <c r="S43" s="72">
        <f t="shared" si="4"/>
        <v>5598.2021369114427</v>
      </c>
      <c r="T43" s="74">
        <f t="shared" si="5"/>
        <v>140.125</v>
      </c>
      <c r="U43" s="77">
        <f t="shared" si="6"/>
        <v>37</v>
      </c>
      <c r="V43" s="78">
        <f t="shared" si="7"/>
        <v>5598.2021369114427</v>
      </c>
    </row>
    <row r="44" spans="2:22" x14ac:dyDescent="0.25">
      <c r="E44" s="99"/>
      <c r="F44" s="100"/>
      <c r="G44" s="101"/>
      <c r="I44" s="96">
        <f t="shared" si="8"/>
        <v>0</v>
      </c>
      <c r="J44" s="97">
        <f t="shared" si="9"/>
        <v>0</v>
      </c>
      <c r="K44" s="79">
        <f t="shared" si="12"/>
        <v>323</v>
      </c>
      <c r="L44" s="72">
        <f t="shared" si="0"/>
        <v>175</v>
      </c>
      <c r="M44" s="80">
        <f t="shared" si="1"/>
        <v>26.25</v>
      </c>
      <c r="N44" s="80">
        <f t="shared" si="2"/>
        <v>8.625</v>
      </c>
      <c r="O44" s="72">
        <f t="shared" si="3"/>
        <v>0</v>
      </c>
      <c r="P44" s="72">
        <f t="shared" si="13"/>
        <v>0.95622845817588176</v>
      </c>
      <c r="Q44" s="72">
        <f t="shared" si="10"/>
        <v>5737.3707490552906</v>
      </c>
      <c r="R44" s="72">
        <f t="shared" si="11"/>
        <v>23.905711454397043</v>
      </c>
      <c r="S44" s="72">
        <f t="shared" si="4"/>
        <v>5761.2764605096872</v>
      </c>
      <c r="T44" s="74">
        <f t="shared" si="5"/>
        <v>140.125</v>
      </c>
      <c r="U44" s="77">
        <f t="shared" si="6"/>
        <v>38</v>
      </c>
      <c r="V44" s="78">
        <f t="shared" si="7"/>
        <v>5761.2764605096872</v>
      </c>
    </row>
    <row r="45" spans="2:22" ht="15.75" thickBot="1" x14ac:dyDescent="0.3">
      <c r="E45" s="102"/>
      <c r="F45" s="103"/>
      <c r="G45" s="104"/>
      <c r="I45" s="96">
        <f t="shared" si="8"/>
        <v>0</v>
      </c>
      <c r="J45" s="97">
        <f t="shared" si="9"/>
        <v>0</v>
      </c>
      <c r="K45" s="79">
        <f t="shared" si="12"/>
        <v>322</v>
      </c>
      <c r="L45" s="72">
        <f t="shared" si="0"/>
        <v>175</v>
      </c>
      <c r="M45" s="80">
        <f t="shared" si="1"/>
        <v>26.25</v>
      </c>
      <c r="N45" s="80">
        <f t="shared" si="2"/>
        <v>8.625</v>
      </c>
      <c r="O45" s="72">
        <f t="shared" si="3"/>
        <v>0</v>
      </c>
      <c r="P45" s="72">
        <f t="shared" si="13"/>
        <v>0.98340298226660039</v>
      </c>
      <c r="Q45" s="72">
        <f t="shared" si="10"/>
        <v>5900.4178935996024</v>
      </c>
      <c r="R45" s="72">
        <f t="shared" si="11"/>
        <v>24.58507455666501</v>
      </c>
      <c r="S45" s="72">
        <f t="shared" si="4"/>
        <v>5925.0029681562673</v>
      </c>
      <c r="T45" s="74">
        <f t="shared" si="5"/>
        <v>140.125</v>
      </c>
      <c r="U45" s="77">
        <f t="shared" si="6"/>
        <v>39</v>
      </c>
      <c r="V45" s="78">
        <f t="shared" si="7"/>
        <v>5925.0029681562673</v>
      </c>
    </row>
    <row r="46" spans="2:22" ht="15" customHeight="1" x14ac:dyDescent="0.25">
      <c r="B46" s="256" t="s">
        <v>166</v>
      </c>
      <c r="C46" s="257"/>
      <c r="D46" s="258"/>
      <c r="E46" s="262" t="s">
        <v>160</v>
      </c>
      <c r="F46" s="263"/>
      <c r="I46" s="96">
        <f t="shared" si="8"/>
        <v>0</v>
      </c>
      <c r="J46" s="97">
        <f t="shared" si="9"/>
        <v>0</v>
      </c>
      <c r="K46" s="79">
        <f t="shared" si="12"/>
        <v>321</v>
      </c>
      <c r="L46" s="72">
        <f t="shared" si="0"/>
        <v>175</v>
      </c>
      <c r="M46" s="80">
        <f t="shared" si="1"/>
        <v>26.25</v>
      </c>
      <c r="N46" s="80">
        <f t="shared" si="2"/>
        <v>8.625</v>
      </c>
      <c r="O46" s="72">
        <f t="shared" si="3"/>
        <v>0</v>
      </c>
      <c r="P46" s="72">
        <f t="shared" si="13"/>
        <v>1.0106861855824847</v>
      </c>
      <c r="Q46" s="72">
        <f t="shared" si="10"/>
        <v>6064.1171134949082</v>
      </c>
      <c r="R46" s="72">
        <f t="shared" si="11"/>
        <v>25.267154639562118</v>
      </c>
      <c r="S46" s="72">
        <f t="shared" si="4"/>
        <v>6089.3842681344704</v>
      </c>
      <c r="T46" s="74">
        <f t="shared" si="5"/>
        <v>140.125</v>
      </c>
      <c r="U46" s="77">
        <f t="shared" si="6"/>
        <v>40</v>
      </c>
      <c r="V46" s="78">
        <f t="shared" si="7"/>
        <v>6089.3842681344704</v>
      </c>
    </row>
    <row r="47" spans="2:22" ht="15.75" customHeight="1" thickBot="1" x14ac:dyDescent="0.3">
      <c r="B47" s="259"/>
      <c r="C47" s="260"/>
      <c r="D47" s="261"/>
      <c r="E47" s="264"/>
      <c r="F47" s="265"/>
      <c r="I47" s="96">
        <f t="shared" si="8"/>
        <v>0</v>
      </c>
      <c r="J47" s="97">
        <f t="shared" si="9"/>
        <v>0</v>
      </c>
      <c r="K47" s="79">
        <f t="shared" si="12"/>
        <v>320</v>
      </c>
      <c r="L47" s="72">
        <f t="shared" si="0"/>
        <v>175</v>
      </c>
      <c r="M47" s="80">
        <f t="shared" si="1"/>
        <v>26.25</v>
      </c>
      <c r="N47" s="80">
        <f t="shared" si="2"/>
        <v>8.625</v>
      </c>
      <c r="O47" s="72">
        <f t="shared" si="3"/>
        <v>0</v>
      </c>
      <c r="P47" s="72">
        <f t="shared" si="13"/>
        <v>1.0380785027649635</v>
      </c>
      <c r="Q47" s="72">
        <f t="shared" si="10"/>
        <v>6228.4710165897814</v>
      </c>
      <c r="R47" s="72">
        <f t="shared" si="11"/>
        <v>25.951962569124088</v>
      </c>
      <c r="S47" s="72">
        <f t="shared" si="4"/>
        <v>6254.422979158905</v>
      </c>
      <c r="T47" s="74">
        <f t="shared" si="5"/>
        <v>140.125</v>
      </c>
      <c r="U47" s="77">
        <f t="shared" si="6"/>
        <v>41</v>
      </c>
      <c r="V47" s="78">
        <f t="shared" si="7"/>
        <v>6254.422979158905</v>
      </c>
    </row>
    <row r="48" spans="2:22" ht="15" customHeight="1" x14ac:dyDescent="0.25">
      <c r="B48" s="105">
        <v>0</v>
      </c>
      <c r="C48" s="106"/>
      <c r="D48" s="107"/>
      <c r="E48" s="270">
        <f>SUM(O7:O1002)</f>
        <v>0</v>
      </c>
      <c r="F48" s="271"/>
      <c r="I48" s="96">
        <f t="shared" si="8"/>
        <v>0</v>
      </c>
      <c r="J48" s="97">
        <f t="shared" si="9"/>
        <v>0</v>
      </c>
      <c r="K48" s="79">
        <f t="shared" si="12"/>
        <v>319</v>
      </c>
      <c r="L48" s="72">
        <f t="shared" si="0"/>
        <v>175</v>
      </c>
      <c r="M48" s="80">
        <f t="shared" si="1"/>
        <v>26.25</v>
      </c>
      <c r="N48" s="80">
        <f t="shared" si="2"/>
        <v>8.625</v>
      </c>
      <c r="O48" s="72">
        <f t="shared" si="3"/>
        <v>0</v>
      </c>
      <c r="P48" s="72">
        <f t="shared" si="13"/>
        <v>1.0655803701937296</v>
      </c>
      <c r="Q48" s="72">
        <f t="shared" si="10"/>
        <v>6393.4822211623787</v>
      </c>
      <c r="R48" s="72">
        <f t="shared" si="11"/>
        <v>26.639509254843244</v>
      </c>
      <c r="S48" s="72">
        <f t="shared" si="4"/>
        <v>6420.1217304172224</v>
      </c>
      <c r="T48" s="74">
        <f t="shared" si="5"/>
        <v>140.125</v>
      </c>
      <c r="U48" s="77">
        <f t="shared" si="6"/>
        <v>42</v>
      </c>
      <c r="V48" s="78">
        <f t="shared" si="7"/>
        <v>6420.1217304172224</v>
      </c>
    </row>
    <row r="49" spans="2:22" ht="15.75" customHeight="1" thickBot="1" x14ac:dyDescent="0.3">
      <c r="B49" s="108"/>
      <c r="C49" s="109"/>
      <c r="D49" s="110"/>
      <c r="E49" s="272"/>
      <c r="F49" s="273"/>
      <c r="I49" s="96">
        <f t="shared" si="8"/>
        <v>0</v>
      </c>
      <c r="J49" s="97">
        <f t="shared" si="9"/>
        <v>0</v>
      </c>
      <c r="K49" s="79">
        <f t="shared" si="12"/>
        <v>318</v>
      </c>
      <c r="L49" s="72">
        <f t="shared" si="0"/>
        <v>175</v>
      </c>
      <c r="M49" s="80">
        <f t="shared" si="1"/>
        <v>26.25</v>
      </c>
      <c r="N49" s="80">
        <f t="shared" si="2"/>
        <v>8.625</v>
      </c>
      <c r="O49" s="72">
        <f t="shared" si="3"/>
        <v>0</v>
      </c>
      <c r="P49" s="72">
        <f t="shared" si="13"/>
        <v>1.0931922259936921</v>
      </c>
      <c r="Q49" s="72">
        <f t="shared" si="10"/>
        <v>6559.153355962153</v>
      </c>
      <c r="R49" s="72">
        <f t="shared" si="11"/>
        <v>27.329805649842303</v>
      </c>
      <c r="S49" s="72">
        <f t="shared" si="4"/>
        <v>6586.4831616119955</v>
      </c>
      <c r="T49" s="74">
        <f t="shared" si="5"/>
        <v>140.125</v>
      </c>
      <c r="U49" s="77">
        <f t="shared" si="6"/>
        <v>43</v>
      </c>
      <c r="V49" s="78">
        <f t="shared" si="7"/>
        <v>6586.4831616119955</v>
      </c>
    </row>
    <row r="50" spans="2:22" x14ac:dyDescent="0.25">
      <c r="B50" s="256" t="s">
        <v>167</v>
      </c>
      <c r="C50" s="257"/>
      <c r="D50" s="258"/>
      <c r="E50" s="272"/>
      <c r="F50" s="273"/>
      <c r="I50" s="96">
        <f t="shared" si="8"/>
        <v>0</v>
      </c>
      <c r="J50" s="97">
        <f t="shared" si="9"/>
        <v>0</v>
      </c>
      <c r="K50" s="79">
        <f t="shared" si="12"/>
        <v>317</v>
      </c>
      <c r="L50" s="72">
        <f t="shared" si="0"/>
        <v>175</v>
      </c>
      <c r="M50" s="80">
        <f t="shared" si="1"/>
        <v>26.25</v>
      </c>
      <c r="N50" s="80">
        <f t="shared" si="2"/>
        <v>8.625</v>
      </c>
      <c r="O50" s="72">
        <f t="shared" si="3"/>
        <v>0</v>
      </c>
      <c r="P50" s="72">
        <f t="shared" si="13"/>
        <v>1.1209145100419544</v>
      </c>
      <c r="Q50" s="72">
        <f t="shared" si="10"/>
        <v>6725.4870602517267</v>
      </c>
      <c r="R50" s="72">
        <f t="shared" si="11"/>
        <v>28.022862751048862</v>
      </c>
      <c r="S50" s="72">
        <f t="shared" si="4"/>
        <v>6753.5099230027754</v>
      </c>
      <c r="T50" s="74">
        <f t="shared" si="5"/>
        <v>140.125</v>
      </c>
      <c r="U50" s="77">
        <f t="shared" si="6"/>
        <v>44</v>
      </c>
      <c r="V50" s="78">
        <f t="shared" si="7"/>
        <v>6753.5099230027754</v>
      </c>
    </row>
    <row r="51" spans="2:22" ht="15.75" thickBot="1" x14ac:dyDescent="0.3">
      <c r="B51" s="259"/>
      <c r="C51" s="260"/>
      <c r="D51" s="261"/>
      <c r="E51" s="272"/>
      <c r="F51" s="273"/>
      <c r="I51" s="96">
        <f t="shared" si="8"/>
        <v>0</v>
      </c>
      <c r="J51" s="97">
        <f t="shared" si="9"/>
        <v>0</v>
      </c>
      <c r="K51" s="79">
        <f t="shared" si="12"/>
        <v>316</v>
      </c>
      <c r="L51" s="72">
        <f t="shared" si="0"/>
        <v>175</v>
      </c>
      <c r="M51" s="80">
        <f t="shared" si="1"/>
        <v>26.25</v>
      </c>
      <c r="N51" s="80">
        <f t="shared" si="2"/>
        <v>8.625</v>
      </c>
      <c r="O51" s="72">
        <f t="shared" si="3"/>
        <v>0</v>
      </c>
      <c r="P51" s="72">
        <f t="shared" si="13"/>
        <v>1.1487476639748235</v>
      </c>
      <c r="Q51" s="72">
        <f t="shared" si="10"/>
        <v>6892.4859838489419</v>
      </c>
      <c r="R51" s="72">
        <f t="shared" si="11"/>
        <v>28.71869159937059</v>
      </c>
      <c r="S51" s="72">
        <f t="shared" si="4"/>
        <v>6921.2046754483126</v>
      </c>
      <c r="T51" s="74">
        <f t="shared" si="5"/>
        <v>140.125</v>
      </c>
      <c r="U51" s="77">
        <f t="shared" si="6"/>
        <v>45</v>
      </c>
      <c r="V51" s="78">
        <f t="shared" si="7"/>
        <v>6921.2046754483126</v>
      </c>
    </row>
    <row r="52" spans="2:22" x14ac:dyDescent="0.25">
      <c r="B52" s="105">
        <v>0</v>
      </c>
      <c r="C52" s="106"/>
      <c r="D52" s="107"/>
      <c r="E52" s="272"/>
      <c r="F52" s="273"/>
      <c r="I52" s="96">
        <f t="shared" si="8"/>
        <v>0</v>
      </c>
      <c r="J52" s="97">
        <f t="shared" si="9"/>
        <v>0</v>
      </c>
      <c r="K52" s="79">
        <f t="shared" si="12"/>
        <v>315</v>
      </c>
      <c r="L52" s="72">
        <f t="shared" si="0"/>
        <v>175</v>
      </c>
      <c r="M52" s="80">
        <f t="shared" si="1"/>
        <v>26.25</v>
      </c>
      <c r="N52" s="80">
        <f t="shared" si="2"/>
        <v>8.625</v>
      </c>
      <c r="O52" s="72">
        <f t="shared" si="3"/>
        <v>0</v>
      </c>
      <c r="P52" s="72">
        <f t="shared" si="13"/>
        <v>1.1766921311948453</v>
      </c>
      <c r="Q52" s="72">
        <f t="shared" si="10"/>
        <v>7060.1527871690714</v>
      </c>
      <c r="R52" s="72">
        <f t="shared" si="11"/>
        <v>29.417303279871131</v>
      </c>
      <c r="S52" s="72">
        <f t="shared" si="4"/>
        <v>7089.5700904489422</v>
      </c>
      <c r="T52" s="74">
        <f t="shared" si="5"/>
        <v>140.125</v>
      </c>
      <c r="U52" s="77">
        <f t="shared" si="6"/>
        <v>46</v>
      </c>
      <c r="V52" s="78">
        <f t="shared" si="7"/>
        <v>7089.5700904489422</v>
      </c>
    </row>
    <row r="53" spans="2:22" ht="15.75" thickBot="1" x14ac:dyDescent="0.3">
      <c r="B53" s="108"/>
      <c r="C53" s="109"/>
      <c r="D53" s="110"/>
      <c r="E53" s="274"/>
      <c r="F53" s="275"/>
      <c r="I53" s="96">
        <f t="shared" si="8"/>
        <v>0</v>
      </c>
      <c r="J53" s="97">
        <f t="shared" si="9"/>
        <v>0</v>
      </c>
      <c r="K53" s="79">
        <f t="shared" si="12"/>
        <v>314</v>
      </c>
      <c r="L53" s="72">
        <f t="shared" si="0"/>
        <v>175</v>
      </c>
      <c r="M53" s="80">
        <f t="shared" si="1"/>
        <v>26.25</v>
      </c>
      <c r="N53" s="80">
        <f t="shared" si="2"/>
        <v>8.625</v>
      </c>
      <c r="O53" s="72">
        <f t="shared" si="3"/>
        <v>0</v>
      </c>
      <c r="P53" s="72">
        <f t="shared" si="13"/>
        <v>1.2047483568778667</v>
      </c>
      <c r="Q53" s="72">
        <f t="shared" si="10"/>
        <v>7228.4901412672007</v>
      </c>
      <c r="R53" s="72">
        <f t="shared" si="11"/>
        <v>30.11870892194667</v>
      </c>
      <c r="S53" s="72">
        <f t="shared" si="4"/>
        <v>7258.6088501891472</v>
      </c>
      <c r="T53" s="74">
        <f t="shared" si="5"/>
        <v>140.125</v>
      </c>
      <c r="U53" s="77">
        <f t="shared" si="6"/>
        <v>47</v>
      </c>
      <c r="V53" s="78">
        <f t="shared" si="7"/>
        <v>7258.6088501891472</v>
      </c>
    </row>
    <row r="54" spans="2:22" ht="15.75" thickBot="1" x14ac:dyDescent="0.3">
      <c r="I54" s="96">
        <f t="shared" si="8"/>
        <v>0</v>
      </c>
      <c r="J54" s="97">
        <f t="shared" si="9"/>
        <v>0</v>
      </c>
      <c r="K54" s="79">
        <f t="shared" si="12"/>
        <v>313</v>
      </c>
      <c r="L54" s="72">
        <f t="shared" si="0"/>
        <v>175</v>
      </c>
      <c r="M54" s="80">
        <f t="shared" si="1"/>
        <v>26.25</v>
      </c>
      <c r="N54" s="80">
        <f t="shared" si="2"/>
        <v>8.625</v>
      </c>
      <c r="O54" s="72">
        <f t="shared" si="3"/>
        <v>0</v>
      </c>
      <c r="P54" s="72">
        <f t="shared" si="13"/>
        <v>1.2329167879801304</v>
      </c>
      <c r="Q54" s="72">
        <f t="shared" si="10"/>
        <v>7397.5007278807825</v>
      </c>
      <c r="R54" s="72">
        <f t="shared" si="11"/>
        <v>30.822919699503259</v>
      </c>
      <c r="S54" s="72">
        <f t="shared" si="4"/>
        <v>7428.323647580286</v>
      </c>
      <c r="T54" s="74">
        <f t="shared" si="5"/>
        <v>140.125</v>
      </c>
      <c r="U54" s="77">
        <f t="shared" si="6"/>
        <v>48</v>
      </c>
      <c r="V54" s="78">
        <f t="shared" si="7"/>
        <v>7428.323647580286</v>
      </c>
    </row>
    <row r="55" spans="2:22" x14ac:dyDescent="0.25">
      <c r="B55" s="262" t="s">
        <v>168</v>
      </c>
      <c r="C55" s="263"/>
      <c r="I55" s="96">
        <f t="shared" si="8"/>
        <v>0</v>
      </c>
      <c r="J55" s="97">
        <f t="shared" si="9"/>
        <v>0</v>
      </c>
      <c r="K55" s="82">
        <f t="shared" si="12"/>
        <v>312</v>
      </c>
      <c r="L55" s="72">
        <f t="shared" si="0"/>
        <v>175</v>
      </c>
      <c r="M55" s="83">
        <f t="shared" si="1"/>
        <v>26.25</v>
      </c>
      <c r="N55" s="80">
        <f t="shared" si="2"/>
        <v>8.625</v>
      </c>
      <c r="O55" s="72">
        <f t="shared" si="3"/>
        <v>0</v>
      </c>
      <c r="P55" s="72">
        <f t="shared" si="13"/>
        <v>1.2611978732453926</v>
      </c>
      <c r="Q55" s="72">
        <f t="shared" si="10"/>
        <v>7567.1872394723559</v>
      </c>
      <c r="R55" s="72">
        <f t="shared" si="11"/>
        <v>31.529946831134815</v>
      </c>
      <c r="S55" s="72">
        <f t="shared" si="4"/>
        <v>7598.717186303491</v>
      </c>
      <c r="T55" s="74">
        <f t="shared" si="5"/>
        <v>140.125</v>
      </c>
      <c r="U55" s="77">
        <f t="shared" si="6"/>
        <v>49</v>
      </c>
      <c r="V55" s="78">
        <f t="shared" si="7"/>
        <v>7598.717186303491</v>
      </c>
    </row>
    <row r="56" spans="2:22" ht="15.75" thickBot="1" x14ac:dyDescent="0.3">
      <c r="B56" s="264"/>
      <c r="C56" s="265"/>
      <c r="I56" s="96">
        <f t="shared" si="8"/>
        <v>0</v>
      </c>
      <c r="J56" s="97">
        <f t="shared" si="9"/>
        <v>0</v>
      </c>
      <c r="K56" s="79">
        <f t="shared" si="12"/>
        <v>311</v>
      </c>
      <c r="L56" s="72">
        <f t="shared" si="0"/>
        <v>175</v>
      </c>
      <c r="M56" s="80">
        <f t="shared" si="1"/>
        <v>26.25</v>
      </c>
      <c r="N56" s="80">
        <f t="shared" si="2"/>
        <v>8.625</v>
      </c>
      <c r="O56" s="72">
        <f t="shared" si="3"/>
        <v>0</v>
      </c>
      <c r="P56" s="72">
        <f t="shared" si="13"/>
        <v>1.2895920632120734</v>
      </c>
      <c r="Q56" s="72">
        <f t="shared" si="10"/>
        <v>7737.5523792724407</v>
      </c>
      <c r="R56" s="72">
        <f t="shared" si="11"/>
        <v>32.239801580301837</v>
      </c>
      <c r="S56" s="72">
        <f t="shared" si="4"/>
        <v>7769.7921808527426</v>
      </c>
      <c r="T56" s="74">
        <f t="shared" si="5"/>
        <v>140.125</v>
      </c>
      <c r="U56" s="77">
        <f t="shared" si="6"/>
        <v>50</v>
      </c>
      <c r="V56" s="78">
        <f t="shared" si="7"/>
        <v>7769.7921808527426</v>
      </c>
    </row>
    <row r="57" spans="2:22" x14ac:dyDescent="0.25">
      <c r="B57" s="266"/>
      <c r="C57" s="267"/>
      <c r="I57" s="96">
        <f t="shared" si="8"/>
        <v>0</v>
      </c>
      <c r="J57" s="97">
        <f t="shared" si="9"/>
        <v>0</v>
      </c>
      <c r="K57" s="79">
        <f t="shared" si="12"/>
        <v>310</v>
      </c>
      <c r="L57" s="72">
        <f t="shared" si="0"/>
        <v>175</v>
      </c>
      <c r="M57" s="80">
        <f t="shared" si="1"/>
        <v>26.25</v>
      </c>
      <c r="N57" s="80">
        <f t="shared" si="2"/>
        <v>8.625</v>
      </c>
      <c r="O57" s="72">
        <f t="shared" si="3"/>
        <v>0</v>
      </c>
      <c r="P57" s="72">
        <f t="shared" si="13"/>
        <v>1.3180998102204335</v>
      </c>
      <c r="Q57" s="72">
        <f t="shared" si="10"/>
        <v>7908.5988613226009</v>
      </c>
      <c r="R57" s="72">
        <f t="shared" si="11"/>
        <v>32.95249525551084</v>
      </c>
      <c r="S57" s="72">
        <f t="shared" si="4"/>
        <v>7941.5513565781121</v>
      </c>
      <c r="T57" s="74">
        <f t="shared" si="5"/>
        <v>140.125</v>
      </c>
      <c r="U57" s="77">
        <f t="shared" si="6"/>
        <v>51</v>
      </c>
      <c r="V57" s="78">
        <f t="shared" si="7"/>
        <v>7941.5513565781121</v>
      </c>
    </row>
    <row r="58" spans="2:22" ht="15.75" thickBot="1" x14ac:dyDescent="0.3">
      <c r="B58" s="268"/>
      <c r="C58" s="269"/>
      <c r="I58" s="96">
        <f t="shared" si="8"/>
        <v>0</v>
      </c>
      <c r="J58" s="97">
        <f t="shared" si="9"/>
        <v>0</v>
      </c>
      <c r="K58" s="79">
        <f t="shared" si="12"/>
        <v>309</v>
      </c>
      <c r="L58" s="72">
        <f t="shared" si="0"/>
        <v>175</v>
      </c>
      <c r="M58" s="80">
        <f t="shared" si="1"/>
        <v>26.25</v>
      </c>
      <c r="N58" s="80">
        <f t="shared" si="2"/>
        <v>8.625</v>
      </c>
      <c r="O58" s="72">
        <f t="shared" si="3"/>
        <v>0</v>
      </c>
      <c r="P58" s="72">
        <f t="shared" si="13"/>
        <v>1.3467215684197804</v>
      </c>
      <c r="Q58" s="72">
        <f t="shared" si="10"/>
        <v>8080.3294105186824</v>
      </c>
      <c r="R58" s="72">
        <f t="shared" si="11"/>
        <v>33.668039210494513</v>
      </c>
      <c r="S58" s="72">
        <f t="shared" si="4"/>
        <v>8113.9974497291769</v>
      </c>
      <c r="T58" s="74">
        <f t="shared" si="5"/>
        <v>140.125</v>
      </c>
      <c r="U58" s="77">
        <f t="shared" si="6"/>
        <v>52</v>
      </c>
      <c r="V58" s="78">
        <f t="shared" si="7"/>
        <v>8113.9974497291769</v>
      </c>
    </row>
    <row r="59" spans="2:22" x14ac:dyDescent="0.25">
      <c r="B59" s="262" t="s">
        <v>169</v>
      </c>
      <c r="C59" s="263"/>
      <c r="I59" s="96">
        <f t="shared" si="8"/>
        <v>0</v>
      </c>
      <c r="J59" s="97">
        <f t="shared" si="9"/>
        <v>0</v>
      </c>
      <c r="K59" s="79">
        <f t="shared" si="12"/>
        <v>308</v>
      </c>
      <c r="L59" s="72">
        <f t="shared" si="0"/>
        <v>175</v>
      </c>
      <c r="M59" s="80">
        <f t="shared" si="1"/>
        <v>26.25</v>
      </c>
      <c r="N59" s="80">
        <f t="shared" si="2"/>
        <v>8.625</v>
      </c>
      <c r="O59" s="72">
        <f t="shared" si="3"/>
        <v>0</v>
      </c>
      <c r="P59" s="72">
        <f t="shared" si="13"/>
        <v>1.3754577937757035</v>
      </c>
      <c r="Q59" s="72">
        <f t="shared" si="10"/>
        <v>8252.746762654222</v>
      </c>
      <c r="R59" s="72">
        <f t="shared" si="11"/>
        <v>34.386444844392592</v>
      </c>
      <c r="S59" s="72">
        <f t="shared" si="4"/>
        <v>8287.1332074986149</v>
      </c>
      <c r="T59" s="74">
        <f t="shared" si="5"/>
        <v>140.125</v>
      </c>
      <c r="U59" s="77">
        <f t="shared" si="6"/>
        <v>53</v>
      </c>
      <c r="V59" s="78">
        <f t="shared" si="7"/>
        <v>8287.1332074986149</v>
      </c>
    </row>
    <row r="60" spans="2:22" ht="15.75" thickBot="1" x14ac:dyDescent="0.3">
      <c r="B60" s="264"/>
      <c r="C60" s="265"/>
      <c r="I60" s="96">
        <f t="shared" si="8"/>
        <v>0</v>
      </c>
      <c r="J60" s="97">
        <f t="shared" si="9"/>
        <v>0</v>
      </c>
      <c r="K60" s="79">
        <f t="shared" si="12"/>
        <v>307</v>
      </c>
      <c r="L60" s="72">
        <f t="shared" si="0"/>
        <v>175</v>
      </c>
      <c r="M60" s="80">
        <f t="shared" si="1"/>
        <v>26.25</v>
      </c>
      <c r="N60" s="80">
        <f t="shared" si="2"/>
        <v>8.625</v>
      </c>
      <c r="O60" s="72">
        <f t="shared" si="3"/>
        <v>0</v>
      </c>
      <c r="P60" s="72">
        <f t="shared" si="13"/>
        <v>1.4043089440773386</v>
      </c>
      <c r="Q60" s="72">
        <f t="shared" si="10"/>
        <v>8425.8536644640317</v>
      </c>
      <c r="R60" s="72">
        <f t="shared" si="11"/>
        <v>35.107723601933465</v>
      </c>
      <c r="S60" s="72">
        <f t="shared" si="4"/>
        <v>8460.9613880659654</v>
      </c>
      <c r="T60" s="74">
        <f t="shared" si="5"/>
        <v>140.125</v>
      </c>
      <c r="U60" s="77">
        <f t="shared" si="6"/>
        <v>54</v>
      </c>
      <c r="V60" s="78">
        <f t="shared" si="7"/>
        <v>8460.9613880659654</v>
      </c>
    </row>
    <row r="61" spans="2:22" x14ac:dyDescent="0.25">
      <c r="B61" s="266"/>
      <c r="C61" s="267"/>
      <c r="I61" s="96">
        <f t="shared" si="8"/>
        <v>0</v>
      </c>
      <c r="J61" s="97">
        <f t="shared" si="9"/>
        <v>0</v>
      </c>
      <c r="K61" s="79">
        <f t="shared" si="12"/>
        <v>306</v>
      </c>
      <c r="L61" s="72">
        <f t="shared" si="0"/>
        <v>175</v>
      </c>
      <c r="M61" s="80">
        <f t="shared" si="1"/>
        <v>26.25</v>
      </c>
      <c r="N61" s="80">
        <f t="shared" si="2"/>
        <v>8.625</v>
      </c>
      <c r="O61" s="72">
        <f t="shared" si="3"/>
        <v>0</v>
      </c>
      <c r="P61" s="72">
        <f t="shared" si="13"/>
        <v>1.4332754789446589</v>
      </c>
      <c r="Q61" s="72">
        <f t="shared" si="10"/>
        <v>8599.6528736679538</v>
      </c>
      <c r="R61" s="72">
        <f t="shared" si="11"/>
        <v>35.831886973616477</v>
      </c>
      <c r="S61" s="72">
        <f t="shared" si="4"/>
        <v>8635.4847606415697</v>
      </c>
      <c r="T61" s="74">
        <f t="shared" si="5"/>
        <v>140.125</v>
      </c>
      <c r="U61" s="77">
        <f t="shared" si="6"/>
        <v>55</v>
      </c>
      <c r="V61" s="78">
        <f t="shared" si="7"/>
        <v>8635.4847606415697</v>
      </c>
    </row>
    <row r="62" spans="2:22" ht="15.75" thickBot="1" x14ac:dyDescent="0.3">
      <c r="B62" s="268"/>
      <c r="C62" s="269"/>
      <c r="I62" s="96">
        <f t="shared" si="8"/>
        <v>0</v>
      </c>
      <c r="J62" s="97">
        <f t="shared" si="9"/>
        <v>0</v>
      </c>
      <c r="K62" s="79">
        <f t="shared" si="12"/>
        <v>305</v>
      </c>
      <c r="L62" s="72">
        <f t="shared" si="0"/>
        <v>175</v>
      </c>
      <c r="M62" s="80">
        <f t="shared" si="1"/>
        <v>26.25</v>
      </c>
      <c r="N62" s="80">
        <f t="shared" si="2"/>
        <v>8.625</v>
      </c>
      <c r="O62" s="72">
        <f t="shared" si="3"/>
        <v>0</v>
      </c>
      <c r="P62" s="72">
        <f t="shared" si="13"/>
        <v>1.4623578598357991</v>
      </c>
      <c r="Q62" s="72">
        <f t="shared" si="10"/>
        <v>8774.1471590147958</v>
      </c>
      <c r="R62" s="72">
        <f t="shared" si="11"/>
        <v>36.558946495894979</v>
      </c>
      <c r="S62" s="72">
        <f t="shared" si="4"/>
        <v>8810.7061055106915</v>
      </c>
      <c r="T62" s="74">
        <f t="shared" si="5"/>
        <v>140.125</v>
      </c>
      <c r="U62" s="77">
        <f t="shared" si="6"/>
        <v>56</v>
      </c>
      <c r="V62" s="78">
        <f t="shared" si="7"/>
        <v>8810.7061055106915</v>
      </c>
    </row>
    <row r="63" spans="2:22" x14ac:dyDescent="0.25">
      <c r="I63" s="96">
        <f t="shared" si="8"/>
        <v>0</v>
      </c>
      <c r="J63" s="97">
        <f t="shared" si="9"/>
        <v>0</v>
      </c>
      <c r="K63" s="79">
        <f t="shared" si="12"/>
        <v>304</v>
      </c>
      <c r="L63" s="72">
        <f t="shared" si="0"/>
        <v>175</v>
      </c>
      <c r="M63" s="80">
        <f t="shared" si="1"/>
        <v>26.25</v>
      </c>
      <c r="N63" s="80">
        <f t="shared" si="2"/>
        <v>8.625</v>
      </c>
      <c r="O63" s="72">
        <f t="shared" si="3"/>
        <v>0</v>
      </c>
      <c r="P63" s="72">
        <f t="shared" si="13"/>
        <v>1.4915565500544066</v>
      </c>
      <c r="Q63" s="72">
        <f t="shared" si="10"/>
        <v>8949.3393003264391</v>
      </c>
      <c r="R63" s="72">
        <f t="shared" si="11"/>
        <v>37.288913751360163</v>
      </c>
      <c r="S63" s="72">
        <f t="shared" si="4"/>
        <v>8986.6282140777985</v>
      </c>
      <c r="T63" s="74">
        <f t="shared" si="5"/>
        <v>140.125</v>
      </c>
      <c r="U63" s="77">
        <f t="shared" si="6"/>
        <v>57</v>
      </c>
      <c r="V63" s="78">
        <f t="shared" si="7"/>
        <v>8986.6282140777985</v>
      </c>
    </row>
    <row r="64" spans="2:22" x14ac:dyDescent="0.25">
      <c r="I64" s="96">
        <f t="shared" si="8"/>
        <v>0</v>
      </c>
      <c r="J64" s="97">
        <f t="shared" si="9"/>
        <v>0</v>
      </c>
      <c r="K64" s="79">
        <f t="shared" si="12"/>
        <v>303</v>
      </c>
      <c r="L64" s="72">
        <f t="shared" si="0"/>
        <v>175</v>
      </c>
      <c r="M64" s="80">
        <f t="shared" si="1"/>
        <v>26.25</v>
      </c>
      <c r="N64" s="80">
        <f t="shared" si="2"/>
        <v>8.625</v>
      </c>
      <c r="O64" s="72">
        <f t="shared" si="3"/>
        <v>0</v>
      </c>
      <c r="P64" s="72">
        <f t="shared" si="13"/>
        <v>1.5208720147570198</v>
      </c>
      <c r="Q64" s="72">
        <f t="shared" si="10"/>
        <v>9125.2320885421195</v>
      </c>
      <c r="R64" s="72">
        <f t="shared" si="11"/>
        <v>38.021800368925497</v>
      </c>
      <c r="S64" s="72">
        <f t="shared" si="4"/>
        <v>9163.2538889110456</v>
      </c>
      <c r="T64" s="74">
        <f t="shared" si="5"/>
        <v>140.125</v>
      </c>
      <c r="U64" s="77">
        <f t="shared" si="6"/>
        <v>58</v>
      </c>
      <c r="V64" s="78">
        <f t="shared" si="7"/>
        <v>9163.2538889110456</v>
      </c>
    </row>
    <row r="65" spans="9:22" x14ac:dyDescent="0.25">
      <c r="I65" s="96">
        <f t="shared" si="8"/>
        <v>0</v>
      </c>
      <c r="J65" s="97">
        <f t="shared" si="9"/>
        <v>0</v>
      </c>
      <c r="K65" s="79">
        <f t="shared" si="12"/>
        <v>302</v>
      </c>
      <c r="L65" s="72">
        <f t="shared" si="0"/>
        <v>175</v>
      </c>
      <c r="M65" s="80">
        <f t="shared" si="1"/>
        <v>26.25</v>
      </c>
      <c r="N65" s="80">
        <f t="shared" si="2"/>
        <v>8.625</v>
      </c>
      <c r="O65" s="72">
        <f t="shared" si="3"/>
        <v>0</v>
      </c>
      <c r="P65" s="72">
        <f t="shared" si="13"/>
        <v>1.5503047209604823</v>
      </c>
      <c r="Q65" s="72">
        <f t="shared" si="10"/>
        <v>9301.8283257628937</v>
      </c>
      <c r="R65" s="72">
        <f t="shared" si="11"/>
        <v>38.757618024012054</v>
      </c>
      <c r="S65" s="72">
        <f t="shared" si="4"/>
        <v>9340.5859437869058</v>
      </c>
      <c r="T65" s="74">
        <f t="shared" si="5"/>
        <v>140.125</v>
      </c>
      <c r="U65" s="77">
        <f t="shared" si="6"/>
        <v>59</v>
      </c>
      <c r="V65" s="78">
        <f t="shared" si="7"/>
        <v>9340.5859437869058</v>
      </c>
    </row>
    <row r="66" spans="9:22" x14ac:dyDescent="0.25">
      <c r="I66" s="96">
        <f t="shared" si="8"/>
        <v>0</v>
      </c>
      <c r="J66" s="97">
        <f t="shared" si="9"/>
        <v>0</v>
      </c>
      <c r="K66" s="79">
        <f t="shared" si="12"/>
        <v>301</v>
      </c>
      <c r="L66" s="72">
        <f t="shared" si="0"/>
        <v>175</v>
      </c>
      <c r="M66" s="80">
        <f t="shared" si="1"/>
        <v>26.25</v>
      </c>
      <c r="N66" s="80">
        <f t="shared" si="2"/>
        <v>8.625</v>
      </c>
      <c r="O66" s="72">
        <f t="shared" si="3"/>
        <v>0</v>
      </c>
      <c r="P66" s="72">
        <f t="shared" si="13"/>
        <v>1.5798551375493792</v>
      </c>
      <c r="Q66" s="72">
        <f t="shared" si="10"/>
        <v>9479.1308252962754</v>
      </c>
      <c r="R66" s="72">
        <f t="shared" si="11"/>
        <v>39.496378438734482</v>
      </c>
      <c r="S66" s="72">
        <f t="shared" si="4"/>
        <v>9518.62720373501</v>
      </c>
      <c r="T66" s="74">
        <f t="shared" si="5"/>
        <v>140.125</v>
      </c>
      <c r="U66" s="77">
        <f t="shared" si="6"/>
        <v>60</v>
      </c>
      <c r="V66" s="78">
        <f t="shared" si="7"/>
        <v>9518.62720373501</v>
      </c>
    </row>
    <row r="67" spans="9:22" x14ac:dyDescent="0.25">
      <c r="I67" s="96">
        <f t="shared" si="8"/>
        <v>0</v>
      </c>
      <c r="J67" s="97">
        <f t="shared" si="9"/>
        <v>0</v>
      </c>
      <c r="K67" s="82">
        <f t="shared" si="12"/>
        <v>300</v>
      </c>
      <c r="L67" s="72">
        <f t="shared" si="0"/>
        <v>175</v>
      </c>
      <c r="M67" s="83">
        <f t="shared" si="1"/>
        <v>26.25</v>
      </c>
      <c r="N67" s="80">
        <f t="shared" si="2"/>
        <v>8.625</v>
      </c>
      <c r="O67" s="72">
        <f t="shared" si="3"/>
        <v>0</v>
      </c>
      <c r="P67" s="72">
        <f t="shared" si="13"/>
        <v>1.609523735283509</v>
      </c>
      <c r="Q67" s="72">
        <f t="shared" si="10"/>
        <v>9657.1424117010538</v>
      </c>
      <c r="R67" s="72">
        <f t="shared" si="11"/>
        <v>40.238093382087726</v>
      </c>
      <c r="S67" s="72">
        <f t="shared" si="4"/>
        <v>9697.3805050831415</v>
      </c>
      <c r="T67" s="74">
        <f t="shared" si="5"/>
        <v>140.125</v>
      </c>
      <c r="U67" s="77">
        <f t="shared" si="6"/>
        <v>61</v>
      </c>
      <c r="V67" s="78">
        <f t="shared" si="7"/>
        <v>9697.3805050831415</v>
      </c>
    </row>
    <row r="68" spans="9:22" x14ac:dyDescent="0.25">
      <c r="I68" s="96">
        <f t="shared" si="8"/>
        <v>0</v>
      </c>
      <c r="J68" s="97">
        <f t="shared" si="9"/>
        <v>0</v>
      </c>
      <c r="K68" s="79">
        <f t="shared" si="12"/>
        <v>299</v>
      </c>
      <c r="L68" s="72">
        <f t="shared" si="0"/>
        <v>175</v>
      </c>
      <c r="M68" s="80"/>
      <c r="N68" s="80">
        <f t="shared" si="2"/>
        <v>8.625</v>
      </c>
      <c r="O68" s="72">
        <f t="shared" si="3"/>
        <v>0</v>
      </c>
      <c r="P68" s="72">
        <f t="shared" si="13"/>
        <v>1.6436852576387158</v>
      </c>
      <c r="Q68" s="72">
        <f t="shared" si="10"/>
        <v>9862.1115458322947</v>
      </c>
      <c r="R68" s="72">
        <f t="shared" si="11"/>
        <v>41.092131440967897</v>
      </c>
      <c r="S68" s="72">
        <f t="shared" si="4"/>
        <v>9903.2036772732627</v>
      </c>
      <c r="T68" s="74">
        <f t="shared" si="5"/>
        <v>166.375</v>
      </c>
      <c r="U68" s="77">
        <f t="shared" si="6"/>
        <v>62</v>
      </c>
      <c r="V68" s="78">
        <f t="shared" si="7"/>
        <v>9903.2036772732627</v>
      </c>
    </row>
    <row r="69" spans="9:22" x14ac:dyDescent="0.25">
      <c r="I69" s="96">
        <f t="shared" si="8"/>
        <v>0</v>
      </c>
      <c r="J69" s="97">
        <f t="shared" si="9"/>
        <v>0</v>
      </c>
      <c r="K69" s="79">
        <f t="shared" si="12"/>
        <v>298</v>
      </c>
      <c r="L69" s="72">
        <f t="shared" si="0"/>
        <v>175</v>
      </c>
      <c r="M69" s="80"/>
      <c r="N69" s="80">
        <f t="shared" si="2"/>
        <v>8.625</v>
      </c>
      <c r="O69" s="72">
        <f t="shared" si="3"/>
        <v>0</v>
      </c>
      <c r="P69" s="72">
        <f t="shared" si="13"/>
        <v>1.6779834023600639</v>
      </c>
      <c r="Q69" s="72">
        <f t="shared" si="10"/>
        <v>10067.900414160384</v>
      </c>
      <c r="R69" s="72">
        <f t="shared" si="11"/>
        <v>41.949585059001599</v>
      </c>
      <c r="S69" s="72">
        <f t="shared" si="4"/>
        <v>10109.849999219385</v>
      </c>
      <c r="T69" s="74">
        <f t="shared" si="5"/>
        <v>166.375</v>
      </c>
      <c r="U69" s="77">
        <f t="shared" si="6"/>
        <v>63</v>
      </c>
      <c r="V69" s="78">
        <f t="shared" si="7"/>
        <v>10109.849999219385</v>
      </c>
    </row>
    <row r="70" spans="9:22" x14ac:dyDescent="0.25">
      <c r="I70" s="96">
        <f t="shared" si="8"/>
        <v>0</v>
      </c>
      <c r="J70" s="97">
        <f t="shared" si="9"/>
        <v>0</v>
      </c>
      <c r="K70" s="79">
        <f t="shared" si="12"/>
        <v>297</v>
      </c>
      <c r="L70" s="72">
        <f t="shared" si="0"/>
        <v>175</v>
      </c>
      <c r="M70" s="80"/>
      <c r="N70" s="80">
        <f t="shared" si="2"/>
        <v>8.625</v>
      </c>
      <c r="O70" s="72">
        <f t="shared" si="3"/>
        <v>0</v>
      </c>
      <c r="P70" s="72">
        <f t="shared" si="13"/>
        <v>1.7124187158421411</v>
      </c>
      <c r="Q70" s="72">
        <f t="shared" si="10"/>
        <v>10274.512295052848</v>
      </c>
      <c r="R70" s="72">
        <f t="shared" si="11"/>
        <v>42.810467896053531</v>
      </c>
      <c r="S70" s="72">
        <f t="shared" si="4"/>
        <v>10317.322762948901</v>
      </c>
      <c r="T70" s="74">
        <f t="shared" si="5"/>
        <v>166.375</v>
      </c>
      <c r="U70" s="77">
        <f t="shared" si="6"/>
        <v>64</v>
      </c>
      <c r="V70" s="78">
        <f t="shared" si="7"/>
        <v>10317.322762948901</v>
      </c>
    </row>
    <row r="71" spans="9:22" x14ac:dyDescent="0.25">
      <c r="I71" s="96">
        <f t="shared" si="8"/>
        <v>0</v>
      </c>
      <c r="J71" s="97">
        <f t="shared" si="9"/>
        <v>0</v>
      </c>
      <c r="K71" s="79">
        <f t="shared" si="12"/>
        <v>296</v>
      </c>
      <c r="L71" s="72">
        <f t="shared" ref="L71:L134" si="14">(IF(K71&gt;0,$L$5*((1+$E$35)^J71),0))</f>
        <v>175</v>
      </c>
      <c r="M71" s="80"/>
      <c r="N71" s="80">
        <f t="shared" ref="N71:N134" si="15">IF(K71&gt;0,$N$5/12,0)</f>
        <v>8.625</v>
      </c>
      <c r="O71" s="72">
        <f t="shared" ref="O71:O134" si="16">IF(K71&gt;0,($O$5-(ROUNDDOWN(($K$5-K71)/12,0)*$B$52))/12,0)</f>
        <v>0</v>
      </c>
      <c r="P71" s="72">
        <f t="shared" si="13"/>
        <v>1.7469917466647347</v>
      </c>
      <c r="Q71" s="72">
        <f t="shared" si="10"/>
        <v>10481.950479988409</v>
      </c>
      <c r="R71" s="72">
        <f t="shared" si="11"/>
        <v>43.67479366661837</v>
      </c>
      <c r="S71" s="72">
        <f t="shared" ref="S71:S134" si="17">Q71+R71</f>
        <v>10525.625273655027</v>
      </c>
      <c r="T71" s="74">
        <f t="shared" ref="T71:T134" si="18">IF(K71&gt;0,L71-M71-N71-O71,0)</f>
        <v>166.375</v>
      </c>
      <c r="U71" s="77">
        <f t="shared" ref="U71:U134" si="19">$K$5-K72</f>
        <v>65</v>
      </c>
      <c r="V71" s="78">
        <f t="shared" ref="V71:V134" si="20">S71</f>
        <v>10525.625273655027</v>
      </c>
    </row>
    <row r="72" spans="9:22" x14ac:dyDescent="0.25">
      <c r="I72" s="96">
        <f t="shared" ref="I72:I135" si="21">IF($I$5&gt;K72,($I$5-K72)/12,0)</f>
        <v>0</v>
      </c>
      <c r="J72" s="97">
        <f t="shared" ref="J72:J135" si="22">ROUNDDOWN(I72,0)</f>
        <v>0</v>
      </c>
      <c r="K72" s="79">
        <f t="shared" si="12"/>
        <v>295</v>
      </c>
      <c r="L72" s="72">
        <f t="shared" si="14"/>
        <v>175</v>
      </c>
      <c r="M72" s="80"/>
      <c r="N72" s="80">
        <f t="shared" si="15"/>
        <v>8.625</v>
      </c>
      <c r="O72" s="72">
        <f t="shared" si="16"/>
        <v>0</v>
      </c>
      <c r="P72" s="72">
        <f t="shared" si="13"/>
        <v>1.7817030456015697</v>
      </c>
      <c r="Q72" s="72">
        <f t="shared" ref="Q72:Q135" si="23">IF(K72&gt;0,(S71+T72)*(1-($P$5/12)),0)</f>
        <v>10690.218273609418</v>
      </c>
      <c r="R72" s="72">
        <f t="shared" ref="R72:R135" si="24">Q72*($B$15/12)</f>
        <v>44.542576140039245</v>
      </c>
      <c r="S72" s="72">
        <f t="shared" si="17"/>
        <v>10734.760849749457</v>
      </c>
      <c r="T72" s="74">
        <f t="shared" si="18"/>
        <v>166.375</v>
      </c>
      <c r="U72" s="77">
        <f t="shared" si="19"/>
        <v>66</v>
      </c>
      <c r="V72" s="78">
        <f t="shared" si="20"/>
        <v>10734.760849749457</v>
      </c>
    </row>
    <row r="73" spans="9:22" x14ac:dyDescent="0.25">
      <c r="I73" s="96">
        <f t="shared" si="21"/>
        <v>0</v>
      </c>
      <c r="J73" s="97">
        <f t="shared" si="22"/>
        <v>0</v>
      </c>
      <c r="K73" s="79">
        <f t="shared" ref="K73:K136" si="25">IF(K72-1&gt;0,K72-1,0)</f>
        <v>294</v>
      </c>
      <c r="L73" s="72">
        <f t="shared" si="14"/>
        <v>175</v>
      </c>
      <c r="M73" s="80"/>
      <c r="N73" s="80">
        <f t="shared" si="15"/>
        <v>8.625</v>
      </c>
      <c r="O73" s="72">
        <f t="shared" si="16"/>
        <v>0</v>
      </c>
      <c r="P73" s="72">
        <f t="shared" ref="P73:P136" si="26">IF(K73&gt;0,Q73*($P$5/12),0)</f>
        <v>1.8165531656290832</v>
      </c>
      <c r="Q73" s="72">
        <f t="shared" si="23"/>
        <v>10899.318993774499</v>
      </c>
      <c r="R73" s="72">
        <f t="shared" si="24"/>
        <v>45.413829140727081</v>
      </c>
      <c r="S73" s="72">
        <f t="shared" si="17"/>
        <v>10944.732822915226</v>
      </c>
      <c r="T73" s="74">
        <f t="shared" si="18"/>
        <v>166.375</v>
      </c>
      <c r="U73" s="77">
        <f t="shared" si="19"/>
        <v>67</v>
      </c>
      <c r="V73" s="78">
        <f t="shared" si="20"/>
        <v>10944.732822915226</v>
      </c>
    </row>
    <row r="74" spans="9:22" x14ac:dyDescent="0.25">
      <c r="I74" s="96">
        <f t="shared" si="21"/>
        <v>0</v>
      </c>
      <c r="J74" s="97">
        <f t="shared" si="22"/>
        <v>0</v>
      </c>
      <c r="K74" s="79">
        <f t="shared" si="25"/>
        <v>293</v>
      </c>
      <c r="L74" s="72">
        <f t="shared" si="14"/>
        <v>175</v>
      </c>
      <c r="M74" s="80"/>
      <c r="N74" s="80">
        <f t="shared" si="15"/>
        <v>8.625</v>
      </c>
      <c r="O74" s="72">
        <f t="shared" si="16"/>
        <v>0</v>
      </c>
      <c r="P74" s="72">
        <f t="shared" si="26"/>
        <v>1.8515426619352344</v>
      </c>
      <c r="Q74" s="72">
        <f t="shared" si="23"/>
        <v>11109.255971611406</v>
      </c>
      <c r="R74" s="72">
        <f t="shared" si="24"/>
        <v>46.288566548380857</v>
      </c>
      <c r="S74" s="72">
        <f t="shared" si="17"/>
        <v>11155.544538159787</v>
      </c>
      <c r="T74" s="74">
        <f t="shared" si="18"/>
        <v>166.375</v>
      </c>
      <c r="U74" s="77">
        <f t="shared" si="19"/>
        <v>68</v>
      </c>
      <c r="V74" s="78">
        <f t="shared" si="20"/>
        <v>11155.544538159787</v>
      </c>
    </row>
    <row r="75" spans="9:22" x14ac:dyDescent="0.25">
      <c r="I75" s="96">
        <f t="shared" si="21"/>
        <v>0</v>
      </c>
      <c r="J75" s="97">
        <f t="shared" si="22"/>
        <v>0</v>
      </c>
      <c r="K75" s="79">
        <f t="shared" si="25"/>
        <v>292</v>
      </c>
      <c r="L75" s="72">
        <f t="shared" si="14"/>
        <v>175</v>
      </c>
      <c r="M75" s="80"/>
      <c r="N75" s="80">
        <f t="shared" si="15"/>
        <v>8.625</v>
      </c>
      <c r="O75" s="72">
        <f t="shared" si="16"/>
        <v>0</v>
      </c>
      <c r="P75" s="72">
        <f t="shared" si="26"/>
        <v>1.8866720919283491</v>
      </c>
      <c r="Q75" s="72">
        <f t="shared" si="23"/>
        <v>11320.032551570095</v>
      </c>
      <c r="R75" s="72">
        <f t="shared" si="24"/>
        <v>47.166802298208729</v>
      </c>
      <c r="S75" s="72">
        <f t="shared" si="17"/>
        <v>11367.199353868304</v>
      </c>
      <c r="T75" s="74">
        <f t="shared" si="18"/>
        <v>166.375</v>
      </c>
      <c r="U75" s="77">
        <f t="shared" si="19"/>
        <v>69</v>
      </c>
      <c r="V75" s="78">
        <f t="shared" si="20"/>
        <v>11367.199353868304</v>
      </c>
    </row>
    <row r="76" spans="9:22" x14ac:dyDescent="0.25">
      <c r="I76" s="96">
        <f t="shared" si="21"/>
        <v>0</v>
      </c>
      <c r="J76" s="97">
        <f t="shared" si="22"/>
        <v>0</v>
      </c>
      <c r="K76" s="79">
        <f t="shared" si="25"/>
        <v>291</v>
      </c>
      <c r="L76" s="72">
        <f t="shared" si="14"/>
        <v>175</v>
      </c>
      <c r="M76" s="80"/>
      <c r="N76" s="80">
        <f t="shared" si="15"/>
        <v>8.625</v>
      </c>
      <c r="O76" s="72">
        <f t="shared" si="16"/>
        <v>0</v>
      </c>
      <c r="P76" s="72">
        <f t="shared" si="26"/>
        <v>1.9219420152459987</v>
      </c>
      <c r="Q76" s="72">
        <f t="shared" si="23"/>
        <v>11531.652091475993</v>
      </c>
      <c r="R76" s="72">
        <f t="shared" si="24"/>
        <v>48.048550381149973</v>
      </c>
      <c r="S76" s="72">
        <f t="shared" si="17"/>
        <v>11579.700641857144</v>
      </c>
      <c r="T76" s="74">
        <f t="shared" si="18"/>
        <v>166.375</v>
      </c>
      <c r="U76" s="77">
        <f t="shared" si="19"/>
        <v>70</v>
      </c>
      <c r="V76" s="78">
        <f t="shared" si="20"/>
        <v>11579.700641857144</v>
      </c>
    </row>
    <row r="77" spans="9:22" x14ac:dyDescent="0.25">
      <c r="I77" s="96">
        <f t="shared" si="21"/>
        <v>0</v>
      </c>
      <c r="J77" s="97">
        <f t="shared" si="22"/>
        <v>0</v>
      </c>
      <c r="K77" s="79">
        <f t="shared" si="25"/>
        <v>290</v>
      </c>
      <c r="L77" s="72">
        <f t="shared" si="14"/>
        <v>175</v>
      </c>
      <c r="M77" s="80"/>
      <c r="N77" s="80">
        <f t="shared" si="15"/>
        <v>8.625</v>
      </c>
      <c r="O77" s="72">
        <f t="shared" si="16"/>
        <v>0</v>
      </c>
      <c r="P77" s="72">
        <f t="shared" si="26"/>
        <v>1.9573529937639167</v>
      </c>
      <c r="Q77" s="72">
        <f t="shared" si="23"/>
        <v>11744.117962583501</v>
      </c>
      <c r="R77" s="72">
        <f t="shared" si="24"/>
        <v>48.93382484409792</v>
      </c>
      <c r="S77" s="72">
        <f t="shared" si="17"/>
        <v>11793.051787427599</v>
      </c>
      <c r="T77" s="74">
        <f t="shared" si="18"/>
        <v>166.375</v>
      </c>
      <c r="U77" s="77">
        <f t="shared" si="19"/>
        <v>71</v>
      </c>
      <c r="V77" s="78">
        <f t="shared" si="20"/>
        <v>11793.051787427599</v>
      </c>
    </row>
    <row r="78" spans="9:22" x14ac:dyDescent="0.25">
      <c r="I78" s="96">
        <f t="shared" si="21"/>
        <v>0</v>
      </c>
      <c r="J78" s="97">
        <f t="shared" si="22"/>
        <v>0</v>
      </c>
      <c r="K78" s="79">
        <f t="shared" si="25"/>
        <v>289</v>
      </c>
      <c r="L78" s="72">
        <f t="shared" si="14"/>
        <v>175</v>
      </c>
      <c r="M78" s="80"/>
      <c r="N78" s="80">
        <f t="shared" si="15"/>
        <v>8.625</v>
      </c>
      <c r="O78" s="72">
        <f t="shared" si="16"/>
        <v>0</v>
      </c>
      <c r="P78" s="72">
        <f t="shared" si="26"/>
        <v>1.9929055916049492</v>
      </c>
      <c r="Q78" s="72">
        <f t="shared" si="23"/>
        <v>11957.433549629695</v>
      </c>
      <c r="R78" s="72">
        <f t="shared" si="24"/>
        <v>49.822639790123731</v>
      </c>
      <c r="S78" s="72">
        <f t="shared" si="17"/>
        <v>12007.256189419819</v>
      </c>
      <c r="T78" s="74">
        <f t="shared" si="18"/>
        <v>166.375</v>
      </c>
      <c r="U78" s="77">
        <f t="shared" si="19"/>
        <v>72</v>
      </c>
      <c r="V78" s="78">
        <f t="shared" si="20"/>
        <v>12007.256189419819</v>
      </c>
    </row>
    <row r="79" spans="9:22" x14ac:dyDescent="0.25">
      <c r="I79" s="96">
        <f t="shared" si="21"/>
        <v>0</v>
      </c>
      <c r="J79" s="97">
        <f t="shared" si="22"/>
        <v>0</v>
      </c>
      <c r="K79" s="82">
        <f t="shared" si="25"/>
        <v>288</v>
      </c>
      <c r="L79" s="72">
        <f t="shared" si="14"/>
        <v>175</v>
      </c>
      <c r="M79" s="83"/>
      <c r="N79" s="80">
        <f t="shared" si="15"/>
        <v>8.625</v>
      </c>
      <c r="O79" s="72">
        <f t="shared" si="16"/>
        <v>0</v>
      </c>
      <c r="P79" s="72">
        <f t="shared" si="26"/>
        <v>2.0286003751480415</v>
      </c>
      <c r="Q79" s="72">
        <f t="shared" si="23"/>
        <v>12171.602250888249</v>
      </c>
      <c r="R79" s="72">
        <f t="shared" si="24"/>
        <v>50.715009378701033</v>
      </c>
      <c r="S79" s="72">
        <f t="shared" si="17"/>
        <v>12222.317260266949</v>
      </c>
      <c r="T79" s="74">
        <f t="shared" si="18"/>
        <v>166.375</v>
      </c>
      <c r="U79" s="77">
        <f t="shared" si="19"/>
        <v>73</v>
      </c>
      <c r="V79" s="78">
        <f t="shared" si="20"/>
        <v>12222.317260266949</v>
      </c>
    </row>
    <row r="80" spans="9:22" x14ac:dyDescent="0.25">
      <c r="I80" s="96">
        <f t="shared" si="21"/>
        <v>0</v>
      </c>
      <c r="J80" s="97">
        <f t="shared" si="22"/>
        <v>0</v>
      </c>
      <c r="K80" s="79">
        <f t="shared" si="25"/>
        <v>287</v>
      </c>
      <c r="L80" s="72">
        <f t="shared" si="14"/>
        <v>175</v>
      </c>
      <c r="M80" s="80"/>
      <c r="N80" s="80">
        <f t="shared" si="15"/>
        <v>8.625</v>
      </c>
      <c r="O80" s="72">
        <f t="shared" si="16"/>
        <v>0</v>
      </c>
      <c r="P80" s="72">
        <f t="shared" si="26"/>
        <v>2.0644379130372621</v>
      </c>
      <c r="Q80" s="72">
        <f t="shared" si="23"/>
        <v>12386.627478223572</v>
      </c>
      <c r="R80" s="72">
        <f t="shared" si="24"/>
        <v>51.610947825931554</v>
      </c>
      <c r="S80" s="72">
        <f t="shared" si="17"/>
        <v>12438.238426049504</v>
      </c>
      <c r="T80" s="74">
        <f t="shared" si="18"/>
        <v>166.375</v>
      </c>
      <c r="U80" s="77">
        <f t="shared" si="19"/>
        <v>74</v>
      </c>
      <c r="V80" s="78">
        <f t="shared" si="20"/>
        <v>12438.238426049504</v>
      </c>
    </row>
    <row r="81" spans="9:22" x14ac:dyDescent="0.25">
      <c r="I81" s="96">
        <f t="shared" si="21"/>
        <v>0</v>
      </c>
      <c r="J81" s="97">
        <f t="shared" si="22"/>
        <v>0</v>
      </c>
      <c r="K81" s="79">
        <f t="shared" si="25"/>
        <v>286</v>
      </c>
      <c r="L81" s="72">
        <f t="shared" si="14"/>
        <v>175</v>
      </c>
      <c r="M81" s="80"/>
      <c r="N81" s="80">
        <f t="shared" si="15"/>
        <v>8.625</v>
      </c>
      <c r="O81" s="72">
        <f t="shared" si="16"/>
        <v>0</v>
      </c>
      <c r="P81" s="72">
        <f t="shared" si="26"/>
        <v>2.1004187761908604</v>
      </c>
      <c r="Q81" s="72">
        <f t="shared" si="23"/>
        <v>12602.512657145162</v>
      </c>
      <c r="R81" s="72">
        <f t="shared" si="24"/>
        <v>52.510469404771506</v>
      </c>
      <c r="S81" s="72">
        <f t="shared" si="17"/>
        <v>12655.023126549933</v>
      </c>
      <c r="T81" s="74">
        <f t="shared" si="18"/>
        <v>166.375</v>
      </c>
      <c r="U81" s="77">
        <f t="shared" si="19"/>
        <v>75</v>
      </c>
      <c r="V81" s="78">
        <f t="shared" si="20"/>
        <v>12655.023126549933</v>
      </c>
    </row>
    <row r="82" spans="9:22" x14ac:dyDescent="0.25">
      <c r="I82" s="96">
        <f t="shared" si="21"/>
        <v>0</v>
      </c>
      <c r="J82" s="97">
        <f t="shared" si="22"/>
        <v>0</v>
      </c>
      <c r="K82" s="79">
        <f t="shared" si="25"/>
        <v>285</v>
      </c>
      <c r="L82" s="72">
        <f t="shared" si="14"/>
        <v>175</v>
      </c>
      <c r="M82" s="80"/>
      <c r="N82" s="80">
        <f t="shared" si="15"/>
        <v>8.625</v>
      </c>
      <c r="O82" s="72">
        <f t="shared" si="16"/>
        <v>0</v>
      </c>
      <c r="P82" s="72">
        <f t="shared" si="26"/>
        <v>2.1365435378103625</v>
      </c>
      <c r="Q82" s="72">
        <f t="shared" si="23"/>
        <v>12819.261226862176</v>
      </c>
      <c r="R82" s="72">
        <f t="shared" si="24"/>
        <v>53.413588445259066</v>
      </c>
      <c r="S82" s="72">
        <f t="shared" si="17"/>
        <v>12872.674815307435</v>
      </c>
      <c r="T82" s="74">
        <f t="shared" si="18"/>
        <v>166.375</v>
      </c>
      <c r="U82" s="77">
        <f t="shared" si="19"/>
        <v>76</v>
      </c>
      <c r="V82" s="78">
        <f t="shared" si="20"/>
        <v>12872.674815307435</v>
      </c>
    </row>
    <row r="83" spans="9:22" x14ac:dyDescent="0.25">
      <c r="I83" s="96">
        <f t="shared" si="21"/>
        <v>0</v>
      </c>
      <c r="J83" s="97">
        <f t="shared" si="22"/>
        <v>0</v>
      </c>
      <c r="K83" s="79">
        <f t="shared" si="25"/>
        <v>284</v>
      </c>
      <c r="L83" s="72">
        <f t="shared" si="14"/>
        <v>175</v>
      </c>
      <c r="M83" s="80"/>
      <c r="N83" s="80">
        <f t="shared" si="15"/>
        <v>8.625</v>
      </c>
      <c r="O83" s="72">
        <f t="shared" si="16"/>
        <v>0</v>
      </c>
      <c r="P83" s="72">
        <f t="shared" si="26"/>
        <v>2.1728127733897029</v>
      </c>
      <c r="Q83" s="72">
        <f t="shared" si="23"/>
        <v>13036.876640338218</v>
      </c>
      <c r="R83" s="72">
        <f t="shared" si="24"/>
        <v>54.320319334742571</v>
      </c>
      <c r="S83" s="72">
        <f t="shared" si="17"/>
        <v>13091.19695967296</v>
      </c>
      <c r="T83" s="74">
        <f t="shared" si="18"/>
        <v>166.375</v>
      </c>
      <c r="U83" s="77">
        <f t="shared" si="19"/>
        <v>77</v>
      </c>
      <c r="V83" s="78">
        <f t="shared" si="20"/>
        <v>13091.19695967296</v>
      </c>
    </row>
    <row r="84" spans="9:22" x14ac:dyDescent="0.25">
      <c r="I84" s="96">
        <f t="shared" si="21"/>
        <v>0</v>
      </c>
      <c r="J84" s="97">
        <f t="shared" si="22"/>
        <v>0</v>
      </c>
      <c r="K84" s="79">
        <f t="shared" si="25"/>
        <v>283</v>
      </c>
      <c r="L84" s="72">
        <f t="shared" si="14"/>
        <v>175</v>
      </c>
      <c r="M84" s="80"/>
      <c r="N84" s="80">
        <f t="shared" si="15"/>
        <v>8.625</v>
      </c>
      <c r="O84" s="72">
        <f t="shared" si="16"/>
        <v>0</v>
      </c>
      <c r="P84" s="72">
        <f t="shared" si="26"/>
        <v>2.2092270607243911</v>
      </c>
      <c r="Q84" s="72">
        <f t="shared" si="23"/>
        <v>13255.362364346347</v>
      </c>
      <c r="R84" s="72">
        <f t="shared" si="24"/>
        <v>55.230676518109782</v>
      </c>
      <c r="S84" s="72">
        <f t="shared" si="17"/>
        <v>13310.593040864456</v>
      </c>
      <c r="T84" s="74">
        <f t="shared" si="18"/>
        <v>166.375</v>
      </c>
      <c r="U84" s="77">
        <f t="shared" si="19"/>
        <v>78</v>
      </c>
      <c r="V84" s="78">
        <f t="shared" si="20"/>
        <v>13310.593040864456</v>
      </c>
    </row>
    <row r="85" spans="9:22" x14ac:dyDescent="0.25">
      <c r="I85" s="96">
        <f t="shared" si="21"/>
        <v>0</v>
      </c>
      <c r="J85" s="97">
        <f t="shared" si="22"/>
        <v>0</v>
      </c>
      <c r="K85" s="79">
        <f t="shared" si="25"/>
        <v>282</v>
      </c>
      <c r="L85" s="72">
        <f t="shared" si="14"/>
        <v>175</v>
      </c>
      <c r="M85" s="80"/>
      <c r="N85" s="80">
        <f t="shared" si="15"/>
        <v>8.625</v>
      </c>
      <c r="O85" s="72">
        <f t="shared" si="16"/>
        <v>0</v>
      </c>
      <c r="P85" s="72">
        <f t="shared" si="26"/>
        <v>2.2457869799207186</v>
      </c>
      <c r="Q85" s="72">
        <f t="shared" si="23"/>
        <v>13474.721879524312</v>
      </c>
      <c r="R85" s="72">
        <f t="shared" si="24"/>
        <v>56.144674498017963</v>
      </c>
      <c r="S85" s="72">
        <f t="shared" si="17"/>
        <v>13530.86655402233</v>
      </c>
      <c r="T85" s="74">
        <f t="shared" si="18"/>
        <v>166.375</v>
      </c>
      <c r="U85" s="77">
        <f t="shared" si="19"/>
        <v>79</v>
      </c>
      <c r="V85" s="78">
        <f t="shared" si="20"/>
        <v>13530.86655402233</v>
      </c>
    </row>
    <row r="86" spans="9:22" x14ac:dyDescent="0.25">
      <c r="I86" s="96">
        <f t="shared" si="21"/>
        <v>0</v>
      </c>
      <c r="J86" s="97">
        <f t="shared" si="22"/>
        <v>0</v>
      </c>
      <c r="K86" s="79">
        <f t="shared" si="25"/>
        <v>281</v>
      </c>
      <c r="L86" s="72">
        <f t="shared" si="14"/>
        <v>175</v>
      </c>
      <c r="M86" s="80"/>
      <c r="N86" s="80">
        <f t="shared" si="15"/>
        <v>8.625</v>
      </c>
      <c r="O86" s="72">
        <f t="shared" si="16"/>
        <v>0</v>
      </c>
      <c r="P86" s="72">
        <f t="shared" si="26"/>
        <v>2.2824931134049988</v>
      </c>
      <c r="Q86" s="72">
        <f t="shared" si="23"/>
        <v>13694.958680429992</v>
      </c>
      <c r="R86" s="72">
        <f t="shared" si="24"/>
        <v>57.062327835124968</v>
      </c>
      <c r="S86" s="72">
        <f t="shared" si="17"/>
        <v>13752.021008265117</v>
      </c>
      <c r="T86" s="74">
        <f t="shared" si="18"/>
        <v>166.375</v>
      </c>
      <c r="U86" s="77">
        <f t="shared" si="19"/>
        <v>80</v>
      </c>
      <c r="V86" s="78">
        <f t="shared" si="20"/>
        <v>13752.021008265117</v>
      </c>
    </row>
    <row r="87" spans="9:22" x14ac:dyDescent="0.25">
      <c r="I87" s="96">
        <f t="shared" si="21"/>
        <v>0</v>
      </c>
      <c r="J87" s="97">
        <f t="shared" si="22"/>
        <v>0</v>
      </c>
      <c r="K87" s="79">
        <f t="shared" si="25"/>
        <v>280</v>
      </c>
      <c r="L87" s="72">
        <f t="shared" si="14"/>
        <v>175</v>
      </c>
      <c r="M87" s="80"/>
      <c r="N87" s="80">
        <f t="shared" si="15"/>
        <v>8.625</v>
      </c>
      <c r="O87" s="72">
        <f t="shared" si="16"/>
        <v>0</v>
      </c>
      <c r="P87" s="72">
        <f t="shared" si="26"/>
        <v>2.3193460459328454</v>
      </c>
      <c r="Q87" s="72">
        <f t="shared" si="23"/>
        <v>13916.076275597074</v>
      </c>
      <c r="R87" s="72">
        <f t="shared" si="24"/>
        <v>57.983651148321137</v>
      </c>
      <c r="S87" s="72">
        <f t="shared" si="17"/>
        <v>13974.059926745394</v>
      </c>
      <c r="T87" s="74">
        <f t="shared" si="18"/>
        <v>166.375</v>
      </c>
      <c r="U87" s="77">
        <f t="shared" si="19"/>
        <v>81</v>
      </c>
      <c r="V87" s="78">
        <f t="shared" si="20"/>
        <v>13974.059926745394</v>
      </c>
    </row>
    <row r="88" spans="9:22" x14ac:dyDescent="0.25">
      <c r="I88" s="96">
        <f t="shared" si="21"/>
        <v>0</v>
      </c>
      <c r="J88" s="97">
        <f t="shared" si="22"/>
        <v>0</v>
      </c>
      <c r="K88" s="79">
        <f t="shared" si="25"/>
        <v>279</v>
      </c>
      <c r="L88" s="72">
        <f t="shared" si="14"/>
        <v>175</v>
      </c>
      <c r="M88" s="80"/>
      <c r="N88" s="80">
        <f t="shared" si="15"/>
        <v>8.625</v>
      </c>
      <c r="O88" s="72">
        <f t="shared" si="16"/>
        <v>0</v>
      </c>
      <c r="P88" s="72">
        <f t="shared" si="26"/>
        <v>2.3563463645984895</v>
      </c>
      <c r="Q88" s="72">
        <f t="shared" si="23"/>
        <v>14138.078187590938</v>
      </c>
      <c r="R88" s="72">
        <f t="shared" si="24"/>
        <v>58.908659114962241</v>
      </c>
      <c r="S88" s="72">
        <f t="shared" si="17"/>
        <v>14196.9868467059</v>
      </c>
      <c r="T88" s="74">
        <f t="shared" si="18"/>
        <v>166.375</v>
      </c>
      <c r="U88" s="77">
        <f t="shared" si="19"/>
        <v>82</v>
      </c>
      <c r="V88" s="78">
        <f t="shared" si="20"/>
        <v>14196.9868467059</v>
      </c>
    </row>
    <row r="89" spans="9:22" x14ac:dyDescent="0.25">
      <c r="I89" s="96">
        <f t="shared" si="21"/>
        <v>0</v>
      </c>
      <c r="J89" s="97">
        <f t="shared" si="22"/>
        <v>0</v>
      </c>
      <c r="K89" s="79">
        <f t="shared" si="25"/>
        <v>278</v>
      </c>
      <c r="L89" s="72">
        <f t="shared" si="14"/>
        <v>175</v>
      </c>
      <c r="M89" s="80"/>
      <c r="N89" s="80">
        <f t="shared" si="15"/>
        <v>8.625</v>
      </c>
      <c r="O89" s="72">
        <f t="shared" si="16"/>
        <v>0</v>
      </c>
      <c r="P89" s="72">
        <f t="shared" si="26"/>
        <v>2.3934946588441304</v>
      </c>
      <c r="Q89" s="72">
        <f t="shared" si="23"/>
        <v>14360.967953064783</v>
      </c>
      <c r="R89" s="72">
        <f t="shared" si="24"/>
        <v>59.837366471103259</v>
      </c>
      <c r="S89" s="72">
        <f t="shared" si="17"/>
        <v>14420.805319535886</v>
      </c>
      <c r="T89" s="74">
        <f t="shared" si="18"/>
        <v>166.375</v>
      </c>
      <c r="U89" s="77">
        <f t="shared" si="19"/>
        <v>83</v>
      </c>
      <c r="V89" s="78">
        <f t="shared" si="20"/>
        <v>14420.805319535886</v>
      </c>
    </row>
    <row r="90" spans="9:22" x14ac:dyDescent="0.25">
      <c r="I90" s="96">
        <f t="shared" si="21"/>
        <v>0</v>
      </c>
      <c r="J90" s="97">
        <f t="shared" si="22"/>
        <v>0</v>
      </c>
      <c r="K90" s="79">
        <f t="shared" si="25"/>
        <v>277</v>
      </c>
      <c r="L90" s="72">
        <f t="shared" si="14"/>
        <v>175</v>
      </c>
      <c r="M90" s="80"/>
      <c r="N90" s="80">
        <f t="shared" si="15"/>
        <v>8.625</v>
      </c>
      <c r="O90" s="72">
        <f t="shared" si="16"/>
        <v>0</v>
      </c>
      <c r="P90" s="72">
        <f t="shared" si="26"/>
        <v>2.4307915204693273</v>
      </c>
      <c r="Q90" s="72">
        <f t="shared" si="23"/>
        <v>14584.749122815963</v>
      </c>
      <c r="R90" s="72">
        <f t="shared" si="24"/>
        <v>60.769788011733176</v>
      </c>
      <c r="S90" s="72">
        <f t="shared" si="17"/>
        <v>14645.518910827697</v>
      </c>
      <c r="T90" s="74">
        <f t="shared" si="18"/>
        <v>166.375</v>
      </c>
      <c r="U90" s="77">
        <f t="shared" si="19"/>
        <v>84</v>
      </c>
      <c r="V90" s="78">
        <f t="shared" si="20"/>
        <v>14645.518910827697</v>
      </c>
    </row>
    <row r="91" spans="9:22" x14ac:dyDescent="0.25">
      <c r="I91" s="96">
        <f t="shared" si="21"/>
        <v>0</v>
      </c>
      <c r="J91" s="97">
        <f t="shared" si="22"/>
        <v>0</v>
      </c>
      <c r="K91" s="82">
        <f t="shared" si="25"/>
        <v>276</v>
      </c>
      <c r="L91" s="72">
        <f t="shared" si="14"/>
        <v>175</v>
      </c>
      <c r="M91" s="83"/>
      <c r="N91" s="80">
        <f t="shared" si="15"/>
        <v>8.625</v>
      </c>
      <c r="O91" s="72">
        <f t="shared" si="16"/>
        <v>0</v>
      </c>
      <c r="P91" s="72">
        <f t="shared" si="26"/>
        <v>2.4682375436404267</v>
      </c>
      <c r="Q91" s="72">
        <f t="shared" si="23"/>
        <v>14809.42526184256</v>
      </c>
      <c r="R91" s="72">
        <f t="shared" si="24"/>
        <v>61.705938591010664</v>
      </c>
      <c r="S91" s="72">
        <f t="shared" si="17"/>
        <v>14871.13120043357</v>
      </c>
      <c r="T91" s="74">
        <f t="shared" si="18"/>
        <v>166.375</v>
      </c>
      <c r="U91" s="77">
        <f t="shared" si="19"/>
        <v>85</v>
      </c>
      <c r="V91" s="78">
        <f t="shared" si="20"/>
        <v>14871.13120043357</v>
      </c>
    </row>
    <row r="92" spans="9:22" x14ac:dyDescent="0.25">
      <c r="I92" s="96">
        <f t="shared" si="21"/>
        <v>0</v>
      </c>
      <c r="J92" s="97">
        <f t="shared" si="22"/>
        <v>0</v>
      </c>
      <c r="K92" s="79">
        <f t="shared" si="25"/>
        <v>275</v>
      </c>
      <c r="L92" s="72">
        <f t="shared" si="14"/>
        <v>175</v>
      </c>
      <c r="M92" s="80"/>
      <c r="N92" s="80">
        <f t="shared" si="15"/>
        <v>8.625</v>
      </c>
      <c r="O92" s="72">
        <f t="shared" si="16"/>
        <v>0</v>
      </c>
      <c r="P92" s="72">
        <f t="shared" si="26"/>
        <v>2.5058333249000277</v>
      </c>
      <c r="Q92" s="72">
        <f t="shared" si="23"/>
        <v>15034.999949400166</v>
      </c>
      <c r="R92" s="72">
        <f t="shared" si="24"/>
        <v>62.64583312250069</v>
      </c>
      <c r="S92" s="72">
        <f t="shared" si="17"/>
        <v>15097.645782522666</v>
      </c>
      <c r="T92" s="74">
        <f t="shared" si="18"/>
        <v>166.375</v>
      </c>
      <c r="U92" s="77">
        <f t="shared" si="19"/>
        <v>86</v>
      </c>
      <c r="V92" s="78">
        <f t="shared" si="20"/>
        <v>15097.645782522666</v>
      </c>
    </row>
    <row r="93" spans="9:22" x14ac:dyDescent="0.25">
      <c r="I93" s="96">
        <f t="shared" si="21"/>
        <v>0</v>
      </c>
      <c r="J93" s="97">
        <f t="shared" si="22"/>
        <v>0</v>
      </c>
      <c r="K93" s="79">
        <f t="shared" si="25"/>
        <v>274</v>
      </c>
      <c r="L93" s="72">
        <f t="shared" si="14"/>
        <v>175</v>
      </c>
      <c r="M93" s="80"/>
      <c r="N93" s="80">
        <f t="shared" si="15"/>
        <v>8.625</v>
      </c>
      <c r="O93" s="72">
        <f t="shared" si="16"/>
        <v>0</v>
      </c>
      <c r="P93" s="72">
        <f t="shared" si="26"/>
        <v>2.5435794631764854</v>
      </c>
      <c r="Q93" s="72">
        <f t="shared" si="23"/>
        <v>15261.476779058912</v>
      </c>
      <c r="R93" s="72">
        <f t="shared" si="24"/>
        <v>63.589486579412132</v>
      </c>
      <c r="S93" s="72">
        <f t="shared" si="17"/>
        <v>15325.066265638325</v>
      </c>
      <c r="T93" s="74">
        <f t="shared" si="18"/>
        <v>166.375</v>
      </c>
      <c r="U93" s="77">
        <f t="shared" si="19"/>
        <v>87</v>
      </c>
      <c r="V93" s="78">
        <f t="shared" si="20"/>
        <v>15325.066265638325</v>
      </c>
    </row>
    <row r="94" spans="9:22" x14ac:dyDescent="0.25">
      <c r="I94" s="96">
        <f t="shared" si="21"/>
        <v>0</v>
      </c>
      <c r="J94" s="97">
        <f t="shared" si="22"/>
        <v>0</v>
      </c>
      <c r="K94" s="79">
        <f t="shared" si="25"/>
        <v>273</v>
      </c>
      <c r="L94" s="72">
        <f t="shared" si="14"/>
        <v>175</v>
      </c>
      <c r="M94" s="80"/>
      <c r="N94" s="80">
        <f t="shared" si="15"/>
        <v>8.625</v>
      </c>
      <c r="O94" s="72">
        <f t="shared" si="16"/>
        <v>0</v>
      </c>
      <c r="P94" s="72">
        <f t="shared" si="26"/>
        <v>2.5814765597934533</v>
      </c>
      <c r="Q94" s="72">
        <f t="shared" si="23"/>
        <v>15488.859358760719</v>
      </c>
      <c r="R94" s="72">
        <f t="shared" si="24"/>
        <v>64.536913994836326</v>
      </c>
      <c r="S94" s="72">
        <f t="shared" si="17"/>
        <v>15553.396272755555</v>
      </c>
      <c r="T94" s="74">
        <f t="shared" si="18"/>
        <v>166.375</v>
      </c>
      <c r="U94" s="77">
        <f t="shared" si="19"/>
        <v>88</v>
      </c>
      <c r="V94" s="78">
        <f t="shared" si="20"/>
        <v>15553.396272755555</v>
      </c>
    </row>
    <row r="95" spans="9:22" x14ac:dyDescent="0.25">
      <c r="I95" s="96">
        <f t="shared" si="21"/>
        <v>0</v>
      </c>
      <c r="J95" s="97">
        <f t="shared" si="22"/>
        <v>0</v>
      </c>
      <c r="K95" s="79">
        <f t="shared" si="25"/>
        <v>272</v>
      </c>
      <c r="L95" s="72">
        <f t="shared" si="14"/>
        <v>175</v>
      </c>
      <c r="M95" s="80"/>
      <c r="N95" s="80">
        <f t="shared" si="15"/>
        <v>8.625</v>
      </c>
      <c r="O95" s="72">
        <f t="shared" si="16"/>
        <v>0</v>
      </c>
      <c r="P95" s="72">
        <f t="shared" si="26"/>
        <v>2.6195252184794606</v>
      </c>
      <c r="Q95" s="72">
        <f t="shared" si="23"/>
        <v>15717.151310876763</v>
      </c>
      <c r="R95" s="72">
        <f t="shared" si="24"/>
        <v>65.488130461986515</v>
      </c>
      <c r="S95" s="72">
        <f t="shared" si="17"/>
        <v>15782.63944133875</v>
      </c>
      <c r="T95" s="74">
        <f t="shared" si="18"/>
        <v>166.375</v>
      </c>
      <c r="U95" s="77">
        <f t="shared" si="19"/>
        <v>89</v>
      </c>
      <c r="V95" s="78">
        <f t="shared" si="20"/>
        <v>15782.63944133875</v>
      </c>
    </row>
    <row r="96" spans="9:22" x14ac:dyDescent="0.25">
      <c r="I96" s="96">
        <f t="shared" si="21"/>
        <v>0</v>
      </c>
      <c r="J96" s="97">
        <f t="shared" si="22"/>
        <v>0</v>
      </c>
      <c r="K96" s="79">
        <f t="shared" si="25"/>
        <v>271</v>
      </c>
      <c r="L96" s="72">
        <f t="shared" si="14"/>
        <v>175</v>
      </c>
      <c r="M96" s="80"/>
      <c r="N96" s="80">
        <f t="shared" si="15"/>
        <v>8.625</v>
      </c>
      <c r="O96" s="72">
        <f t="shared" si="16"/>
        <v>0</v>
      </c>
      <c r="P96" s="72">
        <f t="shared" si="26"/>
        <v>2.6577260453775322</v>
      </c>
      <c r="Q96" s="72">
        <f t="shared" si="23"/>
        <v>15946.356272265193</v>
      </c>
      <c r="R96" s="72">
        <f t="shared" si="24"/>
        <v>66.44315113443831</v>
      </c>
      <c r="S96" s="72">
        <f t="shared" si="17"/>
        <v>16012.799423399632</v>
      </c>
      <c r="T96" s="74">
        <f t="shared" si="18"/>
        <v>166.375</v>
      </c>
      <c r="U96" s="77">
        <f t="shared" si="19"/>
        <v>90</v>
      </c>
      <c r="V96" s="78">
        <f t="shared" si="20"/>
        <v>16012.799423399632</v>
      </c>
    </row>
    <row r="97" spans="9:22" x14ac:dyDescent="0.25">
      <c r="I97" s="96">
        <f t="shared" si="21"/>
        <v>0</v>
      </c>
      <c r="J97" s="97">
        <f t="shared" si="22"/>
        <v>0</v>
      </c>
      <c r="K97" s="79">
        <f t="shared" si="25"/>
        <v>270</v>
      </c>
      <c r="L97" s="72">
        <f t="shared" si="14"/>
        <v>175</v>
      </c>
      <c r="M97" s="80"/>
      <c r="N97" s="80">
        <f t="shared" si="15"/>
        <v>8.625</v>
      </c>
      <c r="O97" s="72">
        <f t="shared" si="16"/>
        <v>0</v>
      </c>
      <c r="P97" s="72">
        <f t="shared" si="26"/>
        <v>2.6960796490548442</v>
      </c>
      <c r="Q97" s="72">
        <f t="shared" si="23"/>
        <v>16176.477894329066</v>
      </c>
      <c r="R97" s="72">
        <f t="shared" si="24"/>
        <v>67.401991226371109</v>
      </c>
      <c r="S97" s="72">
        <f t="shared" si="17"/>
        <v>16243.879885555436</v>
      </c>
      <c r="T97" s="74">
        <f t="shared" si="18"/>
        <v>166.375</v>
      </c>
      <c r="U97" s="77">
        <f t="shared" si="19"/>
        <v>91</v>
      </c>
      <c r="V97" s="78">
        <f t="shared" si="20"/>
        <v>16243.879885555436</v>
      </c>
    </row>
    <row r="98" spans="9:22" x14ac:dyDescent="0.25">
      <c r="I98" s="96">
        <f t="shared" si="21"/>
        <v>0</v>
      </c>
      <c r="J98" s="97">
        <f t="shared" si="22"/>
        <v>0</v>
      </c>
      <c r="K98" s="79">
        <f t="shared" si="25"/>
        <v>269</v>
      </c>
      <c r="L98" s="72">
        <f t="shared" si="14"/>
        <v>175</v>
      </c>
      <c r="M98" s="80"/>
      <c r="N98" s="80">
        <f t="shared" si="15"/>
        <v>8.625</v>
      </c>
      <c r="O98" s="72">
        <f t="shared" si="16"/>
        <v>0</v>
      </c>
      <c r="P98" s="72">
        <f t="shared" si="26"/>
        <v>2.734586640512418</v>
      </c>
      <c r="Q98" s="72">
        <f t="shared" si="23"/>
        <v>16407.519843074508</v>
      </c>
      <c r="R98" s="72">
        <f t="shared" si="24"/>
        <v>68.364666012810446</v>
      </c>
      <c r="S98" s="72">
        <f t="shared" si="17"/>
        <v>16475.884509087318</v>
      </c>
      <c r="T98" s="74">
        <f t="shared" si="18"/>
        <v>166.375</v>
      </c>
      <c r="U98" s="77">
        <f t="shared" si="19"/>
        <v>92</v>
      </c>
      <c r="V98" s="78">
        <f t="shared" si="20"/>
        <v>16475.884509087318</v>
      </c>
    </row>
    <row r="99" spans="9:22" x14ac:dyDescent="0.25">
      <c r="I99" s="96">
        <f t="shared" si="21"/>
        <v>0</v>
      </c>
      <c r="J99" s="97">
        <f t="shared" si="22"/>
        <v>0</v>
      </c>
      <c r="K99" s="79">
        <f t="shared" si="25"/>
        <v>268</v>
      </c>
      <c r="L99" s="72">
        <f t="shared" si="14"/>
        <v>175</v>
      </c>
      <c r="M99" s="80"/>
      <c r="N99" s="80">
        <f t="shared" si="15"/>
        <v>8.625</v>
      </c>
      <c r="O99" s="72">
        <f t="shared" si="16"/>
        <v>0</v>
      </c>
      <c r="P99" s="72">
        <f t="shared" si="26"/>
        <v>2.7732476331948566</v>
      </c>
      <c r="Q99" s="72">
        <f t="shared" si="23"/>
        <v>16639.485799169139</v>
      </c>
      <c r="R99" s="72">
        <f t="shared" si="24"/>
        <v>69.331190829871417</v>
      </c>
      <c r="S99" s="72">
        <f t="shared" si="17"/>
        <v>16708.81698999901</v>
      </c>
      <c r="T99" s="74">
        <f t="shared" si="18"/>
        <v>166.375</v>
      </c>
      <c r="U99" s="77">
        <f t="shared" si="19"/>
        <v>93</v>
      </c>
      <c r="V99" s="78">
        <f t="shared" si="20"/>
        <v>16708.81698999901</v>
      </c>
    </row>
    <row r="100" spans="9:22" x14ac:dyDescent="0.25">
      <c r="I100" s="96">
        <f t="shared" si="21"/>
        <v>0</v>
      </c>
      <c r="J100" s="97">
        <f t="shared" si="22"/>
        <v>0</v>
      </c>
      <c r="K100" s="79">
        <f t="shared" si="25"/>
        <v>267</v>
      </c>
      <c r="L100" s="72">
        <f t="shared" si="14"/>
        <v>175</v>
      </c>
      <c r="M100" s="80"/>
      <c r="N100" s="80">
        <f t="shared" si="15"/>
        <v>8.625</v>
      </c>
      <c r="O100" s="72">
        <f t="shared" si="16"/>
        <v>0</v>
      </c>
      <c r="P100" s="72">
        <f t="shared" si="26"/>
        <v>2.8120632430001127</v>
      </c>
      <c r="Q100" s="72">
        <f t="shared" si="23"/>
        <v>16872.379458000676</v>
      </c>
      <c r="R100" s="72">
        <f t="shared" si="24"/>
        <v>70.301581075002815</v>
      </c>
      <c r="S100" s="72">
        <f t="shared" si="17"/>
        <v>16942.68103907568</v>
      </c>
      <c r="T100" s="74">
        <f t="shared" si="18"/>
        <v>166.375</v>
      </c>
      <c r="U100" s="77">
        <f t="shared" si="19"/>
        <v>94</v>
      </c>
      <c r="V100" s="78">
        <f t="shared" si="20"/>
        <v>16942.68103907568</v>
      </c>
    </row>
    <row r="101" spans="9:22" x14ac:dyDescent="0.25">
      <c r="I101" s="96">
        <f t="shared" si="21"/>
        <v>0</v>
      </c>
      <c r="J101" s="97">
        <f t="shared" si="22"/>
        <v>0</v>
      </c>
      <c r="K101" s="79">
        <f t="shared" si="25"/>
        <v>266</v>
      </c>
      <c r="L101" s="72">
        <f t="shared" si="14"/>
        <v>175</v>
      </c>
      <c r="M101" s="80"/>
      <c r="N101" s="80">
        <f t="shared" si="15"/>
        <v>8.625</v>
      </c>
      <c r="O101" s="72">
        <f t="shared" si="16"/>
        <v>0</v>
      </c>
      <c r="P101" s="72">
        <f t="shared" si="26"/>
        <v>2.8510340882893055</v>
      </c>
      <c r="Q101" s="72">
        <f t="shared" si="23"/>
        <v>17106.204529735835</v>
      </c>
      <c r="R101" s="72">
        <f t="shared" si="24"/>
        <v>71.275852207232646</v>
      </c>
      <c r="S101" s="72">
        <f t="shared" si="17"/>
        <v>17177.480381943067</v>
      </c>
      <c r="T101" s="74">
        <f t="shared" si="18"/>
        <v>166.375</v>
      </c>
      <c r="U101" s="77">
        <f t="shared" si="19"/>
        <v>95</v>
      </c>
      <c r="V101" s="78">
        <f t="shared" si="20"/>
        <v>17177.480381943067</v>
      </c>
    </row>
    <row r="102" spans="9:22" x14ac:dyDescent="0.25">
      <c r="I102" s="96">
        <f t="shared" si="21"/>
        <v>0</v>
      </c>
      <c r="J102" s="97">
        <f t="shared" si="22"/>
        <v>0</v>
      </c>
      <c r="K102" s="79">
        <f t="shared" si="25"/>
        <v>265</v>
      </c>
      <c r="L102" s="72">
        <f t="shared" si="14"/>
        <v>175</v>
      </c>
      <c r="M102" s="80"/>
      <c r="N102" s="80">
        <f t="shared" si="15"/>
        <v>8.625</v>
      </c>
      <c r="O102" s="72">
        <f t="shared" si="16"/>
        <v>0</v>
      </c>
      <c r="P102" s="72">
        <f t="shared" si="26"/>
        <v>2.8901607898965684</v>
      </c>
      <c r="Q102" s="72">
        <f t="shared" si="23"/>
        <v>17340.964739379411</v>
      </c>
      <c r="R102" s="72">
        <f t="shared" si="24"/>
        <v>72.254019747414219</v>
      </c>
      <c r="S102" s="72">
        <f t="shared" si="17"/>
        <v>17413.218759126827</v>
      </c>
      <c r="T102" s="74">
        <f t="shared" si="18"/>
        <v>166.375</v>
      </c>
      <c r="U102" s="77">
        <f t="shared" si="19"/>
        <v>96</v>
      </c>
      <c r="V102" s="78">
        <f t="shared" si="20"/>
        <v>17413.218759126827</v>
      </c>
    </row>
    <row r="103" spans="9:22" x14ac:dyDescent="0.25">
      <c r="I103" s="96">
        <f t="shared" si="21"/>
        <v>0</v>
      </c>
      <c r="J103" s="97">
        <f t="shared" si="22"/>
        <v>0</v>
      </c>
      <c r="K103" s="82">
        <f t="shared" si="25"/>
        <v>264</v>
      </c>
      <c r="L103" s="72">
        <f t="shared" si="14"/>
        <v>175</v>
      </c>
      <c r="M103" s="83"/>
      <c r="N103" s="80">
        <f t="shared" si="15"/>
        <v>8.625</v>
      </c>
      <c r="O103" s="72">
        <f t="shared" si="16"/>
        <v>0</v>
      </c>
      <c r="P103" s="72">
        <f t="shared" si="26"/>
        <v>2.92944397113894</v>
      </c>
      <c r="Q103" s="72">
        <f t="shared" si="23"/>
        <v>17576.663826833639</v>
      </c>
      <c r="R103" s="72">
        <f t="shared" si="24"/>
        <v>73.236099278473489</v>
      </c>
      <c r="S103" s="72">
        <f t="shared" si="17"/>
        <v>17649.899926112113</v>
      </c>
      <c r="T103" s="74">
        <f t="shared" si="18"/>
        <v>166.375</v>
      </c>
      <c r="U103" s="77">
        <f t="shared" si="19"/>
        <v>97</v>
      </c>
      <c r="V103" s="78">
        <f t="shared" si="20"/>
        <v>17649.899926112113</v>
      </c>
    </row>
    <row r="104" spans="9:22" x14ac:dyDescent="0.25">
      <c r="I104" s="96">
        <f t="shared" si="21"/>
        <v>0</v>
      </c>
      <c r="J104" s="97">
        <f t="shared" si="22"/>
        <v>0</v>
      </c>
      <c r="K104" s="79">
        <f t="shared" si="25"/>
        <v>263</v>
      </c>
      <c r="L104" s="72">
        <f t="shared" si="14"/>
        <v>175</v>
      </c>
      <c r="M104" s="80"/>
      <c r="N104" s="80">
        <f t="shared" si="15"/>
        <v>8.625</v>
      </c>
      <c r="O104" s="72">
        <f t="shared" si="16"/>
        <v>0</v>
      </c>
      <c r="P104" s="72">
        <f t="shared" si="26"/>
        <v>2.9688842578262937</v>
      </c>
      <c r="Q104" s="72">
        <f t="shared" si="23"/>
        <v>17813.305546957763</v>
      </c>
      <c r="R104" s="72">
        <f t="shared" si="24"/>
        <v>74.222106445657346</v>
      </c>
      <c r="S104" s="72">
        <f t="shared" si="17"/>
        <v>17887.52765340342</v>
      </c>
      <c r="T104" s="74">
        <f t="shared" si="18"/>
        <v>166.375</v>
      </c>
      <c r="U104" s="77">
        <f t="shared" si="19"/>
        <v>98</v>
      </c>
      <c r="V104" s="78">
        <f t="shared" si="20"/>
        <v>17887.52765340342</v>
      </c>
    </row>
    <row r="105" spans="9:22" x14ac:dyDescent="0.25">
      <c r="I105" s="96">
        <f t="shared" si="21"/>
        <v>0</v>
      </c>
      <c r="J105" s="97">
        <f t="shared" si="22"/>
        <v>0</v>
      </c>
      <c r="K105" s="79">
        <f t="shared" si="25"/>
        <v>262</v>
      </c>
      <c r="L105" s="72">
        <f t="shared" si="14"/>
        <v>175</v>
      </c>
      <c r="M105" s="80"/>
      <c r="N105" s="80">
        <f t="shared" si="15"/>
        <v>8.625</v>
      </c>
      <c r="O105" s="72">
        <f t="shared" si="16"/>
        <v>0</v>
      </c>
      <c r="P105" s="72">
        <f t="shared" si="26"/>
        <v>3.008482278271309</v>
      </c>
      <c r="Q105" s="72">
        <f t="shared" si="23"/>
        <v>18050.893669627854</v>
      </c>
      <c r="R105" s="72">
        <f t="shared" si="24"/>
        <v>75.212056956782732</v>
      </c>
      <c r="S105" s="72">
        <f t="shared" si="17"/>
        <v>18126.105726584636</v>
      </c>
      <c r="T105" s="74">
        <f t="shared" si="18"/>
        <v>166.375</v>
      </c>
      <c r="U105" s="77">
        <f t="shared" si="19"/>
        <v>99</v>
      </c>
      <c r="V105" s="78">
        <f t="shared" si="20"/>
        <v>18126.105726584636</v>
      </c>
    </row>
    <row r="106" spans="9:22" x14ac:dyDescent="0.25">
      <c r="I106" s="96">
        <f t="shared" si="21"/>
        <v>0</v>
      </c>
      <c r="J106" s="97">
        <f t="shared" si="22"/>
        <v>0</v>
      </c>
      <c r="K106" s="79">
        <f t="shared" si="25"/>
        <v>261</v>
      </c>
      <c r="L106" s="72">
        <f t="shared" si="14"/>
        <v>175</v>
      </c>
      <c r="M106" s="80"/>
      <c r="N106" s="80">
        <f t="shared" si="15"/>
        <v>8.625</v>
      </c>
      <c r="O106" s="72">
        <f t="shared" si="16"/>
        <v>0</v>
      </c>
      <c r="P106" s="72">
        <f t="shared" si="26"/>
        <v>3.0482386632994785</v>
      </c>
      <c r="Q106" s="72">
        <f t="shared" si="23"/>
        <v>18289.431979796871</v>
      </c>
      <c r="R106" s="72">
        <f t="shared" si="24"/>
        <v>76.205966582486965</v>
      </c>
      <c r="S106" s="72">
        <f t="shared" si="17"/>
        <v>18365.637946379356</v>
      </c>
      <c r="T106" s="74">
        <f t="shared" si="18"/>
        <v>166.375</v>
      </c>
      <c r="U106" s="77">
        <f t="shared" si="19"/>
        <v>100</v>
      </c>
      <c r="V106" s="78">
        <f t="shared" si="20"/>
        <v>18365.637946379356</v>
      </c>
    </row>
    <row r="107" spans="9:22" x14ac:dyDescent="0.25">
      <c r="I107" s="96">
        <f t="shared" si="21"/>
        <v>0</v>
      </c>
      <c r="J107" s="97">
        <f t="shared" si="22"/>
        <v>0</v>
      </c>
      <c r="K107" s="79">
        <f t="shared" si="25"/>
        <v>260</v>
      </c>
      <c r="L107" s="72">
        <f t="shared" si="14"/>
        <v>175</v>
      </c>
      <c r="M107" s="80"/>
      <c r="N107" s="80">
        <f t="shared" si="15"/>
        <v>8.625</v>
      </c>
      <c r="O107" s="72">
        <f t="shared" si="16"/>
        <v>0</v>
      </c>
      <c r="P107" s="72">
        <f t="shared" si="26"/>
        <v>3.0881540462591599</v>
      </c>
      <c r="Q107" s="72">
        <f t="shared" si="23"/>
        <v>18528.924277554961</v>
      </c>
      <c r="R107" s="72">
        <f t="shared" si="24"/>
        <v>77.203851156479004</v>
      </c>
      <c r="S107" s="72">
        <f t="shared" si="17"/>
        <v>18606.12812871144</v>
      </c>
      <c r="T107" s="74">
        <f t="shared" si="18"/>
        <v>166.375</v>
      </c>
      <c r="U107" s="77">
        <f t="shared" si="19"/>
        <v>101</v>
      </c>
      <c r="V107" s="78">
        <f t="shared" si="20"/>
        <v>18606.12812871144</v>
      </c>
    </row>
    <row r="108" spans="9:22" x14ac:dyDescent="0.25">
      <c r="I108" s="96">
        <f t="shared" si="21"/>
        <v>0</v>
      </c>
      <c r="J108" s="97">
        <f t="shared" si="22"/>
        <v>0</v>
      </c>
      <c r="K108" s="79">
        <f t="shared" si="25"/>
        <v>259</v>
      </c>
      <c r="L108" s="72">
        <f t="shared" si="14"/>
        <v>175</v>
      </c>
      <c r="M108" s="80"/>
      <c r="N108" s="80">
        <f t="shared" si="15"/>
        <v>8.625</v>
      </c>
      <c r="O108" s="72">
        <f t="shared" si="16"/>
        <v>0</v>
      </c>
      <c r="P108" s="72">
        <f t="shared" si="26"/>
        <v>3.1282290630316645</v>
      </c>
      <c r="Q108" s="72">
        <f t="shared" si="23"/>
        <v>18769.374378189987</v>
      </c>
      <c r="R108" s="72">
        <f t="shared" si="24"/>
        <v>78.205726575791616</v>
      </c>
      <c r="S108" s="72">
        <f t="shared" si="17"/>
        <v>18847.580104765777</v>
      </c>
      <c r="T108" s="74">
        <f t="shared" si="18"/>
        <v>166.375</v>
      </c>
      <c r="U108" s="77">
        <f t="shared" si="19"/>
        <v>102</v>
      </c>
      <c r="V108" s="78">
        <f t="shared" si="20"/>
        <v>18847.580104765777</v>
      </c>
    </row>
    <row r="109" spans="9:22" x14ac:dyDescent="0.25">
      <c r="I109" s="96">
        <f t="shared" si="21"/>
        <v>0</v>
      </c>
      <c r="J109" s="97">
        <f t="shared" si="22"/>
        <v>0</v>
      </c>
      <c r="K109" s="79">
        <f t="shared" si="25"/>
        <v>258</v>
      </c>
      <c r="L109" s="72">
        <f t="shared" si="14"/>
        <v>175</v>
      </c>
      <c r="M109" s="80"/>
      <c r="N109" s="80">
        <f t="shared" si="15"/>
        <v>8.625</v>
      </c>
      <c r="O109" s="72">
        <f t="shared" si="16"/>
        <v>0</v>
      </c>
      <c r="P109" s="72">
        <f t="shared" si="26"/>
        <v>3.168464352041386</v>
      </c>
      <c r="Q109" s="72">
        <f t="shared" si="23"/>
        <v>19010.786112248315</v>
      </c>
      <c r="R109" s="72">
        <f t="shared" si="24"/>
        <v>79.211608801034643</v>
      </c>
      <c r="S109" s="72">
        <f t="shared" si="17"/>
        <v>19089.997721049349</v>
      </c>
      <c r="T109" s="74">
        <f t="shared" si="18"/>
        <v>166.375</v>
      </c>
      <c r="U109" s="77">
        <f t="shared" si="19"/>
        <v>103</v>
      </c>
      <c r="V109" s="78">
        <f t="shared" si="20"/>
        <v>19089.997721049349</v>
      </c>
    </row>
    <row r="110" spans="9:22" x14ac:dyDescent="0.25">
      <c r="I110" s="96">
        <f t="shared" si="21"/>
        <v>0</v>
      </c>
      <c r="J110" s="97">
        <f t="shared" si="22"/>
        <v>0</v>
      </c>
      <c r="K110" s="79">
        <f t="shared" si="25"/>
        <v>257</v>
      </c>
      <c r="L110" s="72">
        <f t="shared" si="14"/>
        <v>175</v>
      </c>
      <c r="M110" s="80"/>
      <c r="N110" s="80">
        <f t="shared" si="15"/>
        <v>8.625</v>
      </c>
      <c r="O110" s="72">
        <f t="shared" si="16"/>
        <v>0</v>
      </c>
      <c r="P110" s="72">
        <f t="shared" si="26"/>
        <v>3.2088605542659732</v>
      </c>
      <c r="Q110" s="72">
        <f t="shared" si="23"/>
        <v>19253.16332559584</v>
      </c>
      <c r="R110" s="72">
        <f t="shared" si="24"/>
        <v>80.221513856649338</v>
      </c>
      <c r="S110" s="72">
        <f t="shared" si="17"/>
        <v>19333.38483945249</v>
      </c>
      <c r="T110" s="74">
        <f t="shared" si="18"/>
        <v>166.375</v>
      </c>
      <c r="U110" s="77">
        <f t="shared" si="19"/>
        <v>104</v>
      </c>
      <c r="V110" s="78">
        <f t="shared" si="20"/>
        <v>19333.38483945249</v>
      </c>
    </row>
    <row r="111" spans="9:22" x14ac:dyDescent="0.25">
      <c r="I111" s="96">
        <f t="shared" si="21"/>
        <v>0</v>
      </c>
      <c r="J111" s="97">
        <f t="shared" si="22"/>
        <v>0</v>
      </c>
      <c r="K111" s="79">
        <f t="shared" si="25"/>
        <v>256</v>
      </c>
      <c r="L111" s="72">
        <f t="shared" si="14"/>
        <v>175</v>
      </c>
      <c r="M111" s="80"/>
      <c r="N111" s="80">
        <f t="shared" si="15"/>
        <v>8.625</v>
      </c>
      <c r="O111" s="72">
        <f t="shared" si="16"/>
        <v>0</v>
      </c>
      <c r="P111" s="72">
        <f t="shared" si="26"/>
        <v>3.2494183132465415</v>
      </c>
      <c r="Q111" s="72">
        <f t="shared" si="23"/>
        <v>19496.50987947925</v>
      </c>
      <c r="R111" s="72">
        <f t="shared" si="24"/>
        <v>81.235457831163544</v>
      </c>
      <c r="S111" s="72">
        <f t="shared" si="17"/>
        <v>19577.745337310414</v>
      </c>
      <c r="T111" s="74">
        <f t="shared" si="18"/>
        <v>166.375</v>
      </c>
      <c r="U111" s="77">
        <f t="shared" si="19"/>
        <v>105</v>
      </c>
      <c r="V111" s="78">
        <f t="shared" si="20"/>
        <v>19577.745337310414</v>
      </c>
    </row>
    <row r="112" spans="9:22" x14ac:dyDescent="0.25">
      <c r="I112" s="96">
        <f t="shared" si="21"/>
        <v>0</v>
      </c>
      <c r="J112" s="97">
        <f t="shared" si="22"/>
        <v>0</v>
      </c>
      <c r="K112" s="79">
        <f t="shared" si="25"/>
        <v>255</v>
      </c>
      <c r="L112" s="72">
        <f t="shared" si="14"/>
        <v>175</v>
      </c>
      <c r="M112" s="80"/>
      <c r="N112" s="80">
        <f t="shared" si="15"/>
        <v>8.625</v>
      </c>
      <c r="O112" s="72">
        <f t="shared" si="16"/>
        <v>0</v>
      </c>
      <c r="P112" s="72">
        <f t="shared" si="26"/>
        <v>3.2901382750979216</v>
      </c>
      <c r="Q112" s="72">
        <f t="shared" si="23"/>
        <v>19740.82965058753</v>
      </c>
      <c r="R112" s="72">
        <f t="shared" si="24"/>
        <v>82.253456877448045</v>
      </c>
      <c r="S112" s="72">
        <f t="shared" si="17"/>
        <v>19823.083107464976</v>
      </c>
      <c r="T112" s="74">
        <f t="shared" si="18"/>
        <v>166.375</v>
      </c>
      <c r="U112" s="77">
        <f t="shared" si="19"/>
        <v>106</v>
      </c>
      <c r="V112" s="78">
        <f t="shared" si="20"/>
        <v>19823.083107464976</v>
      </c>
    </row>
    <row r="113" spans="9:22" x14ac:dyDescent="0.25">
      <c r="I113" s="96">
        <f t="shared" si="21"/>
        <v>0</v>
      </c>
      <c r="J113" s="97">
        <f t="shared" si="22"/>
        <v>0</v>
      </c>
      <c r="K113" s="79">
        <f t="shared" si="25"/>
        <v>254</v>
      </c>
      <c r="L113" s="72">
        <f t="shared" si="14"/>
        <v>175</v>
      </c>
      <c r="M113" s="80"/>
      <c r="N113" s="80">
        <f t="shared" si="15"/>
        <v>8.625</v>
      </c>
      <c r="O113" s="72">
        <f t="shared" si="16"/>
        <v>0</v>
      </c>
      <c r="P113" s="72">
        <f t="shared" si="26"/>
        <v>3.3310210885189551</v>
      </c>
      <c r="Q113" s="72">
        <f t="shared" si="23"/>
        <v>19986.126531113732</v>
      </c>
      <c r="R113" s="72">
        <f t="shared" si="24"/>
        <v>83.275527212973884</v>
      </c>
      <c r="S113" s="72">
        <f t="shared" si="17"/>
        <v>20069.402058326705</v>
      </c>
      <c r="T113" s="74">
        <f t="shared" si="18"/>
        <v>166.375</v>
      </c>
      <c r="U113" s="77">
        <f t="shared" si="19"/>
        <v>107</v>
      </c>
      <c r="V113" s="78">
        <f t="shared" si="20"/>
        <v>20069.402058326705</v>
      </c>
    </row>
    <row r="114" spans="9:22" x14ac:dyDescent="0.25">
      <c r="I114" s="96">
        <f t="shared" si="21"/>
        <v>0</v>
      </c>
      <c r="J114" s="97">
        <f t="shared" si="22"/>
        <v>0</v>
      </c>
      <c r="K114" s="79">
        <f t="shared" si="25"/>
        <v>253</v>
      </c>
      <c r="L114" s="72">
        <f t="shared" si="14"/>
        <v>175</v>
      </c>
      <c r="M114" s="80"/>
      <c r="N114" s="80">
        <f t="shared" si="15"/>
        <v>8.625</v>
      </c>
      <c r="O114" s="72">
        <f t="shared" si="16"/>
        <v>0</v>
      </c>
      <c r="P114" s="72">
        <f t="shared" si="26"/>
        <v>3.3720674048028303</v>
      </c>
      <c r="Q114" s="72">
        <f t="shared" si="23"/>
        <v>20232.404428816983</v>
      </c>
      <c r="R114" s="72">
        <f t="shared" si="24"/>
        <v>84.301685120070758</v>
      </c>
      <c r="S114" s="72">
        <f t="shared" si="17"/>
        <v>20316.706113937053</v>
      </c>
      <c r="T114" s="74">
        <f t="shared" si="18"/>
        <v>166.375</v>
      </c>
      <c r="U114" s="77">
        <f t="shared" si="19"/>
        <v>108</v>
      </c>
      <c r="V114" s="78">
        <f t="shared" si="20"/>
        <v>20316.706113937053</v>
      </c>
    </row>
    <row r="115" spans="9:22" x14ac:dyDescent="0.25">
      <c r="I115" s="96">
        <f t="shared" si="21"/>
        <v>0</v>
      </c>
      <c r="J115" s="97">
        <f t="shared" si="22"/>
        <v>0</v>
      </c>
      <c r="K115" s="82">
        <f t="shared" si="25"/>
        <v>252</v>
      </c>
      <c r="L115" s="72">
        <f t="shared" si="14"/>
        <v>175</v>
      </c>
      <c r="M115" s="83"/>
      <c r="N115" s="80">
        <f t="shared" si="15"/>
        <v>8.625</v>
      </c>
      <c r="O115" s="72">
        <f t="shared" si="16"/>
        <v>0</v>
      </c>
      <c r="P115" s="72">
        <f t="shared" si="26"/>
        <v>3.4132778778474546</v>
      </c>
      <c r="Q115" s="72">
        <f t="shared" si="23"/>
        <v>20479.667267084729</v>
      </c>
      <c r="R115" s="72">
        <f t="shared" si="24"/>
        <v>85.331946946186378</v>
      </c>
      <c r="S115" s="72">
        <f t="shared" si="17"/>
        <v>20564.999214030915</v>
      </c>
      <c r="T115" s="74">
        <f t="shared" si="18"/>
        <v>166.375</v>
      </c>
      <c r="U115" s="77">
        <f t="shared" si="19"/>
        <v>109</v>
      </c>
      <c r="V115" s="78">
        <f t="shared" si="20"/>
        <v>20564.999214030915</v>
      </c>
    </row>
    <row r="116" spans="9:22" x14ac:dyDescent="0.25">
      <c r="I116" s="96">
        <f t="shared" si="21"/>
        <v>0</v>
      </c>
      <c r="J116" s="97">
        <f t="shared" si="22"/>
        <v>0</v>
      </c>
      <c r="K116" s="79">
        <f t="shared" si="25"/>
        <v>251</v>
      </c>
      <c r="L116" s="72">
        <f t="shared" si="14"/>
        <v>175</v>
      </c>
      <c r="M116" s="80"/>
      <c r="N116" s="80">
        <f t="shared" si="15"/>
        <v>8.625</v>
      </c>
      <c r="O116" s="72">
        <f t="shared" si="16"/>
        <v>0</v>
      </c>
      <c r="P116" s="72">
        <f t="shared" si="26"/>
        <v>3.4546531641658733</v>
      </c>
      <c r="Q116" s="72">
        <f t="shared" si="23"/>
        <v>20727.918984995242</v>
      </c>
      <c r="R116" s="72">
        <f t="shared" si="24"/>
        <v>86.366329104146843</v>
      </c>
      <c r="S116" s="72">
        <f t="shared" si="17"/>
        <v>20814.28531409939</v>
      </c>
      <c r="T116" s="74">
        <f t="shared" si="18"/>
        <v>166.375</v>
      </c>
      <c r="U116" s="77">
        <f t="shared" si="19"/>
        <v>110</v>
      </c>
      <c r="V116" s="78">
        <f t="shared" si="20"/>
        <v>20814.28531409939</v>
      </c>
    </row>
    <row r="117" spans="9:22" x14ac:dyDescent="0.25">
      <c r="I117" s="96">
        <f t="shared" si="21"/>
        <v>0</v>
      </c>
      <c r="J117" s="97">
        <f t="shared" si="22"/>
        <v>0</v>
      </c>
      <c r="K117" s="79">
        <f t="shared" si="25"/>
        <v>250</v>
      </c>
      <c r="L117" s="72">
        <f t="shared" si="14"/>
        <v>175</v>
      </c>
      <c r="M117" s="80"/>
      <c r="N117" s="80">
        <f t="shared" si="15"/>
        <v>8.625</v>
      </c>
      <c r="O117" s="72">
        <f t="shared" si="16"/>
        <v>0</v>
      </c>
      <c r="P117" s="72">
        <f t="shared" si="26"/>
        <v>3.4961939228967287</v>
      </c>
      <c r="Q117" s="72">
        <f t="shared" si="23"/>
        <v>20977.163537380373</v>
      </c>
      <c r="R117" s="72">
        <f t="shared" si="24"/>
        <v>87.404848072418218</v>
      </c>
      <c r="S117" s="72">
        <f t="shared" si="17"/>
        <v>21064.568385452792</v>
      </c>
      <c r="T117" s="74">
        <f t="shared" si="18"/>
        <v>166.375</v>
      </c>
      <c r="U117" s="77">
        <f t="shared" si="19"/>
        <v>111</v>
      </c>
      <c r="V117" s="78">
        <f t="shared" si="20"/>
        <v>21064.568385452792</v>
      </c>
    </row>
    <row r="118" spans="9:22" x14ac:dyDescent="0.25">
      <c r="I118" s="96">
        <f t="shared" si="21"/>
        <v>0</v>
      </c>
      <c r="J118" s="97">
        <f t="shared" si="22"/>
        <v>0</v>
      </c>
      <c r="K118" s="79">
        <f t="shared" si="25"/>
        <v>249</v>
      </c>
      <c r="L118" s="72">
        <f t="shared" si="14"/>
        <v>175</v>
      </c>
      <c r="M118" s="80"/>
      <c r="N118" s="80">
        <f t="shared" si="15"/>
        <v>8.625</v>
      </c>
      <c r="O118" s="72">
        <f t="shared" si="16"/>
        <v>0</v>
      </c>
      <c r="P118" s="72">
        <f t="shared" si="26"/>
        <v>3.5379008158147585</v>
      </c>
      <c r="Q118" s="72">
        <f t="shared" si="23"/>
        <v>21227.40489488855</v>
      </c>
      <c r="R118" s="72">
        <f t="shared" si="24"/>
        <v>88.447520395368954</v>
      </c>
      <c r="S118" s="72">
        <f t="shared" si="17"/>
        <v>21315.85241528392</v>
      </c>
      <c r="T118" s="74">
        <f t="shared" si="18"/>
        <v>166.375</v>
      </c>
      <c r="U118" s="77">
        <f t="shared" si="19"/>
        <v>112</v>
      </c>
      <c r="V118" s="78">
        <f t="shared" si="20"/>
        <v>21315.85241528392</v>
      </c>
    </row>
    <row r="119" spans="9:22" x14ac:dyDescent="0.25">
      <c r="I119" s="96">
        <f t="shared" si="21"/>
        <v>0</v>
      </c>
      <c r="J119" s="97">
        <f t="shared" si="22"/>
        <v>0</v>
      </c>
      <c r="K119" s="79">
        <f t="shared" si="25"/>
        <v>248</v>
      </c>
      <c r="L119" s="72">
        <f t="shared" si="14"/>
        <v>175</v>
      </c>
      <c r="M119" s="80"/>
      <c r="N119" s="80">
        <f t="shared" si="15"/>
        <v>8.625</v>
      </c>
      <c r="O119" s="72">
        <f t="shared" si="16"/>
        <v>0</v>
      </c>
      <c r="P119" s="72">
        <f t="shared" si="26"/>
        <v>3.5797745073413401</v>
      </c>
      <c r="Q119" s="72">
        <f t="shared" si="23"/>
        <v>21478.647044048041</v>
      </c>
      <c r="R119" s="72">
        <f t="shared" si="24"/>
        <v>89.494362683533495</v>
      </c>
      <c r="S119" s="72">
        <f t="shared" si="17"/>
        <v>21568.141406731575</v>
      </c>
      <c r="T119" s="74">
        <f t="shared" si="18"/>
        <v>166.375</v>
      </c>
      <c r="U119" s="77">
        <f t="shared" si="19"/>
        <v>113</v>
      </c>
      <c r="V119" s="78">
        <f t="shared" si="20"/>
        <v>21568.141406731575</v>
      </c>
    </row>
    <row r="120" spans="9:22" x14ac:dyDescent="0.25">
      <c r="I120" s="96">
        <f t="shared" si="21"/>
        <v>0</v>
      </c>
      <c r="J120" s="97">
        <f t="shared" si="22"/>
        <v>0</v>
      </c>
      <c r="K120" s="79">
        <f t="shared" si="25"/>
        <v>247</v>
      </c>
      <c r="L120" s="72">
        <f t="shared" si="14"/>
        <v>175</v>
      </c>
      <c r="M120" s="80"/>
      <c r="N120" s="80">
        <f t="shared" si="15"/>
        <v>8.625</v>
      </c>
      <c r="O120" s="72">
        <f t="shared" si="16"/>
        <v>0</v>
      </c>
      <c r="P120" s="72">
        <f t="shared" si="26"/>
        <v>3.6218156645550752</v>
      </c>
      <c r="Q120" s="72">
        <f t="shared" si="23"/>
        <v>21730.893987330452</v>
      </c>
      <c r="R120" s="72">
        <f t="shared" si="24"/>
        <v>90.545391613876888</v>
      </c>
      <c r="S120" s="72">
        <f t="shared" si="17"/>
        <v>21821.439378944327</v>
      </c>
      <c r="T120" s="74">
        <f t="shared" si="18"/>
        <v>166.375</v>
      </c>
      <c r="U120" s="77">
        <f t="shared" si="19"/>
        <v>114</v>
      </c>
      <c r="V120" s="78">
        <f t="shared" si="20"/>
        <v>21821.439378944327</v>
      </c>
    </row>
    <row r="121" spans="9:22" x14ac:dyDescent="0.25">
      <c r="I121" s="96">
        <f t="shared" si="21"/>
        <v>0</v>
      </c>
      <c r="J121" s="97">
        <f t="shared" si="22"/>
        <v>0</v>
      </c>
      <c r="K121" s="79">
        <f t="shared" si="25"/>
        <v>246</v>
      </c>
      <c r="L121" s="72">
        <f t="shared" si="14"/>
        <v>175</v>
      </c>
      <c r="M121" s="80"/>
      <c r="N121" s="80">
        <f t="shared" si="15"/>
        <v>8.625</v>
      </c>
      <c r="O121" s="72">
        <f t="shared" si="16"/>
        <v>0</v>
      </c>
      <c r="P121" s="72">
        <f t="shared" si="26"/>
        <v>3.6640249572024173</v>
      </c>
      <c r="Q121" s="72">
        <f t="shared" si="23"/>
        <v>21984.149743214504</v>
      </c>
      <c r="R121" s="72">
        <f t="shared" si="24"/>
        <v>91.600623930060436</v>
      </c>
      <c r="S121" s="72">
        <f t="shared" si="17"/>
        <v>22075.750367144563</v>
      </c>
      <c r="T121" s="74">
        <f t="shared" si="18"/>
        <v>166.375</v>
      </c>
      <c r="U121" s="77">
        <f t="shared" si="19"/>
        <v>115</v>
      </c>
      <c r="V121" s="78">
        <f t="shared" si="20"/>
        <v>22075.750367144563</v>
      </c>
    </row>
    <row r="122" spans="9:22" x14ac:dyDescent="0.25">
      <c r="I122" s="96">
        <f t="shared" si="21"/>
        <v>0</v>
      </c>
      <c r="J122" s="97">
        <f t="shared" si="22"/>
        <v>0</v>
      </c>
      <c r="K122" s="79">
        <f t="shared" si="25"/>
        <v>245</v>
      </c>
      <c r="L122" s="72">
        <f t="shared" si="14"/>
        <v>175</v>
      </c>
      <c r="M122" s="80"/>
      <c r="N122" s="80">
        <f t="shared" si="15"/>
        <v>8.625</v>
      </c>
      <c r="O122" s="72">
        <f t="shared" si="16"/>
        <v>0</v>
      </c>
      <c r="P122" s="72">
        <f t="shared" si="26"/>
        <v>3.7064030577083398</v>
      </c>
      <c r="Q122" s="72">
        <f t="shared" si="23"/>
        <v>22238.41834625004</v>
      </c>
      <c r="R122" s="72">
        <f t="shared" si="24"/>
        <v>92.660076442708501</v>
      </c>
      <c r="S122" s="72">
        <f t="shared" si="17"/>
        <v>22331.07842269275</v>
      </c>
      <c r="T122" s="74">
        <f t="shared" si="18"/>
        <v>166.375</v>
      </c>
      <c r="U122" s="77">
        <f t="shared" si="19"/>
        <v>116</v>
      </c>
      <c r="V122" s="78">
        <f t="shared" si="20"/>
        <v>22331.07842269275</v>
      </c>
    </row>
    <row r="123" spans="9:22" x14ac:dyDescent="0.25">
      <c r="I123" s="96">
        <f t="shared" si="21"/>
        <v>0</v>
      </c>
      <c r="J123" s="97">
        <f t="shared" si="22"/>
        <v>0</v>
      </c>
      <c r="K123" s="79">
        <f t="shared" si="25"/>
        <v>244</v>
      </c>
      <c r="L123" s="72">
        <f t="shared" si="14"/>
        <v>175</v>
      </c>
      <c r="M123" s="80"/>
      <c r="N123" s="80">
        <f t="shared" si="15"/>
        <v>8.625</v>
      </c>
      <c r="O123" s="72">
        <f t="shared" si="16"/>
        <v>0</v>
      </c>
      <c r="P123" s="72">
        <f t="shared" si="26"/>
        <v>3.7489506411870503</v>
      </c>
      <c r="Q123" s="72">
        <f t="shared" si="23"/>
        <v>22493.703847122302</v>
      </c>
      <c r="R123" s="72">
        <f t="shared" si="24"/>
        <v>93.723766029676256</v>
      </c>
      <c r="S123" s="72">
        <f t="shared" si="17"/>
        <v>22587.42761315198</v>
      </c>
      <c r="T123" s="74">
        <f t="shared" si="18"/>
        <v>166.375</v>
      </c>
      <c r="U123" s="77">
        <f t="shared" si="19"/>
        <v>117</v>
      </c>
      <c r="V123" s="78">
        <f t="shared" si="20"/>
        <v>22587.42761315198</v>
      </c>
    </row>
    <row r="124" spans="9:22" x14ac:dyDescent="0.25">
      <c r="I124" s="96">
        <f t="shared" si="21"/>
        <v>0</v>
      </c>
      <c r="J124" s="97">
        <f t="shared" si="22"/>
        <v>0</v>
      </c>
      <c r="K124" s="79">
        <f t="shared" si="25"/>
        <v>243</v>
      </c>
      <c r="L124" s="72">
        <f t="shared" si="14"/>
        <v>175</v>
      </c>
      <c r="M124" s="80"/>
      <c r="N124" s="80">
        <f t="shared" si="15"/>
        <v>8.625</v>
      </c>
      <c r="O124" s="72">
        <f t="shared" si="16"/>
        <v>0</v>
      </c>
      <c r="P124" s="72">
        <f t="shared" si="26"/>
        <v>3.7916683854527422</v>
      </c>
      <c r="Q124" s="72">
        <f t="shared" si="23"/>
        <v>22750.010312716455</v>
      </c>
      <c r="R124" s="72">
        <f t="shared" si="24"/>
        <v>94.791709636318558</v>
      </c>
      <c r="S124" s="72">
        <f t="shared" si="17"/>
        <v>22844.802022352775</v>
      </c>
      <c r="T124" s="74">
        <f t="shared" si="18"/>
        <v>166.375</v>
      </c>
      <c r="U124" s="77">
        <f t="shared" si="19"/>
        <v>118</v>
      </c>
      <c r="V124" s="78">
        <f t="shared" si="20"/>
        <v>22844.802022352775</v>
      </c>
    </row>
    <row r="125" spans="9:22" x14ac:dyDescent="0.25">
      <c r="I125" s="96">
        <f t="shared" si="21"/>
        <v>0</v>
      </c>
      <c r="J125" s="97">
        <f t="shared" si="22"/>
        <v>0</v>
      </c>
      <c r="K125" s="79">
        <f t="shared" si="25"/>
        <v>242</v>
      </c>
      <c r="L125" s="72">
        <f t="shared" si="14"/>
        <v>175</v>
      </c>
      <c r="M125" s="80"/>
      <c r="N125" s="80">
        <f t="shared" si="15"/>
        <v>8.625</v>
      </c>
      <c r="O125" s="72">
        <f t="shared" si="16"/>
        <v>0</v>
      </c>
      <c r="P125" s="72">
        <f t="shared" si="26"/>
        <v>3.8345569710303971</v>
      </c>
      <c r="Q125" s="72">
        <f t="shared" si="23"/>
        <v>23007.341826182383</v>
      </c>
      <c r="R125" s="72">
        <f t="shared" si="24"/>
        <v>95.863924275759928</v>
      </c>
      <c r="S125" s="72">
        <f t="shared" si="17"/>
        <v>23103.205750458143</v>
      </c>
      <c r="T125" s="74">
        <f t="shared" si="18"/>
        <v>166.375</v>
      </c>
      <c r="U125" s="77">
        <f t="shared" si="19"/>
        <v>119</v>
      </c>
      <c r="V125" s="78">
        <f t="shared" si="20"/>
        <v>23103.205750458143</v>
      </c>
    </row>
    <row r="126" spans="9:22" x14ac:dyDescent="0.25">
      <c r="I126" s="96">
        <f t="shared" si="21"/>
        <v>0</v>
      </c>
      <c r="J126" s="97">
        <f t="shared" si="22"/>
        <v>0</v>
      </c>
      <c r="K126" s="79">
        <f t="shared" si="25"/>
        <v>241</v>
      </c>
      <c r="L126" s="72">
        <f t="shared" si="14"/>
        <v>175</v>
      </c>
      <c r="M126" s="80"/>
      <c r="N126" s="80">
        <f t="shared" si="15"/>
        <v>8.625</v>
      </c>
      <c r="O126" s="72">
        <f t="shared" si="16"/>
        <v>0</v>
      </c>
      <c r="P126" s="72">
        <f t="shared" si="26"/>
        <v>3.8776170811666222</v>
      </c>
      <c r="Q126" s="72">
        <f t="shared" si="23"/>
        <v>23265.702486999733</v>
      </c>
      <c r="R126" s="72">
        <f t="shared" si="24"/>
        <v>96.940427029165548</v>
      </c>
      <c r="S126" s="72">
        <f t="shared" si="17"/>
        <v>23362.6429140289</v>
      </c>
      <c r="T126" s="74">
        <f t="shared" si="18"/>
        <v>166.375</v>
      </c>
      <c r="U126" s="77">
        <f t="shared" si="19"/>
        <v>120</v>
      </c>
      <c r="V126" s="78">
        <f t="shared" si="20"/>
        <v>23362.6429140289</v>
      </c>
    </row>
    <row r="127" spans="9:22" x14ac:dyDescent="0.25">
      <c r="I127" s="96">
        <f t="shared" si="21"/>
        <v>0</v>
      </c>
      <c r="J127" s="97">
        <f t="shared" si="22"/>
        <v>0</v>
      </c>
      <c r="K127" s="82">
        <f t="shared" si="25"/>
        <v>240</v>
      </c>
      <c r="L127" s="72">
        <f t="shared" si="14"/>
        <v>175</v>
      </c>
      <c r="M127" s="83"/>
      <c r="N127" s="80">
        <f t="shared" si="15"/>
        <v>8.625</v>
      </c>
      <c r="O127" s="72">
        <f t="shared" si="16"/>
        <v>0</v>
      </c>
      <c r="P127" s="72">
        <f t="shared" si="26"/>
        <v>3.9208494018405382</v>
      </c>
      <c r="Q127" s="72">
        <f t="shared" si="23"/>
        <v>23525.096411043229</v>
      </c>
      <c r="R127" s="72">
        <f t="shared" si="24"/>
        <v>98.021235046013459</v>
      </c>
      <c r="S127" s="72">
        <f t="shared" si="17"/>
        <v>23623.117646089242</v>
      </c>
      <c r="T127" s="74">
        <f t="shared" si="18"/>
        <v>166.375</v>
      </c>
      <c r="U127" s="77">
        <f t="shared" si="19"/>
        <v>121</v>
      </c>
      <c r="V127" s="78">
        <f t="shared" si="20"/>
        <v>23623.117646089242</v>
      </c>
    </row>
    <row r="128" spans="9:22" x14ac:dyDescent="0.25">
      <c r="I128" s="96">
        <f t="shared" si="21"/>
        <v>0</v>
      </c>
      <c r="J128" s="97">
        <f t="shared" si="22"/>
        <v>0</v>
      </c>
      <c r="K128" s="79">
        <f t="shared" si="25"/>
        <v>239</v>
      </c>
      <c r="L128" s="72">
        <f t="shared" si="14"/>
        <v>175</v>
      </c>
      <c r="M128" s="80"/>
      <c r="N128" s="80">
        <f t="shared" si="15"/>
        <v>8.625</v>
      </c>
      <c r="O128" s="72">
        <f t="shared" si="16"/>
        <v>0</v>
      </c>
      <c r="P128" s="72">
        <f t="shared" si="26"/>
        <v>3.9642546217747046</v>
      </c>
      <c r="Q128" s="72">
        <f t="shared" si="23"/>
        <v>23785.527730648228</v>
      </c>
      <c r="R128" s="72">
        <f t="shared" si="24"/>
        <v>99.10636554436762</v>
      </c>
      <c r="S128" s="72">
        <f t="shared" si="17"/>
        <v>23884.634096192596</v>
      </c>
      <c r="T128" s="74">
        <f t="shared" si="18"/>
        <v>166.375</v>
      </c>
      <c r="U128" s="77">
        <f t="shared" si="19"/>
        <v>122</v>
      </c>
      <c r="V128" s="78">
        <f t="shared" si="20"/>
        <v>23884.634096192596</v>
      </c>
    </row>
    <row r="129" spans="9:22" x14ac:dyDescent="0.25">
      <c r="I129" s="96">
        <f t="shared" si="21"/>
        <v>0</v>
      </c>
      <c r="J129" s="97">
        <f t="shared" si="22"/>
        <v>0</v>
      </c>
      <c r="K129" s="79">
        <f t="shared" si="25"/>
        <v>238</v>
      </c>
      <c r="L129" s="72">
        <f t="shared" si="14"/>
        <v>175</v>
      </c>
      <c r="M129" s="80"/>
      <c r="N129" s="80">
        <f t="shared" si="15"/>
        <v>8.625</v>
      </c>
      <c r="O129" s="72">
        <f t="shared" si="16"/>
        <v>0</v>
      </c>
      <c r="P129" s="72">
        <f t="shared" si="26"/>
        <v>4.0078334324460938</v>
      </c>
      <c r="Q129" s="72">
        <f t="shared" si="23"/>
        <v>24047.000594676563</v>
      </c>
      <c r="R129" s="72">
        <f t="shared" si="24"/>
        <v>100.19583581115235</v>
      </c>
      <c r="S129" s="72">
        <f t="shared" si="17"/>
        <v>24147.196430487715</v>
      </c>
      <c r="T129" s="74">
        <f t="shared" si="18"/>
        <v>166.375</v>
      </c>
      <c r="U129" s="77">
        <f t="shared" si="19"/>
        <v>123</v>
      </c>
      <c r="V129" s="78">
        <f t="shared" si="20"/>
        <v>24147.196430487715</v>
      </c>
    </row>
    <row r="130" spans="9:22" x14ac:dyDescent="0.25">
      <c r="I130" s="96">
        <f t="shared" si="21"/>
        <v>0</v>
      </c>
      <c r="J130" s="97">
        <f t="shared" si="22"/>
        <v>0</v>
      </c>
      <c r="K130" s="79">
        <f t="shared" si="25"/>
        <v>237</v>
      </c>
      <c r="L130" s="72">
        <f t="shared" si="14"/>
        <v>175</v>
      </c>
      <c r="M130" s="80"/>
      <c r="N130" s="80">
        <f t="shared" si="15"/>
        <v>8.625</v>
      </c>
      <c r="O130" s="72">
        <f t="shared" si="16"/>
        <v>0</v>
      </c>
      <c r="P130" s="72">
        <f t="shared" si="26"/>
        <v>4.0515865280971051</v>
      </c>
      <c r="Q130" s="72">
        <f t="shared" si="23"/>
        <v>24309.519168582632</v>
      </c>
      <c r="R130" s="72">
        <f t="shared" si="24"/>
        <v>101.28966320242763</v>
      </c>
      <c r="S130" s="72">
        <f t="shared" si="17"/>
        <v>24410.80883178506</v>
      </c>
      <c r="T130" s="74">
        <f t="shared" si="18"/>
        <v>166.375</v>
      </c>
      <c r="U130" s="77">
        <f t="shared" si="19"/>
        <v>124</v>
      </c>
      <c r="V130" s="78">
        <f t="shared" si="20"/>
        <v>24410.80883178506</v>
      </c>
    </row>
    <row r="131" spans="9:22" x14ac:dyDescent="0.25">
      <c r="I131" s="96">
        <f t="shared" si="21"/>
        <v>0</v>
      </c>
      <c r="J131" s="97">
        <f t="shared" si="22"/>
        <v>0</v>
      </c>
      <c r="K131" s="79">
        <f t="shared" si="25"/>
        <v>236</v>
      </c>
      <c r="L131" s="72">
        <f t="shared" si="14"/>
        <v>175</v>
      </c>
      <c r="M131" s="80"/>
      <c r="N131" s="80">
        <f t="shared" si="15"/>
        <v>8.625</v>
      </c>
      <c r="O131" s="72">
        <f t="shared" si="16"/>
        <v>0</v>
      </c>
      <c r="P131" s="72">
        <f t="shared" si="26"/>
        <v>4.0955146057466267</v>
      </c>
      <c r="Q131" s="72">
        <f t="shared" si="23"/>
        <v>24573.087634479762</v>
      </c>
      <c r="R131" s="72">
        <f t="shared" si="24"/>
        <v>102.38786514366568</v>
      </c>
      <c r="S131" s="72">
        <f t="shared" si="17"/>
        <v>24675.475499623426</v>
      </c>
      <c r="T131" s="74">
        <f t="shared" si="18"/>
        <v>166.375</v>
      </c>
      <c r="U131" s="77">
        <f t="shared" si="19"/>
        <v>125</v>
      </c>
      <c r="V131" s="78">
        <f t="shared" si="20"/>
        <v>24675.475499623426</v>
      </c>
    </row>
    <row r="132" spans="9:22" x14ac:dyDescent="0.25">
      <c r="I132" s="96">
        <f t="shared" si="21"/>
        <v>0</v>
      </c>
      <c r="J132" s="97">
        <f t="shared" si="22"/>
        <v>0</v>
      </c>
      <c r="K132" s="79">
        <f t="shared" si="25"/>
        <v>235</v>
      </c>
      <c r="L132" s="72">
        <f t="shared" si="14"/>
        <v>175</v>
      </c>
      <c r="M132" s="80"/>
      <c r="N132" s="80">
        <f t="shared" si="15"/>
        <v>8.625</v>
      </c>
      <c r="O132" s="72">
        <f t="shared" si="16"/>
        <v>0</v>
      </c>
      <c r="P132" s="72">
        <f t="shared" si="26"/>
        <v>4.1396183652011365</v>
      </c>
      <c r="Q132" s="72">
        <f t="shared" si="23"/>
        <v>24837.710191206821</v>
      </c>
      <c r="R132" s="72">
        <f t="shared" si="24"/>
        <v>103.49045913002841</v>
      </c>
      <c r="S132" s="72">
        <f t="shared" si="17"/>
        <v>24941.20065033685</v>
      </c>
      <c r="T132" s="74">
        <f t="shared" si="18"/>
        <v>166.375</v>
      </c>
      <c r="U132" s="77">
        <f t="shared" si="19"/>
        <v>126</v>
      </c>
      <c r="V132" s="78">
        <f t="shared" si="20"/>
        <v>24941.20065033685</v>
      </c>
    </row>
    <row r="133" spans="9:22" x14ac:dyDescent="0.25">
      <c r="I133" s="96">
        <f t="shared" si="21"/>
        <v>0</v>
      </c>
      <c r="J133" s="97">
        <f t="shared" si="22"/>
        <v>0</v>
      </c>
      <c r="K133" s="79">
        <f t="shared" si="25"/>
        <v>234</v>
      </c>
      <c r="L133" s="72">
        <f t="shared" si="14"/>
        <v>175</v>
      </c>
      <c r="M133" s="80"/>
      <c r="N133" s="80">
        <f t="shared" si="15"/>
        <v>8.625</v>
      </c>
      <c r="O133" s="72">
        <f t="shared" si="16"/>
        <v>0</v>
      </c>
      <c r="P133" s="72">
        <f t="shared" si="26"/>
        <v>4.1838985090658545</v>
      </c>
      <c r="Q133" s="72">
        <f t="shared" si="23"/>
        <v>25103.391054395128</v>
      </c>
      <c r="R133" s="72">
        <f t="shared" si="24"/>
        <v>104.59746272664637</v>
      </c>
      <c r="S133" s="72">
        <f t="shared" si="17"/>
        <v>25207.988517121776</v>
      </c>
      <c r="T133" s="74">
        <f t="shared" si="18"/>
        <v>166.375</v>
      </c>
      <c r="U133" s="77">
        <f t="shared" si="19"/>
        <v>127</v>
      </c>
      <c r="V133" s="78">
        <f t="shared" si="20"/>
        <v>25207.988517121776</v>
      </c>
    </row>
    <row r="134" spans="9:22" x14ac:dyDescent="0.25">
      <c r="I134" s="96">
        <f t="shared" si="21"/>
        <v>0</v>
      </c>
      <c r="J134" s="97">
        <f t="shared" si="22"/>
        <v>0</v>
      </c>
      <c r="K134" s="79">
        <f t="shared" si="25"/>
        <v>233</v>
      </c>
      <c r="L134" s="72">
        <f t="shared" si="14"/>
        <v>175</v>
      </c>
      <c r="M134" s="80"/>
      <c r="N134" s="80">
        <f t="shared" si="15"/>
        <v>8.625</v>
      </c>
      <c r="O134" s="72">
        <f t="shared" si="16"/>
        <v>0</v>
      </c>
      <c r="P134" s="72">
        <f t="shared" si="26"/>
        <v>4.228355742755932</v>
      </c>
      <c r="Q134" s="72">
        <f t="shared" si="23"/>
        <v>25370.13445653559</v>
      </c>
      <c r="R134" s="72">
        <f t="shared" si="24"/>
        <v>105.70889356889829</v>
      </c>
      <c r="S134" s="72">
        <f t="shared" si="17"/>
        <v>25475.843350104489</v>
      </c>
      <c r="T134" s="74">
        <f t="shared" si="18"/>
        <v>166.375</v>
      </c>
      <c r="U134" s="77">
        <f t="shared" si="19"/>
        <v>128</v>
      </c>
      <c r="V134" s="78">
        <f t="shared" si="20"/>
        <v>25475.843350104489</v>
      </c>
    </row>
    <row r="135" spans="9:22" x14ac:dyDescent="0.25">
      <c r="I135" s="96">
        <f t="shared" si="21"/>
        <v>0</v>
      </c>
      <c r="J135" s="97">
        <f t="shared" si="22"/>
        <v>0</v>
      </c>
      <c r="K135" s="79">
        <f t="shared" si="25"/>
        <v>232</v>
      </c>
      <c r="L135" s="72">
        <f t="shared" ref="L135:L198" si="27">(IF(K135&gt;0,$L$5*((1+$E$35)^J135),0))</f>
        <v>175</v>
      </c>
      <c r="M135" s="80"/>
      <c r="N135" s="80">
        <f t="shared" ref="N135:N198" si="28">IF(K135&gt;0,$N$5/12,0)</f>
        <v>8.625</v>
      </c>
      <c r="O135" s="72">
        <f t="shared" ref="O135:O198" si="29">IF(K135&gt;0,($O$5-(ROUNDDOWN(($K$5-K135)/12,0)*$B$52))/12,0)</f>
        <v>0</v>
      </c>
      <c r="P135" s="72">
        <f t="shared" si="26"/>
        <v>4.27299077450769</v>
      </c>
      <c r="Q135" s="72">
        <f t="shared" si="23"/>
        <v>25637.944647046141</v>
      </c>
      <c r="R135" s="72">
        <f t="shared" si="24"/>
        <v>106.82476936269225</v>
      </c>
      <c r="S135" s="72">
        <f t="shared" ref="S135:S198" si="30">Q135+R135</f>
        <v>25744.769416408832</v>
      </c>
      <c r="T135" s="74">
        <f t="shared" ref="T135:T198" si="31">IF(K135&gt;0,L135-M135-N135-O135,0)</f>
        <v>166.375</v>
      </c>
      <c r="U135" s="77">
        <f t="shared" ref="U135:U198" si="32">$K$5-K136</f>
        <v>129</v>
      </c>
      <c r="V135" s="78">
        <f t="shared" ref="V135:V198" si="33">S135</f>
        <v>25744.769416408832</v>
      </c>
    </row>
    <row r="136" spans="9:22" x14ac:dyDescent="0.25">
      <c r="I136" s="96">
        <f t="shared" ref="I136:I199" si="34">IF($I$5&gt;K136,($I$5-K136)/12,0)</f>
        <v>0</v>
      </c>
      <c r="J136" s="97">
        <f t="shared" ref="J136:J199" si="35">ROUNDDOWN(I136,0)</f>
        <v>0</v>
      </c>
      <c r="K136" s="79">
        <f t="shared" si="25"/>
        <v>231</v>
      </c>
      <c r="L136" s="72">
        <f t="shared" si="27"/>
        <v>175</v>
      </c>
      <c r="M136" s="80"/>
      <c r="N136" s="80">
        <f t="shared" si="28"/>
        <v>8.625</v>
      </c>
      <c r="O136" s="72">
        <f t="shared" si="29"/>
        <v>0</v>
      </c>
      <c r="P136" s="72">
        <f t="shared" si="26"/>
        <v>4.3178043153899051</v>
      </c>
      <c r="Q136" s="72">
        <f t="shared" ref="Q136:Q199" si="36">IF(K136&gt;0,(S135+T136)*(1-($P$5/12)),0)</f>
        <v>25906.825892339431</v>
      </c>
      <c r="R136" s="72">
        <f t="shared" ref="R136:R199" si="37">Q136*($B$15/12)</f>
        <v>107.94510788474763</v>
      </c>
      <c r="S136" s="72">
        <f t="shared" si="30"/>
        <v>26014.77100022418</v>
      </c>
      <c r="T136" s="74">
        <f t="shared" si="31"/>
        <v>166.375</v>
      </c>
      <c r="U136" s="77">
        <f t="shared" si="32"/>
        <v>130</v>
      </c>
      <c r="V136" s="78">
        <f t="shared" si="33"/>
        <v>26014.77100022418</v>
      </c>
    </row>
    <row r="137" spans="9:22" x14ac:dyDescent="0.25">
      <c r="I137" s="96">
        <f t="shared" si="34"/>
        <v>0</v>
      </c>
      <c r="J137" s="97">
        <f t="shared" si="35"/>
        <v>0</v>
      </c>
      <c r="K137" s="79">
        <f t="shared" ref="K137:K200" si="38">IF(K136-1&gt;0,K136-1,0)</f>
        <v>230</v>
      </c>
      <c r="L137" s="72">
        <f t="shared" si="27"/>
        <v>175</v>
      </c>
      <c r="M137" s="80"/>
      <c r="N137" s="80">
        <f t="shared" si="28"/>
        <v>8.625</v>
      </c>
      <c r="O137" s="72">
        <f t="shared" si="29"/>
        <v>0</v>
      </c>
      <c r="P137" s="72">
        <f t="shared" ref="P137:P200" si="39">IF(K137&gt;0,Q137*($P$5/12),0)</f>
        <v>4.3627970793151345</v>
      </c>
      <c r="Q137" s="72">
        <f t="shared" si="36"/>
        <v>26176.78247589081</v>
      </c>
      <c r="R137" s="72">
        <f t="shared" si="37"/>
        <v>109.06992698287837</v>
      </c>
      <c r="S137" s="72">
        <f t="shared" si="30"/>
        <v>26285.85240287369</v>
      </c>
      <c r="T137" s="74">
        <f t="shared" si="31"/>
        <v>166.375</v>
      </c>
      <c r="U137" s="77">
        <f t="shared" si="32"/>
        <v>131</v>
      </c>
      <c r="V137" s="78">
        <f t="shared" si="33"/>
        <v>26285.85240287369</v>
      </c>
    </row>
    <row r="138" spans="9:22" x14ac:dyDescent="0.25">
      <c r="I138" s="96">
        <f t="shared" si="34"/>
        <v>0</v>
      </c>
      <c r="J138" s="97">
        <f t="shared" si="35"/>
        <v>0</v>
      </c>
      <c r="K138" s="79">
        <f t="shared" si="38"/>
        <v>229</v>
      </c>
      <c r="L138" s="72">
        <f t="shared" si="27"/>
        <v>175</v>
      </c>
      <c r="M138" s="80"/>
      <c r="N138" s="80">
        <f t="shared" si="28"/>
        <v>8.625</v>
      </c>
      <c r="O138" s="72">
        <f t="shared" si="29"/>
        <v>0</v>
      </c>
      <c r="P138" s="72">
        <f t="shared" si="39"/>
        <v>4.4079697830510911</v>
      </c>
      <c r="Q138" s="72">
        <f t="shared" si="36"/>
        <v>26447.818698306546</v>
      </c>
      <c r="R138" s="72">
        <f t="shared" si="37"/>
        <v>110.19924457627728</v>
      </c>
      <c r="S138" s="72">
        <f t="shared" si="30"/>
        <v>26558.017942882823</v>
      </c>
      <c r="T138" s="74">
        <f t="shared" si="31"/>
        <v>166.375</v>
      </c>
      <c r="U138" s="77">
        <f t="shared" si="32"/>
        <v>132</v>
      </c>
      <c r="V138" s="78">
        <f t="shared" si="33"/>
        <v>26558.017942882823</v>
      </c>
    </row>
    <row r="139" spans="9:22" x14ac:dyDescent="0.25">
      <c r="I139" s="96">
        <f t="shared" si="34"/>
        <v>0</v>
      </c>
      <c r="J139" s="97">
        <f t="shared" si="35"/>
        <v>0</v>
      </c>
      <c r="K139" s="82">
        <f t="shared" si="38"/>
        <v>228</v>
      </c>
      <c r="L139" s="72">
        <f t="shared" si="27"/>
        <v>175</v>
      </c>
      <c r="M139" s="83"/>
      <c r="N139" s="80">
        <f t="shared" si="28"/>
        <v>8.625</v>
      </c>
      <c r="O139" s="72">
        <f t="shared" si="29"/>
        <v>0</v>
      </c>
      <c r="P139" s="72">
        <f t="shared" si="39"/>
        <v>4.4533231462320568</v>
      </c>
      <c r="Q139" s="72">
        <f t="shared" si="36"/>
        <v>26719.938877392342</v>
      </c>
      <c r="R139" s="72">
        <f t="shared" si="37"/>
        <v>111.33307865580143</v>
      </c>
      <c r="S139" s="72">
        <f t="shared" si="30"/>
        <v>26831.271956048142</v>
      </c>
      <c r="T139" s="74">
        <f t="shared" si="31"/>
        <v>166.375</v>
      </c>
      <c r="U139" s="77">
        <f t="shared" si="32"/>
        <v>133</v>
      </c>
      <c r="V139" s="78">
        <f t="shared" si="33"/>
        <v>26831.271956048142</v>
      </c>
    </row>
    <row r="140" spans="9:22" x14ac:dyDescent="0.25">
      <c r="I140" s="96">
        <f t="shared" si="34"/>
        <v>0</v>
      </c>
      <c r="J140" s="97">
        <f t="shared" si="35"/>
        <v>0</v>
      </c>
      <c r="K140" s="79">
        <f t="shared" si="38"/>
        <v>227</v>
      </c>
      <c r="L140" s="72">
        <f t="shared" si="27"/>
        <v>175</v>
      </c>
      <c r="M140" s="80"/>
      <c r="N140" s="80">
        <f t="shared" si="28"/>
        <v>8.625</v>
      </c>
      <c r="O140" s="72">
        <f t="shared" si="29"/>
        <v>0</v>
      </c>
      <c r="P140" s="72">
        <f t="shared" si="39"/>
        <v>4.4988578913703554</v>
      </c>
      <c r="Q140" s="72">
        <f t="shared" si="36"/>
        <v>26993.147348222134</v>
      </c>
      <c r="R140" s="72">
        <f t="shared" si="37"/>
        <v>112.47144728425889</v>
      </c>
      <c r="S140" s="72">
        <f t="shared" si="30"/>
        <v>27105.618795506394</v>
      </c>
      <c r="T140" s="74">
        <f t="shared" si="31"/>
        <v>166.375</v>
      </c>
      <c r="U140" s="77">
        <f t="shared" si="32"/>
        <v>134</v>
      </c>
      <c r="V140" s="78">
        <f t="shared" si="33"/>
        <v>27105.618795506394</v>
      </c>
    </row>
    <row r="141" spans="9:22" x14ac:dyDescent="0.25">
      <c r="I141" s="96">
        <f t="shared" si="34"/>
        <v>0</v>
      </c>
      <c r="J141" s="97">
        <f t="shared" si="35"/>
        <v>0</v>
      </c>
      <c r="K141" s="79">
        <f t="shared" si="38"/>
        <v>226</v>
      </c>
      <c r="L141" s="72">
        <f t="shared" si="27"/>
        <v>175</v>
      </c>
      <c r="M141" s="80"/>
      <c r="N141" s="80">
        <f t="shared" si="28"/>
        <v>8.625</v>
      </c>
      <c r="O141" s="72">
        <f t="shared" si="29"/>
        <v>0</v>
      </c>
      <c r="P141" s="72">
        <f t="shared" si="39"/>
        <v>4.544574743867857</v>
      </c>
      <c r="Q141" s="72">
        <f t="shared" si="36"/>
        <v>27267.448463207144</v>
      </c>
      <c r="R141" s="72">
        <f t="shared" si="37"/>
        <v>113.61436859669642</v>
      </c>
      <c r="S141" s="72">
        <f t="shared" si="30"/>
        <v>27381.06283180384</v>
      </c>
      <c r="T141" s="74">
        <f t="shared" si="31"/>
        <v>166.375</v>
      </c>
      <c r="U141" s="77">
        <f t="shared" si="32"/>
        <v>135</v>
      </c>
      <c r="V141" s="78">
        <f t="shared" si="33"/>
        <v>27381.06283180384</v>
      </c>
    </row>
    <row r="142" spans="9:22" x14ac:dyDescent="0.25">
      <c r="I142" s="96">
        <f t="shared" si="34"/>
        <v>0</v>
      </c>
      <c r="J142" s="97">
        <f t="shared" si="35"/>
        <v>0</v>
      </c>
      <c r="K142" s="79">
        <f t="shared" si="38"/>
        <v>225</v>
      </c>
      <c r="L142" s="72">
        <f t="shared" si="27"/>
        <v>175</v>
      </c>
      <c r="M142" s="80"/>
      <c r="N142" s="80">
        <f t="shared" si="28"/>
        <v>8.625</v>
      </c>
      <c r="O142" s="72">
        <f t="shared" si="29"/>
        <v>0</v>
      </c>
      <c r="P142" s="72">
        <f t="shared" si="39"/>
        <v>4.5904744320275341</v>
      </c>
      <c r="Q142" s="72">
        <f t="shared" si="36"/>
        <v>27542.846592165206</v>
      </c>
      <c r="R142" s="72">
        <f t="shared" si="37"/>
        <v>114.76186080068835</v>
      </c>
      <c r="S142" s="72">
        <f t="shared" si="30"/>
        <v>27657.608452965895</v>
      </c>
      <c r="T142" s="74">
        <f t="shared" si="31"/>
        <v>166.375</v>
      </c>
      <c r="U142" s="77">
        <f t="shared" si="32"/>
        <v>136</v>
      </c>
      <c r="V142" s="78">
        <f t="shared" si="33"/>
        <v>27657.608452965895</v>
      </c>
    </row>
    <row r="143" spans="9:22" x14ac:dyDescent="0.25">
      <c r="I143" s="96">
        <f t="shared" si="34"/>
        <v>0</v>
      </c>
      <c r="J143" s="97">
        <f t="shared" si="35"/>
        <v>0</v>
      </c>
      <c r="K143" s="79">
        <f t="shared" si="38"/>
        <v>224</v>
      </c>
      <c r="L143" s="72">
        <f t="shared" si="27"/>
        <v>175</v>
      </c>
      <c r="M143" s="80"/>
      <c r="N143" s="80">
        <f t="shared" si="28"/>
        <v>8.625</v>
      </c>
      <c r="O143" s="72">
        <f t="shared" si="29"/>
        <v>0</v>
      </c>
      <c r="P143" s="72">
        <f t="shared" si="39"/>
        <v>4.6365576870650669</v>
      </c>
      <c r="Q143" s="72">
        <f t="shared" si="36"/>
        <v>27819.346122390401</v>
      </c>
      <c r="R143" s="72">
        <f t="shared" si="37"/>
        <v>115.91394217662668</v>
      </c>
      <c r="S143" s="72">
        <f t="shared" si="30"/>
        <v>27935.260064567028</v>
      </c>
      <c r="T143" s="74">
        <f t="shared" si="31"/>
        <v>166.375</v>
      </c>
      <c r="U143" s="77">
        <f t="shared" si="32"/>
        <v>137</v>
      </c>
      <c r="V143" s="78">
        <f t="shared" si="33"/>
        <v>27935.260064567028</v>
      </c>
    </row>
    <row r="144" spans="9:22" x14ac:dyDescent="0.25">
      <c r="I144" s="96">
        <f t="shared" si="34"/>
        <v>0</v>
      </c>
      <c r="J144" s="97">
        <f t="shared" si="35"/>
        <v>0</v>
      </c>
      <c r="K144" s="79">
        <f t="shared" si="38"/>
        <v>223</v>
      </c>
      <c r="L144" s="72">
        <f t="shared" si="27"/>
        <v>175</v>
      </c>
      <c r="M144" s="80"/>
      <c r="N144" s="80">
        <f t="shared" si="28"/>
        <v>8.625</v>
      </c>
      <c r="O144" s="72">
        <f t="shared" si="29"/>
        <v>0</v>
      </c>
      <c r="P144" s="72">
        <f t="shared" si="39"/>
        <v>4.6828252431204893</v>
      </c>
      <c r="Q144" s="72">
        <f t="shared" si="36"/>
        <v>28096.951458722935</v>
      </c>
      <c r="R144" s="72">
        <f t="shared" si="37"/>
        <v>117.07063107801223</v>
      </c>
      <c r="S144" s="72">
        <f t="shared" si="30"/>
        <v>28214.022089800947</v>
      </c>
      <c r="T144" s="74">
        <f t="shared" si="31"/>
        <v>166.375</v>
      </c>
      <c r="U144" s="77">
        <f t="shared" si="32"/>
        <v>138</v>
      </c>
      <c r="V144" s="78">
        <f t="shared" si="33"/>
        <v>28214.022089800947</v>
      </c>
    </row>
    <row r="145" spans="9:22" x14ac:dyDescent="0.25">
      <c r="I145" s="96">
        <f t="shared" si="34"/>
        <v>0</v>
      </c>
      <c r="J145" s="97">
        <f t="shared" si="35"/>
        <v>0</v>
      </c>
      <c r="K145" s="79">
        <f t="shared" si="38"/>
        <v>222</v>
      </c>
      <c r="L145" s="72">
        <f t="shared" si="27"/>
        <v>175</v>
      </c>
      <c r="M145" s="80"/>
      <c r="N145" s="80">
        <f t="shared" si="28"/>
        <v>8.625</v>
      </c>
      <c r="O145" s="72">
        <f t="shared" si="29"/>
        <v>0</v>
      </c>
      <c r="P145" s="72">
        <f t="shared" si="39"/>
        <v>4.7292778372698852</v>
      </c>
      <c r="Q145" s="72">
        <f t="shared" si="36"/>
        <v>28375.667023619313</v>
      </c>
      <c r="R145" s="72">
        <f t="shared" si="37"/>
        <v>118.23194593174713</v>
      </c>
      <c r="S145" s="72">
        <f t="shared" si="30"/>
        <v>28493.898969551061</v>
      </c>
      <c r="T145" s="74">
        <f t="shared" si="31"/>
        <v>166.375</v>
      </c>
      <c r="U145" s="77">
        <f t="shared" si="32"/>
        <v>139</v>
      </c>
      <c r="V145" s="78">
        <f t="shared" si="33"/>
        <v>28493.898969551061</v>
      </c>
    </row>
    <row r="146" spans="9:22" x14ac:dyDescent="0.25">
      <c r="I146" s="96">
        <f t="shared" si="34"/>
        <v>0</v>
      </c>
      <c r="J146" s="97">
        <f t="shared" si="35"/>
        <v>0</v>
      </c>
      <c r="K146" s="79">
        <f t="shared" si="38"/>
        <v>221</v>
      </c>
      <c r="L146" s="72">
        <f t="shared" si="27"/>
        <v>175</v>
      </c>
      <c r="M146" s="80"/>
      <c r="N146" s="80">
        <f t="shared" si="28"/>
        <v>8.625</v>
      </c>
      <c r="O146" s="72">
        <f t="shared" si="29"/>
        <v>0</v>
      </c>
      <c r="P146" s="72">
        <f t="shared" si="39"/>
        <v>4.7759162095371339</v>
      </c>
      <c r="Q146" s="72">
        <f t="shared" si="36"/>
        <v>28655.497257222803</v>
      </c>
      <c r="R146" s="72">
        <f t="shared" si="37"/>
        <v>119.39790523842835</v>
      </c>
      <c r="S146" s="72">
        <f t="shared" si="30"/>
        <v>28774.895162461231</v>
      </c>
      <c r="T146" s="74">
        <f t="shared" si="31"/>
        <v>166.375</v>
      </c>
      <c r="U146" s="77">
        <f t="shared" si="32"/>
        <v>140</v>
      </c>
      <c r="V146" s="78">
        <f t="shared" si="33"/>
        <v>28774.895162461231</v>
      </c>
    </row>
    <row r="147" spans="9:22" x14ac:dyDescent="0.25">
      <c r="I147" s="96">
        <f t="shared" si="34"/>
        <v>0</v>
      </c>
      <c r="J147" s="97">
        <f t="shared" si="35"/>
        <v>0</v>
      </c>
      <c r="K147" s="79">
        <f t="shared" si="38"/>
        <v>220</v>
      </c>
      <c r="L147" s="72">
        <f t="shared" si="27"/>
        <v>175</v>
      </c>
      <c r="M147" s="80"/>
      <c r="N147" s="80">
        <f t="shared" si="28"/>
        <v>8.625</v>
      </c>
      <c r="O147" s="72">
        <f t="shared" si="29"/>
        <v>0</v>
      </c>
      <c r="P147" s="72">
        <f t="shared" si="39"/>
        <v>4.8227411029056926</v>
      </c>
      <c r="Q147" s="72">
        <f t="shared" si="36"/>
        <v>28936.446617434154</v>
      </c>
      <c r="R147" s="72">
        <f t="shared" si="37"/>
        <v>120.56852757264231</v>
      </c>
      <c r="S147" s="72">
        <f t="shared" si="30"/>
        <v>29057.015145006797</v>
      </c>
      <c r="T147" s="74">
        <f t="shared" si="31"/>
        <v>166.375</v>
      </c>
      <c r="U147" s="77">
        <f t="shared" si="32"/>
        <v>141</v>
      </c>
      <c r="V147" s="78">
        <f t="shared" si="33"/>
        <v>29057.015145006797</v>
      </c>
    </row>
    <row r="148" spans="9:22" x14ac:dyDescent="0.25">
      <c r="I148" s="96">
        <f t="shared" si="34"/>
        <v>0</v>
      </c>
      <c r="J148" s="97">
        <f t="shared" si="35"/>
        <v>0</v>
      </c>
      <c r="K148" s="79">
        <f t="shared" si="38"/>
        <v>219</v>
      </c>
      <c r="L148" s="72">
        <f t="shared" si="27"/>
        <v>175</v>
      </c>
      <c r="M148" s="80"/>
      <c r="N148" s="80">
        <f t="shared" si="28"/>
        <v>8.625</v>
      </c>
      <c r="O148" s="72">
        <f t="shared" si="29"/>
        <v>0</v>
      </c>
      <c r="P148" s="72">
        <f t="shared" si="39"/>
        <v>4.8697532633304377</v>
      </c>
      <c r="Q148" s="72">
        <f t="shared" si="36"/>
        <v>29218.519579982629</v>
      </c>
      <c r="R148" s="72">
        <f t="shared" si="37"/>
        <v>121.74383158326096</v>
      </c>
      <c r="S148" s="72">
        <f t="shared" si="30"/>
        <v>29340.263411565891</v>
      </c>
      <c r="T148" s="74">
        <f t="shared" si="31"/>
        <v>166.375</v>
      </c>
      <c r="U148" s="77">
        <f t="shared" si="32"/>
        <v>142</v>
      </c>
      <c r="V148" s="78">
        <f t="shared" si="33"/>
        <v>29340.263411565891</v>
      </c>
    </row>
    <row r="149" spans="9:22" x14ac:dyDescent="0.25">
      <c r="I149" s="96">
        <f t="shared" si="34"/>
        <v>0</v>
      </c>
      <c r="J149" s="97">
        <f t="shared" si="35"/>
        <v>0</v>
      </c>
      <c r="K149" s="79">
        <f t="shared" si="38"/>
        <v>218</v>
      </c>
      <c r="L149" s="72">
        <f t="shared" si="27"/>
        <v>175</v>
      </c>
      <c r="M149" s="80"/>
      <c r="N149" s="80">
        <f t="shared" si="28"/>
        <v>8.625</v>
      </c>
      <c r="O149" s="72">
        <f t="shared" si="29"/>
        <v>0</v>
      </c>
      <c r="P149" s="72">
        <f t="shared" si="39"/>
        <v>4.9169534397495491</v>
      </c>
      <c r="Q149" s="72">
        <f t="shared" si="36"/>
        <v>29501.720638497296</v>
      </c>
      <c r="R149" s="72">
        <f t="shared" si="37"/>
        <v>122.92383599373873</v>
      </c>
      <c r="S149" s="72">
        <f t="shared" si="30"/>
        <v>29624.644474491033</v>
      </c>
      <c r="T149" s="74">
        <f t="shared" si="31"/>
        <v>166.375</v>
      </c>
      <c r="U149" s="77">
        <f t="shared" si="32"/>
        <v>143</v>
      </c>
      <c r="V149" s="78">
        <f t="shared" si="33"/>
        <v>29624.644474491033</v>
      </c>
    </row>
    <row r="150" spans="9:22" x14ac:dyDescent="0.25">
      <c r="I150" s="96">
        <f t="shared" si="34"/>
        <v>0</v>
      </c>
      <c r="J150" s="97">
        <f t="shared" si="35"/>
        <v>0</v>
      </c>
      <c r="K150" s="79">
        <f t="shared" si="38"/>
        <v>217</v>
      </c>
      <c r="L150" s="72">
        <f t="shared" si="27"/>
        <v>175</v>
      </c>
      <c r="M150" s="80"/>
      <c r="N150" s="80">
        <f t="shared" si="28"/>
        <v>8.625</v>
      </c>
      <c r="O150" s="72">
        <f t="shared" si="29"/>
        <v>0</v>
      </c>
      <c r="P150" s="72">
        <f t="shared" si="39"/>
        <v>4.9643423840964358</v>
      </c>
      <c r="Q150" s="72">
        <f t="shared" si="36"/>
        <v>29786.054304578618</v>
      </c>
      <c r="R150" s="72">
        <f t="shared" si="37"/>
        <v>124.10855960241091</v>
      </c>
      <c r="S150" s="72">
        <f t="shared" si="30"/>
        <v>29910.162864181028</v>
      </c>
      <c r="T150" s="74">
        <f t="shared" si="31"/>
        <v>166.375</v>
      </c>
      <c r="U150" s="77">
        <f t="shared" si="32"/>
        <v>144</v>
      </c>
      <c r="V150" s="78">
        <f t="shared" si="33"/>
        <v>29910.162864181028</v>
      </c>
    </row>
    <row r="151" spans="9:22" x14ac:dyDescent="0.25">
      <c r="I151" s="96">
        <f t="shared" si="34"/>
        <v>0</v>
      </c>
      <c r="J151" s="97">
        <f t="shared" si="35"/>
        <v>0</v>
      </c>
      <c r="K151" s="82">
        <f t="shared" si="38"/>
        <v>216</v>
      </c>
      <c r="L151" s="72">
        <f t="shared" si="27"/>
        <v>175</v>
      </c>
      <c r="M151" s="83"/>
      <c r="N151" s="80">
        <f t="shared" si="28"/>
        <v>8.625</v>
      </c>
      <c r="O151" s="72">
        <f t="shared" si="29"/>
        <v>0</v>
      </c>
      <c r="P151" s="72">
        <f t="shared" si="39"/>
        <v>5.0119208513117215</v>
      </c>
      <c r="Q151" s="72">
        <f t="shared" si="36"/>
        <v>30071.52510787033</v>
      </c>
      <c r="R151" s="72">
        <f t="shared" si="37"/>
        <v>125.29802128279304</v>
      </c>
      <c r="S151" s="72">
        <f t="shared" si="30"/>
        <v>30196.823129153123</v>
      </c>
      <c r="T151" s="74">
        <f t="shared" si="31"/>
        <v>166.375</v>
      </c>
      <c r="U151" s="77">
        <f t="shared" si="32"/>
        <v>145</v>
      </c>
      <c r="V151" s="78">
        <f t="shared" si="33"/>
        <v>30196.823129153123</v>
      </c>
    </row>
    <row r="152" spans="9:22" x14ac:dyDescent="0.25">
      <c r="I152" s="96">
        <f t="shared" si="34"/>
        <v>0</v>
      </c>
      <c r="J152" s="97">
        <f t="shared" si="35"/>
        <v>0</v>
      </c>
      <c r="K152" s="79">
        <f t="shared" si="38"/>
        <v>215</v>
      </c>
      <c r="L152" s="72">
        <f t="shared" si="27"/>
        <v>175</v>
      </c>
      <c r="M152" s="80"/>
      <c r="N152" s="80">
        <f t="shared" si="28"/>
        <v>8.625</v>
      </c>
      <c r="O152" s="72">
        <f t="shared" si="29"/>
        <v>0</v>
      </c>
      <c r="P152" s="72">
        <f t="shared" si="39"/>
        <v>5.0596895993552664</v>
      </c>
      <c r="Q152" s="72">
        <f t="shared" si="36"/>
        <v>30358.137596131597</v>
      </c>
      <c r="R152" s="72">
        <f t="shared" si="37"/>
        <v>126.49223998388165</v>
      </c>
      <c r="S152" s="72">
        <f t="shared" si="30"/>
        <v>30484.62983611548</v>
      </c>
      <c r="T152" s="74">
        <f t="shared" si="31"/>
        <v>166.375</v>
      </c>
      <c r="U152" s="77">
        <f t="shared" si="32"/>
        <v>146</v>
      </c>
      <c r="V152" s="78">
        <f t="shared" si="33"/>
        <v>30484.62983611548</v>
      </c>
    </row>
    <row r="153" spans="9:22" x14ac:dyDescent="0.25">
      <c r="I153" s="96">
        <f t="shared" si="34"/>
        <v>0</v>
      </c>
      <c r="J153" s="97">
        <f t="shared" si="35"/>
        <v>0</v>
      </c>
      <c r="K153" s="79">
        <f t="shared" si="38"/>
        <v>214</v>
      </c>
      <c r="L153" s="72">
        <f t="shared" si="27"/>
        <v>175</v>
      </c>
      <c r="M153" s="80"/>
      <c r="N153" s="80">
        <f t="shared" si="28"/>
        <v>8.625</v>
      </c>
      <c r="O153" s="72">
        <f t="shared" si="29"/>
        <v>0</v>
      </c>
      <c r="P153" s="72">
        <f t="shared" si="39"/>
        <v>5.1076493892182437</v>
      </c>
      <c r="Q153" s="72">
        <f t="shared" si="36"/>
        <v>30645.896335309462</v>
      </c>
      <c r="R153" s="72">
        <f t="shared" si="37"/>
        <v>127.69123473045609</v>
      </c>
      <c r="S153" s="72">
        <f t="shared" si="30"/>
        <v>30773.587570039919</v>
      </c>
      <c r="T153" s="74">
        <f t="shared" si="31"/>
        <v>166.375</v>
      </c>
      <c r="U153" s="77">
        <f t="shared" si="32"/>
        <v>147</v>
      </c>
      <c r="V153" s="78">
        <f t="shared" si="33"/>
        <v>30773.587570039919</v>
      </c>
    </row>
    <row r="154" spans="9:22" x14ac:dyDescent="0.25">
      <c r="I154" s="96">
        <f t="shared" si="34"/>
        <v>0</v>
      </c>
      <c r="J154" s="97">
        <f t="shared" si="35"/>
        <v>0</v>
      </c>
      <c r="K154" s="79">
        <f t="shared" si="38"/>
        <v>213</v>
      </c>
      <c r="L154" s="72">
        <f t="shared" si="27"/>
        <v>175</v>
      </c>
      <c r="M154" s="80"/>
      <c r="N154" s="80">
        <f t="shared" si="28"/>
        <v>8.625</v>
      </c>
      <c r="O154" s="72">
        <f t="shared" si="29"/>
        <v>0</v>
      </c>
      <c r="P154" s="72">
        <f t="shared" si="39"/>
        <v>5.1558009849352633</v>
      </c>
      <c r="Q154" s="72">
        <f t="shared" si="36"/>
        <v>30934.805909611579</v>
      </c>
      <c r="R154" s="72">
        <f t="shared" si="37"/>
        <v>128.89502462338157</v>
      </c>
      <c r="S154" s="72">
        <f t="shared" si="30"/>
        <v>31063.700934234959</v>
      </c>
      <c r="T154" s="74">
        <f t="shared" si="31"/>
        <v>166.375</v>
      </c>
      <c r="U154" s="77">
        <f t="shared" si="32"/>
        <v>148</v>
      </c>
      <c r="V154" s="78">
        <f t="shared" si="33"/>
        <v>31063.700934234959</v>
      </c>
    </row>
    <row r="155" spans="9:22" x14ac:dyDescent="0.25">
      <c r="I155" s="96">
        <f t="shared" si="34"/>
        <v>0</v>
      </c>
      <c r="J155" s="97">
        <f t="shared" si="35"/>
        <v>0</v>
      </c>
      <c r="K155" s="79">
        <f t="shared" si="38"/>
        <v>212</v>
      </c>
      <c r="L155" s="72">
        <f t="shared" si="27"/>
        <v>175</v>
      </c>
      <c r="M155" s="80"/>
      <c r="N155" s="80">
        <f t="shared" si="28"/>
        <v>8.625</v>
      </c>
      <c r="O155" s="72">
        <f t="shared" si="29"/>
        <v>0</v>
      </c>
      <c r="P155" s="72">
        <f t="shared" si="39"/>
        <v>5.2041451535965422</v>
      </c>
      <c r="Q155" s="72">
        <f t="shared" si="36"/>
        <v>31224.870921579255</v>
      </c>
      <c r="R155" s="72">
        <f t="shared" si="37"/>
        <v>130.10362883991357</v>
      </c>
      <c r="S155" s="72">
        <f t="shared" si="30"/>
        <v>31354.974550419167</v>
      </c>
      <c r="T155" s="74">
        <f t="shared" si="31"/>
        <v>166.375</v>
      </c>
      <c r="U155" s="77">
        <f t="shared" si="32"/>
        <v>149</v>
      </c>
      <c r="V155" s="78">
        <f t="shared" si="33"/>
        <v>31354.974550419167</v>
      </c>
    </row>
    <row r="156" spans="9:22" x14ac:dyDescent="0.25">
      <c r="I156" s="96">
        <f t="shared" si="34"/>
        <v>0</v>
      </c>
      <c r="J156" s="97">
        <f t="shared" si="35"/>
        <v>0</v>
      </c>
      <c r="K156" s="79">
        <f t="shared" si="38"/>
        <v>211</v>
      </c>
      <c r="L156" s="72">
        <f t="shared" si="27"/>
        <v>175</v>
      </c>
      <c r="M156" s="80"/>
      <c r="N156" s="80">
        <f t="shared" si="28"/>
        <v>8.625</v>
      </c>
      <c r="O156" s="72">
        <f t="shared" si="29"/>
        <v>0</v>
      </c>
      <c r="P156" s="72">
        <f t="shared" si="39"/>
        <v>5.2526826653601271</v>
      </c>
      <c r="Q156" s="72">
        <f t="shared" si="36"/>
        <v>31516.095992160765</v>
      </c>
      <c r="R156" s="72">
        <f t="shared" si="37"/>
        <v>131.3170666340032</v>
      </c>
      <c r="S156" s="72">
        <f t="shared" si="30"/>
        <v>31647.413058794769</v>
      </c>
      <c r="T156" s="74">
        <f t="shared" si="31"/>
        <v>166.375</v>
      </c>
      <c r="U156" s="77">
        <f t="shared" si="32"/>
        <v>150</v>
      </c>
      <c r="V156" s="78">
        <f t="shared" si="33"/>
        <v>31647.413058794769</v>
      </c>
    </row>
    <row r="157" spans="9:22" x14ac:dyDescent="0.25">
      <c r="I157" s="96">
        <f t="shared" si="34"/>
        <v>0</v>
      </c>
      <c r="J157" s="97">
        <f t="shared" si="35"/>
        <v>0</v>
      </c>
      <c r="K157" s="79">
        <f t="shared" si="38"/>
        <v>210</v>
      </c>
      <c r="L157" s="72">
        <f t="shared" si="27"/>
        <v>175</v>
      </c>
      <c r="M157" s="80"/>
      <c r="N157" s="80">
        <f t="shared" si="28"/>
        <v>8.625</v>
      </c>
      <c r="O157" s="72">
        <f t="shared" si="29"/>
        <v>0</v>
      </c>
      <c r="P157" s="72">
        <f t="shared" si="39"/>
        <v>5.3014142934641617</v>
      </c>
      <c r="Q157" s="72">
        <f t="shared" si="36"/>
        <v>31808.48576078497</v>
      </c>
      <c r="R157" s="72">
        <f t="shared" si="37"/>
        <v>132.53535733660405</v>
      </c>
      <c r="S157" s="72">
        <f t="shared" si="30"/>
        <v>31941.021118121575</v>
      </c>
      <c r="T157" s="74">
        <f t="shared" si="31"/>
        <v>166.375</v>
      </c>
      <c r="U157" s="77">
        <f t="shared" si="32"/>
        <v>151</v>
      </c>
      <c r="V157" s="78">
        <f t="shared" si="33"/>
        <v>31941.021118121575</v>
      </c>
    </row>
    <row r="158" spans="9:22" x14ac:dyDescent="0.25">
      <c r="I158" s="96">
        <f t="shared" si="34"/>
        <v>0</v>
      </c>
      <c r="J158" s="97">
        <f t="shared" si="35"/>
        <v>0</v>
      </c>
      <c r="K158" s="79">
        <f t="shared" si="38"/>
        <v>209</v>
      </c>
      <c r="L158" s="72">
        <f t="shared" si="27"/>
        <v>175</v>
      </c>
      <c r="M158" s="80"/>
      <c r="N158" s="80">
        <f t="shared" si="28"/>
        <v>8.625</v>
      </c>
      <c r="O158" s="72">
        <f t="shared" si="29"/>
        <v>0</v>
      </c>
      <c r="P158" s="72">
        <f t="shared" si="39"/>
        <v>5.3503408142392033</v>
      </c>
      <c r="Q158" s="72">
        <f t="shared" si="36"/>
        <v>32102.044885435222</v>
      </c>
      <c r="R158" s="72">
        <f t="shared" si="37"/>
        <v>133.7585203559801</v>
      </c>
      <c r="S158" s="72">
        <f t="shared" si="30"/>
        <v>32235.803405791201</v>
      </c>
      <c r="T158" s="74">
        <f t="shared" si="31"/>
        <v>166.375</v>
      </c>
      <c r="U158" s="77">
        <f t="shared" si="32"/>
        <v>152</v>
      </c>
      <c r="V158" s="78">
        <f t="shared" si="33"/>
        <v>32235.803405791201</v>
      </c>
    </row>
    <row r="159" spans="9:22" x14ac:dyDescent="0.25">
      <c r="I159" s="96">
        <f t="shared" si="34"/>
        <v>0</v>
      </c>
      <c r="J159" s="97">
        <f t="shared" si="35"/>
        <v>0</v>
      </c>
      <c r="K159" s="79">
        <f t="shared" si="38"/>
        <v>208</v>
      </c>
      <c r="L159" s="72">
        <f t="shared" si="27"/>
        <v>175</v>
      </c>
      <c r="M159" s="80"/>
      <c r="N159" s="80">
        <f t="shared" si="28"/>
        <v>8.625</v>
      </c>
      <c r="O159" s="72">
        <f t="shared" si="29"/>
        <v>0</v>
      </c>
      <c r="P159" s="72">
        <f t="shared" si="39"/>
        <v>5.3994630071205947</v>
      </c>
      <c r="Q159" s="72">
        <f t="shared" si="36"/>
        <v>32396.77804272357</v>
      </c>
      <c r="R159" s="72">
        <f t="shared" si="37"/>
        <v>134.98657517801487</v>
      </c>
      <c r="S159" s="72">
        <f t="shared" si="30"/>
        <v>32531.764617901586</v>
      </c>
      <c r="T159" s="74">
        <f t="shared" si="31"/>
        <v>166.375</v>
      </c>
      <c r="U159" s="77">
        <f t="shared" si="32"/>
        <v>153</v>
      </c>
      <c r="V159" s="78">
        <f t="shared" si="33"/>
        <v>32531.764617901586</v>
      </c>
    </row>
    <row r="160" spans="9:22" x14ac:dyDescent="0.25">
      <c r="I160" s="96">
        <f t="shared" si="34"/>
        <v>0</v>
      </c>
      <c r="J160" s="97">
        <f t="shared" si="35"/>
        <v>0</v>
      </c>
      <c r="K160" s="79">
        <f t="shared" si="38"/>
        <v>207</v>
      </c>
      <c r="L160" s="72">
        <f t="shared" si="27"/>
        <v>175</v>
      </c>
      <c r="M160" s="80"/>
      <c r="N160" s="80">
        <f t="shared" si="28"/>
        <v>8.625</v>
      </c>
      <c r="O160" s="72">
        <f t="shared" si="29"/>
        <v>0</v>
      </c>
      <c r="P160" s="72">
        <f t="shared" si="39"/>
        <v>5.4487816546608787</v>
      </c>
      <c r="Q160" s="72">
        <f t="shared" si="36"/>
        <v>32692.689927965272</v>
      </c>
      <c r="R160" s="72">
        <f t="shared" si="37"/>
        <v>136.21954136652195</v>
      </c>
      <c r="S160" s="72">
        <f t="shared" si="30"/>
        <v>32828.909469331797</v>
      </c>
      <c r="T160" s="74">
        <f t="shared" si="31"/>
        <v>166.375</v>
      </c>
      <c r="U160" s="77">
        <f t="shared" si="32"/>
        <v>154</v>
      </c>
      <c r="V160" s="78">
        <f t="shared" si="33"/>
        <v>32828.909469331797</v>
      </c>
    </row>
    <row r="161" spans="9:22" x14ac:dyDescent="0.25">
      <c r="I161" s="96">
        <f t="shared" si="34"/>
        <v>0</v>
      </c>
      <c r="J161" s="97">
        <f t="shared" si="35"/>
        <v>0</v>
      </c>
      <c r="K161" s="79">
        <f t="shared" si="38"/>
        <v>206</v>
      </c>
      <c r="L161" s="72">
        <f t="shared" si="27"/>
        <v>175</v>
      </c>
      <c r="M161" s="80"/>
      <c r="N161" s="80">
        <f t="shared" si="28"/>
        <v>8.625</v>
      </c>
      <c r="O161" s="72">
        <f t="shared" si="29"/>
        <v>0</v>
      </c>
      <c r="P161" s="72">
        <f t="shared" si="39"/>
        <v>5.4982975425422627</v>
      </c>
      <c r="Q161" s="72">
        <f t="shared" si="36"/>
        <v>32989.785255253577</v>
      </c>
      <c r="R161" s="72">
        <f t="shared" si="37"/>
        <v>137.45743856355656</v>
      </c>
      <c r="S161" s="72">
        <f t="shared" si="30"/>
        <v>33127.242693817134</v>
      </c>
      <c r="T161" s="74">
        <f t="shared" si="31"/>
        <v>166.375</v>
      </c>
      <c r="U161" s="77">
        <f t="shared" si="32"/>
        <v>155</v>
      </c>
      <c r="V161" s="78">
        <f t="shared" si="33"/>
        <v>33127.242693817134</v>
      </c>
    </row>
    <row r="162" spans="9:22" x14ac:dyDescent="0.25">
      <c r="I162" s="96">
        <f t="shared" si="34"/>
        <v>0</v>
      </c>
      <c r="J162" s="97">
        <f t="shared" si="35"/>
        <v>0</v>
      </c>
      <c r="K162" s="79">
        <f t="shared" si="38"/>
        <v>205</v>
      </c>
      <c r="L162" s="72">
        <f t="shared" si="27"/>
        <v>175</v>
      </c>
      <c r="M162" s="80"/>
      <c r="N162" s="80">
        <f t="shared" si="28"/>
        <v>8.625</v>
      </c>
      <c r="O162" s="72">
        <f t="shared" si="29"/>
        <v>0</v>
      </c>
      <c r="P162" s="72">
        <f t="shared" si="39"/>
        <v>5.548011459589139</v>
      </c>
      <c r="Q162" s="72">
        <f t="shared" si="36"/>
        <v>33288.068757534835</v>
      </c>
      <c r="R162" s="72">
        <f t="shared" si="37"/>
        <v>138.70028648972848</v>
      </c>
      <c r="S162" s="72">
        <f t="shared" si="30"/>
        <v>33426.769044024564</v>
      </c>
      <c r="T162" s="74">
        <f t="shared" si="31"/>
        <v>166.375</v>
      </c>
      <c r="U162" s="77">
        <f t="shared" si="32"/>
        <v>156</v>
      </c>
      <c r="V162" s="78">
        <f t="shared" si="33"/>
        <v>33426.769044024564</v>
      </c>
    </row>
    <row r="163" spans="9:22" x14ac:dyDescent="0.25">
      <c r="I163" s="96">
        <f t="shared" si="34"/>
        <v>0</v>
      </c>
      <c r="J163" s="97">
        <f t="shared" si="35"/>
        <v>0</v>
      </c>
      <c r="K163" s="82">
        <f t="shared" si="38"/>
        <v>204</v>
      </c>
      <c r="L163" s="72">
        <f t="shared" si="27"/>
        <v>175</v>
      </c>
      <c r="M163" s="83"/>
      <c r="N163" s="80">
        <f t="shared" si="28"/>
        <v>8.625</v>
      </c>
      <c r="O163" s="72">
        <f t="shared" si="29"/>
        <v>0</v>
      </c>
      <c r="P163" s="72">
        <f t="shared" si="39"/>
        <v>5.5979241977806486</v>
      </c>
      <c r="Q163" s="72">
        <f t="shared" si="36"/>
        <v>33587.545186683892</v>
      </c>
      <c r="R163" s="72">
        <f t="shared" si="37"/>
        <v>139.94810494451622</v>
      </c>
      <c r="S163" s="72">
        <f t="shared" si="30"/>
        <v>33727.493291628409</v>
      </c>
      <c r="T163" s="74">
        <f t="shared" si="31"/>
        <v>166.375</v>
      </c>
      <c r="U163" s="77">
        <f t="shared" si="32"/>
        <v>157</v>
      </c>
      <c r="V163" s="78">
        <f t="shared" si="33"/>
        <v>33727.493291628409</v>
      </c>
    </row>
    <row r="164" spans="9:22" x14ac:dyDescent="0.25">
      <c r="I164" s="96">
        <f t="shared" si="34"/>
        <v>0</v>
      </c>
      <c r="J164" s="97">
        <f t="shared" si="35"/>
        <v>0</v>
      </c>
      <c r="K164" s="79">
        <f t="shared" si="38"/>
        <v>203</v>
      </c>
      <c r="L164" s="72">
        <f t="shared" si="27"/>
        <v>175</v>
      </c>
      <c r="M164" s="80"/>
      <c r="N164" s="80">
        <f t="shared" si="28"/>
        <v>8.625</v>
      </c>
      <c r="O164" s="72">
        <f t="shared" si="29"/>
        <v>0</v>
      </c>
      <c r="P164" s="72">
        <f t="shared" si="39"/>
        <v>5.6480365522633011</v>
      </c>
      <c r="Q164" s="72">
        <f t="shared" si="36"/>
        <v>33888.219313579808</v>
      </c>
      <c r="R164" s="72">
        <f t="shared" si="37"/>
        <v>141.20091380658252</v>
      </c>
      <c r="S164" s="72">
        <f t="shared" si="30"/>
        <v>34029.420227386392</v>
      </c>
      <c r="T164" s="74">
        <f t="shared" si="31"/>
        <v>166.375</v>
      </c>
      <c r="U164" s="77">
        <f t="shared" si="32"/>
        <v>158</v>
      </c>
      <c r="V164" s="78">
        <f t="shared" si="33"/>
        <v>34029.420227386392</v>
      </c>
    </row>
    <row r="165" spans="9:22" x14ac:dyDescent="0.25">
      <c r="I165" s="96">
        <f t="shared" si="34"/>
        <v>0</v>
      </c>
      <c r="J165" s="97">
        <f t="shared" si="35"/>
        <v>0</v>
      </c>
      <c r="K165" s="79">
        <f t="shared" si="38"/>
        <v>202</v>
      </c>
      <c r="L165" s="72">
        <f t="shared" si="27"/>
        <v>175</v>
      </c>
      <c r="M165" s="80"/>
      <c r="N165" s="80">
        <f t="shared" si="28"/>
        <v>8.625</v>
      </c>
      <c r="O165" s="72">
        <f t="shared" si="29"/>
        <v>0</v>
      </c>
      <c r="P165" s="72">
        <f t="shared" si="39"/>
        <v>5.6983493213636383</v>
      </c>
      <c r="Q165" s="72">
        <f t="shared" si="36"/>
        <v>34190.095928181829</v>
      </c>
      <c r="R165" s="72">
        <f t="shared" si="37"/>
        <v>142.45873303409095</v>
      </c>
      <c r="S165" s="72">
        <f t="shared" si="30"/>
        <v>34332.554661215916</v>
      </c>
      <c r="T165" s="74">
        <f t="shared" si="31"/>
        <v>166.375</v>
      </c>
      <c r="U165" s="77">
        <f t="shared" si="32"/>
        <v>159</v>
      </c>
      <c r="V165" s="78">
        <f t="shared" si="33"/>
        <v>34332.554661215916</v>
      </c>
    </row>
    <row r="166" spans="9:22" x14ac:dyDescent="0.25">
      <c r="I166" s="96">
        <f t="shared" si="34"/>
        <v>0</v>
      </c>
      <c r="J166" s="97">
        <f t="shared" si="35"/>
        <v>0</v>
      </c>
      <c r="K166" s="79">
        <f t="shared" si="38"/>
        <v>201</v>
      </c>
      <c r="L166" s="72">
        <f t="shared" si="27"/>
        <v>175</v>
      </c>
      <c r="M166" s="80"/>
      <c r="N166" s="80">
        <f t="shared" si="28"/>
        <v>8.625</v>
      </c>
      <c r="O166" s="72">
        <f t="shared" si="29"/>
        <v>0</v>
      </c>
      <c r="P166" s="72">
        <f t="shared" si="39"/>
        <v>5.7488633066009518</v>
      </c>
      <c r="Q166" s="72">
        <f t="shared" si="36"/>
        <v>34493.179839605713</v>
      </c>
      <c r="R166" s="72">
        <f t="shared" si="37"/>
        <v>143.72158266502379</v>
      </c>
      <c r="S166" s="72">
        <f t="shared" si="30"/>
        <v>34636.901422270734</v>
      </c>
      <c r="T166" s="74">
        <f t="shared" si="31"/>
        <v>166.375</v>
      </c>
      <c r="U166" s="77">
        <f t="shared" si="32"/>
        <v>160</v>
      </c>
      <c r="V166" s="78">
        <f t="shared" si="33"/>
        <v>34636.901422270734</v>
      </c>
    </row>
    <row r="167" spans="9:22" x14ac:dyDescent="0.25">
      <c r="I167" s="96">
        <f t="shared" si="34"/>
        <v>0</v>
      </c>
      <c r="J167" s="97">
        <f t="shared" si="35"/>
        <v>0</v>
      </c>
      <c r="K167" s="79">
        <f t="shared" si="38"/>
        <v>200</v>
      </c>
      <c r="L167" s="72">
        <f t="shared" si="27"/>
        <v>175</v>
      </c>
      <c r="M167" s="80"/>
      <c r="N167" s="80">
        <f t="shared" si="28"/>
        <v>8.625</v>
      </c>
      <c r="O167" s="72">
        <f t="shared" si="29"/>
        <v>0</v>
      </c>
      <c r="P167" s="72">
        <f t="shared" si="39"/>
        <v>5.7995793127000592</v>
      </c>
      <c r="Q167" s="72">
        <f t="shared" si="36"/>
        <v>34797.475876200355</v>
      </c>
      <c r="R167" s="72">
        <f t="shared" si="37"/>
        <v>144.98948281750148</v>
      </c>
      <c r="S167" s="72">
        <f t="shared" si="30"/>
        <v>34942.465359017857</v>
      </c>
      <c r="T167" s="74">
        <f t="shared" si="31"/>
        <v>166.375</v>
      </c>
      <c r="U167" s="77">
        <f t="shared" si="32"/>
        <v>161</v>
      </c>
      <c r="V167" s="78">
        <f t="shared" si="33"/>
        <v>34942.465359017857</v>
      </c>
    </row>
    <row r="168" spans="9:22" x14ac:dyDescent="0.25">
      <c r="I168" s="96">
        <f t="shared" si="34"/>
        <v>0</v>
      </c>
      <c r="J168" s="97">
        <f t="shared" si="35"/>
        <v>0</v>
      </c>
      <c r="K168" s="79">
        <f t="shared" si="38"/>
        <v>199</v>
      </c>
      <c r="L168" s="72">
        <f t="shared" si="27"/>
        <v>175</v>
      </c>
      <c r="M168" s="80"/>
      <c r="N168" s="80">
        <f t="shared" si="28"/>
        <v>8.625</v>
      </c>
      <c r="O168" s="72">
        <f t="shared" si="29"/>
        <v>0</v>
      </c>
      <c r="P168" s="72">
        <f t="shared" si="39"/>
        <v>5.8504981476041147</v>
      </c>
      <c r="Q168" s="72">
        <f t="shared" si="36"/>
        <v>35102.988885624691</v>
      </c>
      <c r="R168" s="72">
        <f t="shared" si="37"/>
        <v>146.26245369010289</v>
      </c>
      <c r="S168" s="72">
        <f t="shared" si="30"/>
        <v>35249.251339314796</v>
      </c>
      <c r="T168" s="74">
        <f t="shared" si="31"/>
        <v>166.375</v>
      </c>
      <c r="U168" s="77">
        <f t="shared" si="32"/>
        <v>162</v>
      </c>
      <c r="V168" s="78">
        <f t="shared" si="33"/>
        <v>35249.251339314796</v>
      </c>
    </row>
    <row r="169" spans="9:22" x14ac:dyDescent="0.25">
      <c r="I169" s="96">
        <f t="shared" si="34"/>
        <v>0</v>
      </c>
      <c r="J169" s="97">
        <f t="shared" si="35"/>
        <v>0</v>
      </c>
      <c r="K169" s="79">
        <f t="shared" si="38"/>
        <v>198</v>
      </c>
      <c r="L169" s="72">
        <f t="shared" si="27"/>
        <v>175</v>
      </c>
      <c r="M169" s="80"/>
      <c r="N169" s="80">
        <f t="shared" si="28"/>
        <v>8.625</v>
      </c>
      <c r="O169" s="72">
        <f t="shared" si="29"/>
        <v>0</v>
      </c>
      <c r="P169" s="72">
        <f t="shared" si="39"/>
        <v>5.901620622487485</v>
      </c>
      <c r="Q169" s="72">
        <f t="shared" si="36"/>
        <v>35409.723734924912</v>
      </c>
      <c r="R169" s="72">
        <f t="shared" si="37"/>
        <v>147.54051556218712</v>
      </c>
      <c r="S169" s="72">
        <f t="shared" si="30"/>
        <v>35557.264250487096</v>
      </c>
      <c r="T169" s="74">
        <f t="shared" si="31"/>
        <v>166.375</v>
      </c>
      <c r="U169" s="77">
        <f t="shared" si="32"/>
        <v>163</v>
      </c>
      <c r="V169" s="78">
        <f t="shared" si="33"/>
        <v>35557.264250487096</v>
      </c>
    </row>
    <row r="170" spans="9:22" x14ac:dyDescent="0.25">
      <c r="I170" s="96">
        <f t="shared" si="34"/>
        <v>0</v>
      </c>
      <c r="J170" s="97">
        <f t="shared" si="35"/>
        <v>0</v>
      </c>
      <c r="K170" s="79">
        <f t="shared" si="38"/>
        <v>197</v>
      </c>
      <c r="L170" s="72">
        <f t="shared" si="27"/>
        <v>175</v>
      </c>
      <c r="M170" s="80"/>
      <c r="N170" s="80">
        <f t="shared" si="28"/>
        <v>8.625</v>
      </c>
      <c r="O170" s="72">
        <f t="shared" si="29"/>
        <v>0</v>
      </c>
      <c r="P170" s="72">
        <f t="shared" si="39"/>
        <v>5.9529475517686699</v>
      </c>
      <c r="Q170" s="72">
        <f t="shared" si="36"/>
        <v>35717.685310612018</v>
      </c>
      <c r="R170" s="72">
        <f t="shared" si="37"/>
        <v>148.82368879421674</v>
      </c>
      <c r="S170" s="72">
        <f t="shared" si="30"/>
        <v>35866.508999406236</v>
      </c>
      <c r="T170" s="74">
        <f t="shared" si="31"/>
        <v>166.375</v>
      </c>
      <c r="U170" s="77">
        <f t="shared" si="32"/>
        <v>164</v>
      </c>
      <c r="V170" s="78">
        <f t="shared" si="33"/>
        <v>35866.508999406236</v>
      </c>
    </row>
    <row r="171" spans="9:22" x14ac:dyDescent="0.25">
      <c r="I171" s="96">
        <f t="shared" si="34"/>
        <v>0</v>
      </c>
      <c r="J171" s="97">
        <f t="shared" si="35"/>
        <v>0</v>
      </c>
      <c r="K171" s="79">
        <f t="shared" si="38"/>
        <v>196</v>
      </c>
      <c r="L171" s="72">
        <f t="shared" si="27"/>
        <v>175</v>
      </c>
      <c r="M171" s="80"/>
      <c r="N171" s="80">
        <f t="shared" si="28"/>
        <v>8.625</v>
      </c>
      <c r="O171" s="72">
        <f t="shared" si="29"/>
        <v>0</v>
      </c>
      <c r="P171" s="72">
        <f t="shared" si="39"/>
        <v>6.0044797531232783</v>
      </c>
      <c r="Q171" s="72">
        <f t="shared" si="36"/>
        <v>36026.878518739672</v>
      </c>
      <c r="R171" s="72">
        <f t="shared" si="37"/>
        <v>150.11199382808195</v>
      </c>
      <c r="S171" s="72">
        <f t="shared" si="30"/>
        <v>36176.990512567754</v>
      </c>
      <c r="T171" s="74">
        <f t="shared" si="31"/>
        <v>166.375</v>
      </c>
      <c r="U171" s="77">
        <f t="shared" si="32"/>
        <v>165</v>
      </c>
      <c r="V171" s="78">
        <f t="shared" si="33"/>
        <v>36176.990512567754</v>
      </c>
    </row>
    <row r="172" spans="9:22" x14ac:dyDescent="0.25">
      <c r="I172" s="96">
        <f t="shared" si="34"/>
        <v>0</v>
      </c>
      <c r="J172" s="97">
        <f t="shared" si="35"/>
        <v>0</v>
      </c>
      <c r="K172" s="79">
        <f t="shared" si="38"/>
        <v>195</v>
      </c>
      <c r="L172" s="72">
        <f t="shared" si="27"/>
        <v>175</v>
      </c>
      <c r="M172" s="80"/>
      <c r="N172" s="80">
        <f t="shared" si="28"/>
        <v>8.625</v>
      </c>
      <c r="O172" s="72">
        <f t="shared" si="29"/>
        <v>0</v>
      </c>
      <c r="P172" s="72">
        <f t="shared" si="39"/>
        <v>6.0562180474970537</v>
      </c>
      <c r="Q172" s="72">
        <f t="shared" si="36"/>
        <v>36337.308284982326</v>
      </c>
      <c r="R172" s="72">
        <f t="shared" si="37"/>
        <v>151.40545118742637</v>
      </c>
      <c r="S172" s="72">
        <f t="shared" si="30"/>
        <v>36488.713736169753</v>
      </c>
      <c r="T172" s="74">
        <f t="shared" si="31"/>
        <v>166.375</v>
      </c>
      <c r="U172" s="77">
        <f t="shared" si="32"/>
        <v>166</v>
      </c>
      <c r="V172" s="78">
        <f t="shared" si="33"/>
        <v>36488.713736169753</v>
      </c>
    </row>
    <row r="173" spans="9:22" x14ac:dyDescent="0.25">
      <c r="I173" s="96">
        <f t="shared" si="34"/>
        <v>0</v>
      </c>
      <c r="J173" s="97">
        <f t="shared" si="35"/>
        <v>0</v>
      </c>
      <c r="K173" s="79">
        <f t="shared" si="38"/>
        <v>194</v>
      </c>
      <c r="L173" s="72">
        <f t="shared" si="27"/>
        <v>175</v>
      </c>
      <c r="M173" s="80"/>
      <c r="N173" s="80">
        <f t="shared" si="28"/>
        <v>8.625</v>
      </c>
      <c r="O173" s="72">
        <f t="shared" si="29"/>
        <v>0</v>
      </c>
      <c r="P173" s="72">
        <f t="shared" si="39"/>
        <v>6.1081632591189541</v>
      </c>
      <c r="Q173" s="72">
        <f t="shared" si="36"/>
        <v>36648.979554713726</v>
      </c>
      <c r="R173" s="72">
        <f t="shared" si="37"/>
        <v>152.70408147797386</v>
      </c>
      <c r="S173" s="72">
        <f t="shared" si="30"/>
        <v>36801.683636191701</v>
      </c>
      <c r="T173" s="74">
        <f t="shared" si="31"/>
        <v>166.375</v>
      </c>
      <c r="U173" s="77">
        <f t="shared" si="32"/>
        <v>167</v>
      </c>
      <c r="V173" s="78">
        <f t="shared" si="33"/>
        <v>36801.683636191701</v>
      </c>
    </row>
    <row r="174" spans="9:22" x14ac:dyDescent="0.25">
      <c r="I174" s="96">
        <f t="shared" si="34"/>
        <v>0</v>
      </c>
      <c r="J174" s="97">
        <f t="shared" si="35"/>
        <v>0</v>
      </c>
      <c r="K174" s="79">
        <f t="shared" si="38"/>
        <v>193</v>
      </c>
      <c r="L174" s="72">
        <f t="shared" si="27"/>
        <v>175</v>
      </c>
      <c r="M174" s="80"/>
      <c r="N174" s="80">
        <f t="shared" si="28"/>
        <v>8.625</v>
      </c>
      <c r="O174" s="72">
        <f t="shared" si="29"/>
        <v>0</v>
      </c>
      <c r="P174" s="72">
        <f t="shared" si="39"/>
        <v>6.1603162155142783</v>
      </c>
      <c r="Q174" s="72">
        <f t="shared" si="36"/>
        <v>36961.897293085669</v>
      </c>
      <c r="R174" s="72">
        <f t="shared" si="37"/>
        <v>154.00790538785697</v>
      </c>
      <c r="S174" s="72">
        <f t="shared" si="30"/>
        <v>37115.905198473527</v>
      </c>
      <c r="T174" s="74">
        <f t="shared" si="31"/>
        <v>166.375</v>
      </c>
      <c r="U174" s="77">
        <f t="shared" si="32"/>
        <v>168</v>
      </c>
      <c r="V174" s="78">
        <f t="shared" si="33"/>
        <v>37115.905198473527</v>
      </c>
    </row>
    <row r="175" spans="9:22" x14ac:dyDescent="0.25">
      <c r="I175" s="96">
        <f t="shared" si="34"/>
        <v>0</v>
      </c>
      <c r="J175" s="97">
        <f t="shared" si="35"/>
        <v>0</v>
      </c>
      <c r="K175" s="82">
        <f t="shared" si="38"/>
        <v>192</v>
      </c>
      <c r="L175" s="72">
        <f t="shared" si="27"/>
        <v>175</v>
      </c>
      <c r="M175" s="83"/>
      <c r="N175" s="80">
        <f t="shared" si="28"/>
        <v>8.625</v>
      </c>
      <c r="O175" s="72">
        <f t="shared" si="29"/>
        <v>0</v>
      </c>
      <c r="P175" s="72">
        <f t="shared" si="39"/>
        <v>6.2126777475178523</v>
      </c>
      <c r="Q175" s="72">
        <f t="shared" si="36"/>
        <v>37276.066485107112</v>
      </c>
      <c r="R175" s="72">
        <f t="shared" si="37"/>
        <v>155.31694368794629</v>
      </c>
      <c r="S175" s="72">
        <f t="shared" si="30"/>
        <v>37431.383428795059</v>
      </c>
      <c r="T175" s="74">
        <f t="shared" si="31"/>
        <v>166.375</v>
      </c>
      <c r="U175" s="77">
        <f t="shared" si="32"/>
        <v>169</v>
      </c>
      <c r="V175" s="78">
        <f t="shared" si="33"/>
        <v>37431.383428795059</v>
      </c>
    </row>
    <row r="176" spans="9:22" x14ac:dyDescent="0.25">
      <c r="I176" s="96">
        <f t="shared" si="34"/>
        <v>0</v>
      </c>
      <c r="J176" s="97">
        <f t="shared" si="35"/>
        <v>0</v>
      </c>
      <c r="K176" s="79">
        <f t="shared" si="38"/>
        <v>191</v>
      </c>
      <c r="L176" s="72">
        <f t="shared" si="27"/>
        <v>175</v>
      </c>
      <c r="M176" s="80"/>
      <c r="N176" s="80">
        <f t="shared" si="28"/>
        <v>8.625</v>
      </c>
      <c r="O176" s="72">
        <f t="shared" si="29"/>
        <v>0</v>
      </c>
      <c r="P176" s="72">
        <f t="shared" si="39"/>
        <v>6.2652486892872652</v>
      </c>
      <c r="Q176" s="72">
        <f t="shared" si="36"/>
        <v>37591.492135723594</v>
      </c>
      <c r="R176" s="72">
        <f t="shared" si="37"/>
        <v>156.63121723218165</v>
      </c>
      <c r="S176" s="72">
        <f t="shared" si="30"/>
        <v>37748.123352955779</v>
      </c>
      <c r="T176" s="74">
        <f t="shared" si="31"/>
        <v>166.375</v>
      </c>
      <c r="U176" s="77">
        <f t="shared" si="32"/>
        <v>170</v>
      </c>
      <c r="V176" s="78">
        <f t="shared" si="33"/>
        <v>37748.123352955779</v>
      </c>
    </row>
    <row r="177" spans="9:22" x14ac:dyDescent="0.25">
      <c r="I177" s="96">
        <f t="shared" si="34"/>
        <v>0</v>
      </c>
      <c r="J177" s="97">
        <f t="shared" si="35"/>
        <v>0</v>
      </c>
      <c r="K177" s="79">
        <f t="shared" si="38"/>
        <v>190</v>
      </c>
      <c r="L177" s="72">
        <f t="shared" si="27"/>
        <v>175</v>
      </c>
      <c r="M177" s="80"/>
      <c r="N177" s="80">
        <f t="shared" si="28"/>
        <v>8.625</v>
      </c>
      <c r="O177" s="72">
        <f t="shared" si="29"/>
        <v>0</v>
      </c>
      <c r="P177" s="72">
        <f t="shared" si="39"/>
        <v>6.3180298783161586</v>
      </c>
      <c r="Q177" s="72">
        <f t="shared" si="36"/>
        <v>37908.179269896951</v>
      </c>
      <c r="R177" s="72">
        <f t="shared" si="37"/>
        <v>157.95074695790396</v>
      </c>
      <c r="S177" s="72">
        <f t="shared" si="30"/>
        <v>38066.130016854855</v>
      </c>
      <c r="T177" s="74">
        <f t="shared" si="31"/>
        <v>166.375</v>
      </c>
      <c r="U177" s="77">
        <f t="shared" si="32"/>
        <v>171</v>
      </c>
      <c r="V177" s="78">
        <f t="shared" si="33"/>
        <v>38066.130016854855</v>
      </c>
    </row>
    <row r="178" spans="9:22" x14ac:dyDescent="0.25">
      <c r="I178" s="96">
        <f t="shared" si="34"/>
        <v>0</v>
      </c>
      <c r="J178" s="97">
        <f t="shared" si="35"/>
        <v>0</v>
      </c>
      <c r="K178" s="79">
        <f t="shared" si="38"/>
        <v>189</v>
      </c>
      <c r="L178" s="72">
        <f t="shared" si="27"/>
        <v>175</v>
      </c>
      <c r="M178" s="80"/>
      <c r="N178" s="80">
        <f t="shared" si="28"/>
        <v>8.625</v>
      </c>
      <c r="O178" s="72">
        <f t="shared" si="29"/>
        <v>0</v>
      </c>
      <c r="P178" s="72">
        <f t="shared" si="39"/>
        <v>6.3710221554475632</v>
      </c>
      <c r="Q178" s="72">
        <f t="shared" si="36"/>
        <v>38226.132932685381</v>
      </c>
      <c r="R178" s="72">
        <f t="shared" si="37"/>
        <v>159.27555388618907</v>
      </c>
      <c r="S178" s="72">
        <f t="shared" si="30"/>
        <v>38385.40848657157</v>
      </c>
      <c r="T178" s="74">
        <f t="shared" si="31"/>
        <v>166.375</v>
      </c>
      <c r="U178" s="77">
        <f t="shared" si="32"/>
        <v>172</v>
      </c>
      <c r="V178" s="78">
        <f t="shared" si="33"/>
        <v>38385.40848657157</v>
      </c>
    </row>
    <row r="179" spans="9:22" x14ac:dyDescent="0.25">
      <c r="I179" s="96">
        <f t="shared" si="34"/>
        <v>0</v>
      </c>
      <c r="J179" s="97">
        <f t="shared" si="35"/>
        <v>0</v>
      </c>
      <c r="K179" s="79">
        <f t="shared" si="38"/>
        <v>188</v>
      </c>
      <c r="L179" s="72">
        <f t="shared" si="27"/>
        <v>175</v>
      </c>
      <c r="M179" s="80"/>
      <c r="N179" s="80">
        <f t="shared" si="28"/>
        <v>8.625</v>
      </c>
      <c r="O179" s="72">
        <f t="shared" si="29"/>
        <v>0</v>
      </c>
      <c r="P179" s="72">
        <f t="shared" si="39"/>
        <v>6.4242263648873008</v>
      </c>
      <c r="Q179" s="72">
        <f t="shared" si="36"/>
        <v>38545.358189323808</v>
      </c>
      <c r="R179" s="72">
        <f t="shared" si="37"/>
        <v>160.60565912218254</v>
      </c>
      <c r="S179" s="72">
        <f t="shared" si="30"/>
        <v>38705.963848445994</v>
      </c>
      <c r="T179" s="74">
        <f t="shared" si="31"/>
        <v>166.375</v>
      </c>
      <c r="U179" s="77">
        <f t="shared" si="32"/>
        <v>173</v>
      </c>
      <c r="V179" s="78">
        <f t="shared" si="33"/>
        <v>38705.963848445994</v>
      </c>
    </row>
    <row r="180" spans="9:22" x14ac:dyDescent="0.25">
      <c r="I180" s="96">
        <f t="shared" si="34"/>
        <v>0</v>
      </c>
      <c r="J180" s="97">
        <f t="shared" si="35"/>
        <v>0</v>
      </c>
      <c r="K180" s="79">
        <f t="shared" si="38"/>
        <v>187</v>
      </c>
      <c r="L180" s="72">
        <f t="shared" si="27"/>
        <v>175</v>
      </c>
      <c r="M180" s="80"/>
      <c r="N180" s="80">
        <f t="shared" si="28"/>
        <v>8.625</v>
      </c>
      <c r="O180" s="72">
        <f t="shared" si="29"/>
        <v>0</v>
      </c>
      <c r="P180" s="72">
        <f t="shared" si="39"/>
        <v>6.477643354217431</v>
      </c>
      <c r="Q180" s="72">
        <f t="shared" si="36"/>
        <v>38865.860125304585</v>
      </c>
      <c r="R180" s="72">
        <f t="shared" si="37"/>
        <v>161.94108385543578</v>
      </c>
      <c r="S180" s="72">
        <f t="shared" si="30"/>
        <v>39027.801209160018</v>
      </c>
      <c r="T180" s="74">
        <f t="shared" si="31"/>
        <v>166.375</v>
      </c>
      <c r="U180" s="77">
        <f t="shared" si="32"/>
        <v>174</v>
      </c>
      <c r="V180" s="78">
        <f t="shared" si="33"/>
        <v>39027.801209160018</v>
      </c>
    </row>
    <row r="181" spans="9:22" x14ac:dyDescent="0.25">
      <c r="I181" s="96">
        <f t="shared" si="34"/>
        <v>0</v>
      </c>
      <c r="J181" s="97">
        <f t="shared" si="35"/>
        <v>0</v>
      </c>
      <c r="K181" s="79">
        <f t="shared" si="38"/>
        <v>186</v>
      </c>
      <c r="L181" s="72">
        <f t="shared" si="27"/>
        <v>175</v>
      </c>
      <c r="M181" s="80"/>
      <c r="N181" s="80">
        <f t="shared" si="28"/>
        <v>8.625</v>
      </c>
      <c r="O181" s="72">
        <f t="shared" si="29"/>
        <v>0</v>
      </c>
      <c r="P181" s="72">
        <f t="shared" si="39"/>
        <v>6.531273974409749</v>
      </c>
      <c r="Q181" s="72">
        <f t="shared" si="36"/>
        <v>39187.643846458493</v>
      </c>
      <c r="R181" s="72">
        <f t="shared" si="37"/>
        <v>163.28184936024371</v>
      </c>
      <c r="S181" s="72">
        <f t="shared" si="30"/>
        <v>39350.92569581874</v>
      </c>
      <c r="T181" s="74">
        <f t="shared" si="31"/>
        <v>166.375</v>
      </c>
      <c r="U181" s="77">
        <f t="shared" si="32"/>
        <v>175</v>
      </c>
      <c r="V181" s="78">
        <f t="shared" si="33"/>
        <v>39350.92569581874</v>
      </c>
    </row>
    <row r="182" spans="9:22" x14ac:dyDescent="0.25">
      <c r="I182" s="96">
        <f t="shared" si="34"/>
        <v>0</v>
      </c>
      <c r="J182" s="97">
        <f t="shared" si="35"/>
        <v>0</v>
      </c>
      <c r="K182" s="79">
        <f t="shared" si="38"/>
        <v>185</v>
      </c>
      <c r="L182" s="72">
        <f t="shared" si="27"/>
        <v>175</v>
      </c>
      <c r="M182" s="80"/>
      <c r="N182" s="80">
        <f t="shared" si="28"/>
        <v>8.625</v>
      </c>
      <c r="O182" s="72">
        <f t="shared" si="29"/>
        <v>0</v>
      </c>
      <c r="P182" s="72">
        <f t="shared" si="39"/>
        <v>6.5851190798393509</v>
      </c>
      <c r="Q182" s="72">
        <f t="shared" si="36"/>
        <v>39510.714479036105</v>
      </c>
      <c r="R182" s="72">
        <f t="shared" si="37"/>
        <v>164.62797699598377</v>
      </c>
      <c r="S182" s="72">
        <f t="shared" si="30"/>
        <v>39675.342456032085</v>
      </c>
      <c r="T182" s="74">
        <f t="shared" si="31"/>
        <v>166.375</v>
      </c>
      <c r="U182" s="77">
        <f t="shared" si="32"/>
        <v>176</v>
      </c>
      <c r="V182" s="78">
        <f t="shared" si="33"/>
        <v>39675.342456032085</v>
      </c>
    </row>
    <row r="183" spans="9:22" x14ac:dyDescent="0.25">
      <c r="I183" s="96">
        <f t="shared" si="34"/>
        <v>0</v>
      </c>
      <c r="J183" s="97">
        <f t="shared" si="35"/>
        <v>0</v>
      </c>
      <c r="K183" s="79">
        <f t="shared" si="38"/>
        <v>184</v>
      </c>
      <c r="L183" s="72">
        <f t="shared" si="27"/>
        <v>175</v>
      </c>
      <c r="M183" s="80"/>
      <c r="N183" s="80">
        <f t="shared" si="28"/>
        <v>8.625</v>
      </c>
      <c r="O183" s="72">
        <f t="shared" si="29"/>
        <v>0</v>
      </c>
      <c r="P183" s="72">
        <f t="shared" si="39"/>
        <v>6.6391795282982358</v>
      </c>
      <c r="Q183" s="72">
        <f t="shared" si="36"/>
        <v>39835.077169789416</v>
      </c>
      <c r="R183" s="72">
        <f t="shared" si="37"/>
        <v>165.97948820745589</v>
      </c>
      <c r="S183" s="72">
        <f t="shared" si="30"/>
        <v>40001.056657996873</v>
      </c>
      <c r="T183" s="74">
        <f t="shared" si="31"/>
        <v>166.375</v>
      </c>
      <c r="U183" s="77">
        <f t="shared" si="32"/>
        <v>177</v>
      </c>
      <c r="V183" s="78">
        <f t="shared" si="33"/>
        <v>40001.056657996873</v>
      </c>
    </row>
    <row r="184" spans="9:22" x14ac:dyDescent="0.25">
      <c r="I184" s="96">
        <f t="shared" si="34"/>
        <v>0</v>
      </c>
      <c r="J184" s="97">
        <f t="shared" si="35"/>
        <v>0</v>
      </c>
      <c r="K184" s="79">
        <f t="shared" si="38"/>
        <v>183</v>
      </c>
      <c r="L184" s="72">
        <f t="shared" si="27"/>
        <v>175</v>
      </c>
      <c r="M184" s="80"/>
      <c r="N184" s="80">
        <f t="shared" si="28"/>
        <v>8.625</v>
      </c>
      <c r="O184" s="72">
        <f t="shared" si="29"/>
        <v>0</v>
      </c>
      <c r="P184" s="72">
        <f t="shared" si="39"/>
        <v>6.6934561810089788</v>
      </c>
      <c r="Q184" s="72">
        <f t="shared" si="36"/>
        <v>40160.737086053872</v>
      </c>
      <c r="R184" s="72">
        <f t="shared" si="37"/>
        <v>167.33640452522445</v>
      </c>
      <c r="S184" s="72">
        <f t="shared" si="30"/>
        <v>40328.073490579096</v>
      </c>
      <c r="T184" s="74">
        <f t="shared" si="31"/>
        <v>166.375</v>
      </c>
      <c r="U184" s="77">
        <f t="shared" si="32"/>
        <v>178</v>
      </c>
      <c r="V184" s="78">
        <f t="shared" si="33"/>
        <v>40328.073490579096</v>
      </c>
    </row>
    <row r="185" spans="9:22" x14ac:dyDescent="0.25">
      <c r="I185" s="96">
        <f t="shared" si="34"/>
        <v>0</v>
      </c>
      <c r="J185" s="97">
        <f t="shared" si="35"/>
        <v>0</v>
      </c>
      <c r="K185" s="79">
        <f t="shared" si="38"/>
        <v>182</v>
      </c>
      <c r="L185" s="72">
        <f t="shared" si="27"/>
        <v>175</v>
      </c>
      <c r="M185" s="80"/>
      <c r="N185" s="80">
        <f t="shared" si="28"/>
        <v>8.625</v>
      </c>
      <c r="O185" s="72">
        <f t="shared" si="29"/>
        <v>0</v>
      </c>
      <c r="P185" s="72">
        <f t="shared" si="39"/>
        <v>6.7479499026384451</v>
      </c>
      <c r="Q185" s="72">
        <f t="shared" si="36"/>
        <v>40487.69941583067</v>
      </c>
      <c r="R185" s="72">
        <f t="shared" si="37"/>
        <v>168.69874756596113</v>
      </c>
      <c r="S185" s="72">
        <f t="shared" si="30"/>
        <v>40656.398163396632</v>
      </c>
      <c r="T185" s="74">
        <f t="shared" si="31"/>
        <v>166.375</v>
      </c>
      <c r="U185" s="77">
        <f t="shared" si="32"/>
        <v>179</v>
      </c>
      <c r="V185" s="78">
        <f t="shared" si="33"/>
        <v>40656.398163396632</v>
      </c>
    </row>
    <row r="186" spans="9:22" x14ac:dyDescent="0.25">
      <c r="I186" s="96">
        <f t="shared" si="34"/>
        <v>0</v>
      </c>
      <c r="J186" s="97">
        <f t="shared" si="35"/>
        <v>0</v>
      </c>
      <c r="K186" s="79">
        <f t="shared" si="38"/>
        <v>181</v>
      </c>
      <c r="L186" s="72">
        <f t="shared" si="27"/>
        <v>175</v>
      </c>
      <c r="M186" s="80"/>
      <c r="N186" s="80">
        <f t="shared" si="28"/>
        <v>8.625</v>
      </c>
      <c r="O186" s="72">
        <f t="shared" si="29"/>
        <v>0</v>
      </c>
      <c r="P186" s="72">
        <f t="shared" si="39"/>
        <v>6.8026615613115666</v>
      </c>
      <c r="Q186" s="72">
        <f t="shared" si="36"/>
        <v>40815.969367869402</v>
      </c>
      <c r="R186" s="72">
        <f t="shared" si="37"/>
        <v>170.06653903278917</v>
      </c>
      <c r="S186" s="72">
        <f t="shared" si="30"/>
        <v>40986.035906902194</v>
      </c>
      <c r="T186" s="74">
        <f t="shared" si="31"/>
        <v>166.375</v>
      </c>
      <c r="U186" s="77">
        <f t="shared" si="32"/>
        <v>180</v>
      </c>
      <c r="V186" s="78">
        <f t="shared" si="33"/>
        <v>40986.035906902194</v>
      </c>
    </row>
    <row r="187" spans="9:22" x14ac:dyDescent="0.25">
      <c r="I187" s="96">
        <f t="shared" si="34"/>
        <v>0</v>
      </c>
      <c r="J187" s="97">
        <f t="shared" si="35"/>
        <v>0</v>
      </c>
      <c r="K187" s="82">
        <f t="shared" si="38"/>
        <v>180</v>
      </c>
      <c r="L187" s="72">
        <f t="shared" si="27"/>
        <v>175</v>
      </c>
      <c r="M187" s="83"/>
      <c r="N187" s="80">
        <f t="shared" si="28"/>
        <v>8.625</v>
      </c>
      <c r="O187" s="72">
        <f t="shared" si="29"/>
        <v>0</v>
      </c>
      <c r="P187" s="72">
        <f t="shared" si="39"/>
        <v>6.8575920286251737</v>
      </c>
      <c r="Q187" s="72">
        <f t="shared" si="36"/>
        <v>41145.552171751042</v>
      </c>
      <c r="R187" s="72">
        <f t="shared" si="37"/>
        <v>171.43980071562933</v>
      </c>
      <c r="S187" s="72">
        <f t="shared" si="30"/>
        <v>41316.991972466669</v>
      </c>
      <c r="T187" s="74">
        <f t="shared" si="31"/>
        <v>166.375</v>
      </c>
      <c r="U187" s="77">
        <f t="shared" si="32"/>
        <v>181</v>
      </c>
      <c r="V187" s="78">
        <f t="shared" si="33"/>
        <v>41316.991972466669</v>
      </c>
    </row>
    <row r="188" spans="9:22" x14ac:dyDescent="0.25">
      <c r="I188" s="96">
        <f t="shared" si="34"/>
        <v>0</v>
      </c>
      <c r="J188" s="97">
        <f t="shared" si="35"/>
        <v>0</v>
      </c>
      <c r="K188" s="79">
        <f t="shared" si="38"/>
        <v>179</v>
      </c>
      <c r="L188" s="72">
        <f t="shared" si="27"/>
        <v>175</v>
      </c>
      <c r="M188" s="80"/>
      <c r="N188" s="80">
        <f t="shared" si="28"/>
        <v>8.625</v>
      </c>
      <c r="O188" s="72">
        <f t="shared" si="29"/>
        <v>0</v>
      </c>
      <c r="P188" s="72">
        <f t="shared" si="39"/>
        <v>6.9127421796618762</v>
      </c>
      <c r="Q188" s="72">
        <f t="shared" si="36"/>
        <v>41476.453077971259</v>
      </c>
      <c r="R188" s="72">
        <f t="shared" si="37"/>
        <v>172.81855449154691</v>
      </c>
      <c r="S188" s="72">
        <f t="shared" si="30"/>
        <v>41649.271632462805</v>
      </c>
      <c r="T188" s="74">
        <f t="shared" si="31"/>
        <v>166.375</v>
      </c>
      <c r="U188" s="77">
        <f t="shared" si="32"/>
        <v>182</v>
      </c>
      <c r="V188" s="78">
        <f t="shared" si="33"/>
        <v>41649.271632462805</v>
      </c>
    </row>
    <row r="189" spans="9:22" x14ac:dyDescent="0.25">
      <c r="I189" s="96">
        <f t="shared" si="34"/>
        <v>0</v>
      </c>
      <c r="J189" s="97">
        <f t="shared" si="35"/>
        <v>0</v>
      </c>
      <c r="K189" s="79">
        <f t="shared" si="38"/>
        <v>178</v>
      </c>
      <c r="L189" s="72">
        <f t="shared" si="27"/>
        <v>175</v>
      </c>
      <c r="M189" s="80"/>
      <c r="N189" s="80">
        <f t="shared" si="28"/>
        <v>8.625</v>
      </c>
      <c r="O189" s="72">
        <f t="shared" si="29"/>
        <v>0</v>
      </c>
      <c r="P189" s="72">
        <f t="shared" si="39"/>
        <v>6.9681128930040099</v>
      </c>
      <c r="Q189" s="72">
        <f t="shared" si="36"/>
        <v>41808.677358024062</v>
      </c>
      <c r="R189" s="72">
        <f t="shared" si="37"/>
        <v>174.20282232510027</v>
      </c>
      <c r="S189" s="72">
        <f t="shared" si="30"/>
        <v>41982.880180349166</v>
      </c>
      <c r="T189" s="74">
        <f t="shared" si="31"/>
        <v>166.375</v>
      </c>
      <c r="U189" s="77">
        <f t="shared" si="32"/>
        <v>183</v>
      </c>
      <c r="V189" s="78">
        <f t="shared" si="33"/>
        <v>41982.880180349166</v>
      </c>
    </row>
    <row r="190" spans="9:22" x14ac:dyDescent="0.25">
      <c r="I190" s="96">
        <f t="shared" si="34"/>
        <v>0</v>
      </c>
      <c r="J190" s="97">
        <f t="shared" si="35"/>
        <v>0</v>
      </c>
      <c r="K190" s="79">
        <f t="shared" si="38"/>
        <v>177</v>
      </c>
      <c r="L190" s="72">
        <f t="shared" si="27"/>
        <v>175</v>
      </c>
      <c r="M190" s="80"/>
      <c r="N190" s="80">
        <f t="shared" si="28"/>
        <v>8.625</v>
      </c>
      <c r="O190" s="72">
        <f t="shared" si="29"/>
        <v>0</v>
      </c>
      <c r="P190" s="72">
        <f t="shared" si="39"/>
        <v>7.0237050507476289</v>
      </c>
      <c r="Q190" s="72">
        <f t="shared" si="36"/>
        <v>42142.230304485776</v>
      </c>
      <c r="R190" s="72">
        <f t="shared" si="37"/>
        <v>175.59262626869074</v>
      </c>
      <c r="S190" s="72">
        <f t="shared" si="30"/>
        <v>42317.822930754468</v>
      </c>
      <c r="T190" s="74">
        <f t="shared" si="31"/>
        <v>166.375</v>
      </c>
      <c r="U190" s="77">
        <f t="shared" si="32"/>
        <v>184</v>
      </c>
      <c r="V190" s="78">
        <f t="shared" si="33"/>
        <v>42317.822930754468</v>
      </c>
    </row>
    <row r="191" spans="9:22" x14ac:dyDescent="0.25">
      <c r="I191" s="96">
        <f t="shared" si="34"/>
        <v>0</v>
      </c>
      <c r="J191" s="97">
        <f t="shared" si="35"/>
        <v>0</v>
      </c>
      <c r="K191" s="79">
        <f t="shared" si="38"/>
        <v>176</v>
      </c>
      <c r="L191" s="72">
        <f t="shared" si="27"/>
        <v>175</v>
      </c>
      <c r="M191" s="80"/>
      <c r="N191" s="80">
        <f t="shared" si="28"/>
        <v>8.625</v>
      </c>
      <c r="O191" s="72">
        <f t="shared" si="29"/>
        <v>0</v>
      </c>
      <c r="P191" s="72">
        <f t="shared" si="39"/>
        <v>7.079519538516557</v>
      </c>
      <c r="Q191" s="72">
        <f t="shared" si="36"/>
        <v>42477.117231099342</v>
      </c>
      <c r="R191" s="72">
        <f t="shared" si="37"/>
        <v>176.98798846291393</v>
      </c>
      <c r="S191" s="72">
        <f t="shared" si="30"/>
        <v>42654.105219562254</v>
      </c>
      <c r="T191" s="74">
        <f t="shared" si="31"/>
        <v>166.375</v>
      </c>
      <c r="U191" s="77">
        <f t="shared" si="32"/>
        <v>185</v>
      </c>
      <c r="V191" s="78">
        <f t="shared" si="33"/>
        <v>42654.105219562254</v>
      </c>
    </row>
    <row r="192" spans="9:22" x14ac:dyDescent="0.25">
      <c r="I192" s="96">
        <f t="shared" si="34"/>
        <v>0</v>
      </c>
      <c r="J192" s="97">
        <f t="shared" si="35"/>
        <v>0</v>
      </c>
      <c r="K192" s="79">
        <f t="shared" si="38"/>
        <v>175</v>
      </c>
      <c r="L192" s="72">
        <f t="shared" si="27"/>
        <v>175</v>
      </c>
      <c r="M192" s="80"/>
      <c r="N192" s="80">
        <f t="shared" si="28"/>
        <v>8.625</v>
      </c>
      <c r="O192" s="72">
        <f t="shared" si="29"/>
        <v>0</v>
      </c>
      <c r="P192" s="72">
        <f t="shared" si="39"/>
        <v>7.1355572454764982</v>
      </c>
      <c r="Q192" s="72">
        <f t="shared" si="36"/>
        <v>42813.343472858993</v>
      </c>
      <c r="R192" s="72">
        <f t="shared" si="37"/>
        <v>178.38893113691248</v>
      </c>
      <c r="S192" s="72">
        <f t="shared" si="30"/>
        <v>42991.732403995906</v>
      </c>
      <c r="T192" s="74">
        <f t="shared" si="31"/>
        <v>166.375</v>
      </c>
      <c r="U192" s="77">
        <f t="shared" si="32"/>
        <v>186</v>
      </c>
      <c r="V192" s="78">
        <f t="shared" si="33"/>
        <v>42991.732403995906</v>
      </c>
    </row>
    <row r="193" spans="9:22" x14ac:dyDescent="0.25">
      <c r="I193" s="96">
        <f t="shared" si="34"/>
        <v>0</v>
      </c>
      <c r="J193" s="97">
        <f t="shared" si="35"/>
        <v>0</v>
      </c>
      <c r="K193" s="79">
        <f t="shared" si="38"/>
        <v>174</v>
      </c>
      <c r="L193" s="72">
        <f t="shared" si="27"/>
        <v>175</v>
      </c>
      <c r="M193" s="80"/>
      <c r="N193" s="80">
        <f t="shared" si="28"/>
        <v>8.625</v>
      </c>
      <c r="O193" s="72">
        <f t="shared" si="29"/>
        <v>0</v>
      </c>
      <c r="P193" s="72">
        <f t="shared" si="39"/>
        <v>7.1918190643492066</v>
      </c>
      <c r="Q193" s="72">
        <f t="shared" si="36"/>
        <v>43150.914386095239</v>
      </c>
      <c r="R193" s="72">
        <f t="shared" si="37"/>
        <v>179.79547660873016</v>
      </c>
      <c r="S193" s="72">
        <f t="shared" si="30"/>
        <v>43330.709862703967</v>
      </c>
      <c r="T193" s="74">
        <f t="shared" si="31"/>
        <v>166.375</v>
      </c>
      <c r="U193" s="77">
        <f t="shared" si="32"/>
        <v>187</v>
      </c>
      <c r="V193" s="78">
        <f t="shared" si="33"/>
        <v>43330.709862703967</v>
      </c>
    </row>
    <row r="194" spans="9:22" x14ac:dyDescent="0.25">
      <c r="I194" s="96">
        <f t="shared" si="34"/>
        <v>0</v>
      </c>
      <c r="J194" s="97">
        <f t="shared" si="35"/>
        <v>0</v>
      </c>
      <c r="K194" s="79">
        <f t="shared" si="38"/>
        <v>173</v>
      </c>
      <c r="L194" s="72">
        <f t="shared" si="27"/>
        <v>175</v>
      </c>
      <c r="M194" s="80"/>
      <c r="N194" s="80">
        <f t="shared" si="28"/>
        <v>8.625</v>
      </c>
      <c r="O194" s="72">
        <f t="shared" si="29"/>
        <v>0</v>
      </c>
      <c r="P194" s="72">
        <f t="shared" si="39"/>
        <v>7.2483058914266971</v>
      </c>
      <c r="Q194" s="72">
        <f t="shared" si="36"/>
        <v>43489.835348560184</v>
      </c>
      <c r="R194" s="72">
        <f t="shared" si="37"/>
        <v>181.20764728566743</v>
      </c>
      <c r="S194" s="72">
        <f t="shared" si="30"/>
        <v>43671.042995845848</v>
      </c>
      <c r="T194" s="74">
        <f t="shared" si="31"/>
        <v>166.375</v>
      </c>
      <c r="U194" s="77">
        <f t="shared" si="32"/>
        <v>188</v>
      </c>
      <c r="V194" s="78">
        <f t="shared" si="33"/>
        <v>43671.042995845848</v>
      </c>
    </row>
    <row r="195" spans="9:22" x14ac:dyDescent="0.25">
      <c r="I195" s="96">
        <f t="shared" si="34"/>
        <v>0</v>
      </c>
      <c r="J195" s="97">
        <f t="shared" si="35"/>
        <v>0</v>
      </c>
      <c r="K195" s="79">
        <f t="shared" si="38"/>
        <v>172</v>
      </c>
      <c r="L195" s="72">
        <f t="shared" si="27"/>
        <v>175</v>
      </c>
      <c r="M195" s="80"/>
      <c r="N195" s="80">
        <f t="shared" si="28"/>
        <v>8.625</v>
      </c>
      <c r="O195" s="72">
        <f t="shared" si="29"/>
        <v>0</v>
      </c>
      <c r="P195" s="72">
        <f t="shared" si="39"/>
        <v>7.305018626585535</v>
      </c>
      <c r="Q195" s="72">
        <f t="shared" si="36"/>
        <v>43830.111759513209</v>
      </c>
      <c r="R195" s="72">
        <f t="shared" si="37"/>
        <v>182.62546566463837</v>
      </c>
      <c r="S195" s="72">
        <f t="shared" si="30"/>
        <v>44012.737225177851</v>
      </c>
      <c r="T195" s="74">
        <f t="shared" si="31"/>
        <v>166.375</v>
      </c>
      <c r="U195" s="77">
        <f t="shared" si="32"/>
        <v>189</v>
      </c>
      <c r="V195" s="78">
        <f t="shared" si="33"/>
        <v>44012.737225177851</v>
      </c>
    </row>
    <row r="196" spans="9:22" x14ac:dyDescent="0.25">
      <c r="I196" s="96">
        <f t="shared" si="34"/>
        <v>0</v>
      </c>
      <c r="J196" s="97">
        <f t="shared" si="35"/>
        <v>0</v>
      </c>
      <c r="K196" s="79">
        <f t="shared" si="38"/>
        <v>171</v>
      </c>
      <c r="L196" s="72">
        <f t="shared" si="27"/>
        <v>175</v>
      </c>
      <c r="M196" s="80"/>
      <c r="N196" s="80">
        <f t="shared" si="28"/>
        <v>8.625</v>
      </c>
      <c r="O196" s="72">
        <f t="shared" si="29"/>
        <v>0</v>
      </c>
      <c r="P196" s="72">
        <f t="shared" si="39"/>
        <v>7.3619581733011641</v>
      </c>
      <c r="Q196" s="72">
        <f t="shared" si="36"/>
        <v>44171.749039806986</v>
      </c>
      <c r="R196" s="72">
        <f t="shared" si="37"/>
        <v>184.04895433252909</v>
      </c>
      <c r="S196" s="72">
        <f t="shared" si="30"/>
        <v>44355.797994139517</v>
      </c>
      <c r="T196" s="74">
        <f t="shared" si="31"/>
        <v>166.375</v>
      </c>
      <c r="U196" s="77">
        <f t="shared" si="32"/>
        <v>190</v>
      </c>
      <c r="V196" s="78">
        <f t="shared" si="33"/>
        <v>44355.797994139517</v>
      </c>
    </row>
    <row r="197" spans="9:22" x14ac:dyDescent="0.25">
      <c r="I197" s="96">
        <f t="shared" si="34"/>
        <v>0</v>
      </c>
      <c r="J197" s="97">
        <f t="shared" si="35"/>
        <v>0</v>
      </c>
      <c r="K197" s="79">
        <f t="shared" si="38"/>
        <v>170</v>
      </c>
      <c r="L197" s="72">
        <f t="shared" si="27"/>
        <v>175</v>
      </c>
      <c r="M197" s="80"/>
      <c r="N197" s="80">
        <f t="shared" si="28"/>
        <v>8.625</v>
      </c>
      <c r="O197" s="72">
        <f t="shared" si="29"/>
        <v>0</v>
      </c>
      <c r="P197" s="72">
        <f t="shared" si="39"/>
        <v>7.419125438662304</v>
      </c>
      <c r="Q197" s="72">
        <f t="shared" si="36"/>
        <v>44514.752631973824</v>
      </c>
      <c r="R197" s="72">
        <f t="shared" si="37"/>
        <v>185.4781359665576</v>
      </c>
      <c r="S197" s="72">
        <f t="shared" si="30"/>
        <v>44700.230767940382</v>
      </c>
      <c r="T197" s="74">
        <f t="shared" si="31"/>
        <v>166.375</v>
      </c>
      <c r="U197" s="77">
        <f t="shared" si="32"/>
        <v>191</v>
      </c>
      <c r="V197" s="78">
        <f t="shared" si="33"/>
        <v>44700.230767940382</v>
      </c>
    </row>
    <row r="198" spans="9:22" x14ac:dyDescent="0.25">
      <c r="I198" s="96">
        <f t="shared" si="34"/>
        <v>0</v>
      </c>
      <c r="J198" s="97">
        <f t="shared" si="35"/>
        <v>0</v>
      </c>
      <c r="K198" s="79">
        <f t="shared" si="38"/>
        <v>169</v>
      </c>
      <c r="L198" s="72">
        <f t="shared" si="27"/>
        <v>175</v>
      </c>
      <c r="M198" s="80"/>
      <c r="N198" s="80">
        <f t="shared" si="28"/>
        <v>8.625</v>
      </c>
      <c r="O198" s="72">
        <f t="shared" si="29"/>
        <v>0</v>
      </c>
      <c r="P198" s="72">
        <f t="shared" si="39"/>
        <v>7.4765213333853984</v>
      </c>
      <c r="Q198" s="72">
        <f t="shared" si="36"/>
        <v>44859.12800031239</v>
      </c>
      <c r="R198" s="72">
        <f t="shared" si="37"/>
        <v>186.91303333463495</v>
      </c>
      <c r="S198" s="72">
        <f t="shared" si="30"/>
        <v>45046.041033647023</v>
      </c>
      <c r="T198" s="74">
        <f t="shared" si="31"/>
        <v>166.375</v>
      </c>
      <c r="U198" s="77">
        <f t="shared" si="32"/>
        <v>192</v>
      </c>
      <c r="V198" s="78">
        <f t="shared" si="33"/>
        <v>45046.041033647023</v>
      </c>
    </row>
    <row r="199" spans="9:22" x14ac:dyDescent="0.25">
      <c r="I199" s="96">
        <f t="shared" si="34"/>
        <v>0</v>
      </c>
      <c r="J199" s="97">
        <f t="shared" si="35"/>
        <v>0</v>
      </c>
      <c r="K199" s="82">
        <f t="shared" si="38"/>
        <v>168</v>
      </c>
      <c r="L199" s="72">
        <f t="shared" ref="L199:L262" si="40">(IF(K199&gt;0,$L$5*((1+$E$35)^J199),0))</f>
        <v>175</v>
      </c>
      <c r="M199" s="83"/>
      <c r="N199" s="80">
        <f t="shared" ref="N199:N262" si="41">IF(K199&gt;0,$N$5/12,0)</f>
        <v>8.625</v>
      </c>
      <c r="O199" s="72">
        <f t="shared" ref="O199:O262" si="42">IF(K199&gt;0,($O$5-(ROUNDDOWN(($K$5-K199)/12,0)*$B$52))/12,0)</f>
        <v>0</v>
      </c>
      <c r="P199" s="72">
        <f t="shared" si="39"/>
        <v>7.5341467718291248</v>
      </c>
      <c r="Q199" s="72">
        <f t="shared" si="36"/>
        <v>45204.880630974752</v>
      </c>
      <c r="R199" s="72">
        <f t="shared" si="37"/>
        <v>188.35366929572814</v>
      </c>
      <c r="S199" s="72">
        <f t="shared" ref="S199:S262" si="43">Q199+R199</f>
        <v>45393.23430027048</v>
      </c>
      <c r="T199" s="74">
        <f t="shared" ref="T199:T262" si="44">IF(K199&gt;0,L199-M199-N199-O199,0)</f>
        <v>166.375</v>
      </c>
      <c r="U199" s="77">
        <f t="shared" ref="U199:U262" si="45">$K$5-K200</f>
        <v>193</v>
      </c>
      <c r="V199" s="78">
        <f t="shared" ref="V199:V262" si="46">S199</f>
        <v>45393.23430027048</v>
      </c>
    </row>
    <row r="200" spans="9:22" x14ac:dyDescent="0.25">
      <c r="I200" s="96">
        <f t="shared" ref="I200:I263" si="47">IF($I$5&gt;K200,($I$5-K200)/12,0)</f>
        <v>0</v>
      </c>
      <c r="J200" s="97">
        <f t="shared" ref="J200:J263" si="48">ROUNDDOWN(I200,0)</f>
        <v>0</v>
      </c>
      <c r="K200" s="79">
        <f t="shared" si="38"/>
        <v>167</v>
      </c>
      <c r="L200" s="72">
        <f t="shared" si="40"/>
        <v>175</v>
      </c>
      <c r="M200" s="80"/>
      <c r="N200" s="80">
        <f t="shared" si="41"/>
        <v>8.625</v>
      </c>
      <c r="O200" s="72">
        <f t="shared" si="42"/>
        <v>0</v>
      </c>
      <c r="P200" s="72">
        <f t="shared" si="39"/>
        <v>7.5920026720089613</v>
      </c>
      <c r="Q200" s="72">
        <f t="shared" ref="Q200:Q263" si="49">IF(K200&gt;0,(S199+T200)*(1-($P$5/12)),0)</f>
        <v>45552.016032053769</v>
      </c>
      <c r="R200" s="72">
        <f t="shared" ref="R200:R263" si="50">Q200*($B$15/12)</f>
        <v>189.80006680022404</v>
      </c>
      <c r="S200" s="72">
        <f t="shared" si="43"/>
        <v>45741.816098853989</v>
      </c>
      <c r="T200" s="74">
        <f t="shared" si="44"/>
        <v>166.375</v>
      </c>
      <c r="U200" s="77">
        <f t="shared" si="45"/>
        <v>194</v>
      </c>
      <c r="V200" s="78">
        <f t="shared" si="46"/>
        <v>45741.816098853989</v>
      </c>
    </row>
    <row r="201" spans="9:22" x14ac:dyDescent="0.25">
      <c r="I201" s="96">
        <f t="shared" si="47"/>
        <v>0</v>
      </c>
      <c r="J201" s="97">
        <f t="shared" si="48"/>
        <v>0</v>
      </c>
      <c r="K201" s="79">
        <f t="shared" ref="K201:K264" si="51">IF(K200-1&gt;0,K200-1,0)</f>
        <v>166</v>
      </c>
      <c r="L201" s="72">
        <f t="shared" si="40"/>
        <v>175</v>
      </c>
      <c r="M201" s="80"/>
      <c r="N201" s="80">
        <f t="shared" si="41"/>
        <v>8.625</v>
      </c>
      <c r="O201" s="72">
        <f t="shared" si="42"/>
        <v>0</v>
      </c>
      <c r="P201" s="72">
        <f t="shared" ref="P201:P264" si="52">IF(K201&gt;0,Q201*($P$5/12),0)</f>
        <v>7.6500899556118078</v>
      </c>
      <c r="Q201" s="72">
        <f t="shared" si="49"/>
        <v>45900.539733670848</v>
      </c>
      <c r="R201" s="72">
        <f t="shared" si="50"/>
        <v>191.25224889029519</v>
      </c>
      <c r="S201" s="72">
        <f t="shared" si="43"/>
        <v>46091.791982561146</v>
      </c>
      <c r="T201" s="74">
        <f t="shared" si="44"/>
        <v>166.375</v>
      </c>
      <c r="U201" s="77">
        <f t="shared" si="45"/>
        <v>195</v>
      </c>
      <c r="V201" s="78">
        <f t="shared" si="46"/>
        <v>46091.791982561146</v>
      </c>
    </row>
    <row r="202" spans="9:22" x14ac:dyDescent="0.25">
      <c r="I202" s="96">
        <f t="shared" si="47"/>
        <v>0</v>
      </c>
      <c r="J202" s="97">
        <f t="shared" si="48"/>
        <v>0</v>
      </c>
      <c r="K202" s="79">
        <f t="shared" si="51"/>
        <v>165</v>
      </c>
      <c r="L202" s="72">
        <f t="shared" si="40"/>
        <v>175</v>
      </c>
      <c r="M202" s="80"/>
      <c r="N202" s="80">
        <f t="shared" si="41"/>
        <v>8.625</v>
      </c>
      <c r="O202" s="72">
        <f t="shared" si="42"/>
        <v>0</v>
      </c>
      <c r="P202" s="72">
        <f t="shared" si="52"/>
        <v>7.7084095480106756</v>
      </c>
      <c r="Q202" s="72">
        <f t="shared" si="49"/>
        <v>46250.457288064055</v>
      </c>
      <c r="R202" s="72">
        <f t="shared" si="50"/>
        <v>192.7102387002669</v>
      </c>
      <c r="S202" s="72">
        <f t="shared" si="43"/>
        <v>46443.167526764322</v>
      </c>
      <c r="T202" s="74">
        <f t="shared" si="44"/>
        <v>166.375</v>
      </c>
      <c r="U202" s="77">
        <f t="shared" si="45"/>
        <v>196</v>
      </c>
      <c r="V202" s="78">
        <f t="shared" si="46"/>
        <v>46443.167526764322</v>
      </c>
    </row>
    <row r="203" spans="9:22" x14ac:dyDescent="0.25">
      <c r="I203" s="96">
        <f t="shared" si="47"/>
        <v>0</v>
      </c>
      <c r="J203" s="97">
        <f t="shared" si="48"/>
        <v>0</v>
      </c>
      <c r="K203" s="79">
        <f t="shared" si="51"/>
        <v>164</v>
      </c>
      <c r="L203" s="72">
        <f t="shared" si="40"/>
        <v>175</v>
      </c>
      <c r="M203" s="80"/>
      <c r="N203" s="80">
        <f t="shared" si="41"/>
        <v>8.625</v>
      </c>
      <c r="O203" s="72">
        <f t="shared" si="42"/>
        <v>0</v>
      </c>
      <c r="P203" s="72">
        <f t="shared" si="52"/>
        <v>7.7669623782794206</v>
      </c>
      <c r="Q203" s="72">
        <f t="shared" si="49"/>
        <v>46601.774269676527</v>
      </c>
      <c r="R203" s="72">
        <f t="shared" si="50"/>
        <v>194.17405945698553</v>
      </c>
      <c r="S203" s="72">
        <f t="shared" si="43"/>
        <v>46795.948329133513</v>
      </c>
      <c r="T203" s="74">
        <f t="shared" si="44"/>
        <v>166.375</v>
      </c>
      <c r="U203" s="77">
        <f t="shared" si="45"/>
        <v>197</v>
      </c>
      <c r="V203" s="78">
        <f t="shared" si="46"/>
        <v>46795.948329133513</v>
      </c>
    </row>
    <row r="204" spans="9:22" x14ac:dyDescent="0.25">
      <c r="I204" s="96">
        <f t="shared" si="47"/>
        <v>0</v>
      </c>
      <c r="J204" s="97">
        <f t="shared" si="48"/>
        <v>0</v>
      </c>
      <c r="K204" s="79">
        <f t="shared" si="51"/>
        <v>163</v>
      </c>
      <c r="L204" s="72">
        <f t="shared" si="40"/>
        <v>175</v>
      </c>
      <c r="M204" s="80"/>
      <c r="N204" s="80">
        <f t="shared" si="41"/>
        <v>8.625</v>
      </c>
      <c r="O204" s="72">
        <f t="shared" si="42"/>
        <v>0</v>
      </c>
      <c r="P204" s="72">
        <f t="shared" si="52"/>
        <v>7.8257493792075534</v>
      </c>
      <c r="Q204" s="72">
        <f t="shared" si="49"/>
        <v>46954.496275245321</v>
      </c>
      <c r="R204" s="72">
        <f t="shared" si="50"/>
        <v>195.64373448018884</v>
      </c>
      <c r="S204" s="72">
        <f t="shared" si="43"/>
        <v>47150.14000972551</v>
      </c>
      <c r="T204" s="74">
        <f t="shared" si="44"/>
        <v>166.375</v>
      </c>
      <c r="U204" s="77">
        <f t="shared" si="45"/>
        <v>198</v>
      </c>
      <c r="V204" s="78">
        <f t="shared" si="46"/>
        <v>47150.14000972551</v>
      </c>
    </row>
    <row r="205" spans="9:22" x14ac:dyDescent="0.25">
      <c r="I205" s="96">
        <f t="shared" si="47"/>
        <v>0</v>
      </c>
      <c r="J205" s="97">
        <f t="shared" si="48"/>
        <v>0</v>
      </c>
      <c r="K205" s="79">
        <f t="shared" si="51"/>
        <v>162</v>
      </c>
      <c r="L205" s="72">
        <f t="shared" si="40"/>
        <v>175</v>
      </c>
      <c r="M205" s="80"/>
      <c r="N205" s="80">
        <f t="shared" si="41"/>
        <v>8.625</v>
      </c>
      <c r="O205" s="72">
        <f t="shared" si="42"/>
        <v>0</v>
      </c>
      <c r="P205" s="72">
        <f t="shared" si="52"/>
        <v>7.8847714873150929</v>
      </c>
      <c r="Q205" s="72">
        <f t="shared" si="49"/>
        <v>47308.628923890559</v>
      </c>
      <c r="R205" s="72">
        <f t="shared" si="50"/>
        <v>197.11928718287731</v>
      </c>
      <c r="S205" s="72">
        <f t="shared" si="43"/>
        <v>47505.748211073435</v>
      </c>
      <c r="T205" s="74">
        <f t="shared" si="44"/>
        <v>166.375</v>
      </c>
      <c r="U205" s="77">
        <f t="shared" si="45"/>
        <v>199</v>
      </c>
      <c r="V205" s="78">
        <f t="shared" si="46"/>
        <v>47505.748211073435</v>
      </c>
    </row>
    <row r="206" spans="9:22" x14ac:dyDescent="0.25">
      <c r="I206" s="96">
        <f t="shared" si="47"/>
        <v>0</v>
      </c>
      <c r="J206" s="97">
        <f t="shared" si="48"/>
        <v>0</v>
      </c>
      <c r="K206" s="79">
        <f t="shared" si="51"/>
        <v>161</v>
      </c>
      <c r="L206" s="72">
        <f t="shared" si="40"/>
        <v>175</v>
      </c>
      <c r="M206" s="80"/>
      <c r="N206" s="80">
        <f t="shared" si="41"/>
        <v>8.625</v>
      </c>
      <c r="O206" s="72">
        <f t="shared" si="42"/>
        <v>0</v>
      </c>
      <c r="P206" s="72">
        <f t="shared" si="52"/>
        <v>7.9440296428674868</v>
      </c>
      <c r="Q206" s="72">
        <f t="shared" si="49"/>
        <v>47664.177857204922</v>
      </c>
      <c r="R206" s="72">
        <f t="shared" si="50"/>
        <v>198.60074107168717</v>
      </c>
      <c r="S206" s="72">
        <f t="shared" si="43"/>
        <v>47862.778598276607</v>
      </c>
      <c r="T206" s="74">
        <f t="shared" si="44"/>
        <v>166.375</v>
      </c>
      <c r="U206" s="77">
        <f t="shared" si="45"/>
        <v>200</v>
      </c>
      <c r="V206" s="78">
        <f t="shared" si="46"/>
        <v>47862.778598276607</v>
      </c>
    </row>
    <row r="207" spans="9:22" x14ac:dyDescent="0.25">
      <c r="I207" s="96">
        <f t="shared" si="47"/>
        <v>0</v>
      </c>
      <c r="J207" s="97">
        <f t="shared" si="48"/>
        <v>0</v>
      </c>
      <c r="K207" s="79">
        <f t="shared" si="51"/>
        <v>160</v>
      </c>
      <c r="L207" s="72">
        <f t="shared" si="40"/>
        <v>175</v>
      </c>
      <c r="M207" s="80"/>
      <c r="N207" s="80">
        <f t="shared" si="41"/>
        <v>8.625</v>
      </c>
      <c r="O207" s="72">
        <f t="shared" si="42"/>
        <v>0</v>
      </c>
      <c r="P207" s="72">
        <f t="shared" si="52"/>
        <v>8.0035247898905926</v>
      </c>
      <c r="Q207" s="72">
        <f t="shared" si="49"/>
        <v>48021.14873934356</v>
      </c>
      <c r="R207" s="72">
        <f t="shared" si="50"/>
        <v>200.08811974726484</v>
      </c>
      <c r="S207" s="72">
        <f t="shared" si="43"/>
        <v>48221.236859090823</v>
      </c>
      <c r="T207" s="74">
        <f t="shared" si="44"/>
        <v>166.375</v>
      </c>
      <c r="U207" s="77">
        <f t="shared" si="45"/>
        <v>201</v>
      </c>
      <c r="V207" s="78">
        <f t="shared" si="46"/>
        <v>48221.236859090823</v>
      </c>
    </row>
    <row r="208" spans="9:22" x14ac:dyDescent="0.25">
      <c r="I208" s="96">
        <f t="shared" si="47"/>
        <v>0</v>
      </c>
      <c r="J208" s="97">
        <f t="shared" si="48"/>
        <v>0</v>
      </c>
      <c r="K208" s="79">
        <f t="shared" si="51"/>
        <v>159</v>
      </c>
      <c r="L208" s="72">
        <f t="shared" si="40"/>
        <v>175</v>
      </c>
      <c r="M208" s="80"/>
      <c r="N208" s="80">
        <f t="shared" si="41"/>
        <v>8.625</v>
      </c>
      <c r="O208" s="72">
        <f t="shared" si="42"/>
        <v>0</v>
      </c>
      <c r="P208" s="72">
        <f t="shared" si="52"/>
        <v>8.0632578761857179</v>
      </c>
      <c r="Q208" s="72">
        <f t="shared" si="49"/>
        <v>48379.547257114311</v>
      </c>
      <c r="R208" s="72">
        <f t="shared" si="50"/>
        <v>201.58144690464297</v>
      </c>
      <c r="S208" s="72">
        <f t="shared" si="43"/>
        <v>48581.128704018956</v>
      </c>
      <c r="T208" s="74">
        <f t="shared" si="44"/>
        <v>166.375</v>
      </c>
      <c r="U208" s="77">
        <f t="shared" si="45"/>
        <v>202</v>
      </c>
      <c r="V208" s="78">
        <f t="shared" si="46"/>
        <v>48581.128704018956</v>
      </c>
    </row>
    <row r="209" spans="9:22" x14ac:dyDescent="0.25">
      <c r="I209" s="96">
        <f t="shared" si="47"/>
        <v>0</v>
      </c>
      <c r="J209" s="97">
        <f t="shared" si="48"/>
        <v>0</v>
      </c>
      <c r="K209" s="79">
        <f t="shared" si="51"/>
        <v>158</v>
      </c>
      <c r="L209" s="72">
        <f t="shared" si="40"/>
        <v>175</v>
      </c>
      <c r="M209" s="80"/>
      <c r="N209" s="80">
        <f t="shared" si="41"/>
        <v>8.625</v>
      </c>
      <c r="O209" s="72">
        <f t="shared" si="42"/>
        <v>0</v>
      </c>
      <c r="P209" s="72">
        <f t="shared" si="52"/>
        <v>8.1232298533447143</v>
      </c>
      <c r="Q209" s="72">
        <f t="shared" si="49"/>
        <v>48739.37912006829</v>
      </c>
      <c r="R209" s="72">
        <f t="shared" si="50"/>
        <v>203.08074633361787</v>
      </c>
      <c r="S209" s="72">
        <f t="shared" si="43"/>
        <v>48942.459866401907</v>
      </c>
      <c r="T209" s="74">
        <f t="shared" si="44"/>
        <v>166.375</v>
      </c>
      <c r="U209" s="77">
        <f t="shared" si="45"/>
        <v>203</v>
      </c>
      <c r="V209" s="78">
        <f t="shared" si="46"/>
        <v>48942.459866401907</v>
      </c>
    </row>
    <row r="210" spans="9:22" x14ac:dyDescent="0.25">
      <c r="I210" s="96">
        <f t="shared" si="47"/>
        <v>0</v>
      </c>
      <c r="J210" s="97">
        <f t="shared" si="48"/>
        <v>0</v>
      </c>
      <c r="K210" s="79">
        <f t="shared" si="51"/>
        <v>157</v>
      </c>
      <c r="L210" s="72">
        <f t="shared" si="40"/>
        <v>175</v>
      </c>
      <c r="M210" s="80"/>
      <c r="N210" s="80">
        <f t="shared" si="41"/>
        <v>8.625</v>
      </c>
      <c r="O210" s="72">
        <f t="shared" si="42"/>
        <v>0</v>
      </c>
      <c r="P210" s="72">
        <f t="shared" si="52"/>
        <v>8.1834416767651401</v>
      </c>
      <c r="Q210" s="72">
        <f t="shared" si="49"/>
        <v>49100.650060590844</v>
      </c>
      <c r="R210" s="72">
        <f t="shared" si="50"/>
        <v>204.58604191912852</v>
      </c>
      <c r="S210" s="72">
        <f t="shared" si="43"/>
        <v>49305.236102509974</v>
      </c>
      <c r="T210" s="74">
        <f t="shared" si="44"/>
        <v>166.375</v>
      </c>
      <c r="U210" s="77">
        <f t="shared" si="45"/>
        <v>204</v>
      </c>
      <c r="V210" s="78">
        <f t="shared" si="46"/>
        <v>49305.236102509974</v>
      </c>
    </row>
    <row r="211" spans="9:22" x14ac:dyDescent="0.25">
      <c r="I211" s="96">
        <f t="shared" si="47"/>
        <v>0</v>
      </c>
      <c r="J211" s="97">
        <f t="shared" si="48"/>
        <v>0</v>
      </c>
      <c r="K211" s="82">
        <f t="shared" si="51"/>
        <v>156</v>
      </c>
      <c r="L211" s="72">
        <f t="shared" si="40"/>
        <v>175</v>
      </c>
      <c r="M211" s="83"/>
      <c r="N211" s="80">
        <f t="shared" si="41"/>
        <v>8.625</v>
      </c>
      <c r="O211" s="72">
        <f t="shared" si="42"/>
        <v>0</v>
      </c>
      <c r="P211" s="72">
        <f t="shared" si="52"/>
        <v>8.2438943056654814</v>
      </c>
      <c r="Q211" s="72">
        <f t="shared" si="49"/>
        <v>49463.365833992888</v>
      </c>
      <c r="R211" s="72">
        <f t="shared" si="50"/>
        <v>206.09735764163702</v>
      </c>
      <c r="S211" s="72">
        <f t="shared" si="43"/>
        <v>49669.463191634524</v>
      </c>
      <c r="T211" s="74">
        <f t="shared" si="44"/>
        <v>166.375</v>
      </c>
      <c r="U211" s="77">
        <f t="shared" si="45"/>
        <v>205</v>
      </c>
      <c r="V211" s="78">
        <f t="shared" si="46"/>
        <v>49669.463191634524</v>
      </c>
    </row>
    <row r="212" spans="9:22" x14ac:dyDescent="0.25">
      <c r="I212" s="96">
        <f t="shared" si="47"/>
        <v>0</v>
      </c>
      <c r="J212" s="97">
        <f t="shared" si="48"/>
        <v>0</v>
      </c>
      <c r="K212" s="79">
        <f t="shared" si="51"/>
        <v>155</v>
      </c>
      <c r="L212" s="72">
        <f t="shared" si="40"/>
        <v>175</v>
      </c>
      <c r="M212" s="80"/>
      <c r="N212" s="80">
        <f t="shared" si="41"/>
        <v>8.625</v>
      </c>
      <c r="O212" s="72">
        <f t="shared" si="42"/>
        <v>0</v>
      </c>
      <c r="P212" s="72">
        <f t="shared" si="52"/>
        <v>8.3045887031004302</v>
      </c>
      <c r="Q212" s="72">
        <f t="shared" si="49"/>
        <v>49827.532218602588</v>
      </c>
      <c r="R212" s="72">
        <f t="shared" si="50"/>
        <v>207.61471757751079</v>
      </c>
      <c r="S212" s="72">
        <f t="shared" si="43"/>
        <v>50035.146936180099</v>
      </c>
      <c r="T212" s="74">
        <f t="shared" si="44"/>
        <v>166.375</v>
      </c>
      <c r="U212" s="77">
        <f t="shared" si="45"/>
        <v>206</v>
      </c>
      <c r="V212" s="78">
        <f t="shared" si="46"/>
        <v>50035.146936180099</v>
      </c>
    </row>
    <row r="213" spans="9:22" x14ac:dyDescent="0.25">
      <c r="I213" s="96">
        <f t="shared" si="47"/>
        <v>0</v>
      </c>
      <c r="J213" s="97">
        <f t="shared" si="48"/>
        <v>0</v>
      </c>
      <c r="K213" s="79">
        <f t="shared" si="51"/>
        <v>154</v>
      </c>
      <c r="L213" s="72">
        <f t="shared" si="40"/>
        <v>175</v>
      </c>
      <c r="M213" s="80"/>
      <c r="N213" s="80">
        <f t="shared" si="41"/>
        <v>8.625</v>
      </c>
      <c r="O213" s="72">
        <f t="shared" si="42"/>
        <v>0</v>
      </c>
      <c r="P213" s="72">
        <f t="shared" si="52"/>
        <v>8.3655258359762339</v>
      </c>
      <c r="Q213" s="72">
        <f t="shared" si="49"/>
        <v>50193.155015857403</v>
      </c>
      <c r="R213" s="72">
        <f t="shared" si="50"/>
        <v>209.13814589940583</v>
      </c>
      <c r="S213" s="72">
        <f t="shared" si="43"/>
        <v>50402.29316175681</v>
      </c>
      <c r="T213" s="74">
        <f t="shared" si="44"/>
        <v>166.375</v>
      </c>
      <c r="U213" s="77">
        <f t="shared" si="45"/>
        <v>207</v>
      </c>
      <c r="V213" s="78">
        <f t="shared" si="46"/>
        <v>50402.29316175681</v>
      </c>
    </row>
    <row r="214" spans="9:22" x14ac:dyDescent="0.25">
      <c r="I214" s="96">
        <f t="shared" si="47"/>
        <v>0</v>
      </c>
      <c r="J214" s="97">
        <f t="shared" si="48"/>
        <v>0</v>
      </c>
      <c r="K214" s="79">
        <f t="shared" si="51"/>
        <v>153</v>
      </c>
      <c r="L214" s="72">
        <f t="shared" si="40"/>
        <v>175</v>
      </c>
      <c r="M214" s="80"/>
      <c r="N214" s="80">
        <f t="shared" si="41"/>
        <v>8.625</v>
      </c>
      <c r="O214" s="72">
        <f t="shared" si="42"/>
        <v>0</v>
      </c>
      <c r="P214" s="72">
        <f t="shared" si="52"/>
        <v>8.4267066750660859</v>
      </c>
      <c r="Q214" s="72">
        <f t="shared" si="49"/>
        <v>50560.240050396518</v>
      </c>
      <c r="R214" s="72">
        <f t="shared" si="50"/>
        <v>210.66766687665216</v>
      </c>
      <c r="S214" s="72">
        <f t="shared" si="43"/>
        <v>50770.90771727317</v>
      </c>
      <c r="T214" s="74">
        <f t="shared" si="44"/>
        <v>166.375</v>
      </c>
      <c r="U214" s="77">
        <f t="shared" si="45"/>
        <v>208</v>
      </c>
      <c r="V214" s="78">
        <f t="shared" si="46"/>
        <v>50770.90771727317</v>
      </c>
    </row>
    <row r="215" spans="9:22" x14ac:dyDescent="0.25">
      <c r="I215" s="96">
        <f t="shared" si="47"/>
        <v>0</v>
      </c>
      <c r="J215" s="97">
        <f t="shared" si="48"/>
        <v>0</v>
      </c>
      <c r="K215" s="79">
        <f t="shared" si="51"/>
        <v>152</v>
      </c>
      <c r="L215" s="72">
        <f t="shared" si="40"/>
        <v>175</v>
      </c>
      <c r="M215" s="80"/>
      <c r="N215" s="80">
        <f t="shared" si="41"/>
        <v>8.625</v>
      </c>
      <c r="O215" s="72">
        <f t="shared" si="42"/>
        <v>0</v>
      </c>
      <c r="P215" s="72">
        <f t="shared" si="52"/>
        <v>8.4881321950256048</v>
      </c>
      <c r="Q215" s="72">
        <f t="shared" si="49"/>
        <v>50928.793170153629</v>
      </c>
      <c r="R215" s="72">
        <f t="shared" si="50"/>
        <v>212.20330487564013</v>
      </c>
      <c r="S215" s="72">
        <f t="shared" si="43"/>
        <v>51140.996475029271</v>
      </c>
      <c r="T215" s="74">
        <f t="shared" si="44"/>
        <v>166.375</v>
      </c>
      <c r="U215" s="77">
        <f t="shared" si="45"/>
        <v>209</v>
      </c>
      <c r="V215" s="78">
        <f t="shared" si="46"/>
        <v>51140.996475029271</v>
      </c>
    </row>
    <row r="216" spans="9:22" x14ac:dyDescent="0.25">
      <c r="I216" s="96">
        <f t="shared" si="47"/>
        <v>0</v>
      </c>
      <c r="J216" s="97">
        <f t="shared" si="48"/>
        <v>0</v>
      </c>
      <c r="K216" s="79">
        <f t="shared" si="51"/>
        <v>151</v>
      </c>
      <c r="L216" s="72">
        <f t="shared" si="40"/>
        <v>175</v>
      </c>
      <c r="M216" s="80"/>
      <c r="N216" s="80">
        <f t="shared" si="41"/>
        <v>8.625</v>
      </c>
      <c r="O216" s="72">
        <f t="shared" si="42"/>
        <v>0</v>
      </c>
      <c r="P216" s="72">
        <f t="shared" si="52"/>
        <v>8.5498033744083504</v>
      </c>
      <c r="Q216" s="72">
        <f t="shared" si="49"/>
        <v>51298.820246450101</v>
      </c>
      <c r="R216" s="72">
        <f t="shared" si="50"/>
        <v>213.74508436020875</v>
      </c>
      <c r="S216" s="72">
        <f t="shared" si="43"/>
        <v>51512.565330810306</v>
      </c>
      <c r="T216" s="74">
        <f t="shared" si="44"/>
        <v>166.375</v>
      </c>
      <c r="U216" s="77">
        <f t="shared" si="45"/>
        <v>210</v>
      </c>
      <c r="V216" s="78">
        <f t="shared" si="46"/>
        <v>51512.565330810306</v>
      </c>
    </row>
    <row r="217" spans="9:22" x14ac:dyDescent="0.25">
      <c r="I217" s="96">
        <f t="shared" si="47"/>
        <v>0</v>
      </c>
      <c r="J217" s="97">
        <f t="shared" si="48"/>
        <v>0</v>
      </c>
      <c r="K217" s="79">
        <f t="shared" si="51"/>
        <v>150</v>
      </c>
      <c r="L217" s="72">
        <f t="shared" si="40"/>
        <v>175</v>
      </c>
      <c r="M217" s="80"/>
      <c r="N217" s="80">
        <f t="shared" si="41"/>
        <v>8.625</v>
      </c>
      <c r="O217" s="72">
        <f t="shared" si="42"/>
        <v>0</v>
      </c>
      <c r="P217" s="72">
        <f t="shared" si="52"/>
        <v>8.611721195681417</v>
      </c>
      <c r="Q217" s="72">
        <f t="shared" si="49"/>
        <v>51670.327174088503</v>
      </c>
      <c r="R217" s="72">
        <f t="shared" si="50"/>
        <v>215.29302989203543</v>
      </c>
      <c r="S217" s="72">
        <f t="shared" si="43"/>
        <v>51885.620203980536</v>
      </c>
      <c r="T217" s="74">
        <f t="shared" si="44"/>
        <v>166.375</v>
      </c>
      <c r="U217" s="77">
        <f t="shared" si="45"/>
        <v>211</v>
      </c>
      <c r="V217" s="78">
        <f t="shared" si="46"/>
        <v>51885.620203980536</v>
      </c>
    </row>
    <row r="218" spans="9:22" x14ac:dyDescent="0.25">
      <c r="I218" s="96">
        <f t="shared" si="47"/>
        <v>0</v>
      </c>
      <c r="J218" s="97">
        <f t="shared" si="48"/>
        <v>0</v>
      </c>
      <c r="K218" s="79">
        <f t="shared" si="51"/>
        <v>149</v>
      </c>
      <c r="L218" s="72">
        <f t="shared" si="40"/>
        <v>175</v>
      </c>
      <c r="M218" s="80"/>
      <c r="N218" s="80">
        <f t="shared" si="41"/>
        <v>8.625</v>
      </c>
      <c r="O218" s="72">
        <f t="shared" si="42"/>
        <v>0</v>
      </c>
      <c r="P218" s="72">
        <f t="shared" si="52"/>
        <v>8.6738866452410903</v>
      </c>
      <c r="Q218" s="72">
        <f t="shared" si="49"/>
        <v>52043.31987144654</v>
      </c>
      <c r="R218" s="72">
        <f t="shared" si="50"/>
        <v>216.84716613102725</v>
      </c>
      <c r="S218" s="72">
        <f t="shared" si="43"/>
        <v>52260.167037577565</v>
      </c>
      <c r="T218" s="74">
        <f t="shared" si="44"/>
        <v>166.375</v>
      </c>
      <c r="U218" s="77">
        <f t="shared" si="45"/>
        <v>212</v>
      </c>
      <c r="V218" s="78">
        <f t="shared" si="46"/>
        <v>52260.167037577565</v>
      </c>
    </row>
    <row r="219" spans="9:22" x14ac:dyDescent="0.25">
      <c r="I219" s="96">
        <f t="shared" si="47"/>
        <v>0</v>
      </c>
      <c r="J219" s="97">
        <f t="shared" si="48"/>
        <v>0</v>
      </c>
      <c r="K219" s="79">
        <f t="shared" si="51"/>
        <v>148</v>
      </c>
      <c r="L219" s="72">
        <f t="shared" si="40"/>
        <v>175</v>
      </c>
      <c r="M219" s="80"/>
      <c r="N219" s="80">
        <f t="shared" si="41"/>
        <v>8.625</v>
      </c>
      <c r="O219" s="72">
        <f t="shared" si="42"/>
        <v>0</v>
      </c>
      <c r="P219" s="72">
        <f t="shared" si="52"/>
        <v>8.73630071342855</v>
      </c>
      <c r="Q219" s="72">
        <f t="shared" si="49"/>
        <v>52417.804280571305</v>
      </c>
      <c r="R219" s="72">
        <f t="shared" si="50"/>
        <v>218.40751783571378</v>
      </c>
      <c r="S219" s="72">
        <f t="shared" si="43"/>
        <v>52636.211798407021</v>
      </c>
      <c r="T219" s="74">
        <f t="shared" si="44"/>
        <v>166.375</v>
      </c>
      <c r="U219" s="77">
        <f t="shared" si="45"/>
        <v>213</v>
      </c>
      <c r="V219" s="78">
        <f t="shared" si="46"/>
        <v>52636.211798407021</v>
      </c>
    </row>
    <row r="220" spans="9:22" x14ac:dyDescent="0.25">
      <c r="I220" s="96">
        <f t="shared" si="47"/>
        <v>0</v>
      </c>
      <c r="J220" s="97">
        <f t="shared" si="48"/>
        <v>0</v>
      </c>
      <c r="K220" s="79">
        <f t="shared" si="51"/>
        <v>147</v>
      </c>
      <c r="L220" s="72">
        <f t="shared" si="40"/>
        <v>175</v>
      </c>
      <c r="M220" s="80"/>
      <c r="N220" s="80">
        <f t="shared" si="41"/>
        <v>8.625</v>
      </c>
      <c r="O220" s="72">
        <f t="shared" si="42"/>
        <v>0</v>
      </c>
      <c r="P220" s="72">
        <f t="shared" si="52"/>
        <v>8.7989643945456582</v>
      </c>
      <c r="Q220" s="72">
        <f t="shared" si="49"/>
        <v>52793.786367273955</v>
      </c>
      <c r="R220" s="72">
        <f t="shared" si="50"/>
        <v>219.97410986364147</v>
      </c>
      <c r="S220" s="72">
        <f t="shared" si="43"/>
        <v>53013.760477137599</v>
      </c>
      <c r="T220" s="74">
        <f t="shared" si="44"/>
        <v>166.375</v>
      </c>
      <c r="U220" s="77">
        <f t="shared" si="45"/>
        <v>214</v>
      </c>
      <c r="V220" s="78">
        <f t="shared" si="46"/>
        <v>53013.760477137599</v>
      </c>
    </row>
    <row r="221" spans="9:22" x14ac:dyDescent="0.25">
      <c r="I221" s="96">
        <f t="shared" si="47"/>
        <v>0</v>
      </c>
      <c r="J221" s="97">
        <f t="shared" si="48"/>
        <v>0</v>
      </c>
      <c r="K221" s="79">
        <f t="shared" si="51"/>
        <v>146</v>
      </c>
      <c r="L221" s="72">
        <f t="shared" si="40"/>
        <v>175</v>
      </c>
      <c r="M221" s="80"/>
      <c r="N221" s="80">
        <f t="shared" si="41"/>
        <v>8.625</v>
      </c>
      <c r="O221" s="72">
        <f t="shared" si="42"/>
        <v>0</v>
      </c>
      <c r="P221" s="72">
        <f t="shared" si="52"/>
        <v>8.8618786868707904</v>
      </c>
      <c r="Q221" s="72">
        <f t="shared" si="49"/>
        <v>53171.272121224742</v>
      </c>
      <c r="R221" s="72">
        <f t="shared" si="50"/>
        <v>221.54696717176975</v>
      </c>
      <c r="S221" s="72">
        <f t="shared" si="43"/>
        <v>53392.819088396514</v>
      </c>
      <c r="T221" s="74">
        <f t="shared" si="44"/>
        <v>166.375</v>
      </c>
      <c r="U221" s="77">
        <f t="shared" si="45"/>
        <v>215</v>
      </c>
      <c r="V221" s="78">
        <f t="shared" si="46"/>
        <v>53392.819088396514</v>
      </c>
    </row>
    <row r="222" spans="9:22" x14ac:dyDescent="0.25">
      <c r="I222" s="96">
        <f t="shared" si="47"/>
        <v>0</v>
      </c>
      <c r="J222" s="97">
        <f t="shared" si="48"/>
        <v>0</v>
      </c>
      <c r="K222" s="79">
        <f t="shared" si="51"/>
        <v>145</v>
      </c>
      <c r="L222" s="72">
        <f t="shared" si="40"/>
        <v>175</v>
      </c>
      <c r="M222" s="80"/>
      <c r="N222" s="80">
        <f t="shared" si="41"/>
        <v>8.625</v>
      </c>
      <c r="O222" s="72">
        <f t="shared" si="42"/>
        <v>0</v>
      </c>
      <c r="P222" s="72">
        <f t="shared" si="52"/>
        <v>8.925044592674741</v>
      </c>
      <c r="Q222" s="72">
        <f t="shared" si="49"/>
        <v>53550.267556048449</v>
      </c>
      <c r="R222" s="72">
        <f t="shared" si="50"/>
        <v>223.12611481686852</v>
      </c>
      <c r="S222" s="72">
        <f t="shared" si="43"/>
        <v>53773.39367086532</v>
      </c>
      <c r="T222" s="74">
        <f t="shared" si="44"/>
        <v>166.375</v>
      </c>
      <c r="U222" s="77">
        <f t="shared" si="45"/>
        <v>216</v>
      </c>
      <c r="V222" s="78">
        <f t="shared" si="46"/>
        <v>53773.39367086532</v>
      </c>
    </row>
    <row r="223" spans="9:22" x14ac:dyDescent="0.25">
      <c r="I223" s="96">
        <f t="shared" si="47"/>
        <v>0</v>
      </c>
      <c r="J223" s="97">
        <f t="shared" si="48"/>
        <v>0</v>
      </c>
      <c r="K223" s="82">
        <f t="shared" si="51"/>
        <v>144</v>
      </c>
      <c r="L223" s="72">
        <f t="shared" si="40"/>
        <v>175</v>
      </c>
      <c r="M223" s="83"/>
      <c r="N223" s="80">
        <f t="shared" si="41"/>
        <v>8.625</v>
      </c>
      <c r="O223" s="72">
        <f t="shared" si="42"/>
        <v>0</v>
      </c>
      <c r="P223" s="72">
        <f t="shared" si="52"/>
        <v>8.9884631182366963</v>
      </c>
      <c r="Q223" s="72">
        <f t="shared" si="49"/>
        <v>53930.778709420178</v>
      </c>
      <c r="R223" s="72">
        <f t="shared" si="50"/>
        <v>224.71157795591739</v>
      </c>
      <c r="S223" s="72">
        <f t="shared" si="43"/>
        <v>54155.490287376095</v>
      </c>
      <c r="T223" s="74">
        <f t="shared" si="44"/>
        <v>166.375</v>
      </c>
      <c r="U223" s="77">
        <f t="shared" si="45"/>
        <v>217</v>
      </c>
      <c r="V223" s="78">
        <f t="shared" si="46"/>
        <v>54155.490287376095</v>
      </c>
    </row>
    <row r="224" spans="9:22" x14ac:dyDescent="0.25">
      <c r="I224" s="96">
        <f t="shared" si="47"/>
        <v>0</v>
      </c>
      <c r="J224" s="97">
        <f t="shared" si="48"/>
        <v>0</v>
      </c>
      <c r="K224" s="79">
        <f t="shared" si="51"/>
        <v>143</v>
      </c>
      <c r="L224" s="72">
        <f t="shared" si="40"/>
        <v>175</v>
      </c>
      <c r="M224" s="80"/>
      <c r="N224" s="80">
        <f t="shared" si="41"/>
        <v>8.625</v>
      </c>
      <c r="O224" s="72">
        <f t="shared" si="42"/>
        <v>0</v>
      </c>
      <c r="P224" s="72">
        <f t="shared" si="52"/>
        <v>9.0521352738602552</v>
      </c>
      <c r="Q224" s="72">
        <f t="shared" si="49"/>
        <v>54312.811643161534</v>
      </c>
      <c r="R224" s="72">
        <f t="shared" si="50"/>
        <v>226.3033818465064</v>
      </c>
      <c r="S224" s="72">
        <f t="shared" si="43"/>
        <v>54539.115025008039</v>
      </c>
      <c r="T224" s="74">
        <f t="shared" si="44"/>
        <v>166.375</v>
      </c>
      <c r="U224" s="77">
        <f t="shared" si="45"/>
        <v>218</v>
      </c>
      <c r="V224" s="78">
        <f t="shared" si="46"/>
        <v>54539.115025008039</v>
      </c>
    </row>
    <row r="225" spans="9:22" x14ac:dyDescent="0.25">
      <c r="I225" s="96">
        <f t="shared" si="47"/>
        <v>0</v>
      </c>
      <c r="J225" s="97">
        <f t="shared" si="48"/>
        <v>0</v>
      </c>
      <c r="K225" s="79">
        <f t="shared" si="51"/>
        <v>142</v>
      </c>
      <c r="L225" s="72">
        <f t="shared" si="40"/>
        <v>175</v>
      </c>
      <c r="M225" s="80"/>
      <c r="N225" s="80">
        <f t="shared" si="41"/>
        <v>8.625</v>
      </c>
      <c r="O225" s="72">
        <f t="shared" si="42"/>
        <v>0</v>
      </c>
      <c r="P225" s="72">
        <f t="shared" si="52"/>
        <v>9.1160620738895339</v>
      </c>
      <c r="Q225" s="72">
        <f t="shared" si="49"/>
        <v>54696.372443337204</v>
      </c>
      <c r="R225" s="72">
        <f t="shared" si="50"/>
        <v>227.90155184723835</v>
      </c>
      <c r="S225" s="72">
        <f t="shared" si="43"/>
        <v>54924.273995184441</v>
      </c>
      <c r="T225" s="74">
        <f t="shared" si="44"/>
        <v>166.375</v>
      </c>
      <c r="U225" s="77">
        <f t="shared" si="45"/>
        <v>219</v>
      </c>
      <c r="V225" s="78">
        <f t="shared" si="46"/>
        <v>54924.273995184441</v>
      </c>
    </row>
    <row r="226" spans="9:22" x14ac:dyDescent="0.25">
      <c r="I226" s="96">
        <f t="shared" si="47"/>
        <v>0</v>
      </c>
      <c r="J226" s="97">
        <f t="shared" si="48"/>
        <v>0</v>
      </c>
      <c r="K226" s="79">
        <f t="shared" si="51"/>
        <v>141</v>
      </c>
      <c r="L226" s="72">
        <f t="shared" si="40"/>
        <v>175</v>
      </c>
      <c r="M226" s="80"/>
      <c r="N226" s="80">
        <f t="shared" si="41"/>
        <v>8.625</v>
      </c>
      <c r="O226" s="72">
        <f t="shared" si="42"/>
        <v>0</v>
      </c>
      <c r="P226" s="72">
        <f t="shared" si="52"/>
        <v>9.1802445367253185</v>
      </c>
      <c r="Q226" s="72">
        <f t="shared" si="49"/>
        <v>55081.467220351915</v>
      </c>
      <c r="R226" s="72">
        <f t="shared" si="50"/>
        <v>229.50611341813297</v>
      </c>
      <c r="S226" s="72">
        <f t="shared" si="43"/>
        <v>55310.973333770045</v>
      </c>
      <c r="T226" s="74">
        <f t="shared" si="44"/>
        <v>166.375</v>
      </c>
      <c r="U226" s="77">
        <f t="shared" si="45"/>
        <v>220</v>
      </c>
      <c r="V226" s="78">
        <f t="shared" si="46"/>
        <v>55310.973333770045</v>
      </c>
    </row>
    <row r="227" spans="9:22" x14ac:dyDescent="0.25">
      <c r="I227" s="96">
        <f t="shared" si="47"/>
        <v>0</v>
      </c>
      <c r="J227" s="97">
        <f t="shared" si="48"/>
        <v>0</v>
      </c>
      <c r="K227" s="79">
        <f t="shared" si="51"/>
        <v>140</v>
      </c>
      <c r="L227" s="72">
        <f t="shared" si="40"/>
        <v>175</v>
      </c>
      <c r="M227" s="80"/>
      <c r="N227" s="80">
        <f t="shared" si="41"/>
        <v>8.625</v>
      </c>
      <c r="O227" s="72">
        <f t="shared" si="42"/>
        <v>0</v>
      </c>
      <c r="P227" s="72">
        <f t="shared" si="52"/>
        <v>9.2446836848412914</v>
      </c>
      <c r="Q227" s="72">
        <f t="shared" si="49"/>
        <v>55468.102109047752</v>
      </c>
      <c r="R227" s="72">
        <f t="shared" si="50"/>
        <v>231.1170921210323</v>
      </c>
      <c r="S227" s="72">
        <f t="shared" si="43"/>
        <v>55699.21920116878</v>
      </c>
      <c r="T227" s="74">
        <f t="shared" si="44"/>
        <v>166.375</v>
      </c>
      <c r="U227" s="77">
        <f t="shared" si="45"/>
        <v>221</v>
      </c>
      <c r="V227" s="78">
        <f t="shared" si="46"/>
        <v>55699.21920116878</v>
      </c>
    </row>
    <row r="228" spans="9:22" x14ac:dyDescent="0.25">
      <c r="I228" s="96">
        <f t="shared" si="47"/>
        <v>0</v>
      </c>
      <c r="J228" s="97">
        <f t="shared" si="48"/>
        <v>0</v>
      </c>
      <c r="K228" s="79">
        <f t="shared" si="51"/>
        <v>139</v>
      </c>
      <c r="L228" s="72">
        <f t="shared" si="40"/>
        <v>175</v>
      </c>
      <c r="M228" s="80"/>
      <c r="N228" s="80">
        <f t="shared" si="41"/>
        <v>8.625</v>
      </c>
      <c r="O228" s="72">
        <f t="shared" si="42"/>
        <v>0</v>
      </c>
      <c r="P228" s="72">
        <f t="shared" si="52"/>
        <v>9.3093805448003195</v>
      </c>
      <c r="Q228" s="72">
        <f t="shared" si="49"/>
        <v>55856.283268801919</v>
      </c>
      <c r="R228" s="72">
        <f t="shared" si="50"/>
        <v>232.73451362000799</v>
      </c>
      <c r="S228" s="72">
        <f t="shared" si="43"/>
        <v>56089.017782421928</v>
      </c>
      <c r="T228" s="74">
        <f t="shared" si="44"/>
        <v>166.375</v>
      </c>
      <c r="U228" s="77">
        <f t="shared" si="45"/>
        <v>222</v>
      </c>
      <c r="V228" s="78">
        <f t="shared" si="46"/>
        <v>56089.017782421928</v>
      </c>
    </row>
    <row r="229" spans="9:22" x14ac:dyDescent="0.25">
      <c r="I229" s="96">
        <f t="shared" si="47"/>
        <v>0</v>
      </c>
      <c r="J229" s="97">
        <f t="shared" si="48"/>
        <v>0</v>
      </c>
      <c r="K229" s="79">
        <f t="shared" si="51"/>
        <v>138</v>
      </c>
      <c r="L229" s="72">
        <f t="shared" si="40"/>
        <v>175</v>
      </c>
      <c r="M229" s="80"/>
      <c r="N229" s="80">
        <f t="shared" si="41"/>
        <v>8.625</v>
      </c>
      <c r="O229" s="72">
        <f t="shared" si="42"/>
        <v>0</v>
      </c>
      <c r="P229" s="72">
        <f t="shared" si="52"/>
        <v>9.3743361472708084</v>
      </c>
      <c r="Q229" s="72">
        <f t="shared" si="49"/>
        <v>56246.016883624856</v>
      </c>
      <c r="R229" s="72">
        <f t="shared" si="50"/>
        <v>234.35840368177023</v>
      </c>
      <c r="S229" s="72">
        <f t="shared" si="43"/>
        <v>56480.375287306626</v>
      </c>
      <c r="T229" s="74">
        <f t="shared" si="44"/>
        <v>166.375</v>
      </c>
      <c r="U229" s="77">
        <f t="shared" si="45"/>
        <v>223</v>
      </c>
      <c r="V229" s="78">
        <f t="shared" si="46"/>
        <v>56480.375287306626</v>
      </c>
    </row>
    <row r="230" spans="9:22" x14ac:dyDescent="0.25">
      <c r="I230" s="96">
        <f t="shared" si="47"/>
        <v>0</v>
      </c>
      <c r="J230" s="97">
        <f t="shared" si="48"/>
        <v>0</v>
      </c>
      <c r="K230" s="79">
        <f t="shared" si="51"/>
        <v>137</v>
      </c>
      <c r="L230" s="72">
        <f t="shared" si="40"/>
        <v>175</v>
      </c>
      <c r="M230" s="80"/>
      <c r="N230" s="80">
        <f t="shared" si="41"/>
        <v>8.625</v>
      </c>
      <c r="O230" s="72">
        <f t="shared" si="42"/>
        <v>0</v>
      </c>
      <c r="P230" s="72">
        <f t="shared" si="52"/>
        <v>9.4395515270431236</v>
      </c>
      <c r="Q230" s="72">
        <f t="shared" si="49"/>
        <v>56637.309162258745</v>
      </c>
      <c r="R230" s="72">
        <f t="shared" si="50"/>
        <v>235.98878817607809</v>
      </c>
      <c r="S230" s="72">
        <f t="shared" si="43"/>
        <v>56873.297950434826</v>
      </c>
      <c r="T230" s="74">
        <f t="shared" si="44"/>
        <v>166.375</v>
      </c>
      <c r="U230" s="77">
        <f t="shared" si="45"/>
        <v>224</v>
      </c>
      <c r="V230" s="78">
        <f t="shared" si="46"/>
        <v>56873.297950434826</v>
      </c>
    </row>
    <row r="231" spans="9:22" x14ac:dyDescent="0.25">
      <c r="I231" s="96">
        <f t="shared" si="47"/>
        <v>0</v>
      </c>
      <c r="J231" s="97">
        <f t="shared" si="48"/>
        <v>0</v>
      </c>
      <c r="K231" s="79">
        <f t="shared" si="51"/>
        <v>136</v>
      </c>
      <c r="L231" s="72">
        <f t="shared" si="40"/>
        <v>175</v>
      </c>
      <c r="M231" s="80"/>
      <c r="N231" s="80">
        <f t="shared" si="41"/>
        <v>8.625</v>
      </c>
      <c r="O231" s="72">
        <f t="shared" si="42"/>
        <v>0</v>
      </c>
      <c r="P231" s="72">
        <f t="shared" si="52"/>
        <v>9.5050277230460711</v>
      </c>
      <c r="Q231" s="72">
        <f t="shared" si="49"/>
        <v>57030.166338276424</v>
      </c>
      <c r="R231" s="72">
        <f t="shared" si="50"/>
        <v>237.62569307615175</v>
      </c>
      <c r="S231" s="72">
        <f t="shared" si="43"/>
        <v>57267.792031352576</v>
      </c>
      <c r="T231" s="74">
        <f t="shared" si="44"/>
        <v>166.375</v>
      </c>
      <c r="U231" s="77">
        <f t="shared" si="45"/>
        <v>225</v>
      </c>
      <c r="V231" s="78">
        <f t="shared" si="46"/>
        <v>57267.792031352576</v>
      </c>
    </row>
    <row r="232" spans="9:22" x14ac:dyDescent="0.25">
      <c r="I232" s="96">
        <f t="shared" si="47"/>
        <v>0</v>
      </c>
      <c r="J232" s="97">
        <f t="shared" si="48"/>
        <v>0</v>
      </c>
      <c r="K232" s="79">
        <f t="shared" si="51"/>
        <v>135</v>
      </c>
      <c r="L232" s="72">
        <f t="shared" si="40"/>
        <v>175</v>
      </c>
      <c r="M232" s="80"/>
      <c r="N232" s="80">
        <f t="shared" si="41"/>
        <v>8.625</v>
      </c>
      <c r="O232" s="72">
        <f t="shared" si="42"/>
        <v>0</v>
      </c>
      <c r="P232" s="72">
        <f t="shared" si="52"/>
        <v>9.5707657783634463</v>
      </c>
      <c r="Q232" s="72">
        <f t="shared" si="49"/>
        <v>57424.594670180682</v>
      </c>
      <c r="R232" s="72">
        <f t="shared" si="50"/>
        <v>239.26914445908616</v>
      </c>
      <c r="S232" s="72">
        <f t="shared" si="43"/>
        <v>57663.863814639772</v>
      </c>
      <c r="T232" s="74">
        <f t="shared" si="44"/>
        <v>166.375</v>
      </c>
      <c r="U232" s="77">
        <f t="shared" si="45"/>
        <v>226</v>
      </c>
      <c r="V232" s="78">
        <f t="shared" si="46"/>
        <v>57663.863814639772</v>
      </c>
    </row>
    <row r="233" spans="9:22" x14ac:dyDescent="0.25">
      <c r="I233" s="96">
        <f t="shared" si="47"/>
        <v>0</v>
      </c>
      <c r="J233" s="97">
        <f t="shared" si="48"/>
        <v>0</v>
      </c>
      <c r="K233" s="79">
        <f t="shared" si="51"/>
        <v>134</v>
      </c>
      <c r="L233" s="72">
        <f t="shared" si="40"/>
        <v>175</v>
      </c>
      <c r="M233" s="80"/>
      <c r="N233" s="80">
        <f t="shared" si="41"/>
        <v>8.625</v>
      </c>
      <c r="O233" s="72">
        <f t="shared" si="42"/>
        <v>0</v>
      </c>
      <c r="P233" s="72">
        <f t="shared" si="52"/>
        <v>9.6367667402506658</v>
      </c>
      <c r="Q233" s="72">
        <f t="shared" si="49"/>
        <v>57820.600441504001</v>
      </c>
      <c r="R233" s="72">
        <f t="shared" si="50"/>
        <v>240.91916850626666</v>
      </c>
      <c r="S233" s="72">
        <f t="shared" si="43"/>
        <v>58061.519610010269</v>
      </c>
      <c r="T233" s="74">
        <f t="shared" si="44"/>
        <v>166.375</v>
      </c>
      <c r="U233" s="77">
        <f t="shared" si="45"/>
        <v>227</v>
      </c>
      <c r="V233" s="78">
        <f t="shared" si="46"/>
        <v>58061.519610010269</v>
      </c>
    </row>
    <row r="234" spans="9:22" x14ac:dyDescent="0.25">
      <c r="I234" s="96">
        <f t="shared" si="47"/>
        <v>0</v>
      </c>
      <c r="J234" s="97">
        <f t="shared" si="48"/>
        <v>0</v>
      </c>
      <c r="K234" s="79">
        <f t="shared" si="51"/>
        <v>133</v>
      </c>
      <c r="L234" s="72">
        <f t="shared" si="40"/>
        <v>175</v>
      </c>
      <c r="M234" s="80"/>
      <c r="N234" s="80">
        <f t="shared" si="41"/>
        <v>8.625</v>
      </c>
      <c r="O234" s="72">
        <f t="shared" si="42"/>
        <v>0</v>
      </c>
      <c r="P234" s="72">
        <f t="shared" si="52"/>
        <v>9.7030316601514333</v>
      </c>
      <c r="Q234" s="72">
        <f t="shared" si="49"/>
        <v>58218.189960908603</v>
      </c>
      <c r="R234" s="72">
        <f t="shared" si="50"/>
        <v>242.57579150378584</v>
      </c>
      <c r="S234" s="72">
        <f t="shared" si="43"/>
        <v>58460.765752412386</v>
      </c>
      <c r="T234" s="74">
        <f t="shared" si="44"/>
        <v>166.375</v>
      </c>
      <c r="U234" s="77">
        <f t="shared" si="45"/>
        <v>228</v>
      </c>
      <c r="V234" s="78">
        <f t="shared" si="46"/>
        <v>58460.765752412386</v>
      </c>
    </row>
    <row r="235" spans="9:22" x14ac:dyDescent="0.25">
      <c r="I235" s="96">
        <f t="shared" si="47"/>
        <v>0</v>
      </c>
      <c r="J235" s="97">
        <f t="shared" si="48"/>
        <v>0</v>
      </c>
      <c r="K235" s="82">
        <f t="shared" si="51"/>
        <v>132</v>
      </c>
      <c r="L235" s="72">
        <f t="shared" si="40"/>
        <v>175</v>
      </c>
      <c r="M235" s="83"/>
      <c r="N235" s="80">
        <f t="shared" si="41"/>
        <v>8.625</v>
      </c>
      <c r="O235" s="72">
        <f t="shared" si="42"/>
        <v>0</v>
      </c>
      <c r="P235" s="72">
        <f t="shared" si="52"/>
        <v>9.7695615937144975</v>
      </c>
      <c r="Q235" s="72">
        <f t="shared" si="49"/>
        <v>58617.369562286985</v>
      </c>
      <c r="R235" s="72">
        <f t="shared" si="50"/>
        <v>244.23903984286244</v>
      </c>
      <c r="S235" s="72">
        <f t="shared" si="43"/>
        <v>58861.608602129847</v>
      </c>
      <c r="T235" s="74">
        <f t="shared" si="44"/>
        <v>166.375</v>
      </c>
      <c r="U235" s="77">
        <f t="shared" si="45"/>
        <v>229</v>
      </c>
      <c r="V235" s="78">
        <f t="shared" si="46"/>
        <v>58861.608602129847</v>
      </c>
    </row>
    <row r="236" spans="9:22" x14ac:dyDescent="0.25">
      <c r="I236" s="96">
        <f t="shared" si="47"/>
        <v>0</v>
      </c>
      <c r="J236" s="97">
        <f t="shared" si="48"/>
        <v>0</v>
      </c>
      <c r="K236" s="79">
        <f t="shared" si="51"/>
        <v>131</v>
      </c>
      <c r="L236" s="72">
        <f t="shared" si="40"/>
        <v>175</v>
      </c>
      <c r="M236" s="80"/>
      <c r="N236" s="80">
        <f t="shared" si="41"/>
        <v>8.625</v>
      </c>
      <c r="O236" s="72">
        <f t="shared" si="42"/>
        <v>0</v>
      </c>
      <c r="P236" s="72">
        <f t="shared" si="52"/>
        <v>9.8363576008104712</v>
      </c>
      <c r="Q236" s="72">
        <f t="shared" si="49"/>
        <v>59018.145604862824</v>
      </c>
      <c r="R236" s="72">
        <f t="shared" si="50"/>
        <v>245.90894002026175</v>
      </c>
      <c r="S236" s="72">
        <f t="shared" si="43"/>
        <v>59264.054544883089</v>
      </c>
      <c r="T236" s="74">
        <f t="shared" si="44"/>
        <v>166.375</v>
      </c>
      <c r="U236" s="77">
        <f t="shared" si="45"/>
        <v>230</v>
      </c>
      <c r="V236" s="78">
        <f t="shared" si="46"/>
        <v>59264.054544883089</v>
      </c>
    </row>
    <row r="237" spans="9:22" x14ac:dyDescent="0.25">
      <c r="I237" s="96">
        <f t="shared" si="47"/>
        <v>0</v>
      </c>
      <c r="J237" s="97">
        <f t="shared" si="48"/>
        <v>0</v>
      </c>
      <c r="K237" s="79">
        <f t="shared" si="51"/>
        <v>130</v>
      </c>
      <c r="L237" s="72">
        <f t="shared" si="40"/>
        <v>175</v>
      </c>
      <c r="M237" s="80"/>
      <c r="N237" s="80">
        <f t="shared" si="41"/>
        <v>8.625</v>
      </c>
      <c r="O237" s="72">
        <f t="shared" si="42"/>
        <v>0</v>
      </c>
      <c r="P237" s="72">
        <f t="shared" si="52"/>
        <v>9.9034207455487113</v>
      </c>
      <c r="Q237" s="72">
        <f t="shared" si="49"/>
        <v>59420.524473292273</v>
      </c>
      <c r="R237" s="72">
        <f t="shared" si="50"/>
        <v>247.58551863871779</v>
      </c>
      <c r="S237" s="72">
        <f t="shared" si="43"/>
        <v>59668.109991930993</v>
      </c>
      <c r="T237" s="74">
        <f t="shared" si="44"/>
        <v>166.375</v>
      </c>
      <c r="U237" s="77">
        <f t="shared" si="45"/>
        <v>231</v>
      </c>
      <c r="V237" s="78">
        <f t="shared" si="46"/>
        <v>59668.109991930993</v>
      </c>
    </row>
    <row r="238" spans="9:22" x14ac:dyDescent="0.25">
      <c r="I238" s="96">
        <f t="shared" si="47"/>
        <v>0</v>
      </c>
      <c r="J238" s="97">
        <f t="shared" si="48"/>
        <v>0</v>
      </c>
      <c r="K238" s="79">
        <f t="shared" si="51"/>
        <v>129</v>
      </c>
      <c r="L238" s="72">
        <f t="shared" si="40"/>
        <v>175</v>
      </c>
      <c r="M238" s="80"/>
      <c r="N238" s="80">
        <f t="shared" si="41"/>
        <v>8.625</v>
      </c>
      <c r="O238" s="72">
        <f t="shared" si="42"/>
        <v>0</v>
      </c>
      <c r="P238" s="72">
        <f t="shared" si="52"/>
        <v>9.9707520962942784</v>
      </c>
      <c r="Q238" s="72">
        <f t="shared" si="49"/>
        <v>59824.512577765672</v>
      </c>
      <c r="R238" s="72">
        <f t="shared" si="50"/>
        <v>249.26880240735696</v>
      </c>
      <c r="S238" s="72">
        <f t="shared" si="43"/>
        <v>60073.78138017303</v>
      </c>
      <c r="T238" s="74">
        <f t="shared" si="44"/>
        <v>166.375</v>
      </c>
      <c r="U238" s="77">
        <f t="shared" si="45"/>
        <v>232</v>
      </c>
      <c r="V238" s="78">
        <f t="shared" si="46"/>
        <v>60073.78138017303</v>
      </c>
    </row>
    <row r="239" spans="9:22" x14ac:dyDescent="0.25">
      <c r="I239" s="96">
        <f t="shared" si="47"/>
        <v>0</v>
      </c>
      <c r="J239" s="97">
        <f t="shared" si="48"/>
        <v>0</v>
      </c>
      <c r="K239" s="79">
        <f t="shared" si="51"/>
        <v>128</v>
      </c>
      <c r="L239" s="72">
        <f t="shared" si="40"/>
        <v>175</v>
      </c>
      <c r="M239" s="80"/>
      <c r="N239" s="80">
        <f t="shared" si="41"/>
        <v>8.625</v>
      </c>
      <c r="O239" s="72">
        <f t="shared" si="42"/>
        <v>0</v>
      </c>
      <c r="P239" s="72">
        <f t="shared" si="52"/>
        <v>10.038352725684945</v>
      </c>
      <c r="Q239" s="72">
        <f t="shared" si="49"/>
        <v>60230.116354109668</v>
      </c>
      <c r="R239" s="72">
        <f t="shared" si="50"/>
        <v>250.95881814212362</v>
      </c>
      <c r="S239" s="72">
        <f t="shared" si="43"/>
        <v>60481.075172251789</v>
      </c>
      <c r="T239" s="74">
        <f t="shared" si="44"/>
        <v>166.375</v>
      </c>
      <c r="U239" s="77">
        <f t="shared" si="45"/>
        <v>233</v>
      </c>
      <c r="V239" s="78">
        <f t="shared" si="46"/>
        <v>60481.075172251789</v>
      </c>
    </row>
    <row r="240" spans="9:22" x14ac:dyDescent="0.25">
      <c r="I240" s="96">
        <f t="shared" si="47"/>
        <v>0</v>
      </c>
      <c r="J240" s="97">
        <f t="shared" si="48"/>
        <v>0</v>
      </c>
      <c r="K240" s="79">
        <f t="shared" si="51"/>
        <v>127</v>
      </c>
      <c r="L240" s="72">
        <f t="shared" si="40"/>
        <v>175</v>
      </c>
      <c r="M240" s="80"/>
      <c r="N240" s="80">
        <f t="shared" si="41"/>
        <v>8.625</v>
      </c>
      <c r="O240" s="72">
        <f t="shared" si="42"/>
        <v>0</v>
      </c>
      <c r="P240" s="72">
        <f t="shared" si="52"/>
        <v>10.10622371064829</v>
      </c>
      <c r="Q240" s="72">
        <f t="shared" si="49"/>
        <v>60637.342263889746</v>
      </c>
      <c r="R240" s="72">
        <f t="shared" si="50"/>
        <v>252.65559276620726</v>
      </c>
      <c r="S240" s="72">
        <f t="shared" si="43"/>
        <v>60889.997856655951</v>
      </c>
      <c r="T240" s="74">
        <f t="shared" si="44"/>
        <v>166.375</v>
      </c>
      <c r="U240" s="77">
        <f t="shared" si="45"/>
        <v>234</v>
      </c>
      <c r="V240" s="78">
        <f t="shared" si="46"/>
        <v>60889.997856655951</v>
      </c>
    </row>
    <row r="241" spans="9:22" x14ac:dyDescent="0.25">
      <c r="I241" s="96">
        <f t="shared" si="47"/>
        <v>0</v>
      </c>
      <c r="J241" s="97">
        <f t="shared" si="48"/>
        <v>0</v>
      </c>
      <c r="K241" s="79">
        <f t="shared" si="51"/>
        <v>126</v>
      </c>
      <c r="L241" s="72">
        <f t="shared" si="40"/>
        <v>175</v>
      </c>
      <c r="M241" s="80"/>
      <c r="N241" s="80">
        <f t="shared" si="41"/>
        <v>8.625</v>
      </c>
      <c r="O241" s="72">
        <f t="shared" si="42"/>
        <v>0</v>
      </c>
      <c r="P241" s="72">
        <f t="shared" si="52"/>
        <v>10.174366132418863</v>
      </c>
      <c r="Q241" s="72">
        <f t="shared" si="49"/>
        <v>61046.196794513176</v>
      </c>
      <c r="R241" s="72">
        <f t="shared" si="50"/>
        <v>254.35915331047156</v>
      </c>
      <c r="S241" s="72">
        <f t="shared" si="43"/>
        <v>61300.555947823646</v>
      </c>
      <c r="T241" s="74">
        <f t="shared" si="44"/>
        <v>166.375</v>
      </c>
      <c r="U241" s="77">
        <f t="shared" si="45"/>
        <v>235</v>
      </c>
      <c r="V241" s="78">
        <f t="shared" si="46"/>
        <v>61300.555947823646</v>
      </c>
    </row>
    <row r="242" spans="9:22" x14ac:dyDescent="0.25">
      <c r="I242" s="96">
        <f t="shared" si="47"/>
        <v>0</v>
      </c>
      <c r="J242" s="97">
        <f t="shared" si="48"/>
        <v>0</v>
      </c>
      <c r="K242" s="79">
        <f t="shared" si="51"/>
        <v>125</v>
      </c>
      <c r="L242" s="72">
        <f t="shared" si="40"/>
        <v>175</v>
      </c>
      <c r="M242" s="80"/>
      <c r="N242" s="80">
        <f t="shared" si="41"/>
        <v>8.625</v>
      </c>
      <c r="O242" s="72">
        <f t="shared" si="42"/>
        <v>0</v>
      </c>
      <c r="P242" s="72">
        <f t="shared" si="52"/>
        <v>10.24278107655539</v>
      </c>
      <c r="Q242" s="72">
        <f t="shared" si="49"/>
        <v>61456.686459332341</v>
      </c>
      <c r="R242" s="72">
        <f t="shared" si="50"/>
        <v>256.06952691388477</v>
      </c>
      <c r="S242" s="72">
        <f t="shared" si="43"/>
        <v>61712.755986246222</v>
      </c>
      <c r="T242" s="74">
        <f t="shared" si="44"/>
        <v>166.375</v>
      </c>
      <c r="U242" s="77">
        <f t="shared" si="45"/>
        <v>236</v>
      </c>
      <c r="V242" s="78">
        <f t="shared" si="46"/>
        <v>61712.755986246222</v>
      </c>
    </row>
    <row r="243" spans="9:22" x14ac:dyDescent="0.25">
      <c r="I243" s="96">
        <f t="shared" si="47"/>
        <v>0</v>
      </c>
      <c r="J243" s="97">
        <f t="shared" si="48"/>
        <v>0</v>
      </c>
      <c r="K243" s="79">
        <f t="shared" si="51"/>
        <v>124</v>
      </c>
      <c r="L243" s="72">
        <f t="shared" si="40"/>
        <v>175</v>
      </c>
      <c r="M243" s="80"/>
      <c r="N243" s="80">
        <f t="shared" si="41"/>
        <v>8.625</v>
      </c>
      <c r="O243" s="72">
        <f t="shared" si="42"/>
        <v>0</v>
      </c>
      <c r="P243" s="72">
        <f t="shared" si="52"/>
        <v>10.311469632958087</v>
      </c>
      <c r="Q243" s="72">
        <f t="shared" si="49"/>
        <v>61868.817797748517</v>
      </c>
      <c r="R243" s="72">
        <f t="shared" si="50"/>
        <v>257.78674082395213</v>
      </c>
      <c r="S243" s="72">
        <f t="shared" si="43"/>
        <v>62126.604538572472</v>
      </c>
      <c r="T243" s="74">
        <f t="shared" si="44"/>
        <v>166.375</v>
      </c>
      <c r="U243" s="77">
        <f t="shared" si="45"/>
        <v>237</v>
      </c>
      <c r="V243" s="78">
        <f t="shared" si="46"/>
        <v>62126.604538572472</v>
      </c>
    </row>
    <row r="244" spans="9:22" x14ac:dyDescent="0.25">
      <c r="I244" s="96">
        <f t="shared" si="47"/>
        <v>0</v>
      </c>
      <c r="J244" s="97">
        <f t="shared" si="48"/>
        <v>0</v>
      </c>
      <c r="K244" s="79">
        <f t="shared" si="51"/>
        <v>123</v>
      </c>
      <c r="L244" s="72">
        <f t="shared" si="40"/>
        <v>175</v>
      </c>
      <c r="M244" s="80"/>
      <c r="N244" s="80">
        <f t="shared" si="41"/>
        <v>8.625</v>
      </c>
      <c r="O244" s="72">
        <f t="shared" si="42"/>
        <v>0</v>
      </c>
      <c r="P244" s="72">
        <f t="shared" si="52"/>
        <v>10.380432895886006</v>
      </c>
      <c r="Q244" s="72">
        <f t="shared" si="49"/>
        <v>62282.597375316043</v>
      </c>
      <c r="R244" s="72">
        <f t="shared" si="50"/>
        <v>259.51082239715015</v>
      </c>
      <c r="S244" s="72">
        <f t="shared" si="43"/>
        <v>62542.108197713191</v>
      </c>
      <c r="T244" s="74">
        <f t="shared" si="44"/>
        <v>166.375</v>
      </c>
      <c r="U244" s="77">
        <f t="shared" si="45"/>
        <v>238</v>
      </c>
      <c r="V244" s="78">
        <f t="shared" si="46"/>
        <v>62542.108197713191</v>
      </c>
    </row>
    <row r="245" spans="9:22" x14ac:dyDescent="0.25">
      <c r="I245" s="96">
        <f t="shared" si="47"/>
        <v>0</v>
      </c>
      <c r="J245" s="97">
        <f t="shared" si="48"/>
        <v>0</v>
      </c>
      <c r="K245" s="79">
        <f t="shared" si="51"/>
        <v>122</v>
      </c>
      <c r="L245" s="72">
        <f t="shared" si="40"/>
        <v>175</v>
      </c>
      <c r="M245" s="80"/>
      <c r="N245" s="80">
        <f t="shared" si="41"/>
        <v>8.625</v>
      </c>
      <c r="O245" s="72">
        <f t="shared" si="42"/>
        <v>0</v>
      </c>
      <c r="P245" s="72">
        <f t="shared" si="52"/>
        <v>10.449671963974485</v>
      </c>
      <c r="Q245" s="72">
        <f t="shared" si="49"/>
        <v>62698.031783846905</v>
      </c>
      <c r="R245" s="72">
        <f t="shared" si="50"/>
        <v>261.24179909936208</v>
      </c>
      <c r="S245" s="72">
        <f t="shared" si="43"/>
        <v>62959.273582946269</v>
      </c>
      <c r="T245" s="74">
        <f t="shared" si="44"/>
        <v>166.375</v>
      </c>
      <c r="U245" s="77">
        <f t="shared" si="45"/>
        <v>239</v>
      </c>
      <c r="V245" s="78">
        <f t="shared" si="46"/>
        <v>62959.273582946269</v>
      </c>
    </row>
    <row r="246" spans="9:22" x14ac:dyDescent="0.25">
      <c r="I246" s="96">
        <f t="shared" si="47"/>
        <v>0</v>
      </c>
      <c r="J246" s="97">
        <f t="shared" si="48"/>
        <v>0</v>
      </c>
      <c r="K246" s="79">
        <f t="shared" si="51"/>
        <v>121</v>
      </c>
      <c r="L246" s="72">
        <f t="shared" si="40"/>
        <v>175</v>
      </c>
      <c r="M246" s="80"/>
      <c r="N246" s="80">
        <f t="shared" si="41"/>
        <v>8.625</v>
      </c>
      <c r="O246" s="72">
        <f t="shared" si="42"/>
        <v>0</v>
      </c>
      <c r="P246" s="72">
        <f t="shared" si="52"/>
        <v>10.51918794025263</v>
      </c>
      <c r="Q246" s="72">
        <f t="shared" si="49"/>
        <v>63115.127641515777</v>
      </c>
      <c r="R246" s="72">
        <f t="shared" si="50"/>
        <v>262.97969850631574</v>
      </c>
      <c r="S246" s="72">
        <f t="shared" si="43"/>
        <v>63378.107340022092</v>
      </c>
      <c r="T246" s="74">
        <f t="shared" si="44"/>
        <v>166.375</v>
      </c>
      <c r="U246" s="77">
        <f t="shared" si="45"/>
        <v>240</v>
      </c>
      <c r="V246" s="78">
        <f t="shared" si="46"/>
        <v>63378.107340022092</v>
      </c>
    </row>
    <row r="247" spans="9:22" x14ac:dyDescent="0.25">
      <c r="I247" s="96">
        <f t="shared" si="47"/>
        <v>0</v>
      </c>
      <c r="J247" s="97">
        <f t="shared" si="48"/>
        <v>0</v>
      </c>
      <c r="K247" s="82">
        <f t="shared" si="51"/>
        <v>120</v>
      </c>
      <c r="L247" s="72">
        <f t="shared" si="40"/>
        <v>175</v>
      </c>
      <c r="M247" s="83"/>
      <c r="N247" s="80">
        <f t="shared" si="41"/>
        <v>8.625</v>
      </c>
      <c r="O247" s="72">
        <f t="shared" si="42"/>
        <v>0</v>
      </c>
      <c r="P247" s="72">
        <f t="shared" si="52"/>
        <v>10.588981932160904</v>
      </c>
      <c r="Q247" s="72">
        <f t="shared" si="49"/>
        <v>63533.891592965425</v>
      </c>
      <c r="R247" s="72">
        <f t="shared" si="50"/>
        <v>264.72454830402262</v>
      </c>
      <c r="S247" s="72">
        <f t="shared" si="43"/>
        <v>63798.616141269449</v>
      </c>
      <c r="T247" s="74">
        <f t="shared" si="44"/>
        <v>166.375</v>
      </c>
      <c r="U247" s="77">
        <f t="shared" si="45"/>
        <v>241</v>
      </c>
      <c r="V247" s="78">
        <f t="shared" si="46"/>
        <v>63798.616141269449</v>
      </c>
    </row>
    <row r="248" spans="9:22" x14ac:dyDescent="0.25">
      <c r="I248" s="96">
        <f t="shared" si="47"/>
        <v>0</v>
      </c>
      <c r="J248" s="97">
        <f t="shared" si="48"/>
        <v>0</v>
      </c>
      <c r="K248" s="79">
        <f t="shared" si="51"/>
        <v>119</v>
      </c>
      <c r="L248" s="72">
        <f t="shared" si="40"/>
        <v>175</v>
      </c>
      <c r="M248" s="80"/>
      <c r="N248" s="80">
        <f t="shared" si="41"/>
        <v>8.625</v>
      </c>
      <c r="O248" s="72">
        <f t="shared" si="42"/>
        <v>0</v>
      </c>
      <c r="P248" s="72">
        <f t="shared" si="52"/>
        <v>10.659055051568762</v>
      </c>
      <c r="Q248" s="72">
        <f t="shared" si="49"/>
        <v>63954.330309412573</v>
      </c>
      <c r="R248" s="72">
        <f t="shared" si="50"/>
        <v>266.47637628921905</v>
      </c>
      <c r="S248" s="72">
        <f t="shared" si="43"/>
        <v>64220.806685701791</v>
      </c>
      <c r="T248" s="74">
        <f t="shared" si="44"/>
        <v>166.375</v>
      </c>
      <c r="U248" s="77">
        <f t="shared" si="45"/>
        <v>242</v>
      </c>
      <c r="V248" s="78">
        <f t="shared" si="46"/>
        <v>64220.806685701791</v>
      </c>
    </row>
    <row r="249" spans="9:22" x14ac:dyDescent="0.25">
      <c r="I249" s="96">
        <f t="shared" si="47"/>
        <v>0</v>
      </c>
      <c r="J249" s="97">
        <f t="shared" si="48"/>
        <v>0</v>
      </c>
      <c r="K249" s="79">
        <f t="shared" si="51"/>
        <v>118</v>
      </c>
      <c r="L249" s="72">
        <f t="shared" si="40"/>
        <v>175</v>
      </c>
      <c r="M249" s="80"/>
      <c r="N249" s="80">
        <f t="shared" si="41"/>
        <v>8.625</v>
      </c>
      <c r="O249" s="72">
        <f t="shared" si="42"/>
        <v>0</v>
      </c>
      <c r="P249" s="72">
        <f t="shared" si="52"/>
        <v>10.729408414792362</v>
      </c>
      <c r="Q249" s="72">
        <f t="shared" si="49"/>
        <v>64376.450488754177</v>
      </c>
      <c r="R249" s="72">
        <f t="shared" si="50"/>
        <v>268.23521036980907</v>
      </c>
      <c r="S249" s="72">
        <f t="shared" si="43"/>
        <v>64644.685699123984</v>
      </c>
      <c r="T249" s="74">
        <f t="shared" si="44"/>
        <v>166.375</v>
      </c>
      <c r="U249" s="77">
        <f t="shared" si="45"/>
        <v>243</v>
      </c>
      <c r="V249" s="78">
        <f t="shared" si="46"/>
        <v>64644.685699123984</v>
      </c>
    </row>
    <row r="250" spans="9:22" x14ac:dyDescent="0.25">
      <c r="I250" s="96">
        <f t="shared" si="47"/>
        <v>0</v>
      </c>
      <c r="J250" s="97">
        <f t="shared" si="48"/>
        <v>0</v>
      </c>
      <c r="K250" s="79">
        <f t="shared" si="51"/>
        <v>117</v>
      </c>
      <c r="L250" s="72">
        <f t="shared" si="40"/>
        <v>175</v>
      </c>
      <c r="M250" s="80"/>
      <c r="N250" s="80">
        <f t="shared" si="41"/>
        <v>8.625</v>
      </c>
      <c r="O250" s="72">
        <f t="shared" si="42"/>
        <v>0</v>
      </c>
      <c r="P250" s="72">
        <f t="shared" si="52"/>
        <v>10.800043142612354</v>
      </c>
      <c r="Q250" s="72">
        <f t="shared" si="49"/>
        <v>64800.258855674132</v>
      </c>
      <c r="R250" s="72">
        <f t="shared" si="50"/>
        <v>270.00107856530889</v>
      </c>
      <c r="S250" s="72">
        <f t="shared" si="43"/>
        <v>65070.259934239439</v>
      </c>
      <c r="T250" s="74">
        <f t="shared" si="44"/>
        <v>166.375</v>
      </c>
      <c r="U250" s="77">
        <f t="shared" si="45"/>
        <v>244</v>
      </c>
      <c r="V250" s="78">
        <f t="shared" si="46"/>
        <v>65070.259934239439</v>
      </c>
    </row>
    <row r="251" spans="9:22" x14ac:dyDescent="0.25">
      <c r="I251" s="96">
        <f t="shared" si="47"/>
        <v>0</v>
      </c>
      <c r="J251" s="97">
        <f t="shared" si="48"/>
        <v>0</v>
      </c>
      <c r="K251" s="79">
        <f t="shared" si="51"/>
        <v>116</v>
      </c>
      <c r="L251" s="72">
        <f t="shared" si="40"/>
        <v>175</v>
      </c>
      <c r="M251" s="80"/>
      <c r="N251" s="80">
        <f t="shared" si="41"/>
        <v>8.625</v>
      </c>
      <c r="O251" s="72">
        <f t="shared" si="42"/>
        <v>0</v>
      </c>
      <c r="P251" s="72">
        <f t="shared" si="52"/>
        <v>10.870960360291733</v>
      </c>
      <c r="Q251" s="72">
        <f t="shared" si="49"/>
        <v>65225.762161750397</v>
      </c>
      <c r="R251" s="72">
        <f t="shared" si="50"/>
        <v>271.77400900729333</v>
      </c>
      <c r="S251" s="72">
        <f t="shared" si="43"/>
        <v>65497.536170757689</v>
      </c>
      <c r="T251" s="74">
        <f t="shared" si="44"/>
        <v>166.375</v>
      </c>
      <c r="U251" s="77">
        <f t="shared" si="45"/>
        <v>245</v>
      </c>
      <c r="V251" s="78">
        <f t="shared" si="46"/>
        <v>65497.536170757689</v>
      </c>
    </row>
    <row r="252" spans="9:22" x14ac:dyDescent="0.25">
      <c r="I252" s="96">
        <f t="shared" si="47"/>
        <v>0</v>
      </c>
      <c r="J252" s="97">
        <f t="shared" si="48"/>
        <v>0</v>
      </c>
      <c r="K252" s="79">
        <f t="shared" si="51"/>
        <v>115</v>
      </c>
      <c r="L252" s="72">
        <f t="shared" si="40"/>
        <v>175</v>
      </c>
      <c r="M252" s="80"/>
      <c r="N252" s="80">
        <f t="shared" si="41"/>
        <v>8.625</v>
      </c>
      <c r="O252" s="72">
        <f t="shared" si="42"/>
        <v>0</v>
      </c>
      <c r="P252" s="72">
        <f t="shared" si="52"/>
        <v>10.94216119759376</v>
      </c>
      <c r="Q252" s="72">
        <f t="shared" si="49"/>
        <v>65652.967185562564</v>
      </c>
      <c r="R252" s="72">
        <f t="shared" si="50"/>
        <v>273.55402993984399</v>
      </c>
      <c r="S252" s="72">
        <f t="shared" si="43"/>
        <v>65926.521215502406</v>
      </c>
      <c r="T252" s="74">
        <f t="shared" si="44"/>
        <v>166.375</v>
      </c>
      <c r="U252" s="77">
        <f t="shared" si="45"/>
        <v>246</v>
      </c>
      <c r="V252" s="78">
        <f t="shared" si="46"/>
        <v>65926.521215502406</v>
      </c>
    </row>
    <row r="253" spans="9:22" x14ac:dyDescent="0.25">
      <c r="I253" s="96">
        <f t="shared" si="47"/>
        <v>0</v>
      </c>
      <c r="J253" s="97">
        <f t="shared" si="48"/>
        <v>0</v>
      </c>
      <c r="K253" s="79">
        <f t="shared" si="51"/>
        <v>114</v>
      </c>
      <c r="L253" s="72">
        <f t="shared" si="40"/>
        <v>175</v>
      </c>
      <c r="M253" s="80"/>
      <c r="N253" s="80">
        <f t="shared" si="41"/>
        <v>8.625</v>
      </c>
      <c r="O253" s="72">
        <f t="shared" si="42"/>
        <v>0</v>
      </c>
      <c r="P253" s="72">
        <f t="shared" si="52"/>
        <v>11.013646788799971</v>
      </c>
      <c r="Q253" s="72">
        <f t="shared" si="49"/>
        <v>66081.880732799822</v>
      </c>
      <c r="R253" s="72">
        <f t="shared" si="50"/>
        <v>275.34116971999924</v>
      </c>
      <c r="S253" s="72">
        <f t="shared" si="43"/>
        <v>66357.221902519828</v>
      </c>
      <c r="T253" s="74">
        <f t="shared" si="44"/>
        <v>166.375</v>
      </c>
      <c r="U253" s="77">
        <f t="shared" si="45"/>
        <v>247</v>
      </c>
      <c r="V253" s="78">
        <f t="shared" si="46"/>
        <v>66357.221902519828</v>
      </c>
    </row>
    <row r="254" spans="9:22" x14ac:dyDescent="0.25">
      <c r="I254" s="96">
        <f t="shared" si="47"/>
        <v>0</v>
      </c>
      <c r="J254" s="97">
        <f t="shared" si="48"/>
        <v>0</v>
      </c>
      <c r="K254" s="79">
        <f t="shared" si="51"/>
        <v>113</v>
      </c>
      <c r="L254" s="72">
        <f t="shared" si="40"/>
        <v>175</v>
      </c>
      <c r="M254" s="80"/>
      <c r="N254" s="80">
        <f t="shared" si="41"/>
        <v>8.625</v>
      </c>
      <c r="O254" s="72">
        <f t="shared" si="42"/>
        <v>0</v>
      </c>
      <c r="P254" s="72">
        <f t="shared" si="52"/>
        <v>11.085418272728234</v>
      </c>
      <c r="Q254" s="72">
        <f t="shared" si="49"/>
        <v>66512.509636369403</v>
      </c>
      <c r="R254" s="72">
        <f t="shared" si="50"/>
        <v>277.13545681820585</v>
      </c>
      <c r="S254" s="72">
        <f t="shared" si="43"/>
        <v>66789.645093187602</v>
      </c>
      <c r="T254" s="74">
        <f t="shared" si="44"/>
        <v>166.375</v>
      </c>
      <c r="U254" s="77">
        <f t="shared" si="45"/>
        <v>248</v>
      </c>
      <c r="V254" s="78">
        <f t="shared" si="46"/>
        <v>66789.645093187602</v>
      </c>
    </row>
    <row r="255" spans="9:22" x14ac:dyDescent="0.25">
      <c r="I255" s="96">
        <f t="shared" si="47"/>
        <v>0</v>
      </c>
      <c r="J255" s="97">
        <f t="shared" si="48"/>
        <v>0</v>
      </c>
      <c r="K255" s="79">
        <f t="shared" si="51"/>
        <v>112</v>
      </c>
      <c r="L255" s="72">
        <f t="shared" si="40"/>
        <v>175</v>
      </c>
      <c r="M255" s="80"/>
      <c r="N255" s="80">
        <f t="shared" si="41"/>
        <v>8.625</v>
      </c>
      <c r="O255" s="72">
        <f t="shared" si="42"/>
        <v>0</v>
      </c>
      <c r="P255" s="72">
        <f t="shared" si="52"/>
        <v>11.157476792750902</v>
      </c>
      <c r="Q255" s="72">
        <f t="shared" si="49"/>
        <v>66944.860756505412</v>
      </c>
      <c r="R255" s="72">
        <f t="shared" si="50"/>
        <v>278.93691981877254</v>
      </c>
      <c r="S255" s="72">
        <f t="shared" si="43"/>
        <v>67223.79767632419</v>
      </c>
      <c r="T255" s="74">
        <f t="shared" si="44"/>
        <v>166.375</v>
      </c>
      <c r="U255" s="77">
        <f t="shared" si="45"/>
        <v>249</v>
      </c>
      <c r="V255" s="78">
        <f t="shared" si="46"/>
        <v>67223.79767632419</v>
      </c>
    </row>
    <row r="256" spans="9:22" x14ac:dyDescent="0.25">
      <c r="I256" s="96">
        <f t="shared" si="47"/>
        <v>0</v>
      </c>
      <c r="J256" s="97">
        <f t="shared" si="48"/>
        <v>0</v>
      </c>
      <c r="K256" s="79">
        <f t="shared" si="51"/>
        <v>111</v>
      </c>
      <c r="L256" s="72">
        <f t="shared" si="40"/>
        <v>175</v>
      </c>
      <c r="M256" s="80"/>
      <c r="N256" s="80">
        <f t="shared" si="41"/>
        <v>8.625</v>
      </c>
      <c r="O256" s="72">
        <f t="shared" si="42"/>
        <v>0</v>
      </c>
      <c r="P256" s="72">
        <f t="shared" si="52"/>
        <v>11.229823496813022</v>
      </c>
      <c r="Q256" s="72">
        <f t="shared" si="49"/>
        <v>67378.940980878135</v>
      </c>
      <c r="R256" s="72">
        <f t="shared" si="50"/>
        <v>280.74558742032553</v>
      </c>
      <c r="S256" s="72">
        <f t="shared" si="43"/>
        <v>67659.686568298464</v>
      </c>
      <c r="T256" s="74">
        <f t="shared" si="44"/>
        <v>166.375</v>
      </c>
      <c r="U256" s="77">
        <f t="shared" si="45"/>
        <v>250</v>
      </c>
      <c r="V256" s="78">
        <f t="shared" si="46"/>
        <v>67659.686568298464</v>
      </c>
    </row>
    <row r="257" spans="9:22" x14ac:dyDescent="0.25">
      <c r="I257" s="96">
        <f t="shared" si="47"/>
        <v>0</v>
      </c>
      <c r="J257" s="97">
        <f t="shared" si="48"/>
        <v>0</v>
      </c>
      <c r="K257" s="79">
        <f t="shared" si="51"/>
        <v>110</v>
      </c>
      <c r="L257" s="72">
        <f t="shared" si="40"/>
        <v>175</v>
      </c>
      <c r="M257" s="80"/>
      <c r="N257" s="80">
        <f t="shared" si="41"/>
        <v>8.625</v>
      </c>
      <c r="O257" s="72">
        <f t="shared" si="42"/>
        <v>0</v>
      </c>
      <c r="P257" s="72">
        <f t="shared" si="52"/>
        <v>11.302459537450623</v>
      </c>
      <c r="Q257" s="72">
        <f t="shared" si="49"/>
        <v>67814.757224703746</v>
      </c>
      <c r="R257" s="72">
        <f t="shared" si="50"/>
        <v>282.56148843626562</v>
      </c>
      <c r="S257" s="72">
        <f t="shared" si="43"/>
        <v>68097.318713140005</v>
      </c>
      <c r="T257" s="74">
        <f t="shared" si="44"/>
        <v>166.375</v>
      </c>
      <c r="U257" s="77">
        <f t="shared" si="45"/>
        <v>251</v>
      </c>
      <c r="V257" s="78">
        <f t="shared" si="46"/>
        <v>68097.318713140005</v>
      </c>
    </row>
    <row r="258" spans="9:22" x14ac:dyDescent="0.25">
      <c r="I258" s="96">
        <f t="shared" si="47"/>
        <v>0</v>
      </c>
      <c r="J258" s="97">
        <f t="shared" si="48"/>
        <v>0</v>
      </c>
      <c r="K258" s="79">
        <f t="shared" si="51"/>
        <v>109</v>
      </c>
      <c r="L258" s="72">
        <f t="shared" si="40"/>
        <v>175</v>
      </c>
      <c r="M258" s="80"/>
      <c r="N258" s="80">
        <f t="shared" si="41"/>
        <v>8.625</v>
      </c>
      <c r="O258" s="72">
        <f t="shared" si="42"/>
        <v>0</v>
      </c>
      <c r="P258" s="72">
        <f t="shared" si="52"/>
        <v>11.37538607180908</v>
      </c>
      <c r="Q258" s="72">
        <f t="shared" si="49"/>
        <v>68252.31643085448</v>
      </c>
      <c r="R258" s="72">
        <f t="shared" si="50"/>
        <v>284.384651795227</v>
      </c>
      <c r="S258" s="72">
        <f t="shared" si="43"/>
        <v>68536.701082649713</v>
      </c>
      <c r="T258" s="74">
        <f t="shared" si="44"/>
        <v>166.375</v>
      </c>
      <c r="U258" s="77">
        <f t="shared" si="45"/>
        <v>252</v>
      </c>
      <c r="V258" s="78">
        <f t="shared" si="46"/>
        <v>68536.701082649713</v>
      </c>
    </row>
    <row r="259" spans="9:22" x14ac:dyDescent="0.25">
      <c r="I259" s="96">
        <f t="shared" si="47"/>
        <v>0</v>
      </c>
      <c r="J259" s="97">
        <f t="shared" si="48"/>
        <v>0</v>
      </c>
      <c r="K259" s="82">
        <f t="shared" si="51"/>
        <v>108</v>
      </c>
      <c r="L259" s="72">
        <f t="shared" si="40"/>
        <v>175</v>
      </c>
      <c r="M259" s="83"/>
      <c r="N259" s="80">
        <f t="shared" si="41"/>
        <v>8.625</v>
      </c>
      <c r="O259" s="72">
        <f t="shared" si="42"/>
        <v>0</v>
      </c>
      <c r="P259" s="72">
        <f t="shared" si="52"/>
        <v>11.448604261661545</v>
      </c>
      <c r="Q259" s="72">
        <f t="shared" si="49"/>
        <v>68691.62556996927</v>
      </c>
      <c r="R259" s="72">
        <f t="shared" si="50"/>
        <v>286.2151065415386</v>
      </c>
      <c r="S259" s="72">
        <f t="shared" si="43"/>
        <v>68977.840676510808</v>
      </c>
      <c r="T259" s="74">
        <f t="shared" si="44"/>
        <v>166.375</v>
      </c>
      <c r="U259" s="77">
        <f t="shared" si="45"/>
        <v>253</v>
      </c>
      <c r="V259" s="78">
        <f t="shared" si="46"/>
        <v>68977.840676510808</v>
      </c>
    </row>
    <row r="260" spans="9:22" x14ac:dyDescent="0.25">
      <c r="I260" s="96">
        <f t="shared" si="47"/>
        <v>0</v>
      </c>
      <c r="J260" s="97">
        <f t="shared" si="48"/>
        <v>0</v>
      </c>
      <c r="K260" s="79">
        <f t="shared" si="51"/>
        <v>107</v>
      </c>
      <c r="L260" s="72">
        <f t="shared" si="40"/>
        <v>175</v>
      </c>
      <c r="M260" s="80"/>
      <c r="N260" s="80">
        <f t="shared" si="41"/>
        <v>8.625</v>
      </c>
      <c r="O260" s="72">
        <f t="shared" si="42"/>
        <v>0</v>
      </c>
      <c r="P260" s="72">
        <f t="shared" si="52"/>
        <v>11.522115273427453</v>
      </c>
      <c r="Q260" s="72">
        <f t="shared" si="49"/>
        <v>69132.691640564721</v>
      </c>
      <c r="R260" s="72">
        <f t="shared" si="50"/>
        <v>288.05288183568632</v>
      </c>
      <c r="S260" s="72">
        <f t="shared" si="43"/>
        <v>69420.744522400404</v>
      </c>
      <c r="T260" s="74">
        <f t="shared" si="44"/>
        <v>166.375</v>
      </c>
      <c r="U260" s="77">
        <f t="shared" si="45"/>
        <v>254</v>
      </c>
      <c r="V260" s="78">
        <f t="shared" si="46"/>
        <v>69420.744522400404</v>
      </c>
    </row>
    <row r="261" spans="9:22" x14ac:dyDescent="0.25">
      <c r="I261" s="96">
        <f t="shared" si="47"/>
        <v>0</v>
      </c>
      <c r="J261" s="97">
        <f t="shared" si="48"/>
        <v>0</v>
      </c>
      <c r="K261" s="79">
        <f t="shared" si="51"/>
        <v>106</v>
      </c>
      <c r="L261" s="72">
        <f t="shared" si="40"/>
        <v>175</v>
      </c>
      <c r="M261" s="80"/>
      <c r="N261" s="80">
        <f t="shared" si="41"/>
        <v>8.625</v>
      </c>
      <c r="O261" s="72">
        <f t="shared" si="42"/>
        <v>0</v>
      </c>
      <c r="P261" s="72">
        <f t="shared" si="52"/>
        <v>11.595920278191112</v>
      </c>
      <c r="Q261" s="72">
        <f t="shared" si="49"/>
        <v>69575.521669146678</v>
      </c>
      <c r="R261" s="72">
        <f t="shared" si="50"/>
        <v>289.89800695477783</v>
      </c>
      <c r="S261" s="72">
        <f t="shared" si="43"/>
        <v>69865.419676101461</v>
      </c>
      <c r="T261" s="74">
        <f t="shared" si="44"/>
        <v>166.375</v>
      </c>
      <c r="U261" s="77">
        <f t="shared" si="45"/>
        <v>255</v>
      </c>
      <c r="V261" s="78">
        <f t="shared" si="46"/>
        <v>69865.419676101461</v>
      </c>
    </row>
    <row r="262" spans="9:22" x14ac:dyDescent="0.25">
      <c r="I262" s="96">
        <f t="shared" si="47"/>
        <v>0</v>
      </c>
      <c r="J262" s="97">
        <f t="shared" si="48"/>
        <v>0</v>
      </c>
      <c r="K262" s="79">
        <f t="shared" si="51"/>
        <v>105</v>
      </c>
      <c r="L262" s="72">
        <f t="shared" si="40"/>
        <v>175</v>
      </c>
      <c r="M262" s="80"/>
      <c r="N262" s="80">
        <f t="shared" si="41"/>
        <v>8.625</v>
      </c>
      <c r="O262" s="72">
        <f t="shared" si="42"/>
        <v>0</v>
      </c>
      <c r="P262" s="72">
        <f t="shared" si="52"/>
        <v>11.670020451720353</v>
      </c>
      <c r="Q262" s="72">
        <f t="shared" si="49"/>
        <v>70020.122710322117</v>
      </c>
      <c r="R262" s="72">
        <f t="shared" si="50"/>
        <v>291.7505112930088</v>
      </c>
      <c r="S262" s="72">
        <f t="shared" si="43"/>
        <v>70311.873221615126</v>
      </c>
      <c r="T262" s="74">
        <f t="shared" si="44"/>
        <v>166.375</v>
      </c>
      <c r="U262" s="77">
        <f t="shared" si="45"/>
        <v>256</v>
      </c>
      <c r="V262" s="78">
        <f t="shared" si="46"/>
        <v>70311.873221615126</v>
      </c>
    </row>
    <row r="263" spans="9:22" x14ac:dyDescent="0.25">
      <c r="I263" s="96">
        <f t="shared" si="47"/>
        <v>0</v>
      </c>
      <c r="J263" s="97">
        <f t="shared" si="48"/>
        <v>0</v>
      </c>
      <c r="K263" s="79">
        <f t="shared" si="51"/>
        <v>104</v>
      </c>
      <c r="L263" s="72">
        <f t="shared" ref="L263:L326" si="53">(IF(K263&gt;0,$L$5*((1+$E$35)^J263),0))</f>
        <v>175</v>
      </c>
      <c r="M263" s="80"/>
      <c r="N263" s="80">
        <f t="shared" ref="N263:N326" si="54">IF(K263&gt;0,$N$5/12,0)</f>
        <v>8.625</v>
      </c>
      <c r="O263" s="72">
        <f t="shared" ref="O263:O326" si="55">IF(K263&gt;0,($O$5-(ROUNDDOWN(($K$5-K263)/12,0)*$B$52))/12,0)</f>
        <v>0</v>
      </c>
      <c r="P263" s="72">
        <f t="shared" si="52"/>
        <v>11.744416974485254</v>
      </c>
      <c r="Q263" s="72">
        <f t="shared" si="49"/>
        <v>70466.501846911531</v>
      </c>
      <c r="R263" s="72">
        <f t="shared" si="50"/>
        <v>293.61042436213137</v>
      </c>
      <c r="S263" s="72">
        <f t="shared" ref="S263:S326" si="56">Q263+R263</f>
        <v>70760.112271273669</v>
      </c>
      <c r="T263" s="74">
        <f t="shared" ref="T263:T326" si="57">IF(K263&gt;0,L263-M263-N263-O263,0)</f>
        <v>166.375</v>
      </c>
      <c r="U263" s="77">
        <f t="shared" ref="U263:U326" si="58">$K$5-K264</f>
        <v>257</v>
      </c>
      <c r="V263" s="78">
        <f t="shared" ref="V263:V326" si="59">S263</f>
        <v>70760.112271273669</v>
      </c>
    </row>
    <row r="264" spans="9:22" x14ac:dyDescent="0.25">
      <c r="I264" s="96">
        <f t="shared" ref="I264:I327" si="60">IF($I$5&gt;K264,($I$5-K264)/12,0)</f>
        <v>0</v>
      </c>
      <c r="J264" s="97">
        <f t="shared" ref="J264:J327" si="61">ROUNDDOWN(I264,0)</f>
        <v>0</v>
      </c>
      <c r="K264" s="79">
        <f t="shared" si="51"/>
        <v>103</v>
      </c>
      <c r="L264" s="72">
        <f t="shared" si="53"/>
        <v>175</v>
      </c>
      <c r="M264" s="80"/>
      <c r="N264" s="80">
        <f t="shared" si="54"/>
        <v>8.625</v>
      </c>
      <c r="O264" s="72">
        <f t="shared" si="55"/>
        <v>0</v>
      </c>
      <c r="P264" s="72">
        <f t="shared" si="52"/>
        <v>11.819111031676965</v>
      </c>
      <c r="Q264" s="72">
        <f t="shared" ref="Q264:Q327" si="62">IF(K264&gt;0,(S263+T264)*(1-($P$5/12)),0)</f>
        <v>70914.666190061791</v>
      </c>
      <c r="R264" s="72">
        <f t="shared" ref="R264:R327" si="63">Q264*($B$15/12)</f>
        <v>295.4777757919241</v>
      </c>
      <c r="S264" s="72">
        <f t="shared" si="56"/>
        <v>71210.143965853713</v>
      </c>
      <c r="T264" s="74">
        <f t="shared" si="57"/>
        <v>166.375</v>
      </c>
      <c r="U264" s="77">
        <f t="shared" si="58"/>
        <v>258</v>
      </c>
      <c r="V264" s="78">
        <f t="shared" si="59"/>
        <v>71210.143965853713</v>
      </c>
    </row>
    <row r="265" spans="9:22" x14ac:dyDescent="0.25">
      <c r="I265" s="96">
        <f t="shared" si="60"/>
        <v>0</v>
      </c>
      <c r="J265" s="97">
        <f t="shared" si="61"/>
        <v>0</v>
      </c>
      <c r="K265" s="79">
        <f t="shared" ref="K265:K328" si="64">IF(K264-1&gt;0,K264-1,0)</f>
        <v>102</v>
      </c>
      <c r="L265" s="72">
        <f t="shared" si="53"/>
        <v>175</v>
      </c>
      <c r="M265" s="80"/>
      <c r="N265" s="80">
        <f t="shared" si="54"/>
        <v>8.625</v>
      </c>
      <c r="O265" s="72">
        <f t="shared" si="55"/>
        <v>0</v>
      </c>
      <c r="P265" s="72">
        <f t="shared" ref="P265:P328" si="65">IF(K265&gt;0,Q265*($P$5/12),0)</f>
        <v>11.894103813226566</v>
      </c>
      <c r="Q265" s="72">
        <f t="shared" si="62"/>
        <v>71364.622879359405</v>
      </c>
      <c r="R265" s="72">
        <f t="shared" si="63"/>
        <v>297.3525953306642</v>
      </c>
      <c r="S265" s="72">
        <f t="shared" si="56"/>
        <v>71661.975474690073</v>
      </c>
      <c r="T265" s="74">
        <f t="shared" si="57"/>
        <v>166.375</v>
      </c>
      <c r="U265" s="77">
        <f t="shared" si="58"/>
        <v>259</v>
      </c>
      <c r="V265" s="78">
        <f t="shared" si="59"/>
        <v>71661.975474690073</v>
      </c>
    </row>
    <row r="266" spans="9:22" x14ac:dyDescent="0.25">
      <c r="I266" s="96">
        <f t="shared" si="60"/>
        <v>0</v>
      </c>
      <c r="J266" s="97">
        <f t="shared" si="61"/>
        <v>0</v>
      </c>
      <c r="K266" s="79">
        <f t="shared" si="64"/>
        <v>101</v>
      </c>
      <c r="L266" s="72">
        <f t="shared" si="53"/>
        <v>175</v>
      </c>
      <c r="M266" s="80"/>
      <c r="N266" s="80">
        <f t="shared" si="54"/>
        <v>8.625</v>
      </c>
      <c r="O266" s="72">
        <f t="shared" si="55"/>
        <v>0</v>
      </c>
      <c r="P266" s="72">
        <f t="shared" si="65"/>
        <v>11.969396513824048</v>
      </c>
      <c r="Q266" s="72">
        <f t="shared" si="62"/>
        <v>71816.379082944288</v>
      </c>
      <c r="R266" s="72">
        <f t="shared" si="63"/>
        <v>299.23491284560117</v>
      </c>
      <c r="S266" s="72">
        <f t="shared" si="56"/>
        <v>72115.613995789885</v>
      </c>
      <c r="T266" s="74">
        <f t="shared" si="57"/>
        <v>166.375</v>
      </c>
      <c r="U266" s="77">
        <f t="shared" si="58"/>
        <v>260</v>
      </c>
      <c r="V266" s="78">
        <f t="shared" si="59"/>
        <v>72115.613995789885</v>
      </c>
    </row>
    <row r="267" spans="9:22" x14ac:dyDescent="0.25">
      <c r="I267" s="96">
        <f t="shared" si="60"/>
        <v>0</v>
      </c>
      <c r="J267" s="97">
        <f t="shared" si="61"/>
        <v>0</v>
      </c>
      <c r="K267" s="79">
        <f t="shared" si="64"/>
        <v>100</v>
      </c>
      <c r="L267" s="72">
        <f t="shared" si="53"/>
        <v>175</v>
      </c>
      <c r="M267" s="80"/>
      <c r="N267" s="80">
        <f t="shared" si="54"/>
        <v>8.625</v>
      </c>
      <c r="O267" s="72">
        <f t="shared" si="55"/>
        <v>0</v>
      </c>
      <c r="P267" s="72">
        <f t="shared" si="65"/>
        <v>12.044990332937319</v>
      </c>
      <c r="Q267" s="72">
        <f t="shared" si="62"/>
        <v>72269.941997623915</v>
      </c>
      <c r="R267" s="72">
        <f t="shared" si="63"/>
        <v>301.12475832343296</v>
      </c>
      <c r="S267" s="72">
        <f t="shared" si="56"/>
        <v>72571.066755947351</v>
      </c>
      <c r="T267" s="74">
        <f t="shared" si="57"/>
        <v>166.375</v>
      </c>
      <c r="U267" s="77">
        <f t="shared" si="58"/>
        <v>261</v>
      </c>
      <c r="V267" s="78">
        <f t="shared" si="59"/>
        <v>72571.066755947351</v>
      </c>
    </row>
    <row r="268" spans="9:22" x14ac:dyDescent="0.25">
      <c r="I268" s="96">
        <f t="shared" si="60"/>
        <v>0</v>
      </c>
      <c r="J268" s="97">
        <f t="shared" si="61"/>
        <v>0</v>
      </c>
      <c r="K268" s="79">
        <f t="shared" si="64"/>
        <v>99</v>
      </c>
      <c r="L268" s="72">
        <f t="shared" si="53"/>
        <v>175</v>
      </c>
      <c r="M268" s="80"/>
      <c r="N268" s="80">
        <f t="shared" si="54"/>
        <v>8.625</v>
      </c>
      <c r="O268" s="72">
        <f t="shared" si="55"/>
        <v>0</v>
      </c>
      <c r="P268" s="72">
        <f t="shared" si="65"/>
        <v>12.120886474831337</v>
      </c>
      <c r="Q268" s="72">
        <f t="shared" si="62"/>
        <v>72725.318848988027</v>
      </c>
      <c r="R268" s="72">
        <f t="shared" si="63"/>
        <v>303.02216187078346</v>
      </c>
      <c r="S268" s="72">
        <f t="shared" si="56"/>
        <v>73028.341010858814</v>
      </c>
      <c r="T268" s="74">
        <f t="shared" si="57"/>
        <v>166.375</v>
      </c>
      <c r="U268" s="77">
        <f t="shared" si="58"/>
        <v>262</v>
      </c>
      <c r="V268" s="78">
        <f t="shared" si="59"/>
        <v>73028.341010858814</v>
      </c>
    </row>
    <row r="269" spans="9:22" x14ac:dyDescent="0.25">
      <c r="I269" s="96">
        <f t="shared" si="60"/>
        <v>0</v>
      </c>
      <c r="J269" s="97">
        <f t="shared" si="61"/>
        <v>0</v>
      </c>
      <c r="K269" s="79">
        <f t="shared" si="64"/>
        <v>98</v>
      </c>
      <c r="L269" s="72">
        <f t="shared" si="53"/>
        <v>175</v>
      </c>
      <c r="M269" s="80"/>
      <c r="N269" s="80">
        <f t="shared" si="54"/>
        <v>8.625</v>
      </c>
      <c r="O269" s="72">
        <f t="shared" si="55"/>
        <v>0</v>
      </c>
      <c r="P269" s="72">
        <f t="shared" si="65"/>
        <v>12.197086148587278</v>
      </c>
      <c r="Q269" s="72">
        <f t="shared" si="62"/>
        <v>73182.516891523672</v>
      </c>
      <c r="R269" s="72">
        <f t="shared" si="63"/>
        <v>304.92715371468194</v>
      </c>
      <c r="S269" s="72">
        <f t="shared" si="56"/>
        <v>73487.444045238357</v>
      </c>
      <c r="T269" s="74">
        <f t="shared" si="57"/>
        <v>166.375</v>
      </c>
      <c r="U269" s="77">
        <f t="shared" si="58"/>
        <v>263</v>
      </c>
      <c r="V269" s="78">
        <f t="shared" si="59"/>
        <v>73487.444045238357</v>
      </c>
    </row>
    <row r="270" spans="9:22" x14ac:dyDescent="0.25">
      <c r="I270" s="96">
        <f t="shared" si="60"/>
        <v>0</v>
      </c>
      <c r="J270" s="97">
        <f t="shared" si="61"/>
        <v>0</v>
      </c>
      <c r="K270" s="79">
        <f t="shared" si="64"/>
        <v>97</v>
      </c>
      <c r="L270" s="72">
        <f t="shared" si="53"/>
        <v>175</v>
      </c>
      <c r="M270" s="80"/>
      <c r="N270" s="80">
        <f t="shared" si="54"/>
        <v>8.625</v>
      </c>
      <c r="O270" s="72">
        <f t="shared" si="55"/>
        <v>0</v>
      </c>
      <c r="P270" s="72">
        <f t="shared" si="65"/>
        <v>12.273590568121804</v>
      </c>
      <c r="Q270" s="72">
        <f t="shared" si="62"/>
        <v>73641.543408730824</v>
      </c>
      <c r="R270" s="72">
        <f t="shared" si="63"/>
        <v>306.83976420304509</v>
      </c>
      <c r="S270" s="72">
        <f t="shared" si="56"/>
        <v>73948.383172933871</v>
      </c>
      <c r="T270" s="74">
        <f t="shared" si="57"/>
        <v>166.375</v>
      </c>
      <c r="U270" s="77">
        <f t="shared" si="58"/>
        <v>264</v>
      </c>
      <c r="V270" s="78">
        <f t="shared" si="59"/>
        <v>73948.383172933871</v>
      </c>
    </row>
    <row r="271" spans="9:22" x14ac:dyDescent="0.25">
      <c r="I271" s="96">
        <f t="shared" si="60"/>
        <v>0</v>
      </c>
      <c r="J271" s="97">
        <f t="shared" si="61"/>
        <v>0</v>
      </c>
      <c r="K271" s="82">
        <f t="shared" si="64"/>
        <v>96</v>
      </c>
      <c r="L271" s="72">
        <f t="shared" si="53"/>
        <v>175</v>
      </c>
      <c r="M271" s="83"/>
      <c r="N271" s="80">
        <f t="shared" si="54"/>
        <v>8.625</v>
      </c>
      <c r="O271" s="72">
        <f t="shared" si="55"/>
        <v>0</v>
      </c>
      <c r="P271" s="72">
        <f t="shared" si="65"/>
        <v>12.350400952206398</v>
      </c>
      <c r="Q271" s="72">
        <f t="shared" si="62"/>
        <v>74102.40571323839</v>
      </c>
      <c r="R271" s="72">
        <f t="shared" si="63"/>
        <v>308.76002380515996</v>
      </c>
      <c r="S271" s="72">
        <f t="shared" si="56"/>
        <v>74411.165737043542</v>
      </c>
      <c r="T271" s="74">
        <f t="shared" si="57"/>
        <v>166.375</v>
      </c>
      <c r="U271" s="77">
        <f t="shared" si="58"/>
        <v>265</v>
      </c>
      <c r="V271" s="78">
        <f t="shared" si="59"/>
        <v>74411.165737043542</v>
      </c>
    </row>
    <row r="272" spans="9:22" x14ac:dyDescent="0.25">
      <c r="I272" s="96">
        <f t="shared" si="60"/>
        <v>0</v>
      </c>
      <c r="J272" s="97">
        <f t="shared" si="61"/>
        <v>0</v>
      </c>
      <c r="K272" s="79">
        <f t="shared" si="64"/>
        <v>95</v>
      </c>
      <c r="L272" s="72">
        <f t="shared" si="53"/>
        <v>175</v>
      </c>
      <c r="M272" s="80"/>
      <c r="N272" s="80">
        <f t="shared" si="54"/>
        <v>8.625</v>
      </c>
      <c r="O272" s="72">
        <f t="shared" si="55"/>
        <v>0</v>
      </c>
      <c r="P272" s="72">
        <f t="shared" si="65"/>
        <v>12.427518524486784</v>
      </c>
      <c r="Q272" s="72">
        <f t="shared" si="62"/>
        <v>74565.11114692071</v>
      </c>
      <c r="R272" s="72">
        <f t="shared" si="63"/>
        <v>310.6879631121696</v>
      </c>
      <c r="S272" s="72">
        <f t="shared" si="56"/>
        <v>74875.79911003288</v>
      </c>
      <c r="T272" s="74">
        <f t="shared" si="57"/>
        <v>166.375</v>
      </c>
      <c r="U272" s="77">
        <f t="shared" si="58"/>
        <v>266</v>
      </c>
      <c r="V272" s="78">
        <f t="shared" si="59"/>
        <v>74875.79911003288</v>
      </c>
    </row>
    <row r="273" spans="9:22" x14ac:dyDescent="0.25">
      <c r="I273" s="96">
        <f t="shared" si="60"/>
        <v>0</v>
      </c>
      <c r="J273" s="97">
        <f t="shared" si="61"/>
        <v>0</v>
      </c>
      <c r="K273" s="79">
        <f t="shared" si="64"/>
        <v>94</v>
      </c>
      <c r="L273" s="72">
        <f t="shared" si="53"/>
        <v>175</v>
      </c>
      <c r="M273" s="80"/>
      <c r="N273" s="80">
        <f t="shared" si="54"/>
        <v>8.625</v>
      </c>
      <c r="O273" s="72">
        <f t="shared" si="55"/>
        <v>0</v>
      </c>
      <c r="P273" s="72">
        <f t="shared" si="65"/>
        <v>12.504944513502423</v>
      </c>
      <c r="Q273" s="72">
        <f t="shared" si="62"/>
        <v>75029.667081014544</v>
      </c>
      <c r="R273" s="72">
        <f t="shared" si="63"/>
        <v>312.62361283756059</v>
      </c>
      <c r="S273" s="72">
        <f t="shared" si="56"/>
        <v>75342.290693852105</v>
      </c>
      <c r="T273" s="74">
        <f t="shared" si="57"/>
        <v>166.375</v>
      </c>
      <c r="U273" s="77">
        <f t="shared" si="58"/>
        <v>267</v>
      </c>
      <c r="V273" s="78">
        <f t="shared" si="59"/>
        <v>75342.290693852105</v>
      </c>
    </row>
    <row r="274" spans="9:22" x14ac:dyDescent="0.25">
      <c r="I274" s="96">
        <f t="shared" si="60"/>
        <v>0</v>
      </c>
      <c r="J274" s="97">
        <f t="shared" si="61"/>
        <v>0</v>
      </c>
      <c r="K274" s="79">
        <f t="shared" si="64"/>
        <v>93</v>
      </c>
      <c r="L274" s="72">
        <f t="shared" si="53"/>
        <v>175</v>
      </c>
      <c r="M274" s="80"/>
      <c r="N274" s="80">
        <f t="shared" si="54"/>
        <v>8.625</v>
      </c>
      <c r="O274" s="72">
        <f t="shared" si="55"/>
        <v>0</v>
      </c>
      <c r="P274" s="72">
        <f t="shared" si="65"/>
        <v>12.582680152706077</v>
      </c>
      <c r="Q274" s="72">
        <f t="shared" si="62"/>
        <v>75496.08091623646</v>
      </c>
      <c r="R274" s="72">
        <f t="shared" si="63"/>
        <v>314.56700381765194</v>
      </c>
      <c r="S274" s="72">
        <f t="shared" si="56"/>
        <v>75810.647920054107</v>
      </c>
      <c r="T274" s="74">
        <f t="shared" si="57"/>
        <v>166.375</v>
      </c>
      <c r="U274" s="77">
        <f t="shared" si="58"/>
        <v>268</v>
      </c>
      <c r="V274" s="78">
        <f t="shared" si="59"/>
        <v>75810.647920054107</v>
      </c>
    </row>
    <row r="275" spans="9:22" x14ac:dyDescent="0.25">
      <c r="I275" s="96">
        <f t="shared" si="60"/>
        <v>0</v>
      </c>
      <c r="J275" s="97">
        <f t="shared" si="61"/>
        <v>0</v>
      </c>
      <c r="K275" s="79">
        <f t="shared" si="64"/>
        <v>92</v>
      </c>
      <c r="L275" s="72">
        <f t="shared" si="53"/>
        <v>175</v>
      </c>
      <c r="M275" s="80"/>
      <c r="N275" s="80">
        <f t="shared" si="54"/>
        <v>8.625</v>
      </c>
      <c r="O275" s="72">
        <f t="shared" si="55"/>
        <v>0</v>
      </c>
      <c r="P275" s="72">
        <f t="shared" si="65"/>
        <v>12.66072668048346</v>
      </c>
      <c r="Q275" s="72">
        <f t="shared" si="62"/>
        <v>75964.360082900763</v>
      </c>
      <c r="R275" s="72">
        <f t="shared" si="63"/>
        <v>316.51816701208651</v>
      </c>
      <c r="S275" s="72">
        <f t="shared" si="56"/>
        <v>76280.878249912843</v>
      </c>
      <c r="T275" s="74">
        <f t="shared" si="57"/>
        <v>166.375</v>
      </c>
      <c r="U275" s="77">
        <f t="shared" si="58"/>
        <v>269</v>
      </c>
      <c r="V275" s="78">
        <f t="shared" si="59"/>
        <v>76280.878249912843</v>
      </c>
    </row>
    <row r="276" spans="9:22" x14ac:dyDescent="0.25">
      <c r="I276" s="96">
        <f t="shared" si="60"/>
        <v>0</v>
      </c>
      <c r="J276" s="97">
        <f t="shared" si="61"/>
        <v>0</v>
      </c>
      <c r="K276" s="79">
        <f t="shared" si="64"/>
        <v>91</v>
      </c>
      <c r="L276" s="72">
        <f t="shared" si="53"/>
        <v>175</v>
      </c>
      <c r="M276" s="80"/>
      <c r="N276" s="80">
        <f t="shared" si="54"/>
        <v>8.625</v>
      </c>
      <c r="O276" s="72">
        <f t="shared" si="55"/>
        <v>0</v>
      </c>
      <c r="P276" s="72">
        <f t="shared" si="65"/>
        <v>12.739085340172975</v>
      </c>
      <c r="Q276" s="72">
        <f t="shared" si="62"/>
        <v>76434.512041037859</v>
      </c>
      <c r="R276" s="72">
        <f t="shared" si="63"/>
        <v>318.4771335043244</v>
      </c>
      <c r="S276" s="72">
        <f t="shared" si="56"/>
        <v>76752.989174542177</v>
      </c>
      <c r="T276" s="74">
        <f t="shared" si="57"/>
        <v>166.375</v>
      </c>
      <c r="U276" s="77">
        <f t="shared" si="58"/>
        <v>270</v>
      </c>
      <c r="V276" s="78">
        <f t="shared" si="59"/>
        <v>76752.989174542177</v>
      </c>
    </row>
    <row r="277" spans="9:22" x14ac:dyDescent="0.25">
      <c r="I277" s="96">
        <f t="shared" si="60"/>
        <v>0</v>
      </c>
      <c r="J277" s="97">
        <f t="shared" si="61"/>
        <v>0</v>
      </c>
      <c r="K277" s="79">
        <f t="shared" si="64"/>
        <v>90</v>
      </c>
      <c r="L277" s="72">
        <f t="shared" si="53"/>
        <v>175</v>
      </c>
      <c r="M277" s="80"/>
      <c r="N277" s="80">
        <f t="shared" si="54"/>
        <v>8.625</v>
      </c>
      <c r="O277" s="72">
        <f t="shared" si="55"/>
        <v>0</v>
      </c>
      <c r="P277" s="72">
        <f t="shared" si="65"/>
        <v>12.817757380085514</v>
      </c>
      <c r="Q277" s="72">
        <f t="shared" si="62"/>
        <v>76906.544280513088</v>
      </c>
      <c r="R277" s="72">
        <f t="shared" si="63"/>
        <v>320.44393450213784</v>
      </c>
      <c r="S277" s="72">
        <f t="shared" si="56"/>
        <v>77226.988215015226</v>
      </c>
      <c r="T277" s="74">
        <f t="shared" si="57"/>
        <v>166.375</v>
      </c>
      <c r="U277" s="77">
        <f t="shared" si="58"/>
        <v>271</v>
      </c>
      <c r="V277" s="78">
        <f t="shared" si="59"/>
        <v>77226.988215015226</v>
      </c>
    </row>
    <row r="278" spans="9:22" x14ac:dyDescent="0.25">
      <c r="I278" s="96">
        <f t="shared" si="60"/>
        <v>0</v>
      </c>
      <c r="J278" s="97">
        <f t="shared" si="61"/>
        <v>0</v>
      </c>
      <c r="K278" s="79">
        <f t="shared" si="64"/>
        <v>89</v>
      </c>
      <c r="L278" s="72">
        <f t="shared" si="53"/>
        <v>175</v>
      </c>
      <c r="M278" s="80"/>
      <c r="N278" s="80">
        <f t="shared" si="54"/>
        <v>8.625</v>
      </c>
      <c r="O278" s="72">
        <f t="shared" si="55"/>
        <v>0</v>
      </c>
      <c r="P278" s="72">
        <f t="shared" si="65"/>
        <v>12.896744053524344</v>
      </c>
      <c r="Q278" s="72">
        <f t="shared" si="62"/>
        <v>77380.464321146064</v>
      </c>
      <c r="R278" s="72">
        <f t="shared" si="63"/>
        <v>322.4186013381086</v>
      </c>
      <c r="S278" s="72">
        <f t="shared" si="56"/>
        <v>77702.882922484176</v>
      </c>
      <c r="T278" s="74">
        <f t="shared" si="57"/>
        <v>166.375</v>
      </c>
      <c r="U278" s="77">
        <f t="shared" si="58"/>
        <v>272</v>
      </c>
      <c r="V278" s="78">
        <f t="shared" si="59"/>
        <v>77702.882922484176</v>
      </c>
    </row>
    <row r="279" spans="9:22" x14ac:dyDescent="0.25">
      <c r="I279" s="96">
        <f t="shared" si="60"/>
        <v>0</v>
      </c>
      <c r="J279" s="97">
        <f t="shared" si="61"/>
        <v>0</v>
      </c>
      <c r="K279" s="79">
        <f t="shared" si="64"/>
        <v>88</v>
      </c>
      <c r="L279" s="72">
        <f t="shared" si="53"/>
        <v>175</v>
      </c>
      <c r="M279" s="80"/>
      <c r="N279" s="80">
        <f t="shared" si="54"/>
        <v>8.625</v>
      </c>
      <c r="O279" s="72">
        <f t="shared" si="55"/>
        <v>0</v>
      </c>
      <c r="P279" s="72">
        <f t="shared" si="65"/>
        <v>12.97604661880507</v>
      </c>
      <c r="Q279" s="72">
        <f t="shared" si="62"/>
        <v>77856.279712830423</v>
      </c>
      <c r="R279" s="72">
        <f t="shared" si="63"/>
        <v>324.40116547012678</v>
      </c>
      <c r="S279" s="72">
        <f t="shared" si="56"/>
        <v>78180.680878300554</v>
      </c>
      <c r="T279" s="74">
        <f t="shared" si="57"/>
        <v>166.375</v>
      </c>
      <c r="U279" s="77">
        <f t="shared" si="58"/>
        <v>273</v>
      </c>
      <c r="V279" s="78">
        <f t="shared" si="59"/>
        <v>78180.680878300554</v>
      </c>
    </row>
    <row r="280" spans="9:22" x14ac:dyDescent="0.25">
      <c r="I280" s="96">
        <f t="shared" si="60"/>
        <v>0</v>
      </c>
      <c r="J280" s="97">
        <f t="shared" si="61"/>
        <v>0</v>
      </c>
      <c r="K280" s="79">
        <f t="shared" si="64"/>
        <v>87</v>
      </c>
      <c r="L280" s="72">
        <f t="shared" si="53"/>
        <v>175</v>
      </c>
      <c r="M280" s="80"/>
      <c r="N280" s="80">
        <f t="shared" si="54"/>
        <v>8.625</v>
      </c>
      <c r="O280" s="72">
        <f t="shared" si="55"/>
        <v>0</v>
      </c>
      <c r="P280" s="72">
        <f t="shared" si="65"/>
        <v>13.055666339275696</v>
      </c>
      <c r="Q280" s="72">
        <f t="shared" si="62"/>
        <v>78333.998035654178</v>
      </c>
      <c r="R280" s="72">
        <f t="shared" si="63"/>
        <v>326.39165848189242</v>
      </c>
      <c r="S280" s="72">
        <f t="shared" si="56"/>
        <v>78660.389694136073</v>
      </c>
      <c r="T280" s="74">
        <f t="shared" si="57"/>
        <v>166.375</v>
      </c>
      <c r="U280" s="77">
        <f t="shared" si="58"/>
        <v>274</v>
      </c>
      <c r="V280" s="78">
        <f t="shared" si="59"/>
        <v>78660.389694136073</v>
      </c>
    </row>
    <row r="281" spans="9:22" x14ac:dyDescent="0.25">
      <c r="I281" s="96">
        <f t="shared" si="60"/>
        <v>0</v>
      </c>
      <c r="J281" s="97">
        <f t="shared" si="61"/>
        <v>0</v>
      </c>
      <c r="K281" s="79">
        <f t="shared" si="64"/>
        <v>86</v>
      </c>
      <c r="L281" s="72">
        <f t="shared" si="53"/>
        <v>175</v>
      </c>
      <c r="M281" s="80"/>
      <c r="N281" s="80">
        <f t="shared" si="54"/>
        <v>8.625</v>
      </c>
      <c r="O281" s="72">
        <f t="shared" si="55"/>
        <v>0</v>
      </c>
      <c r="P281" s="72">
        <f t="shared" si="65"/>
        <v>13.135604483336731</v>
      </c>
      <c r="Q281" s="72">
        <f t="shared" si="62"/>
        <v>78813.62690002039</v>
      </c>
      <c r="R281" s="72">
        <f t="shared" si="63"/>
        <v>328.39011208341827</v>
      </c>
      <c r="S281" s="72">
        <f t="shared" si="56"/>
        <v>79142.01701210381</v>
      </c>
      <c r="T281" s="74">
        <f t="shared" si="57"/>
        <v>166.375</v>
      </c>
      <c r="U281" s="77">
        <f t="shared" si="58"/>
        <v>275</v>
      </c>
      <c r="V281" s="78">
        <f t="shared" si="59"/>
        <v>79142.01701210381</v>
      </c>
    </row>
    <row r="282" spans="9:22" x14ac:dyDescent="0.25">
      <c r="I282" s="96">
        <f t="shared" si="60"/>
        <v>0</v>
      </c>
      <c r="J282" s="97">
        <f t="shared" si="61"/>
        <v>0</v>
      </c>
      <c r="K282" s="79">
        <f t="shared" si="64"/>
        <v>85</v>
      </c>
      <c r="L282" s="72">
        <f t="shared" si="53"/>
        <v>175</v>
      </c>
      <c r="M282" s="80"/>
      <c r="N282" s="80">
        <f t="shared" si="54"/>
        <v>8.625</v>
      </c>
      <c r="O282" s="72">
        <f t="shared" si="55"/>
        <v>0</v>
      </c>
      <c r="P282" s="72">
        <f t="shared" si="65"/>
        <v>13.21586232446141</v>
      </c>
      <c r="Q282" s="72">
        <f t="shared" si="62"/>
        <v>79295.173946768467</v>
      </c>
      <c r="R282" s="72">
        <f t="shared" si="63"/>
        <v>330.39655811153528</v>
      </c>
      <c r="S282" s="72">
        <f t="shared" si="56"/>
        <v>79625.570504880001</v>
      </c>
      <c r="T282" s="74">
        <f t="shared" si="57"/>
        <v>166.375</v>
      </c>
      <c r="U282" s="77">
        <f t="shared" si="58"/>
        <v>276</v>
      </c>
      <c r="V282" s="78">
        <f t="shared" si="59"/>
        <v>79625.570504880001</v>
      </c>
    </row>
    <row r="283" spans="9:22" x14ac:dyDescent="0.25">
      <c r="I283" s="96">
        <f t="shared" si="60"/>
        <v>0</v>
      </c>
      <c r="J283" s="97">
        <f t="shared" si="61"/>
        <v>0</v>
      </c>
      <c r="K283" s="82">
        <f t="shared" si="64"/>
        <v>84</v>
      </c>
      <c r="L283" s="72">
        <f t="shared" si="53"/>
        <v>175</v>
      </c>
      <c r="M283" s="83"/>
      <c r="N283" s="80">
        <f t="shared" si="54"/>
        <v>8.625</v>
      </c>
      <c r="O283" s="72">
        <f t="shared" si="55"/>
        <v>0</v>
      </c>
      <c r="P283" s="72">
        <f t="shared" si="65"/>
        <v>13.296441141215976</v>
      </c>
      <c r="Q283" s="72">
        <f t="shared" si="62"/>
        <v>79778.646847295851</v>
      </c>
      <c r="R283" s="72">
        <f t="shared" si="63"/>
        <v>332.41102853039939</v>
      </c>
      <c r="S283" s="72">
        <f t="shared" si="56"/>
        <v>80111.057875826256</v>
      </c>
      <c r="T283" s="74">
        <f t="shared" si="57"/>
        <v>166.375</v>
      </c>
      <c r="U283" s="77">
        <f t="shared" si="58"/>
        <v>277</v>
      </c>
      <c r="V283" s="78">
        <f t="shared" si="59"/>
        <v>80111.057875826256</v>
      </c>
    </row>
    <row r="284" spans="9:22" x14ac:dyDescent="0.25">
      <c r="I284" s="96">
        <f t="shared" si="60"/>
        <v>0</v>
      </c>
      <c r="J284" s="97">
        <f t="shared" si="61"/>
        <v>0</v>
      </c>
      <c r="K284" s="79">
        <f t="shared" si="64"/>
        <v>83</v>
      </c>
      <c r="L284" s="72">
        <f t="shared" si="53"/>
        <v>175</v>
      </c>
      <c r="M284" s="80"/>
      <c r="N284" s="80">
        <f t="shared" si="54"/>
        <v>8.625</v>
      </c>
      <c r="O284" s="72">
        <f t="shared" si="55"/>
        <v>0</v>
      </c>
      <c r="P284" s="72">
        <f t="shared" si="65"/>
        <v>13.377342217280047</v>
      </c>
      <c r="Q284" s="72">
        <f t="shared" si="62"/>
        <v>80264.053303680281</v>
      </c>
      <c r="R284" s="72">
        <f t="shared" si="63"/>
        <v>334.43355543200119</v>
      </c>
      <c r="S284" s="72">
        <f t="shared" si="56"/>
        <v>80598.486859112279</v>
      </c>
      <c r="T284" s="74">
        <f t="shared" si="57"/>
        <v>166.375</v>
      </c>
      <c r="U284" s="77">
        <f t="shared" si="58"/>
        <v>278</v>
      </c>
      <c r="V284" s="78">
        <f t="shared" si="59"/>
        <v>80598.486859112279</v>
      </c>
    </row>
    <row r="285" spans="9:22" x14ac:dyDescent="0.25">
      <c r="I285" s="96">
        <f t="shared" si="60"/>
        <v>0</v>
      </c>
      <c r="J285" s="97">
        <f t="shared" si="61"/>
        <v>0</v>
      </c>
      <c r="K285" s="79">
        <f t="shared" si="64"/>
        <v>82</v>
      </c>
      <c r="L285" s="72">
        <f t="shared" si="53"/>
        <v>175</v>
      </c>
      <c r="M285" s="80"/>
      <c r="N285" s="80">
        <f t="shared" si="54"/>
        <v>8.625</v>
      </c>
      <c r="O285" s="72">
        <f t="shared" si="55"/>
        <v>0</v>
      </c>
      <c r="P285" s="72">
        <f t="shared" si="65"/>
        <v>13.458566841467071</v>
      </c>
      <c r="Q285" s="72">
        <f t="shared" si="62"/>
        <v>80751.401048802436</v>
      </c>
      <c r="R285" s="72">
        <f t="shared" si="63"/>
        <v>336.46417103667682</v>
      </c>
      <c r="S285" s="72">
        <f t="shared" si="56"/>
        <v>81087.865219839106</v>
      </c>
      <c r="T285" s="74">
        <f t="shared" si="57"/>
        <v>166.375</v>
      </c>
      <c r="U285" s="77">
        <f t="shared" si="58"/>
        <v>279</v>
      </c>
      <c r="V285" s="78">
        <f t="shared" si="59"/>
        <v>81087.865219839106</v>
      </c>
    </row>
    <row r="286" spans="9:22" x14ac:dyDescent="0.25">
      <c r="I286" s="96">
        <f t="shared" si="60"/>
        <v>0</v>
      </c>
      <c r="J286" s="97">
        <f t="shared" si="61"/>
        <v>0</v>
      </c>
      <c r="K286" s="79">
        <f t="shared" si="64"/>
        <v>81</v>
      </c>
      <c r="L286" s="72">
        <f t="shared" si="53"/>
        <v>175</v>
      </c>
      <c r="M286" s="80"/>
      <c r="N286" s="80">
        <f t="shared" si="54"/>
        <v>8.625</v>
      </c>
      <c r="O286" s="72">
        <f t="shared" si="55"/>
        <v>0</v>
      </c>
      <c r="P286" s="72">
        <f t="shared" si="65"/>
        <v>13.540116307744855</v>
      </c>
      <c r="Q286" s="72">
        <f t="shared" si="62"/>
        <v>81240.697846469135</v>
      </c>
      <c r="R286" s="72">
        <f t="shared" si="63"/>
        <v>338.50290769362141</v>
      </c>
      <c r="S286" s="72">
        <f t="shared" si="56"/>
        <v>81579.200754162754</v>
      </c>
      <c r="T286" s="74">
        <f t="shared" si="57"/>
        <v>166.375</v>
      </c>
      <c r="U286" s="77">
        <f t="shared" si="58"/>
        <v>280</v>
      </c>
      <c r="V286" s="78">
        <f t="shared" si="59"/>
        <v>81579.200754162754</v>
      </c>
    </row>
    <row r="287" spans="9:22" x14ac:dyDescent="0.25">
      <c r="I287" s="96">
        <f t="shared" si="60"/>
        <v>0</v>
      </c>
      <c r="J287" s="97">
        <f t="shared" si="61"/>
        <v>0</v>
      </c>
      <c r="K287" s="79">
        <f t="shared" si="64"/>
        <v>80</v>
      </c>
      <c r="L287" s="72">
        <f t="shared" si="53"/>
        <v>175</v>
      </c>
      <c r="M287" s="80"/>
      <c r="N287" s="80">
        <f t="shared" si="54"/>
        <v>8.625</v>
      </c>
      <c r="O287" s="72">
        <f t="shared" si="55"/>
        <v>0</v>
      </c>
      <c r="P287" s="72">
        <f t="shared" si="65"/>
        <v>13.621991915256178</v>
      </c>
      <c r="Q287" s="72">
        <f t="shared" si="62"/>
        <v>81731.951491537067</v>
      </c>
      <c r="R287" s="72">
        <f t="shared" si="63"/>
        <v>340.54979788140446</v>
      </c>
      <c r="S287" s="72">
        <f t="shared" si="56"/>
        <v>82072.501289418477</v>
      </c>
      <c r="T287" s="74">
        <f t="shared" si="57"/>
        <v>166.375</v>
      </c>
      <c r="U287" s="77">
        <f t="shared" si="58"/>
        <v>281</v>
      </c>
      <c r="V287" s="78">
        <f t="shared" si="59"/>
        <v>82072.501289418477</v>
      </c>
    </row>
    <row r="288" spans="9:22" x14ac:dyDescent="0.25">
      <c r="I288" s="96">
        <f t="shared" si="60"/>
        <v>0</v>
      </c>
      <c r="J288" s="97">
        <f t="shared" si="61"/>
        <v>0</v>
      </c>
      <c r="K288" s="79">
        <f t="shared" si="64"/>
        <v>79</v>
      </c>
      <c r="L288" s="72">
        <f t="shared" si="53"/>
        <v>175</v>
      </c>
      <c r="M288" s="80"/>
      <c r="N288" s="80">
        <f t="shared" si="54"/>
        <v>8.625</v>
      </c>
      <c r="O288" s="72">
        <f t="shared" si="55"/>
        <v>0</v>
      </c>
      <c r="P288" s="72">
        <f t="shared" si="65"/>
        <v>13.704194968339484</v>
      </c>
      <c r="Q288" s="72">
        <f t="shared" si="62"/>
        <v>82225.16981003691</v>
      </c>
      <c r="R288" s="72">
        <f t="shared" si="63"/>
        <v>342.6048742084871</v>
      </c>
      <c r="S288" s="72">
        <f t="shared" si="56"/>
        <v>82567.774684245393</v>
      </c>
      <c r="T288" s="74">
        <f t="shared" si="57"/>
        <v>166.375</v>
      </c>
      <c r="U288" s="77">
        <f t="shared" si="58"/>
        <v>282</v>
      </c>
      <c r="V288" s="78">
        <f t="shared" si="59"/>
        <v>82567.774684245393</v>
      </c>
    </row>
    <row r="289" spans="9:22" x14ac:dyDescent="0.25">
      <c r="I289" s="96">
        <f t="shared" si="60"/>
        <v>0</v>
      </c>
      <c r="J289" s="97">
        <f t="shared" si="61"/>
        <v>0</v>
      </c>
      <c r="K289" s="79">
        <f t="shared" si="64"/>
        <v>78</v>
      </c>
      <c r="L289" s="72">
        <f t="shared" si="53"/>
        <v>175</v>
      </c>
      <c r="M289" s="80"/>
      <c r="N289" s="80">
        <f t="shared" si="54"/>
        <v>8.625</v>
      </c>
      <c r="O289" s="72">
        <f t="shared" si="55"/>
        <v>0</v>
      </c>
      <c r="P289" s="72">
        <f t="shared" si="65"/>
        <v>13.786726776549671</v>
      </c>
      <c r="Q289" s="72">
        <f t="shared" si="62"/>
        <v>82720.360659298021</v>
      </c>
      <c r="R289" s="72">
        <f t="shared" si="63"/>
        <v>344.66816941374174</v>
      </c>
      <c r="S289" s="72">
        <f t="shared" si="56"/>
        <v>83065.028828711758</v>
      </c>
      <c r="T289" s="74">
        <f t="shared" si="57"/>
        <v>166.375</v>
      </c>
      <c r="U289" s="77">
        <f t="shared" si="58"/>
        <v>283</v>
      </c>
      <c r="V289" s="78">
        <f t="shared" si="59"/>
        <v>83065.028828711758</v>
      </c>
    </row>
    <row r="290" spans="9:22" x14ac:dyDescent="0.25">
      <c r="I290" s="96">
        <f t="shared" si="60"/>
        <v>0</v>
      </c>
      <c r="J290" s="97">
        <f t="shared" si="61"/>
        <v>0</v>
      </c>
      <c r="K290" s="79">
        <f t="shared" si="64"/>
        <v>77</v>
      </c>
      <c r="L290" s="72">
        <f t="shared" si="53"/>
        <v>175</v>
      </c>
      <c r="M290" s="80"/>
      <c r="N290" s="80">
        <f t="shared" si="54"/>
        <v>8.625</v>
      </c>
      <c r="O290" s="72">
        <f t="shared" si="55"/>
        <v>0</v>
      </c>
      <c r="P290" s="72">
        <f t="shared" si="65"/>
        <v>13.869588654678941</v>
      </c>
      <c r="Q290" s="72">
        <f t="shared" si="62"/>
        <v>83217.531928073644</v>
      </c>
      <c r="R290" s="72">
        <f t="shared" si="63"/>
        <v>346.73971636697354</v>
      </c>
      <c r="S290" s="72">
        <f t="shared" si="56"/>
        <v>83564.271644440611</v>
      </c>
      <c r="T290" s="74">
        <f t="shared" si="57"/>
        <v>166.375</v>
      </c>
      <c r="U290" s="77">
        <f t="shared" si="58"/>
        <v>284</v>
      </c>
      <c r="V290" s="78">
        <f t="shared" si="59"/>
        <v>83564.271644440611</v>
      </c>
    </row>
    <row r="291" spans="9:22" x14ac:dyDescent="0.25">
      <c r="I291" s="96">
        <f t="shared" si="60"/>
        <v>0</v>
      </c>
      <c r="J291" s="97">
        <f t="shared" si="61"/>
        <v>0</v>
      </c>
      <c r="K291" s="79">
        <f t="shared" si="64"/>
        <v>76</v>
      </c>
      <c r="L291" s="72">
        <f t="shared" si="53"/>
        <v>175</v>
      </c>
      <c r="M291" s="80"/>
      <c r="N291" s="80">
        <f t="shared" si="54"/>
        <v>8.625</v>
      </c>
      <c r="O291" s="72">
        <f t="shared" si="55"/>
        <v>0</v>
      </c>
      <c r="P291" s="72">
        <f t="shared" si="65"/>
        <v>13.952781922777755</v>
      </c>
      <c r="Q291" s="72">
        <f t="shared" si="62"/>
        <v>83716.691536666534</v>
      </c>
      <c r="R291" s="72">
        <f t="shared" si="63"/>
        <v>348.8195480694439</v>
      </c>
      <c r="S291" s="72">
        <f t="shared" si="56"/>
        <v>84065.511084735976</v>
      </c>
      <c r="T291" s="74">
        <f t="shared" si="57"/>
        <v>166.375</v>
      </c>
      <c r="U291" s="77">
        <f t="shared" si="58"/>
        <v>285</v>
      </c>
      <c r="V291" s="78">
        <f t="shared" si="59"/>
        <v>84065.511084735976</v>
      </c>
    </row>
    <row r="292" spans="9:22" x14ac:dyDescent="0.25">
      <c r="I292" s="96">
        <f t="shared" si="60"/>
        <v>0</v>
      </c>
      <c r="J292" s="97">
        <f t="shared" si="61"/>
        <v>0</v>
      </c>
      <c r="K292" s="79">
        <f t="shared" si="64"/>
        <v>75</v>
      </c>
      <c r="L292" s="72">
        <f t="shared" si="53"/>
        <v>175</v>
      </c>
      <c r="M292" s="80"/>
      <c r="N292" s="80">
        <f t="shared" si="54"/>
        <v>8.625</v>
      </c>
      <c r="O292" s="72">
        <f t="shared" si="55"/>
        <v>0</v>
      </c>
      <c r="P292" s="72">
        <f t="shared" si="65"/>
        <v>14.036307906175864</v>
      </c>
      <c r="Q292" s="72">
        <f t="shared" si="62"/>
        <v>84217.847437055185</v>
      </c>
      <c r="R292" s="72">
        <f t="shared" si="63"/>
        <v>350.9076976543966</v>
      </c>
      <c r="S292" s="72">
        <f t="shared" si="56"/>
        <v>84568.755134709587</v>
      </c>
      <c r="T292" s="74">
        <f t="shared" si="57"/>
        <v>166.375</v>
      </c>
      <c r="U292" s="77">
        <f t="shared" si="58"/>
        <v>286</v>
      </c>
      <c r="V292" s="78">
        <f t="shared" si="59"/>
        <v>84568.755134709587</v>
      </c>
    </row>
    <row r="293" spans="9:22" x14ac:dyDescent="0.25">
      <c r="I293" s="96">
        <f t="shared" si="60"/>
        <v>0</v>
      </c>
      <c r="J293" s="97">
        <f t="shared" si="61"/>
        <v>0</v>
      </c>
      <c r="K293" s="79">
        <f t="shared" si="64"/>
        <v>74</v>
      </c>
      <c r="L293" s="72">
        <f t="shared" si="53"/>
        <v>175</v>
      </c>
      <c r="M293" s="80"/>
      <c r="N293" s="80">
        <f t="shared" si="54"/>
        <v>8.625</v>
      </c>
      <c r="O293" s="72">
        <f t="shared" si="55"/>
        <v>0</v>
      </c>
      <c r="P293" s="72">
        <f t="shared" si="65"/>
        <v>14.12016793550341</v>
      </c>
      <c r="Q293" s="72">
        <f t="shared" si="62"/>
        <v>84721.007613020469</v>
      </c>
      <c r="R293" s="72">
        <f t="shared" si="63"/>
        <v>353.00419838758529</v>
      </c>
      <c r="S293" s="72">
        <f t="shared" si="56"/>
        <v>85074.011811408054</v>
      </c>
      <c r="T293" s="74">
        <f t="shared" si="57"/>
        <v>166.375</v>
      </c>
      <c r="U293" s="77">
        <f t="shared" si="58"/>
        <v>287</v>
      </c>
      <c r="V293" s="78">
        <f t="shared" si="59"/>
        <v>85074.011811408054</v>
      </c>
    </row>
    <row r="294" spans="9:22" x14ac:dyDescent="0.25">
      <c r="I294" s="96">
        <f t="shared" si="60"/>
        <v>0</v>
      </c>
      <c r="J294" s="97">
        <f t="shared" si="61"/>
        <v>0</v>
      </c>
      <c r="K294" s="79">
        <f t="shared" si="64"/>
        <v>73</v>
      </c>
      <c r="L294" s="72">
        <f t="shared" si="53"/>
        <v>175</v>
      </c>
      <c r="M294" s="80"/>
      <c r="N294" s="80">
        <f t="shared" si="54"/>
        <v>8.625</v>
      </c>
      <c r="O294" s="72">
        <f t="shared" si="55"/>
        <v>0</v>
      </c>
      <c r="P294" s="72">
        <f t="shared" si="65"/>
        <v>14.204363346712137</v>
      </c>
      <c r="Q294" s="72">
        <f t="shared" si="62"/>
        <v>85226.180080272825</v>
      </c>
      <c r="R294" s="72">
        <f t="shared" si="63"/>
        <v>355.10908366780342</v>
      </c>
      <c r="S294" s="72">
        <f t="shared" si="56"/>
        <v>85581.28916394063</v>
      </c>
      <c r="T294" s="74">
        <f t="shared" si="57"/>
        <v>166.375</v>
      </c>
      <c r="U294" s="77">
        <f t="shared" si="58"/>
        <v>288</v>
      </c>
      <c r="V294" s="78">
        <f t="shared" si="59"/>
        <v>85581.28916394063</v>
      </c>
    </row>
    <row r="295" spans="9:22" x14ac:dyDescent="0.25">
      <c r="I295" s="96">
        <f t="shared" si="60"/>
        <v>0</v>
      </c>
      <c r="J295" s="97">
        <f t="shared" si="61"/>
        <v>0</v>
      </c>
      <c r="K295" s="82">
        <f t="shared" si="64"/>
        <v>72</v>
      </c>
      <c r="L295" s="72">
        <f t="shared" si="53"/>
        <v>175</v>
      </c>
      <c r="M295" s="83"/>
      <c r="N295" s="80">
        <f t="shared" si="54"/>
        <v>8.625</v>
      </c>
      <c r="O295" s="72">
        <f t="shared" si="55"/>
        <v>0</v>
      </c>
      <c r="P295" s="72">
        <f t="shared" si="65"/>
        <v>14.288895481096663</v>
      </c>
      <c r="Q295" s="72">
        <f t="shared" si="62"/>
        <v>85733.372886579979</v>
      </c>
      <c r="R295" s="72">
        <f t="shared" si="63"/>
        <v>357.22238702741657</v>
      </c>
      <c r="S295" s="72">
        <f t="shared" si="56"/>
        <v>86090.595273607396</v>
      </c>
      <c r="T295" s="74">
        <f t="shared" si="57"/>
        <v>166.375</v>
      </c>
      <c r="U295" s="77">
        <f t="shared" si="58"/>
        <v>289</v>
      </c>
      <c r="V295" s="78">
        <f t="shared" si="59"/>
        <v>86090.595273607396</v>
      </c>
    </row>
    <row r="296" spans="9:22" x14ac:dyDescent="0.25">
      <c r="I296" s="96">
        <f t="shared" si="60"/>
        <v>0</v>
      </c>
      <c r="J296" s="97">
        <f t="shared" si="61"/>
        <v>0</v>
      </c>
      <c r="K296" s="79">
        <f t="shared" si="64"/>
        <v>71</v>
      </c>
      <c r="L296" s="72">
        <f t="shared" si="53"/>
        <v>175</v>
      </c>
      <c r="M296" s="80"/>
      <c r="N296" s="80">
        <f t="shared" si="54"/>
        <v>8.625</v>
      </c>
      <c r="O296" s="72">
        <f t="shared" si="55"/>
        <v>0</v>
      </c>
      <c r="P296" s="72">
        <f t="shared" si="65"/>
        <v>14.373765685315854</v>
      </c>
      <c r="Q296" s="72">
        <f t="shared" si="62"/>
        <v>86242.59411189513</v>
      </c>
      <c r="R296" s="72">
        <f t="shared" si="63"/>
        <v>359.34414213289637</v>
      </c>
      <c r="S296" s="72">
        <f t="shared" si="56"/>
        <v>86601.93825402802</v>
      </c>
      <c r="T296" s="74">
        <f t="shared" si="57"/>
        <v>166.375</v>
      </c>
      <c r="U296" s="77">
        <f t="shared" si="58"/>
        <v>290</v>
      </c>
      <c r="V296" s="78">
        <f t="shared" si="59"/>
        <v>86601.93825402802</v>
      </c>
    </row>
    <row r="297" spans="9:22" x14ac:dyDescent="0.25">
      <c r="I297" s="96">
        <f t="shared" si="60"/>
        <v>0</v>
      </c>
      <c r="J297" s="97">
        <f t="shared" si="61"/>
        <v>0</v>
      </c>
      <c r="K297" s="79">
        <f t="shared" si="64"/>
        <v>70</v>
      </c>
      <c r="L297" s="72">
        <f t="shared" si="53"/>
        <v>175</v>
      </c>
      <c r="M297" s="80"/>
      <c r="N297" s="80">
        <f t="shared" si="54"/>
        <v>8.625</v>
      </c>
      <c r="O297" s="72">
        <f t="shared" si="55"/>
        <v>0</v>
      </c>
      <c r="P297" s="72">
        <f t="shared" si="65"/>
        <v>14.45897531141428</v>
      </c>
      <c r="Q297" s="72">
        <f t="shared" si="62"/>
        <v>86753.851868485683</v>
      </c>
      <c r="R297" s="72">
        <f t="shared" si="63"/>
        <v>361.47438278535702</v>
      </c>
      <c r="S297" s="72">
        <f t="shared" si="56"/>
        <v>87115.326251271035</v>
      </c>
      <c r="T297" s="74">
        <f t="shared" si="57"/>
        <v>166.375</v>
      </c>
      <c r="U297" s="77">
        <f t="shared" si="58"/>
        <v>291</v>
      </c>
      <c r="V297" s="78">
        <f t="shared" si="59"/>
        <v>87115.326251271035</v>
      </c>
    </row>
    <row r="298" spans="9:22" x14ac:dyDescent="0.25">
      <c r="I298" s="96">
        <f t="shared" si="60"/>
        <v>0</v>
      </c>
      <c r="J298" s="97">
        <f t="shared" si="61"/>
        <v>0</v>
      </c>
      <c r="K298" s="79">
        <f t="shared" si="64"/>
        <v>69</v>
      </c>
      <c r="L298" s="72">
        <f t="shared" si="53"/>
        <v>175</v>
      </c>
      <c r="M298" s="80"/>
      <c r="N298" s="80">
        <f t="shared" si="54"/>
        <v>8.625</v>
      </c>
      <c r="O298" s="72">
        <f t="shared" si="55"/>
        <v>0</v>
      </c>
      <c r="P298" s="72">
        <f t="shared" si="65"/>
        <v>14.544525716843747</v>
      </c>
      <c r="Q298" s="72">
        <f t="shared" si="62"/>
        <v>87267.154301062488</v>
      </c>
      <c r="R298" s="72">
        <f t="shared" si="63"/>
        <v>363.6131429210937</v>
      </c>
      <c r="S298" s="72">
        <f t="shared" si="56"/>
        <v>87630.767443983583</v>
      </c>
      <c r="T298" s="74">
        <f t="shared" si="57"/>
        <v>166.375</v>
      </c>
      <c r="U298" s="77">
        <f t="shared" si="58"/>
        <v>292</v>
      </c>
      <c r="V298" s="78">
        <f t="shared" si="59"/>
        <v>87630.767443983583</v>
      </c>
    </row>
    <row r="299" spans="9:22" x14ac:dyDescent="0.25">
      <c r="I299" s="96">
        <f t="shared" si="60"/>
        <v>0</v>
      </c>
      <c r="J299" s="97">
        <f t="shared" si="61"/>
        <v>0</v>
      </c>
      <c r="K299" s="79">
        <f t="shared" si="64"/>
        <v>68</v>
      </c>
      <c r="L299" s="72">
        <f t="shared" si="53"/>
        <v>175</v>
      </c>
      <c r="M299" s="80"/>
      <c r="N299" s="80">
        <f t="shared" si="54"/>
        <v>8.625</v>
      </c>
      <c r="O299" s="72">
        <f t="shared" si="55"/>
        <v>0</v>
      </c>
      <c r="P299" s="72">
        <f t="shared" si="65"/>
        <v>14.630418264484931</v>
      </c>
      <c r="Q299" s="72">
        <f t="shared" si="62"/>
        <v>87782.509586909582</v>
      </c>
      <c r="R299" s="72">
        <f t="shared" si="63"/>
        <v>365.76045661212328</v>
      </c>
      <c r="S299" s="72">
        <f t="shared" si="56"/>
        <v>88148.270043521712</v>
      </c>
      <c r="T299" s="74">
        <f t="shared" si="57"/>
        <v>166.375</v>
      </c>
      <c r="U299" s="77">
        <f t="shared" si="58"/>
        <v>293</v>
      </c>
      <c r="V299" s="78">
        <f t="shared" si="59"/>
        <v>88148.270043521712</v>
      </c>
    </row>
    <row r="300" spans="9:22" x14ac:dyDescent="0.25">
      <c r="I300" s="96">
        <f t="shared" si="60"/>
        <v>0</v>
      </c>
      <c r="J300" s="97">
        <f t="shared" si="61"/>
        <v>0</v>
      </c>
      <c r="K300" s="79">
        <f t="shared" si="64"/>
        <v>67</v>
      </c>
      <c r="L300" s="72">
        <f t="shared" si="53"/>
        <v>175</v>
      </c>
      <c r="M300" s="80"/>
      <c r="N300" s="80">
        <f t="shared" si="54"/>
        <v>8.625</v>
      </c>
      <c r="O300" s="72">
        <f t="shared" si="55"/>
        <v>0</v>
      </c>
      <c r="P300" s="72">
        <f t="shared" si="65"/>
        <v>14.716654322669077</v>
      </c>
      <c r="Q300" s="72">
        <f t="shared" si="62"/>
        <v>88299.925936014464</v>
      </c>
      <c r="R300" s="72">
        <f t="shared" si="63"/>
        <v>367.91635806672696</v>
      </c>
      <c r="S300" s="72">
        <f t="shared" si="56"/>
        <v>88667.842294081187</v>
      </c>
      <c r="T300" s="74">
        <f t="shared" si="57"/>
        <v>166.375</v>
      </c>
      <c r="U300" s="77">
        <f t="shared" si="58"/>
        <v>294</v>
      </c>
      <c r="V300" s="78">
        <f t="shared" si="59"/>
        <v>88667.842294081187</v>
      </c>
    </row>
    <row r="301" spans="9:22" x14ac:dyDescent="0.25">
      <c r="I301" s="96">
        <f t="shared" si="60"/>
        <v>0</v>
      </c>
      <c r="J301" s="97">
        <f t="shared" si="61"/>
        <v>0</v>
      </c>
      <c r="K301" s="79">
        <f t="shared" si="64"/>
        <v>66</v>
      </c>
      <c r="L301" s="72">
        <f t="shared" si="53"/>
        <v>175</v>
      </c>
      <c r="M301" s="80"/>
      <c r="N301" s="80">
        <f t="shared" si="54"/>
        <v>8.625</v>
      </c>
      <c r="O301" s="72">
        <f t="shared" si="55"/>
        <v>0</v>
      </c>
      <c r="P301" s="72">
        <f t="shared" si="65"/>
        <v>14.803235265199808</v>
      </c>
      <c r="Q301" s="72">
        <f t="shared" si="62"/>
        <v>88819.411591198848</v>
      </c>
      <c r="R301" s="72">
        <f t="shared" si="63"/>
        <v>370.08088162999519</v>
      </c>
      <c r="S301" s="72">
        <f t="shared" si="56"/>
        <v>89189.492472828846</v>
      </c>
      <c r="T301" s="74">
        <f t="shared" si="57"/>
        <v>166.375</v>
      </c>
      <c r="U301" s="77">
        <f t="shared" si="58"/>
        <v>295</v>
      </c>
      <c r="V301" s="78">
        <f t="shared" si="59"/>
        <v>89189.492472828846</v>
      </c>
    </row>
    <row r="302" spans="9:22" x14ac:dyDescent="0.25">
      <c r="I302" s="96">
        <f t="shared" si="60"/>
        <v>0</v>
      </c>
      <c r="J302" s="97">
        <f t="shared" si="61"/>
        <v>0</v>
      </c>
      <c r="K302" s="79">
        <f t="shared" si="64"/>
        <v>65</v>
      </c>
      <c r="L302" s="72">
        <f t="shared" si="53"/>
        <v>175</v>
      </c>
      <c r="M302" s="80"/>
      <c r="N302" s="80">
        <f t="shared" si="54"/>
        <v>8.625</v>
      </c>
      <c r="O302" s="72">
        <f t="shared" si="55"/>
        <v>0</v>
      </c>
      <c r="P302" s="72">
        <f t="shared" si="65"/>
        <v>14.890162471375005</v>
      </c>
      <c r="Q302" s="72">
        <f t="shared" si="62"/>
        <v>89340.974828250037</v>
      </c>
      <c r="R302" s="72">
        <f t="shared" si="63"/>
        <v>372.25406178437515</v>
      </c>
      <c r="S302" s="72">
        <f t="shared" si="56"/>
        <v>89713.228890034414</v>
      </c>
      <c r="T302" s="74">
        <f t="shared" si="57"/>
        <v>166.375</v>
      </c>
      <c r="U302" s="77">
        <f t="shared" si="58"/>
        <v>296</v>
      </c>
      <c r="V302" s="78">
        <f t="shared" si="59"/>
        <v>89713.228890034414</v>
      </c>
    </row>
    <row r="303" spans="9:22" x14ac:dyDescent="0.25">
      <c r="I303" s="96">
        <f t="shared" si="60"/>
        <v>0</v>
      </c>
      <c r="J303" s="97">
        <f t="shared" si="61"/>
        <v>0</v>
      </c>
      <c r="K303" s="79">
        <f t="shared" si="64"/>
        <v>64</v>
      </c>
      <c r="L303" s="72">
        <f t="shared" si="53"/>
        <v>175</v>
      </c>
      <c r="M303" s="80"/>
      <c r="N303" s="80">
        <f t="shared" si="54"/>
        <v>8.625</v>
      </c>
      <c r="O303" s="72">
        <f t="shared" si="55"/>
        <v>0</v>
      </c>
      <c r="P303" s="72">
        <f t="shared" si="65"/>
        <v>14.97743732600879</v>
      </c>
      <c r="Q303" s="72">
        <f t="shared" si="62"/>
        <v>89864.623956052747</v>
      </c>
      <c r="R303" s="72">
        <f t="shared" si="63"/>
        <v>374.4359331502198</v>
      </c>
      <c r="S303" s="72">
        <f t="shared" si="56"/>
        <v>90239.059889202967</v>
      </c>
      <c r="T303" s="74">
        <f t="shared" si="57"/>
        <v>166.375</v>
      </c>
      <c r="U303" s="77">
        <f t="shared" si="58"/>
        <v>297</v>
      </c>
      <c r="V303" s="78">
        <f t="shared" si="59"/>
        <v>90239.059889202967</v>
      </c>
    </row>
    <row r="304" spans="9:22" x14ac:dyDescent="0.25">
      <c r="I304" s="96">
        <f t="shared" si="60"/>
        <v>0</v>
      </c>
      <c r="J304" s="97">
        <f t="shared" si="61"/>
        <v>0</v>
      </c>
      <c r="K304" s="79">
        <f t="shared" si="64"/>
        <v>63</v>
      </c>
      <c r="L304" s="72">
        <f t="shared" si="53"/>
        <v>175</v>
      </c>
      <c r="M304" s="80"/>
      <c r="N304" s="80">
        <f t="shared" si="54"/>
        <v>8.625</v>
      </c>
      <c r="O304" s="72">
        <f t="shared" si="55"/>
        <v>0</v>
      </c>
      <c r="P304" s="72">
        <f t="shared" si="65"/>
        <v>15.065061219453572</v>
      </c>
      <c r="Q304" s="72">
        <f t="shared" si="62"/>
        <v>90390.367316721429</v>
      </c>
      <c r="R304" s="72">
        <f t="shared" si="63"/>
        <v>376.62653048633928</v>
      </c>
      <c r="S304" s="72">
        <f t="shared" si="56"/>
        <v>90766.993847207763</v>
      </c>
      <c r="T304" s="74">
        <f t="shared" si="57"/>
        <v>166.375</v>
      </c>
      <c r="U304" s="77">
        <f t="shared" si="58"/>
        <v>298</v>
      </c>
      <c r="V304" s="78">
        <f t="shared" si="59"/>
        <v>90766.993847207763</v>
      </c>
    </row>
    <row r="305" spans="9:22" x14ac:dyDescent="0.25">
      <c r="I305" s="96">
        <f t="shared" si="60"/>
        <v>0</v>
      </c>
      <c r="J305" s="97">
        <f t="shared" si="61"/>
        <v>0</v>
      </c>
      <c r="K305" s="79">
        <f t="shared" si="64"/>
        <v>62</v>
      </c>
      <c r="L305" s="72">
        <f t="shared" si="53"/>
        <v>175</v>
      </c>
      <c r="M305" s="80"/>
      <c r="N305" s="80">
        <f t="shared" si="54"/>
        <v>8.625</v>
      </c>
      <c r="O305" s="72">
        <f t="shared" si="55"/>
        <v>0</v>
      </c>
      <c r="P305" s="72">
        <f t="shared" si="65"/>
        <v>15.153035547622205</v>
      </c>
      <c r="Q305" s="72">
        <f t="shared" si="62"/>
        <v>90918.213285733233</v>
      </c>
      <c r="R305" s="72">
        <f t="shared" si="63"/>
        <v>378.82588869055513</v>
      </c>
      <c r="S305" s="72">
        <f t="shared" si="56"/>
        <v>91297.039174423786</v>
      </c>
      <c r="T305" s="74">
        <f t="shared" si="57"/>
        <v>166.375</v>
      </c>
      <c r="U305" s="77">
        <f t="shared" si="58"/>
        <v>299</v>
      </c>
      <c r="V305" s="78">
        <f t="shared" si="59"/>
        <v>91297.039174423786</v>
      </c>
    </row>
    <row r="306" spans="9:22" x14ac:dyDescent="0.25">
      <c r="I306" s="96">
        <f t="shared" si="60"/>
        <v>0</v>
      </c>
      <c r="J306" s="97">
        <f t="shared" si="61"/>
        <v>0</v>
      </c>
      <c r="K306" s="79">
        <f t="shared" si="64"/>
        <v>61</v>
      </c>
      <c r="L306" s="72">
        <f t="shared" si="53"/>
        <v>175</v>
      </c>
      <c r="M306" s="80"/>
      <c r="N306" s="80">
        <f t="shared" si="54"/>
        <v>8.625</v>
      </c>
      <c r="O306" s="72">
        <f t="shared" si="55"/>
        <v>0</v>
      </c>
      <c r="P306" s="72">
        <f t="shared" si="65"/>
        <v>15.24136171201023</v>
      </c>
      <c r="Q306" s="72">
        <f t="shared" si="62"/>
        <v>91448.170272061383</v>
      </c>
      <c r="R306" s="72">
        <f t="shared" si="63"/>
        <v>381.03404280025575</v>
      </c>
      <c r="S306" s="72">
        <f t="shared" si="56"/>
        <v>91829.204314861636</v>
      </c>
      <c r="T306" s="74">
        <f t="shared" si="57"/>
        <v>166.375</v>
      </c>
      <c r="U306" s="77">
        <f t="shared" si="58"/>
        <v>300</v>
      </c>
      <c r="V306" s="78">
        <f t="shared" si="59"/>
        <v>91829.204314861636</v>
      </c>
    </row>
    <row r="307" spans="9:22" x14ac:dyDescent="0.25">
      <c r="I307" s="96">
        <f t="shared" si="60"/>
        <v>0</v>
      </c>
      <c r="J307" s="97">
        <f t="shared" si="61"/>
        <v>0</v>
      </c>
      <c r="K307" s="82">
        <f t="shared" si="64"/>
        <v>60</v>
      </c>
      <c r="L307" s="72">
        <f t="shared" si="53"/>
        <v>175</v>
      </c>
      <c r="M307" s="83"/>
      <c r="N307" s="80">
        <f t="shared" si="54"/>
        <v>8.625</v>
      </c>
      <c r="O307" s="72">
        <f t="shared" si="55"/>
        <v>0</v>
      </c>
      <c r="P307" s="72">
        <f t="shared" si="65"/>
        <v>15.330041119718194</v>
      </c>
      <c r="Q307" s="72">
        <f t="shared" si="62"/>
        <v>91980.246718309165</v>
      </c>
      <c r="R307" s="72">
        <f t="shared" si="63"/>
        <v>383.25102799295485</v>
      </c>
      <c r="S307" s="72">
        <f t="shared" si="56"/>
        <v>92363.497746302121</v>
      </c>
      <c r="T307" s="74">
        <f t="shared" si="57"/>
        <v>166.375</v>
      </c>
      <c r="U307" s="77">
        <f t="shared" si="58"/>
        <v>301</v>
      </c>
      <c r="V307" s="78">
        <f t="shared" si="59"/>
        <v>92363.497746302121</v>
      </c>
    </row>
    <row r="308" spans="9:22" x14ac:dyDescent="0.25">
      <c r="I308" s="96">
        <f t="shared" si="60"/>
        <v>0</v>
      </c>
      <c r="J308" s="97">
        <f t="shared" si="61"/>
        <v>0</v>
      </c>
      <c r="K308" s="79">
        <f t="shared" si="64"/>
        <v>59</v>
      </c>
      <c r="L308" s="72">
        <f t="shared" si="53"/>
        <v>175</v>
      </c>
      <c r="M308" s="80"/>
      <c r="N308" s="80">
        <f t="shared" si="54"/>
        <v>8.625</v>
      </c>
      <c r="O308" s="72">
        <f t="shared" si="55"/>
        <v>0</v>
      </c>
      <c r="P308" s="72">
        <f t="shared" si="65"/>
        <v>15.419075183474067</v>
      </c>
      <c r="Q308" s="72">
        <f t="shared" si="62"/>
        <v>92514.45110084441</v>
      </c>
      <c r="R308" s="72">
        <f t="shared" si="63"/>
        <v>385.47687958685168</v>
      </c>
      <c r="S308" s="72">
        <f t="shared" si="56"/>
        <v>92899.927980431268</v>
      </c>
      <c r="T308" s="74">
        <f t="shared" si="57"/>
        <v>166.375</v>
      </c>
      <c r="U308" s="77">
        <f t="shared" si="58"/>
        <v>302</v>
      </c>
      <c r="V308" s="78">
        <f t="shared" si="59"/>
        <v>92899.927980431268</v>
      </c>
    </row>
    <row r="309" spans="9:22" x14ac:dyDescent="0.25">
      <c r="I309" s="96">
        <f t="shared" si="60"/>
        <v>0</v>
      </c>
      <c r="J309" s="97">
        <f t="shared" si="61"/>
        <v>0</v>
      </c>
      <c r="K309" s="79">
        <f t="shared" si="64"/>
        <v>58</v>
      </c>
      <c r="L309" s="72">
        <f t="shared" si="53"/>
        <v>175</v>
      </c>
      <c r="M309" s="80"/>
      <c r="N309" s="80">
        <f t="shared" si="54"/>
        <v>8.625</v>
      </c>
      <c r="O309" s="72">
        <f t="shared" si="55"/>
        <v>0</v>
      </c>
      <c r="P309" s="72">
        <f t="shared" si="65"/>
        <v>15.508465321655756</v>
      </c>
      <c r="Q309" s="72">
        <f t="shared" si="62"/>
        <v>93050.791929934538</v>
      </c>
      <c r="R309" s="72">
        <f t="shared" si="63"/>
        <v>387.7116330413939</v>
      </c>
      <c r="S309" s="72">
        <f t="shared" si="56"/>
        <v>93438.503562975937</v>
      </c>
      <c r="T309" s="74">
        <f t="shared" si="57"/>
        <v>166.375</v>
      </c>
      <c r="U309" s="77">
        <f t="shared" si="58"/>
        <v>303</v>
      </c>
      <c r="V309" s="78">
        <f t="shared" si="59"/>
        <v>93438.503562975937</v>
      </c>
    </row>
    <row r="310" spans="9:22" x14ac:dyDescent="0.25">
      <c r="I310" s="96">
        <f t="shared" si="60"/>
        <v>0</v>
      </c>
      <c r="J310" s="97">
        <f t="shared" si="61"/>
        <v>0</v>
      </c>
      <c r="K310" s="79">
        <f t="shared" si="64"/>
        <v>57</v>
      </c>
      <c r="L310" s="72">
        <f t="shared" si="53"/>
        <v>175</v>
      </c>
      <c r="M310" s="80"/>
      <c r="N310" s="80">
        <f t="shared" si="54"/>
        <v>8.625</v>
      </c>
      <c r="O310" s="72">
        <f t="shared" si="55"/>
        <v>0</v>
      </c>
      <c r="P310" s="72">
        <f t="shared" si="65"/>
        <v>15.598212958313685</v>
      </c>
      <c r="Q310" s="72">
        <f t="shared" si="62"/>
        <v>93589.277749882109</v>
      </c>
      <c r="R310" s="72">
        <f t="shared" si="63"/>
        <v>389.9553239578421</v>
      </c>
      <c r="S310" s="72">
        <f t="shared" si="56"/>
        <v>93979.233073839947</v>
      </c>
      <c r="T310" s="74">
        <f t="shared" si="57"/>
        <v>166.375</v>
      </c>
      <c r="U310" s="77">
        <f t="shared" si="58"/>
        <v>304</v>
      </c>
      <c r="V310" s="78">
        <f t="shared" si="59"/>
        <v>93979.233073839947</v>
      </c>
    </row>
    <row r="311" spans="9:22" x14ac:dyDescent="0.25">
      <c r="I311" s="96">
        <f t="shared" si="60"/>
        <v>0</v>
      </c>
      <c r="J311" s="97">
        <f t="shared" si="61"/>
        <v>0</v>
      </c>
      <c r="K311" s="79">
        <f t="shared" si="64"/>
        <v>56</v>
      </c>
      <c r="L311" s="72">
        <f t="shared" si="53"/>
        <v>175</v>
      </c>
      <c r="M311" s="80"/>
      <c r="N311" s="80">
        <f t="shared" si="54"/>
        <v>8.625</v>
      </c>
      <c r="O311" s="72">
        <f t="shared" si="55"/>
        <v>0</v>
      </c>
      <c r="P311" s="72">
        <f t="shared" si="65"/>
        <v>15.688319523193494</v>
      </c>
      <c r="Q311" s="72">
        <f t="shared" si="62"/>
        <v>94129.917139160971</v>
      </c>
      <c r="R311" s="72">
        <f t="shared" si="63"/>
        <v>392.20798807983738</v>
      </c>
      <c r="S311" s="72">
        <f t="shared" si="56"/>
        <v>94522.125127240812</v>
      </c>
      <c r="T311" s="74">
        <f t="shared" si="57"/>
        <v>166.375</v>
      </c>
      <c r="U311" s="77">
        <f t="shared" si="58"/>
        <v>305</v>
      </c>
      <c r="V311" s="78">
        <f t="shared" si="59"/>
        <v>94522.125127240812</v>
      </c>
    </row>
    <row r="312" spans="9:22" x14ac:dyDescent="0.25">
      <c r="I312" s="96">
        <f t="shared" si="60"/>
        <v>0</v>
      </c>
      <c r="J312" s="97">
        <f t="shared" si="61"/>
        <v>0</v>
      </c>
      <c r="K312" s="79">
        <f t="shared" si="64"/>
        <v>55</v>
      </c>
      <c r="L312" s="72">
        <f t="shared" si="53"/>
        <v>175</v>
      </c>
      <c r="M312" s="80"/>
      <c r="N312" s="80">
        <f t="shared" si="54"/>
        <v>8.625</v>
      </c>
      <c r="O312" s="72">
        <f t="shared" si="55"/>
        <v>0</v>
      </c>
      <c r="P312" s="72">
        <f t="shared" si="65"/>
        <v>15.778786451758824</v>
      </c>
      <c r="Q312" s="72">
        <f t="shared" si="62"/>
        <v>94672.718710552945</v>
      </c>
      <c r="R312" s="72">
        <f t="shared" si="63"/>
        <v>394.4696612939706</v>
      </c>
      <c r="S312" s="72">
        <f t="shared" si="56"/>
        <v>95067.188371846918</v>
      </c>
      <c r="T312" s="74">
        <f t="shared" si="57"/>
        <v>166.375</v>
      </c>
      <c r="U312" s="77">
        <f t="shared" si="58"/>
        <v>306</v>
      </c>
      <c r="V312" s="78">
        <f t="shared" si="59"/>
        <v>95067.188371846918</v>
      </c>
    </row>
    <row r="313" spans="9:22" x14ac:dyDescent="0.25">
      <c r="I313" s="96">
        <f t="shared" si="60"/>
        <v>0</v>
      </c>
      <c r="J313" s="97">
        <f t="shared" si="61"/>
        <v>0</v>
      </c>
      <c r="K313" s="79">
        <f t="shared" si="64"/>
        <v>54</v>
      </c>
      <c r="L313" s="72">
        <f t="shared" si="53"/>
        <v>175</v>
      </c>
      <c r="M313" s="80"/>
      <c r="N313" s="80">
        <f t="shared" si="54"/>
        <v>8.625</v>
      </c>
      <c r="O313" s="72">
        <f t="shared" si="55"/>
        <v>0</v>
      </c>
      <c r="P313" s="72">
        <f t="shared" si="65"/>
        <v>15.869615185214158</v>
      </c>
      <c r="Q313" s="72">
        <f t="shared" si="62"/>
        <v>95217.691111284948</v>
      </c>
      <c r="R313" s="72">
        <f t="shared" si="63"/>
        <v>396.74037963035397</v>
      </c>
      <c r="S313" s="72">
        <f t="shared" si="56"/>
        <v>95614.431490915304</v>
      </c>
      <c r="T313" s="74">
        <f t="shared" si="57"/>
        <v>166.375</v>
      </c>
      <c r="U313" s="77">
        <f t="shared" si="58"/>
        <v>307</v>
      </c>
      <c r="V313" s="78">
        <f t="shared" si="59"/>
        <v>95614.431490915304</v>
      </c>
    </row>
    <row r="314" spans="9:22" x14ac:dyDescent="0.25">
      <c r="I314" s="96">
        <f t="shared" si="60"/>
        <v>0</v>
      </c>
      <c r="J314" s="97">
        <f t="shared" si="61"/>
        <v>0</v>
      </c>
      <c r="K314" s="79">
        <f t="shared" si="64"/>
        <v>53</v>
      </c>
      <c r="L314" s="72">
        <f t="shared" si="53"/>
        <v>175</v>
      </c>
      <c r="M314" s="80"/>
      <c r="N314" s="80">
        <f t="shared" si="54"/>
        <v>8.625</v>
      </c>
      <c r="O314" s="72">
        <f t="shared" si="55"/>
        <v>0</v>
      </c>
      <c r="P314" s="72">
        <f t="shared" si="65"/>
        <v>15.960807170527803</v>
      </c>
      <c r="Q314" s="72">
        <f t="shared" si="62"/>
        <v>95764.843023166817</v>
      </c>
      <c r="R314" s="72">
        <f t="shared" si="63"/>
        <v>399.02017926319508</v>
      </c>
      <c r="S314" s="72">
        <f t="shared" si="56"/>
        <v>96163.863202430017</v>
      </c>
      <c r="T314" s="74">
        <f t="shared" si="57"/>
        <v>166.375</v>
      </c>
      <c r="U314" s="77">
        <f t="shared" si="58"/>
        <v>308</v>
      </c>
      <c r="V314" s="78">
        <f t="shared" si="59"/>
        <v>96163.863202430017</v>
      </c>
    </row>
    <row r="315" spans="9:22" x14ac:dyDescent="0.25">
      <c r="I315" s="96">
        <f t="shared" si="60"/>
        <v>0</v>
      </c>
      <c r="J315" s="97">
        <f t="shared" si="61"/>
        <v>0</v>
      </c>
      <c r="K315" s="79">
        <f t="shared" si="64"/>
        <v>52</v>
      </c>
      <c r="L315" s="72">
        <f t="shared" si="53"/>
        <v>175</v>
      </c>
      <c r="M315" s="80"/>
      <c r="N315" s="80">
        <f t="shared" si="54"/>
        <v>8.625</v>
      </c>
      <c r="O315" s="72">
        <f t="shared" si="55"/>
        <v>0</v>
      </c>
      <c r="P315" s="72">
        <f t="shared" si="65"/>
        <v>16.052363860454935</v>
      </c>
      <c r="Q315" s="72">
        <f t="shared" si="62"/>
        <v>96314.18316272962</v>
      </c>
      <c r="R315" s="72">
        <f t="shared" si="63"/>
        <v>401.30909651137341</v>
      </c>
      <c r="S315" s="72">
        <f t="shared" si="56"/>
        <v>96715.492259241</v>
      </c>
      <c r="T315" s="74">
        <f t="shared" si="57"/>
        <v>166.375</v>
      </c>
      <c r="U315" s="77">
        <f t="shared" si="58"/>
        <v>309</v>
      </c>
      <c r="V315" s="78">
        <f t="shared" si="59"/>
        <v>96715.492259241</v>
      </c>
    </row>
    <row r="316" spans="9:22" x14ac:dyDescent="0.25">
      <c r="I316" s="96">
        <f t="shared" si="60"/>
        <v>0</v>
      </c>
      <c r="J316" s="97">
        <f t="shared" si="61"/>
        <v>0</v>
      </c>
      <c r="K316" s="79">
        <f t="shared" si="64"/>
        <v>51</v>
      </c>
      <c r="L316" s="72">
        <f t="shared" si="53"/>
        <v>175</v>
      </c>
      <c r="M316" s="80"/>
      <c r="N316" s="80">
        <f t="shared" si="54"/>
        <v>8.625</v>
      </c>
      <c r="O316" s="72">
        <f t="shared" si="55"/>
        <v>0</v>
      </c>
      <c r="P316" s="72">
        <f t="shared" si="65"/>
        <v>16.144286713560746</v>
      </c>
      <c r="Q316" s="72">
        <f t="shared" si="62"/>
        <v>96865.720281364469</v>
      </c>
      <c r="R316" s="72">
        <f t="shared" si="63"/>
        <v>403.60716783901864</v>
      </c>
      <c r="S316" s="72">
        <f t="shared" si="56"/>
        <v>97269.327449203483</v>
      </c>
      <c r="T316" s="74">
        <f t="shared" si="57"/>
        <v>166.375</v>
      </c>
      <c r="U316" s="77">
        <f t="shared" si="58"/>
        <v>310</v>
      </c>
      <c r="V316" s="78">
        <f t="shared" si="59"/>
        <v>97269.327449203483</v>
      </c>
    </row>
    <row r="317" spans="9:22" x14ac:dyDescent="0.25">
      <c r="I317" s="96">
        <f t="shared" si="60"/>
        <v>0</v>
      </c>
      <c r="J317" s="97">
        <f t="shared" si="61"/>
        <v>0</v>
      </c>
      <c r="K317" s="79">
        <f t="shared" si="64"/>
        <v>50</v>
      </c>
      <c r="L317" s="72">
        <f t="shared" si="53"/>
        <v>175</v>
      </c>
      <c r="M317" s="80"/>
      <c r="N317" s="80">
        <f t="shared" si="54"/>
        <v>8.625</v>
      </c>
      <c r="O317" s="72">
        <f t="shared" si="55"/>
        <v>0</v>
      </c>
      <c r="P317" s="72">
        <f t="shared" si="65"/>
        <v>16.236577194243658</v>
      </c>
      <c r="Q317" s="72">
        <f t="shared" si="62"/>
        <v>97419.463165461944</v>
      </c>
      <c r="R317" s="72">
        <f t="shared" si="63"/>
        <v>405.91442985609143</v>
      </c>
      <c r="S317" s="72">
        <f t="shared" si="56"/>
        <v>97825.37759531803</v>
      </c>
      <c r="T317" s="74">
        <f t="shared" si="57"/>
        <v>166.375</v>
      </c>
      <c r="U317" s="77">
        <f t="shared" si="58"/>
        <v>311</v>
      </c>
      <c r="V317" s="78">
        <f t="shared" si="59"/>
        <v>97825.37759531803</v>
      </c>
    </row>
    <row r="318" spans="9:22" x14ac:dyDescent="0.25">
      <c r="I318" s="96">
        <f t="shared" si="60"/>
        <v>0</v>
      </c>
      <c r="J318" s="97">
        <f t="shared" si="61"/>
        <v>0</v>
      </c>
      <c r="K318" s="79">
        <f t="shared" si="64"/>
        <v>49</v>
      </c>
      <c r="L318" s="72">
        <f t="shared" si="53"/>
        <v>175</v>
      </c>
      <c r="M318" s="80"/>
      <c r="N318" s="80">
        <f t="shared" si="54"/>
        <v>8.625</v>
      </c>
      <c r="O318" s="72">
        <f t="shared" si="55"/>
        <v>0</v>
      </c>
      <c r="P318" s="72">
        <f t="shared" si="65"/>
        <v>16.329236772758691</v>
      </c>
      <c r="Q318" s="72">
        <f t="shared" si="62"/>
        <v>97975.420636552139</v>
      </c>
      <c r="R318" s="72">
        <f t="shared" si="63"/>
        <v>408.23091931896727</v>
      </c>
      <c r="S318" s="72">
        <f t="shared" si="56"/>
        <v>98383.651555871111</v>
      </c>
      <c r="T318" s="74">
        <f t="shared" si="57"/>
        <v>166.375</v>
      </c>
      <c r="U318" s="77">
        <f t="shared" si="58"/>
        <v>312</v>
      </c>
      <c r="V318" s="78">
        <f t="shared" si="59"/>
        <v>98383.651555871111</v>
      </c>
    </row>
    <row r="319" spans="9:22" x14ac:dyDescent="0.25">
      <c r="I319" s="96">
        <f t="shared" si="60"/>
        <v>0</v>
      </c>
      <c r="J319" s="97">
        <f t="shared" si="61"/>
        <v>0</v>
      </c>
      <c r="K319" s="82">
        <f t="shared" si="64"/>
        <v>48</v>
      </c>
      <c r="L319" s="72">
        <f t="shared" si="53"/>
        <v>175</v>
      </c>
      <c r="M319" s="83"/>
      <c r="N319" s="80">
        <f t="shared" si="54"/>
        <v>8.625</v>
      </c>
      <c r="O319" s="72">
        <f t="shared" si="55"/>
        <v>0</v>
      </c>
      <c r="P319" s="72">
        <f t="shared" si="65"/>
        <v>16.422266925240855</v>
      </c>
      <c r="Q319" s="72">
        <f t="shared" si="62"/>
        <v>98533.601551445128</v>
      </c>
      <c r="R319" s="72">
        <f t="shared" si="63"/>
        <v>410.55667313102134</v>
      </c>
      <c r="S319" s="72">
        <f t="shared" si="56"/>
        <v>98944.158224576153</v>
      </c>
      <c r="T319" s="74">
        <f t="shared" si="57"/>
        <v>166.375</v>
      </c>
      <c r="U319" s="77">
        <f t="shared" si="58"/>
        <v>313</v>
      </c>
      <c r="V319" s="78">
        <f t="shared" si="59"/>
        <v>98944.158224576153</v>
      </c>
    </row>
    <row r="320" spans="9:22" x14ac:dyDescent="0.25">
      <c r="I320" s="96">
        <f t="shared" si="60"/>
        <v>0</v>
      </c>
      <c r="J320" s="97">
        <f t="shared" si="61"/>
        <v>0</v>
      </c>
      <c r="K320" s="79">
        <f t="shared" si="64"/>
        <v>47</v>
      </c>
      <c r="L320" s="72">
        <f t="shared" si="53"/>
        <v>175</v>
      </c>
      <c r="M320" s="80"/>
      <c r="N320" s="80">
        <f t="shared" si="54"/>
        <v>8.625</v>
      </c>
      <c r="O320" s="72">
        <f t="shared" si="55"/>
        <v>0</v>
      </c>
      <c r="P320" s="72">
        <f t="shared" si="65"/>
        <v>16.515669133728675</v>
      </c>
      <c r="Q320" s="72">
        <f t="shared" si="62"/>
        <v>99094.014802372054</v>
      </c>
      <c r="R320" s="72">
        <f t="shared" si="63"/>
        <v>412.89172834321687</v>
      </c>
      <c r="S320" s="72">
        <f t="shared" si="56"/>
        <v>99506.906530715278</v>
      </c>
      <c r="T320" s="74">
        <f t="shared" si="57"/>
        <v>166.375</v>
      </c>
      <c r="U320" s="77">
        <f t="shared" si="58"/>
        <v>314</v>
      </c>
      <c r="V320" s="78">
        <f t="shared" si="59"/>
        <v>99506.906530715278</v>
      </c>
    </row>
    <row r="321" spans="9:22" x14ac:dyDescent="0.25">
      <c r="I321" s="96">
        <f t="shared" si="60"/>
        <v>0</v>
      </c>
      <c r="J321" s="97">
        <f t="shared" si="61"/>
        <v>0</v>
      </c>
      <c r="K321" s="79">
        <f t="shared" si="64"/>
        <v>46</v>
      </c>
      <c r="L321" s="72">
        <f t="shared" si="53"/>
        <v>175</v>
      </c>
      <c r="M321" s="80"/>
      <c r="N321" s="80">
        <f t="shared" si="54"/>
        <v>8.625</v>
      </c>
      <c r="O321" s="72">
        <f t="shared" si="55"/>
        <v>0</v>
      </c>
      <c r="P321" s="72">
        <f t="shared" si="65"/>
        <v>16.609444886187806</v>
      </c>
      <c r="Q321" s="72">
        <f t="shared" si="62"/>
        <v>99656.669317126827</v>
      </c>
      <c r="R321" s="72">
        <f t="shared" si="63"/>
        <v>415.23612215469512</v>
      </c>
      <c r="S321" s="72">
        <f t="shared" si="56"/>
        <v>100071.90543928152</v>
      </c>
      <c r="T321" s="74">
        <f t="shared" si="57"/>
        <v>166.375</v>
      </c>
      <c r="U321" s="77">
        <f t="shared" si="58"/>
        <v>315</v>
      </c>
      <c r="V321" s="78">
        <f t="shared" si="59"/>
        <v>100071.90543928152</v>
      </c>
    </row>
    <row r="322" spans="9:22" x14ac:dyDescent="0.25">
      <c r="I322" s="96">
        <f t="shared" si="60"/>
        <v>0</v>
      </c>
      <c r="J322" s="97">
        <f t="shared" si="61"/>
        <v>0</v>
      </c>
      <c r="K322" s="79">
        <f t="shared" si="64"/>
        <v>45</v>
      </c>
      <c r="L322" s="72">
        <f t="shared" si="53"/>
        <v>175</v>
      </c>
      <c r="M322" s="80"/>
      <c r="N322" s="80">
        <f t="shared" si="54"/>
        <v>8.625</v>
      </c>
      <c r="O322" s="72">
        <f t="shared" si="55"/>
        <v>0</v>
      </c>
      <c r="P322" s="72">
        <f t="shared" si="65"/>
        <v>16.703595676534718</v>
      </c>
      <c r="Q322" s="72">
        <f t="shared" si="62"/>
        <v>100221.5740592083</v>
      </c>
      <c r="R322" s="72">
        <f t="shared" si="63"/>
        <v>417.58989191336792</v>
      </c>
      <c r="S322" s="72">
        <f t="shared" si="56"/>
        <v>100639.16395112166</v>
      </c>
      <c r="T322" s="74">
        <f t="shared" si="57"/>
        <v>166.375</v>
      </c>
      <c r="U322" s="77">
        <f t="shared" si="58"/>
        <v>316</v>
      </c>
      <c r="V322" s="78">
        <f t="shared" si="59"/>
        <v>100639.16395112166</v>
      </c>
    </row>
    <row r="323" spans="9:22" x14ac:dyDescent="0.25">
      <c r="I323" s="96">
        <f t="shared" si="60"/>
        <v>0</v>
      </c>
      <c r="J323" s="97">
        <f t="shared" si="61"/>
        <v>0</v>
      </c>
      <c r="K323" s="79">
        <f t="shared" si="64"/>
        <v>44</v>
      </c>
      <c r="L323" s="72">
        <f t="shared" si="53"/>
        <v>175</v>
      </c>
      <c r="M323" s="80"/>
      <c r="N323" s="80">
        <f t="shared" si="54"/>
        <v>8.625</v>
      </c>
      <c r="O323" s="72">
        <f t="shared" si="55"/>
        <v>0</v>
      </c>
      <c r="P323" s="72">
        <f t="shared" si="65"/>
        <v>16.798123004660525</v>
      </c>
      <c r="Q323" s="72">
        <f t="shared" si="62"/>
        <v>100788.73802796315</v>
      </c>
      <c r="R323" s="72">
        <f t="shared" si="63"/>
        <v>419.95307511651311</v>
      </c>
      <c r="S323" s="72">
        <f t="shared" si="56"/>
        <v>101208.69110307966</v>
      </c>
      <c r="T323" s="74">
        <f t="shared" si="57"/>
        <v>166.375</v>
      </c>
      <c r="U323" s="77">
        <f t="shared" si="58"/>
        <v>317</v>
      </c>
      <c r="V323" s="78">
        <f t="shared" si="59"/>
        <v>101208.69110307966</v>
      </c>
    </row>
    <row r="324" spans="9:22" x14ac:dyDescent="0.25">
      <c r="I324" s="96">
        <f t="shared" si="60"/>
        <v>0</v>
      </c>
      <c r="J324" s="97">
        <f t="shared" si="61"/>
        <v>0</v>
      </c>
      <c r="K324" s="79">
        <f t="shared" si="64"/>
        <v>43</v>
      </c>
      <c r="L324" s="72">
        <f t="shared" si="53"/>
        <v>175</v>
      </c>
      <c r="M324" s="80"/>
      <c r="N324" s="80">
        <f t="shared" si="54"/>
        <v>8.625</v>
      </c>
      <c r="O324" s="72">
        <f t="shared" si="55"/>
        <v>0</v>
      </c>
      <c r="P324" s="72">
        <f t="shared" si="65"/>
        <v>16.893028376454858</v>
      </c>
      <c r="Q324" s="72">
        <f t="shared" si="62"/>
        <v>101358.17025872915</v>
      </c>
      <c r="R324" s="72">
        <f t="shared" si="63"/>
        <v>422.32570941137146</v>
      </c>
      <c r="S324" s="72">
        <f t="shared" si="56"/>
        <v>101780.49596814052</v>
      </c>
      <c r="T324" s="74">
        <f t="shared" si="57"/>
        <v>166.375</v>
      </c>
      <c r="U324" s="77">
        <f t="shared" si="58"/>
        <v>318</v>
      </c>
      <c r="V324" s="78">
        <f t="shared" si="59"/>
        <v>101780.49596814052</v>
      </c>
    </row>
    <row r="325" spans="9:22" x14ac:dyDescent="0.25">
      <c r="I325" s="96">
        <f t="shared" si="60"/>
        <v>0</v>
      </c>
      <c r="J325" s="97">
        <f t="shared" si="61"/>
        <v>0</v>
      </c>
      <c r="K325" s="79">
        <f t="shared" si="64"/>
        <v>42</v>
      </c>
      <c r="L325" s="72">
        <f t="shared" si="53"/>
        <v>175</v>
      </c>
      <c r="M325" s="80"/>
      <c r="N325" s="80">
        <f t="shared" si="54"/>
        <v>8.625</v>
      </c>
      <c r="O325" s="72">
        <f t="shared" si="55"/>
        <v>0</v>
      </c>
      <c r="P325" s="72">
        <f t="shared" si="65"/>
        <v>16.988313303829859</v>
      </c>
      <c r="Q325" s="72">
        <f t="shared" si="62"/>
        <v>101929.87982297916</v>
      </c>
      <c r="R325" s="72">
        <f t="shared" si="63"/>
        <v>424.70783259574648</v>
      </c>
      <c r="S325" s="72">
        <f t="shared" si="56"/>
        <v>102354.5876555749</v>
      </c>
      <c r="T325" s="74">
        <f t="shared" si="57"/>
        <v>166.375</v>
      </c>
      <c r="U325" s="77">
        <f t="shared" si="58"/>
        <v>319</v>
      </c>
      <c r="V325" s="78">
        <f t="shared" si="59"/>
        <v>102354.5876555749</v>
      </c>
    </row>
    <row r="326" spans="9:22" x14ac:dyDescent="0.25">
      <c r="I326" s="96">
        <f t="shared" si="60"/>
        <v>0</v>
      </c>
      <c r="J326" s="97">
        <f t="shared" si="61"/>
        <v>0</v>
      </c>
      <c r="K326" s="79">
        <f t="shared" si="64"/>
        <v>41</v>
      </c>
      <c r="L326" s="72">
        <f t="shared" si="53"/>
        <v>175</v>
      </c>
      <c r="M326" s="80"/>
      <c r="N326" s="80">
        <f t="shared" si="54"/>
        <v>8.625</v>
      </c>
      <c r="O326" s="72">
        <f t="shared" si="55"/>
        <v>0</v>
      </c>
      <c r="P326" s="72">
        <f t="shared" si="65"/>
        <v>17.083979304744272</v>
      </c>
      <c r="Q326" s="72">
        <f t="shared" si="62"/>
        <v>102503.87582846564</v>
      </c>
      <c r="R326" s="72">
        <f t="shared" si="63"/>
        <v>427.09948261860683</v>
      </c>
      <c r="S326" s="72">
        <f t="shared" si="56"/>
        <v>102930.97531108424</v>
      </c>
      <c r="T326" s="74">
        <f t="shared" si="57"/>
        <v>166.375</v>
      </c>
      <c r="U326" s="77">
        <f t="shared" si="58"/>
        <v>320</v>
      </c>
      <c r="V326" s="78">
        <f t="shared" si="59"/>
        <v>102930.97531108424</v>
      </c>
    </row>
    <row r="327" spans="9:22" x14ac:dyDescent="0.25">
      <c r="I327" s="96">
        <f t="shared" si="60"/>
        <v>0</v>
      </c>
      <c r="J327" s="97">
        <f t="shared" si="61"/>
        <v>0</v>
      </c>
      <c r="K327" s="79">
        <f t="shared" si="64"/>
        <v>40</v>
      </c>
      <c r="L327" s="72">
        <f t="shared" ref="L327:L390" si="66">(IF(K327&gt;0,$L$5*((1+$E$35)^J327),0))</f>
        <v>175</v>
      </c>
      <c r="M327" s="80"/>
      <c r="N327" s="80">
        <f t="shared" ref="N327:N390" si="67">IF(K327&gt;0,$N$5/12,0)</f>
        <v>8.625</v>
      </c>
      <c r="O327" s="72">
        <f t="shared" ref="O327:O390" si="68">IF(K327&gt;0,($O$5-(ROUNDDOWN(($K$5-K327)/12,0)*$B$52))/12,0)</f>
        <v>0</v>
      </c>
      <c r="P327" s="72">
        <f t="shared" si="65"/>
        <v>17.180027903227622</v>
      </c>
      <c r="Q327" s="72">
        <f t="shared" si="62"/>
        <v>103080.16741936572</v>
      </c>
      <c r="R327" s="72">
        <f t="shared" si="63"/>
        <v>429.50069758069048</v>
      </c>
      <c r="S327" s="72">
        <f t="shared" ref="S327:S390" si="69">Q327+R327</f>
        <v>103509.66811694641</v>
      </c>
      <c r="T327" s="74">
        <f t="shared" ref="T327:T390" si="70">IF(K327&gt;0,L327-M327-N327-O327,0)</f>
        <v>166.375</v>
      </c>
      <c r="U327" s="77">
        <f t="shared" ref="U327:U390" si="71">$K$5-K328</f>
        <v>321</v>
      </c>
      <c r="V327" s="78">
        <f t="shared" ref="V327:V390" si="72">S327</f>
        <v>103509.66811694641</v>
      </c>
    </row>
    <row r="328" spans="9:22" x14ac:dyDescent="0.25">
      <c r="I328" s="96">
        <f t="shared" ref="I328:I391" si="73">IF($I$5&gt;K328,($I$5-K328)/12,0)</f>
        <v>0</v>
      </c>
      <c r="J328" s="97">
        <f t="shared" ref="J328:J391" si="74">ROUNDDOWN(I328,0)</f>
        <v>0</v>
      </c>
      <c r="K328" s="79">
        <f t="shared" si="64"/>
        <v>39</v>
      </c>
      <c r="L328" s="72">
        <f t="shared" si="66"/>
        <v>175</v>
      </c>
      <c r="M328" s="80"/>
      <c r="N328" s="80">
        <f t="shared" si="67"/>
        <v>8.625</v>
      </c>
      <c r="O328" s="72">
        <f t="shared" si="68"/>
        <v>0</v>
      </c>
      <c r="P328" s="72">
        <f t="shared" si="65"/>
        <v>17.27646062940449</v>
      </c>
      <c r="Q328" s="72">
        <f t="shared" ref="Q328:Q391" si="75">IF(K328&gt;0,(S327+T328)*(1-($P$5/12)),0)</f>
        <v>103658.76377642693</v>
      </c>
      <c r="R328" s="72">
        <f t="shared" ref="R328:R391" si="76">Q328*($B$15/12)</f>
        <v>431.91151573511223</v>
      </c>
      <c r="S328" s="72">
        <f t="shared" si="69"/>
        <v>104090.67529216205</v>
      </c>
      <c r="T328" s="74">
        <f t="shared" si="70"/>
        <v>166.375</v>
      </c>
      <c r="U328" s="77">
        <f t="shared" si="71"/>
        <v>322</v>
      </c>
      <c r="V328" s="78">
        <f t="shared" si="72"/>
        <v>104090.67529216205</v>
      </c>
    </row>
    <row r="329" spans="9:22" x14ac:dyDescent="0.25">
      <c r="I329" s="96">
        <f t="shared" si="73"/>
        <v>0</v>
      </c>
      <c r="J329" s="97">
        <f t="shared" si="74"/>
        <v>0</v>
      </c>
      <c r="K329" s="79">
        <f t="shared" ref="K329:K392" si="77">IF(K328-1&gt;0,K328-1,0)</f>
        <v>38</v>
      </c>
      <c r="L329" s="72">
        <f t="shared" si="66"/>
        <v>175</v>
      </c>
      <c r="M329" s="80"/>
      <c r="N329" s="80">
        <f t="shared" si="67"/>
        <v>8.625</v>
      </c>
      <c r="O329" s="72">
        <f t="shared" si="68"/>
        <v>0</v>
      </c>
      <c r="P329" s="72">
        <f t="shared" ref="P329:P392" si="78">IF(K329&gt;0,Q329*($P$5/12),0)</f>
        <v>17.373279019518893</v>
      </c>
      <c r="Q329" s="72">
        <f t="shared" si="75"/>
        <v>104239.67411711336</v>
      </c>
      <c r="R329" s="72">
        <f t="shared" si="76"/>
        <v>434.33197548797233</v>
      </c>
      <c r="S329" s="72">
        <f t="shared" si="69"/>
        <v>104674.00609260134</v>
      </c>
      <c r="T329" s="74">
        <f t="shared" si="70"/>
        <v>166.375</v>
      </c>
      <c r="U329" s="77">
        <f t="shared" si="71"/>
        <v>323</v>
      </c>
      <c r="V329" s="78">
        <f t="shared" si="72"/>
        <v>104674.00609260134</v>
      </c>
    </row>
    <row r="330" spans="9:22" x14ac:dyDescent="0.25">
      <c r="I330" s="96">
        <f t="shared" si="73"/>
        <v>0</v>
      </c>
      <c r="J330" s="97">
        <f t="shared" si="74"/>
        <v>0</v>
      </c>
      <c r="K330" s="79">
        <f t="shared" si="77"/>
        <v>37</v>
      </c>
      <c r="L330" s="72">
        <f t="shared" si="66"/>
        <v>175</v>
      </c>
      <c r="M330" s="80"/>
      <c r="N330" s="80">
        <f t="shared" si="67"/>
        <v>8.625</v>
      </c>
      <c r="O330" s="72">
        <f t="shared" si="68"/>
        <v>0</v>
      </c>
      <c r="P330" s="72">
        <f t="shared" si="78"/>
        <v>17.47048461595876</v>
      </c>
      <c r="Q330" s="72">
        <f t="shared" si="75"/>
        <v>104822.90769575257</v>
      </c>
      <c r="R330" s="72">
        <f t="shared" si="76"/>
        <v>436.762115398969</v>
      </c>
      <c r="S330" s="72">
        <f t="shared" si="69"/>
        <v>105259.66981115154</v>
      </c>
      <c r="T330" s="74">
        <f t="shared" si="70"/>
        <v>166.375</v>
      </c>
      <c r="U330" s="77">
        <f t="shared" si="71"/>
        <v>324</v>
      </c>
      <c r="V330" s="78">
        <f t="shared" si="72"/>
        <v>105259.66981115154</v>
      </c>
    </row>
    <row r="331" spans="9:22" x14ac:dyDescent="0.25">
      <c r="I331" s="96">
        <f t="shared" si="73"/>
        <v>0</v>
      </c>
      <c r="J331" s="97">
        <f t="shared" si="74"/>
        <v>0</v>
      </c>
      <c r="K331" s="82">
        <f t="shared" si="77"/>
        <v>36</v>
      </c>
      <c r="L331" s="72">
        <f t="shared" si="66"/>
        <v>175</v>
      </c>
      <c r="M331" s="83"/>
      <c r="N331" s="80">
        <f t="shared" si="67"/>
        <v>8.625</v>
      </c>
      <c r="O331" s="72">
        <f t="shared" si="68"/>
        <v>0</v>
      </c>
      <c r="P331" s="72">
        <f t="shared" si="78"/>
        <v>17.568078967280503</v>
      </c>
      <c r="Q331" s="72">
        <f t="shared" si="75"/>
        <v>105408.47380368302</v>
      </c>
      <c r="R331" s="72">
        <f t="shared" si="76"/>
        <v>439.20197418201258</v>
      </c>
      <c r="S331" s="72">
        <f t="shared" si="69"/>
        <v>105847.67577786504</v>
      </c>
      <c r="T331" s="74">
        <f t="shared" si="70"/>
        <v>166.375</v>
      </c>
      <c r="U331" s="77">
        <f t="shared" si="71"/>
        <v>325</v>
      </c>
      <c r="V331" s="78">
        <f t="shared" si="72"/>
        <v>105847.67577786504</v>
      </c>
    </row>
    <row r="332" spans="9:22" x14ac:dyDescent="0.25">
      <c r="I332" s="96">
        <f t="shared" si="73"/>
        <v>0</v>
      </c>
      <c r="J332" s="97">
        <f t="shared" si="74"/>
        <v>0</v>
      </c>
      <c r="K332" s="79">
        <f t="shared" si="77"/>
        <v>35</v>
      </c>
      <c r="L332" s="72">
        <f t="shared" si="66"/>
        <v>175</v>
      </c>
      <c r="M332" s="80"/>
      <c r="N332" s="80">
        <f t="shared" si="67"/>
        <v>8.625</v>
      </c>
      <c r="O332" s="72">
        <f t="shared" si="68"/>
        <v>0</v>
      </c>
      <c r="P332" s="72">
        <f t="shared" si="78"/>
        <v>17.666063628233676</v>
      </c>
      <c r="Q332" s="72">
        <f t="shared" si="75"/>
        <v>105996.38176940205</v>
      </c>
      <c r="R332" s="72">
        <f t="shared" si="76"/>
        <v>441.6515907058419</v>
      </c>
      <c r="S332" s="72">
        <f t="shared" si="69"/>
        <v>106438.03336010789</v>
      </c>
      <c r="T332" s="74">
        <f t="shared" si="70"/>
        <v>166.375</v>
      </c>
      <c r="U332" s="77">
        <f t="shared" si="71"/>
        <v>326</v>
      </c>
      <c r="V332" s="78">
        <f t="shared" si="72"/>
        <v>106438.03336010789</v>
      </c>
    </row>
    <row r="333" spans="9:22" x14ac:dyDescent="0.25">
      <c r="I333" s="96">
        <f t="shared" si="73"/>
        <v>0</v>
      </c>
      <c r="J333" s="97">
        <f t="shared" si="74"/>
        <v>0</v>
      </c>
      <c r="K333" s="79">
        <f t="shared" si="77"/>
        <v>34</v>
      </c>
      <c r="L333" s="72">
        <f t="shared" si="66"/>
        <v>175</v>
      </c>
      <c r="M333" s="80"/>
      <c r="N333" s="80">
        <f t="shared" si="67"/>
        <v>8.625</v>
      </c>
      <c r="O333" s="72">
        <f t="shared" si="68"/>
        <v>0</v>
      </c>
      <c r="P333" s="72">
        <f t="shared" si="78"/>
        <v>17.764440159785757</v>
      </c>
      <c r="Q333" s="72">
        <f t="shared" si="75"/>
        <v>106586.64095871455</v>
      </c>
      <c r="R333" s="72">
        <f t="shared" si="76"/>
        <v>444.11100399464391</v>
      </c>
      <c r="S333" s="72">
        <f t="shared" si="69"/>
        <v>107030.7519627092</v>
      </c>
      <c r="T333" s="74">
        <f t="shared" si="70"/>
        <v>166.375</v>
      </c>
      <c r="U333" s="77">
        <f t="shared" si="71"/>
        <v>327</v>
      </c>
      <c r="V333" s="78">
        <f t="shared" si="72"/>
        <v>107030.7519627092</v>
      </c>
    </row>
    <row r="334" spans="9:22" x14ac:dyDescent="0.25">
      <c r="I334" s="96">
        <f t="shared" si="73"/>
        <v>0</v>
      </c>
      <c r="J334" s="97">
        <f t="shared" si="74"/>
        <v>0</v>
      </c>
      <c r="K334" s="79">
        <f t="shared" si="77"/>
        <v>33</v>
      </c>
      <c r="L334" s="72">
        <f t="shared" si="66"/>
        <v>175</v>
      </c>
      <c r="M334" s="80"/>
      <c r="N334" s="80">
        <f t="shared" si="67"/>
        <v>8.625</v>
      </c>
      <c r="O334" s="72">
        <f t="shared" si="68"/>
        <v>0</v>
      </c>
      <c r="P334" s="72">
        <f t="shared" si="78"/>
        <v>17.86321012914701</v>
      </c>
      <c r="Q334" s="72">
        <f t="shared" si="75"/>
        <v>107179.26077488207</v>
      </c>
      <c r="R334" s="72">
        <f t="shared" si="76"/>
        <v>446.5802532286753</v>
      </c>
      <c r="S334" s="72">
        <f t="shared" si="69"/>
        <v>107625.84102811075</v>
      </c>
      <c r="T334" s="74">
        <f t="shared" si="70"/>
        <v>166.375</v>
      </c>
      <c r="U334" s="77">
        <f t="shared" si="71"/>
        <v>328</v>
      </c>
      <c r="V334" s="78">
        <f t="shared" si="72"/>
        <v>107625.84102811075</v>
      </c>
    </row>
    <row r="335" spans="9:22" x14ac:dyDescent="0.25">
      <c r="I335" s="96">
        <f t="shared" si="73"/>
        <v>0</v>
      </c>
      <c r="J335" s="97">
        <f t="shared" si="74"/>
        <v>0</v>
      </c>
      <c r="K335" s="79">
        <f t="shared" si="77"/>
        <v>32</v>
      </c>
      <c r="L335" s="72">
        <f t="shared" si="66"/>
        <v>175</v>
      </c>
      <c r="M335" s="80"/>
      <c r="N335" s="80">
        <f t="shared" si="67"/>
        <v>8.625</v>
      </c>
      <c r="O335" s="72">
        <f t="shared" si="68"/>
        <v>0</v>
      </c>
      <c r="P335" s="72">
        <f t="shared" si="78"/>
        <v>17.962375109795456</v>
      </c>
      <c r="Q335" s="72">
        <f t="shared" si="75"/>
        <v>107774.25065877274</v>
      </c>
      <c r="R335" s="72">
        <f t="shared" si="76"/>
        <v>449.05937774488643</v>
      </c>
      <c r="S335" s="72">
        <f t="shared" si="69"/>
        <v>108223.31003651762</v>
      </c>
      <c r="T335" s="74">
        <f t="shared" si="70"/>
        <v>166.375</v>
      </c>
      <c r="U335" s="77">
        <f t="shared" si="71"/>
        <v>329</v>
      </c>
      <c r="V335" s="78">
        <f t="shared" si="72"/>
        <v>108223.31003651762</v>
      </c>
    </row>
    <row r="336" spans="9:22" x14ac:dyDescent="0.25">
      <c r="I336" s="96">
        <f t="shared" si="73"/>
        <v>0</v>
      </c>
      <c r="J336" s="97">
        <f t="shared" si="74"/>
        <v>0</v>
      </c>
      <c r="K336" s="79">
        <f t="shared" si="77"/>
        <v>31</v>
      </c>
      <c r="L336" s="72">
        <f t="shared" si="66"/>
        <v>175</v>
      </c>
      <c r="M336" s="80"/>
      <c r="N336" s="80">
        <f t="shared" si="67"/>
        <v>8.625</v>
      </c>
      <c r="O336" s="72">
        <f t="shared" si="68"/>
        <v>0</v>
      </c>
      <c r="P336" s="72">
        <f t="shared" si="78"/>
        <v>18.061936681501923</v>
      </c>
      <c r="Q336" s="72">
        <f t="shared" si="75"/>
        <v>108371.62008901154</v>
      </c>
      <c r="R336" s="72">
        <f t="shared" si="76"/>
        <v>451.54841703754806</v>
      </c>
      <c r="S336" s="72">
        <f t="shared" si="69"/>
        <v>108823.16850604909</v>
      </c>
      <c r="T336" s="74">
        <f t="shared" si="70"/>
        <v>166.375</v>
      </c>
      <c r="U336" s="77">
        <f t="shared" si="71"/>
        <v>330</v>
      </c>
      <c r="V336" s="78">
        <f t="shared" si="72"/>
        <v>108823.16850604909</v>
      </c>
    </row>
    <row r="337" spans="9:22" x14ac:dyDescent="0.25">
      <c r="I337" s="96">
        <f t="shared" si="73"/>
        <v>0</v>
      </c>
      <c r="J337" s="97">
        <f t="shared" si="74"/>
        <v>0</v>
      </c>
      <c r="K337" s="79">
        <f t="shared" si="77"/>
        <v>30</v>
      </c>
      <c r="L337" s="72">
        <f t="shared" si="66"/>
        <v>175</v>
      </c>
      <c r="M337" s="80"/>
      <c r="N337" s="80">
        <f t="shared" si="67"/>
        <v>8.625</v>
      </c>
      <c r="O337" s="72">
        <f t="shared" si="68"/>
        <v>0</v>
      </c>
      <c r="P337" s="72">
        <f t="shared" si="78"/>
        <v>18.161896430355235</v>
      </c>
      <c r="Q337" s="72">
        <f t="shared" si="75"/>
        <v>108971.37858213141</v>
      </c>
      <c r="R337" s="72">
        <f t="shared" si="76"/>
        <v>454.04741075888086</v>
      </c>
      <c r="S337" s="72">
        <f t="shared" si="69"/>
        <v>109425.42599289029</v>
      </c>
      <c r="T337" s="74">
        <f t="shared" si="70"/>
        <v>166.375</v>
      </c>
      <c r="U337" s="77">
        <f t="shared" si="71"/>
        <v>331</v>
      </c>
      <c r="V337" s="78">
        <f t="shared" si="72"/>
        <v>109425.42599289029</v>
      </c>
    </row>
    <row r="338" spans="9:22" x14ac:dyDescent="0.25">
      <c r="I338" s="96">
        <f t="shared" si="73"/>
        <v>0</v>
      </c>
      <c r="J338" s="97">
        <f t="shared" si="74"/>
        <v>0</v>
      </c>
      <c r="K338" s="79">
        <f t="shared" si="77"/>
        <v>29</v>
      </c>
      <c r="L338" s="72">
        <f t="shared" si="66"/>
        <v>175</v>
      </c>
      <c r="M338" s="80"/>
      <c r="N338" s="80">
        <f t="shared" si="67"/>
        <v>8.625</v>
      </c>
      <c r="O338" s="72">
        <f t="shared" si="68"/>
        <v>0</v>
      </c>
      <c r="P338" s="72">
        <f t="shared" si="78"/>
        <v>18.262255948787466</v>
      </c>
      <c r="Q338" s="72">
        <f t="shared" si="75"/>
        <v>109573.53569272481</v>
      </c>
      <c r="R338" s="72">
        <f t="shared" si="76"/>
        <v>456.55639871968668</v>
      </c>
      <c r="S338" s="72">
        <f t="shared" si="69"/>
        <v>110030.09209144449</v>
      </c>
      <c r="T338" s="74">
        <f t="shared" si="70"/>
        <v>166.375</v>
      </c>
      <c r="U338" s="77">
        <f t="shared" si="71"/>
        <v>332</v>
      </c>
      <c r="V338" s="78">
        <f t="shared" si="72"/>
        <v>110030.09209144449</v>
      </c>
    </row>
    <row r="339" spans="9:22" x14ac:dyDescent="0.25">
      <c r="I339" s="96">
        <f t="shared" si="73"/>
        <v>0</v>
      </c>
      <c r="J339" s="97">
        <f t="shared" si="74"/>
        <v>0</v>
      </c>
      <c r="K339" s="79">
        <f t="shared" si="77"/>
        <v>28</v>
      </c>
      <c r="L339" s="72">
        <f t="shared" si="66"/>
        <v>175</v>
      </c>
      <c r="M339" s="80"/>
      <c r="N339" s="80">
        <f t="shared" si="67"/>
        <v>8.625</v>
      </c>
      <c r="O339" s="72">
        <f t="shared" si="68"/>
        <v>0</v>
      </c>
      <c r="P339" s="72">
        <f t="shared" si="78"/>
        <v>18.363016835599318</v>
      </c>
      <c r="Q339" s="72">
        <f t="shared" si="75"/>
        <v>110178.10101359591</v>
      </c>
      <c r="R339" s="72">
        <f t="shared" si="76"/>
        <v>459.07542088998292</v>
      </c>
      <c r="S339" s="72">
        <f t="shared" si="69"/>
        <v>110637.1764344859</v>
      </c>
      <c r="T339" s="74">
        <f t="shared" si="70"/>
        <v>166.375</v>
      </c>
      <c r="U339" s="77">
        <f t="shared" si="71"/>
        <v>333</v>
      </c>
      <c r="V339" s="78">
        <f t="shared" si="72"/>
        <v>110637.1764344859</v>
      </c>
    </row>
    <row r="340" spans="9:22" x14ac:dyDescent="0.25">
      <c r="I340" s="96">
        <f t="shared" si="73"/>
        <v>0</v>
      </c>
      <c r="J340" s="97">
        <f t="shared" si="74"/>
        <v>0</v>
      </c>
      <c r="K340" s="79">
        <f t="shared" si="77"/>
        <v>27</v>
      </c>
      <c r="L340" s="72">
        <f t="shared" si="66"/>
        <v>175</v>
      </c>
      <c r="M340" s="80"/>
      <c r="N340" s="80">
        <f t="shared" si="67"/>
        <v>8.625</v>
      </c>
      <c r="O340" s="72">
        <f t="shared" si="68"/>
        <v>0</v>
      </c>
      <c r="P340" s="72">
        <f t="shared" si="78"/>
        <v>18.464180695985579</v>
      </c>
      <c r="Q340" s="72">
        <f t="shared" si="75"/>
        <v>110785.08417591348</v>
      </c>
      <c r="R340" s="72">
        <f t="shared" si="76"/>
        <v>461.60451739963946</v>
      </c>
      <c r="S340" s="72">
        <f t="shared" si="69"/>
        <v>111246.68869331312</v>
      </c>
      <c r="T340" s="74">
        <f t="shared" si="70"/>
        <v>166.375</v>
      </c>
      <c r="U340" s="77">
        <f t="shared" si="71"/>
        <v>334</v>
      </c>
      <c r="V340" s="78">
        <f t="shared" si="72"/>
        <v>111246.68869331312</v>
      </c>
    </row>
    <row r="341" spans="9:22" x14ac:dyDescent="0.25">
      <c r="I341" s="96">
        <f t="shared" si="73"/>
        <v>0</v>
      </c>
      <c r="J341" s="97">
        <f t="shared" si="74"/>
        <v>0</v>
      </c>
      <c r="K341" s="79">
        <f t="shared" si="77"/>
        <v>26</v>
      </c>
      <c r="L341" s="72">
        <f t="shared" si="66"/>
        <v>175</v>
      </c>
      <c r="M341" s="80"/>
      <c r="N341" s="80">
        <f t="shared" si="67"/>
        <v>8.625</v>
      </c>
      <c r="O341" s="72">
        <f t="shared" si="68"/>
        <v>0</v>
      </c>
      <c r="P341" s="72">
        <f t="shared" si="78"/>
        <v>18.565749141560705</v>
      </c>
      <c r="Q341" s="72">
        <f t="shared" si="75"/>
        <v>111394.49484936423</v>
      </c>
      <c r="R341" s="72">
        <f t="shared" si="76"/>
        <v>464.14372853901762</v>
      </c>
      <c r="S341" s="72">
        <f t="shared" si="69"/>
        <v>111858.63857790324</v>
      </c>
      <c r="T341" s="74">
        <f t="shared" si="70"/>
        <v>166.375</v>
      </c>
      <c r="U341" s="77">
        <f t="shared" si="71"/>
        <v>335</v>
      </c>
      <c r="V341" s="78">
        <f t="shared" si="72"/>
        <v>111858.63857790324</v>
      </c>
    </row>
    <row r="342" spans="9:22" x14ac:dyDescent="0.25">
      <c r="I342" s="96">
        <f t="shared" si="73"/>
        <v>0</v>
      </c>
      <c r="J342" s="97">
        <f t="shared" si="74"/>
        <v>0</v>
      </c>
      <c r="K342" s="79">
        <f t="shared" si="77"/>
        <v>25</v>
      </c>
      <c r="L342" s="72">
        <f t="shared" si="66"/>
        <v>175</v>
      </c>
      <c r="M342" s="80"/>
      <c r="N342" s="80">
        <f t="shared" si="67"/>
        <v>8.625</v>
      </c>
      <c r="O342" s="72">
        <f t="shared" si="68"/>
        <v>0</v>
      </c>
      <c r="P342" s="72">
        <f t="shared" si="78"/>
        <v>18.667723790384485</v>
      </c>
      <c r="Q342" s="72">
        <f t="shared" si="75"/>
        <v>112006.34274230692</v>
      </c>
      <c r="R342" s="72">
        <f t="shared" si="76"/>
        <v>466.69309475961217</v>
      </c>
      <c r="S342" s="72">
        <f t="shared" si="69"/>
        <v>112473.03583706653</v>
      </c>
      <c r="T342" s="74">
        <f t="shared" si="70"/>
        <v>166.375</v>
      </c>
      <c r="U342" s="77">
        <f t="shared" si="71"/>
        <v>336</v>
      </c>
      <c r="V342" s="78">
        <f t="shared" si="72"/>
        <v>112473.03583706653</v>
      </c>
    </row>
    <row r="343" spans="9:22" x14ac:dyDescent="0.25">
      <c r="I343" s="96">
        <f t="shared" si="73"/>
        <v>0</v>
      </c>
      <c r="J343" s="97">
        <f t="shared" si="74"/>
        <v>0</v>
      </c>
      <c r="K343" s="82">
        <f t="shared" si="77"/>
        <v>24</v>
      </c>
      <c r="L343" s="72">
        <f t="shared" si="66"/>
        <v>175</v>
      </c>
      <c r="M343" s="83"/>
      <c r="N343" s="80">
        <f t="shared" si="67"/>
        <v>8.625</v>
      </c>
      <c r="O343" s="72">
        <f t="shared" si="68"/>
        <v>0</v>
      </c>
      <c r="P343" s="72">
        <f t="shared" si="78"/>
        <v>18.770106266987838</v>
      </c>
      <c r="Q343" s="72">
        <f t="shared" si="75"/>
        <v>112620.63760192702</v>
      </c>
      <c r="R343" s="72">
        <f t="shared" si="76"/>
        <v>469.25265667469591</v>
      </c>
      <c r="S343" s="72">
        <f t="shared" si="69"/>
        <v>113089.89025860172</v>
      </c>
      <c r="T343" s="74">
        <f t="shared" si="70"/>
        <v>166.375</v>
      </c>
      <c r="U343" s="77">
        <f t="shared" si="71"/>
        <v>337</v>
      </c>
      <c r="V343" s="78">
        <f t="shared" si="72"/>
        <v>113089.89025860172</v>
      </c>
    </row>
    <row r="344" spans="9:22" x14ac:dyDescent="0.25">
      <c r="I344" s="96">
        <f t="shared" si="73"/>
        <v>0</v>
      </c>
      <c r="J344" s="97">
        <f t="shared" si="74"/>
        <v>0</v>
      </c>
      <c r="K344" s="79">
        <f t="shared" si="77"/>
        <v>23</v>
      </c>
      <c r="L344" s="72">
        <f t="shared" si="66"/>
        <v>175</v>
      </c>
      <c r="M344" s="80"/>
      <c r="N344" s="80">
        <f t="shared" si="67"/>
        <v>8.625</v>
      </c>
      <c r="O344" s="72">
        <f t="shared" si="68"/>
        <v>0</v>
      </c>
      <c r="P344" s="72">
        <f t="shared" si="78"/>
        <v>18.872898202398659</v>
      </c>
      <c r="Q344" s="72">
        <f t="shared" si="75"/>
        <v>113237.38921439195</v>
      </c>
      <c r="R344" s="72">
        <f t="shared" si="76"/>
        <v>471.82245505996644</v>
      </c>
      <c r="S344" s="72">
        <f t="shared" si="69"/>
        <v>113709.21166945192</v>
      </c>
      <c r="T344" s="74">
        <f t="shared" si="70"/>
        <v>166.375</v>
      </c>
      <c r="U344" s="77">
        <f t="shared" si="71"/>
        <v>338</v>
      </c>
      <c r="V344" s="78">
        <f t="shared" si="72"/>
        <v>113709.21166945192</v>
      </c>
    </row>
    <row r="345" spans="9:22" x14ac:dyDescent="0.25">
      <c r="I345" s="96">
        <f t="shared" si="73"/>
        <v>0</v>
      </c>
      <c r="J345" s="97">
        <f t="shared" si="74"/>
        <v>0</v>
      </c>
      <c r="K345" s="79">
        <f t="shared" si="77"/>
        <v>22</v>
      </c>
      <c r="L345" s="72">
        <f t="shared" si="66"/>
        <v>175</v>
      </c>
      <c r="M345" s="80"/>
      <c r="N345" s="80">
        <f t="shared" si="67"/>
        <v>8.625</v>
      </c>
      <c r="O345" s="72">
        <f t="shared" si="68"/>
        <v>0</v>
      </c>
      <c r="P345" s="72">
        <f t="shared" si="78"/>
        <v>18.976101234167835</v>
      </c>
      <c r="Q345" s="72">
        <f t="shared" si="75"/>
        <v>113856.60740500702</v>
      </c>
      <c r="R345" s="72">
        <f t="shared" si="76"/>
        <v>474.4025308541959</v>
      </c>
      <c r="S345" s="72">
        <f t="shared" si="69"/>
        <v>114331.00993586121</v>
      </c>
      <c r="T345" s="74">
        <f t="shared" si="70"/>
        <v>166.375</v>
      </c>
      <c r="U345" s="77">
        <f t="shared" si="71"/>
        <v>339</v>
      </c>
      <c r="V345" s="78">
        <f t="shared" si="72"/>
        <v>114331.00993586121</v>
      </c>
    </row>
    <row r="346" spans="9:22" x14ac:dyDescent="0.25">
      <c r="I346" s="96">
        <f t="shared" si="73"/>
        <v>0</v>
      </c>
      <c r="J346" s="97">
        <f t="shared" si="74"/>
        <v>0</v>
      </c>
      <c r="K346" s="79">
        <f t="shared" si="77"/>
        <v>21</v>
      </c>
      <c r="L346" s="72">
        <f t="shared" si="66"/>
        <v>175</v>
      </c>
      <c r="M346" s="80"/>
      <c r="N346" s="80">
        <f t="shared" si="67"/>
        <v>8.625</v>
      </c>
      <c r="O346" s="72">
        <f t="shared" si="68"/>
        <v>0</v>
      </c>
      <c r="P346" s="72">
        <f t="shared" si="78"/>
        <v>19.079717006395317</v>
      </c>
      <c r="Q346" s="72">
        <f t="shared" si="75"/>
        <v>114478.3020383719</v>
      </c>
      <c r="R346" s="72">
        <f t="shared" si="76"/>
        <v>476.99292515988287</v>
      </c>
      <c r="S346" s="72">
        <f t="shared" si="69"/>
        <v>114955.29496353178</v>
      </c>
      <c r="T346" s="74">
        <f t="shared" si="70"/>
        <v>166.375</v>
      </c>
      <c r="U346" s="77">
        <f t="shared" si="71"/>
        <v>340</v>
      </c>
      <c r="V346" s="78">
        <f t="shared" si="72"/>
        <v>114955.29496353178</v>
      </c>
    </row>
    <row r="347" spans="9:22" x14ac:dyDescent="0.25">
      <c r="I347" s="96">
        <f t="shared" si="73"/>
        <v>0</v>
      </c>
      <c r="J347" s="97">
        <f t="shared" si="74"/>
        <v>0</v>
      </c>
      <c r="K347" s="79">
        <f t="shared" si="77"/>
        <v>20</v>
      </c>
      <c r="L347" s="72">
        <f t="shared" si="66"/>
        <v>175</v>
      </c>
      <c r="M347" s="80"/>
      <c r="N347" s="80">
        <f t="shared" si="67"/>
        <v>8.625</v>
      </c>
      <c r="O347" s="72">
        <f t="shared" si="68"/>
        <v>0</v>
      </c>
      <c r="P347" s="72">
        <f t="shared" si="78"/>
        <v>19.183747169756309</v>
      </c>
      <c r="Q347" s="72">
        <f t="shared" si="75"/>
        <v>115102.48301853785</v>
      </c>
      <c r="R347" s="72">
        <f t="shared" si="76"/>
        <v>479.59367924390773</v>
      </c>
      <c r="S347" s="72">
        <f t="shared" si="69"/>
        <v>115582.07669778175</v>
      </c>
      <c r="T347" s="74">
        <f t="shared" si="70"/>
        <v>166.375</v>
      </c>
      <c r="U347" s="77">
        <f t="shared" si="71"/>
        <v>341</v>
      </c>
      <c r="V347" s="78">
        <f t="shared" si="72"/>
        <v>115582.07669778175</v>
      </c>
    </row>
    <row r="348" spans="9:22" x14ac:dyDescent="0.25">
      <c r="I348" s="96">
        <f t="shared" si="73"/>
        <v>0</v>
      </c>
      <c r="J348" s="97">
        <f t="shared" si="74"/>
        <v>0</v>
      </c>
      <c r="K348" s="79">
        <f t="shared" si="77"/>
        <v>19</v>
      </c>
      <c r="L348" s="72">
        <f t="shared" si="66"/>
        <v>175</v>
      </c>
      <c r="M348" s="80"/>
      <c r="N348" s="80">
        <f t="shared" si="67"/>
        <v>8.625</v>
      </c>
      <c r="O348" s="72">
        <f t="shared" si="68"/>
        <v>0</v>
      </c>
      <c r="P348" s="72">
        <f t="shared" si="78"/>
        <v>19.288193381527577</v>
      </c>
      <c r="Q348" s="72">
        <f t="shared" si="75"/>
        <v>115729.16028916546</v>
      </c>
      <c r="R348" s="72">
        <f t="shared" si="76"/>
        <v>482.2048345381894</v>
      </c>
      <c r="S348" s="72">
        <f t="shared" si="69"/>
        <v>116211.36512370365</v>
      </c>
      <c r="T348" s="74">
        <f t="shared" si="70"/>
        <v>166.375</v>
      </c>
      <c r="U348" s="77">
        <f t="shared" si="71"/>
        <v>342</v>
      </c>
      <c r="V348" s="78">
        <f t="shared" si="72"/>
        <v>116211.36512370365</v>
      </c>
    </row>
    <row r="349" spans="9:22" x14ac:dyDescent="0.25">
      <c r="I349" s="96">
        <f t="shared" si="73"/>
        <v>0</v>
      </c>
      <c r="J349" s="97">
        <f t="shared" si="74"/>
        <v>0</v>
      </c>
      <c r="K349" s="79">
        <f t="shared" si="77"/>
        <v>18</v>
      </c>
      <c r="L349" s="72">
        <f t="shared" si="66"/>
        <v>175</v>
      </c>
      <c r="M349" s="80"/>
      <c r="N349" s="80">
        <f t="shared" si="67"/>
        <v>8.625</v>
      </c>
      <c r="O349" s="72">
        <f t="shared" si="68"/>
        <v>0</v>
      </c>
      <c r="P349" s="72">
        <f t="shared" si="78"/>
        <v>19.393057305613841</v>
      </c>
      <c r="Q349" s="72">
        <f t="shared" si="75"/>
        <v>116358.34383368304</v>
      </c>
      <c r="R349" s="72">
        <f t="shared" si="76"/>
        <v>484.82643264034601</v>
      </c>
      <c r="S349" s="72">
        <f t="shared" si="69"/>
        <v>116843.17026632339</v>
      </c>
      <c r="T349" s="74">
        <f t="shared" si="70"/>
        <v>166.375</v>
      </c>
      <c r="U349" s="77">
        <f t="shared" si="71"/>
        <v>343</v>
      </c>
      <c r="V349" s="78">
        <f t="shared" si="72"/>
        <v>116843.17026632339</v>
      </c>
    </row>
    <row r="350" spans="9:22" x14ac:dyDescent="0.25">
      <c r="I350" s="96">
        <f t="shared" si="73"/>
        <v>0</v>
      </c>
      <c r="J350" s="97">
        <f t="shared" si="74"/>
        <v>0</v>
      </c>
      <c r="K350" s="79">
        <f t="shared" si="77"/>
        <v>17</v>
      </c>
      <c r="L350" s="72">
        <f t="shared" si="66"/>
        <v>175</v>
      </c>
      <c r="M350" s="80"/>
      <c r="N350" s="80">
        <f t="shared" si="67"/>
        <v>8.625</v>
      </c>
      <c r="O350" s="72">
        <f t="shared" si="68"/>
        <v>0</v>
      </c>
      <c r="P350" s="72">
        <f t="shared" si="78"/>
        <v>19.498340612574278</v>
      </c>
      <c r="Q350" s="72">
        <f t="shared" si="75"/>
        <v>116990.04367544568</v>
      </c>
      <c r="R350" s="72">
        <f t="shared" si="76"/>
        <v>487.45851531435699</v>
      </c>
      <c r="S350" s="72">
        <f t="shared" si="69"/>
        <v>117477.50219076003</v>
      </c>
      <c r="T350" s="74">
        <f t="shared" si="70"/>
        <v>166.375</v>
      </c>
      <c r="U350" s="77">
        <f t="shared" si="71"/>
        <v>344</v>
      </c>
      <c r="V350" s="78">
        <f t="shared" si="72"/>
        <v>117477.50219076003</v>
      </c>
    </row>
    <row r="351" spans="9:22" x14ac:dyDescent="0.25">
      <c r="I351" s="96">
        <f t="shared" si="73"/>
        <v>0</v>
      </c>
      <c r="J351" s="97">
        <f t="shared" si="74"/>
        <v>0</v>
      </c>
      <c r="K351" s="79">
        <f t="shared" si="77"/>
        <v>16</v>
      </c>
      <c r="L351" s="72">
        <f t="shared" si="66"/>
        <v>175</v>
      </c>
      <c r="M351" s="80"/>
      <c r="N351" s="80">
        <f t="shared" si="67"/>
        <v>8.625</v>
      </c>
      <c r="O351" s="72">
        <f t="shared" si="68"/>
        <v>0</v>
      </c>
      <c r="P351" s="72">
        <f t="shared" si="78"/>
        <v>19.604044979649153</v>
      </c>
      <c r="Q351" s="72">
        <f t="shared" si="75"/>
        <v>117624.26987789491</v>
      </c>
      <c r="R351" s="72">
        <f t="shared" si="76"/>
        <v>490.1011244912288</v>
      </c>
      <c r="S351" s="72">
        <f t="shared" si="69"/>
        <v>118114.37100238613</v>
      </c>
      <c r="T351" s="74">
        <f t="shared" si="70"/>
        <v>166.375</v>
      </c>
      <c r="U351" s="77">
        <f t="shared" si="71"/>
        <v>345</v>
      </c>
      <c r="V351" s="78">
        <f t="shared" si="72"/>
        <v>118114.37100238613</v>
      </c>
    </row>
    <row r="352" spans="9:22" x14ac:dyDescent="0.25">
      <c r="I352" s="96">
        <f t="shared" si="73"/>
        <v>0</v>
      </c>
      <c r="J352" s="97">
        <f t="shared" si="74"/>
        <v>0</v>
      </c>
      <c r="K352" s="79">
        <f t="shared" si="77"/>
        <v>15</v>
      </c>
      <c r="L352" s="72">
        <f t="shared" si="66"/>
        <v>175</v>
      </c>
      <c r="M352" s="80"/>
      <c r="N352" s="80">
        <f t="shared" si="67"/>
        <v>8.625</v>
      </c>
      <c r="O352" s="72">
        <f t="shared" si="68"/>
        <v>0</v>
      </c>
      <c r="P352" s="72">
        <f t="shared" si="78"/>
        <v>19.710172090786511</v>
      </c>
      <c r="Q352" s="72">
        <f t="shared" si="75"/>
        <v>118261.03254471907</v>
      </c>
      <c r="R352" s="72">
        <f t="shared" si="76"/>
        <v>492.75430226966279</v>
      </c>
      <c r="S352" s="72">
        <f t="shared" si="69"/>
        <v>118753.78684698873</v>
      </c>
      <c r="T352" s="74">
        <f t="shared" si="70"/>
        <v>166.375</v>
      </c>
      <c r="U352" s="77">
        <f t="shared" si="71"/>
        <v>346</v>
      </c>
      <c r="V352" s="78">
        <f t="shared" si="72"/>
        <v>118753.78684698873</v>
      </c>
    </row>
    <row r="353" spans="9:22" x14ac:dyDescent="0.25">
      <c r="I353" s="96">
        <f t="shared" si="73"/>
        <v>0</v>
      </c>
      <c r="J353" s="97">
        <f t="shared" si="74"/>
        <v>0</v>
      </c>
      <c r="K353" s="79">
        <f t="shared" si="77"/>
        <v>14</v>
      </c>
      <c r="L353" s="72">
        <f t="shared" si="66"/>
        <v>175</v>
      </c>
      <c r="M353" s="80"/>
      <c r="N353" s="80">
        <f t="shared" si="67"/>
        <v>8.625</v>
      </c>
      <c r="O353" s="72">
        <f t="shared" si="68"/>
        <v>0</v>
      </c>
      <c r="P353" s="72">
        <f t="shared" si="78"/>
        <v>19.816723636669039</v>
      </c>
      <c r="Q353" s="72">
        <f t="shared" si="75"/>
        <v>118900.34182001423</v>
      </c>
      <c r="R353" s="72">
        <f t="shared" si="76"/>
        <v>495.41809091672599</v>
      </c>
      <c r="S353" s="72">
        <f t="shared" si="69"/>
        <v>119395.75991093095</v>
      </c>
      <c r="T353" s="74">
        <f t="shared" si="70"/>
        <v>166.375</v>
      </c>
      <c r="U353" s="77">
        <f t="shared" si="71"/>
        <v>347</v>
      </c>
      <c r="V353" s="78">
        <f t="shared" si="72"/>
        <v>119395.75991093095</v>
      </c>
    </row>
    <row r="354" spans="9:22" x14ac:dyDescent="0.25">
      <c r="I354" s="96">
        <f t="shared" si="73"/>
        <v>0</v>
      </c>
      <c r="J354" s="97">
        <f t="shared" si="74"/>
        <v>0</v>
      </c>
      <c r="K354" s="79">
        <f t="shared" si="77"/>
        <v>13</v>
      </c>
      <c r="L354" s="72">
        <f t="shared" si="66"/>
        <v>175</v>
      </c>
      <c r="M354" s="80"/>
      <c r="N354" s="80">
        <f t="shared" si="67"/>
        <v>8.625</v>
      </c>
      <c r="O354" s="72">
        <f t="shared" si="68"/>
        <v>0</v>
      </c>
      <c r="P354" s="72">
        <f t="shared" si="78"/>
        <v>19.923701314740967</v>
      </c>
      <c r="Q354" s="72">
        <f t="shared" si="75"/>
        <v>119542.2078884458</v>
      </c>
      <c r="R354" s="72">
        <f t="shared" si="76"/>
        <v>498.09253286852419</v>
      </c>
      <c r="S354" s="72">
        <f t="shared" si="69"/>
        <v>120040.30042131433</v>
      </c>
      <c r="T354" s="74">
        <f t="shared" si="70"/>
        <v>166.375</v>
      </c>
      <c r="U354" s="77">
        <f t="shared" si="71"/>
        <v>348</v>
      </c>
      <c r="V354" s="78">
        <f t="shared" si="72"/>
        <v>120040.30042131433</v>
      </c>
    </row>
    <row r="355" spans="9:22" x14ac:dyDescent="0.25">
      <c r="I355" s="96">
        <f t="shared" si="73"/>
        <v>0</v>
      </c>
      <c r="J355" s="97">
        <f t="shared" si="74"/>
        <v>0</v>
      </c>
      <c r="K355" s="82">
        <f t="shared" si="77"/>
        <v>12</v>
      </c>
      <c r="L355" s="72">
        <f t="shared" si="66"/>
        <v>175</v>
      </c>
      <c r="M355" s="83"/>
      <c r="N355" s="80">
        <f t="shared" si="67"/>
        <v>8.625</v>
      </c>
      <c r="O355" s="72">
        <f t="shared" si="68"/>
        <v>0</v>
      </c>
      <c r="P355" s="72">
        <f t="shared" si="78"/>
        <v>20.031106829235128</v>
      </c>
      <c r="Q355" s="72">
        <f t="shared" si="75"/>
        <v>120186.64097541077</v>
      </c>
      <c r="R355" s="72">
        <f t="shared" si="76"/>
        <v>500.77767073087824</v>
      </c>
      <c r="S355" s="72">
        <f t="shared" si="69"/>
        <v>120687.41864614165</v>
      </c>
      <c r="T355" s="74">
        <f t="shared" si="70"/>
        <v>166.375</v>
      </c>
      <c r="U355" s="77">
        <f t="shared" si="71"/>
        <v>349</v>
      </c>
      <c r="V355" s="78">
        <f t="shared" si="72"/>
        <v>120687.41864614165</v>
      </c>
    </row>
    <row r="356" spans="9:22" x14ac:dyDescent="0.25">
      <c r="I356" s="96">
        <f t="shared" si="73"/>
        <v>0</v>
      </c>
      <c r="J356" s="97">
        <f t="shared" si="74"/>
        <v>0</v>
      </c>
      <c r="K356" s="79">
        <f t="shared" si="77"/>
        <v>11</v>
      </c>
      <c r="L356" s="72">
        <f t="shared" si="66"/>
        <v>175</v>
      </c>
      <c r="M356" s="80"/>
      <c r="N356" s="80">
        <f t="shared" si="67"/>
        <v>8.625</v>
      </c>
      <c r="O356" s="72">
        <f t="shared" si="68"/>
        <v>0</v>
      </c>
      <c r="P356" s="72">
        <f t="shared" si="78"/>
        <v>20.138941891200105</v>
      </c>
      <c r="Q356" s="72">
        <f t="shared" si="75"/>
        <v>120833.65134720063</v>
      </c>
      <c r="R356" s="72">
        <f t="shared" si="76"/>
        <v>503.47354728000261</v>
      </c>
      <c r="S356" s="72">
        <f t="shared" si="69"/>
        <v>121337.12489448064</v>
      </c>
      <c r="T356" s="74">
        <f t="shared" si="70"/>
        <v>166.375</v>
      </c>
      <c r="U356" s="77">
        <f t="shared" si="71"/>
        <v>350</v>
      </c>
      <c r="V356" s="78">
        <f t="shared" si="72"/>
        <v>121337.12489448064</v>
      </c>
    </row>
    <row r="357" spans="9:22" x14ac:dyDescent="0.25">
      <c r="I357" s="96">
        <f t="shared" si="73"/>
        <v>0</v>
      </c>
      <c r="J357" s="97">
        <f t="shared" si="74"/>
        <v>0</v>
      </c>
      <c r="K357" s="79">
        <f t="shared" si="77"/>
        <v>10</v>
      </c>
      <c r="L357" s="72">
        <f t="shared" si="66"/>
        <v>175</v>
      </c>
      <c r="M357" s="80"/>
      <c r="N357" s="80">
        <f t="shared" si="67"/>
        <v>8.625</v>
      </c>
      <c r="O357" s="72">
        <f t="shared" si="68"/>
        <v>0</v>
      </c>
      <c r="P357" s="72">
        <f t="shared" si="78"/>
        <v>20.247208218527483</v>
      </c>
      <c r="Q357" s="72">
        <f t="shared" si="75"/>
        <v>121483.24931116489</v>
      </c>
      <c r="R357" s="72">
        <f t="shared" si="76"/>
        <v>506.18020546318706</v>
      </c>
      <c r="S357" s="72">
        <f t="shared" si="69"/>
        <v>121989.42951662808</v>
      </c>
      <c r="T357" s="74">
        <f t="shared" si="70"/>
        <v>166.375</v>
      </c>
      <c r="U357" s="77">
        <f t="shared" si="71"/>
        <v>351</v>
      </c>
      <c r="V357" s="78">
        <f t="shared" si="72"/>
        <v>121989.42951662808</v>
      </c>
    </row>
    <row r="358" spans="9:22" x14ac:dyDescent="0.25">
      <c r="I358" s="96">
        <f t="shared" si="73"/>
        <v>0</v>
      </c>
      <c r="J358" s="97">
        <f t="shared" si="74"/>
        <v>0</v>
      </c>
      <c r="K358" s="79">
        <f t="shared" si="77"/>
        <v>9</v>
      </c>
      <c r="L358" s="72">
        <f t="shared" si="66"/>
        <v>175</v>
      </c>
      <c r="M358" s="80"/>
      <c r="N358" s="80">
        <f t="shared" si="67"/>
        <v>8.625</v>
      </c>
      <c r="O358" s="72">
        <f t="shared" si="68"/>
        <v>0</v>
      </c>
      <c r="P358" s="72">
        <f t="shared" si="78"/>
        <v>20.355907535979217</v>
      </c>
      <c r="Q358" s="72">
        <f t="shared" si="75"/>
        <v>122135.44521587531</v>
      </c>
      <c r="R358" s="72">
        <f t="shared" si="76"/>
        <v>508.89768839948044</v>
      </c>
      <c r="S358" s="72">
        <f t="shared" si="69"/>
        <v>122644.34290427479</v>
      </c>
      <c r="T358" s="74">
        <f t="shared" si="70"/>
        <v>166.375</v>
      </c>
      <c r="U358" s="77">
        <f t="shared" si="71"/>
        <v>352</v>
      </c>
      <c r="V358" s="78">
        <f t="shared" si="72"/>
        <v>122644.34290427479</v>
      </c>
    </row>
    <row r="359" spans="9:22" x14ac:dyDescent="0.25">
      <c r="I359" s="96">
        <f t="shared" si="73"/>
        <v>0</v>
      </c>
      <c r="J359" s="97">
        <f t="shared" si="74"/>
        <v>0</v>
      </c>
      <c r="K359" s="79">
        <f t="shared" si="77"/>
        <v>8</v>
      </c>
      <c r="L359" s="72">
        <f t="shared" si="66"/>
        <v>175</v>
      </c>
      <c r="M359" s="80"/>
      <c r="N359" s="80">
        <f t="shared" si="67"/>
        <v>8.625</v>
      </c>
      <c r="O359" s="72">
        <f t="shared" si="68"/>
        <v>0</v>
      </c>
      <c r="P359" s="72">
        <f t="shared" si="78"/>
        <v>20.465041575215125</v>
      </c>
      <c r="Q359" s="72">
        <f t="shared" si="75"/>
        <v>122790.24945129074</v>
      </c>
      <c r="R359" s="72">
        <f t="shared" si="76"/>
        <v>511.62603938037807</v>
      </c>
      <c r="S359" s="72">
        <f t="shared" si="69"/>
        <v>123301.87549067113</v>
      </c>
      <c r="T359" s="74">
        <f t="shared" si="70"/>
        <v>166.375</v>
      </c>
      <c r="U359" s="77">
        <f t="shared" si="71"/>
        <v>353</v>
      </c>
      <c r="V359" s="78">
        <f t="shared" si="72"/>
        <v>123301.87549067113</v>
      </c>
    </row>
    <row r="360" spans="9:22" x14ac:dyDescent="0.25">
      <c r="I360" s="96">
        <f t="shared" si="73"/>
        <v>0</v>
      </c>
      <c r="J360" s="97">
        <f t="shared" si="74"/>
        <v>0</v>
      </c>
      <c r="K360" s="79">
        <f t="shared" si="77"/>
        <v>7</v>
      </c>
      <c r="L360" s="72">
        <f t="shared" si="66"/>
        <v>175</v>
      </c>
      <c r="M360" s="80"/>
      <c r="N360" s="80">
        <f t="shared" si="67"/>
        <v>8.625</v>
      </c>
      <c r="O360" s="72">
        <f t="shared" si="68"/>
        <v>0</v>
      </c>
      <c r="P360" s="72">
        <f t="shared" si="78"/>
        <v>20.574612074820447</v>
      </c>
      <c r="Q360" s="72">
        <f t="shared" si="75"/>
        <v>123447.67244892268</v>
      </c>
      <c r="R360" s="72">
        <f t="shared" si="76"/>
        <v>514.36530187051119</v>
      </c>
      <c r="S360" s="72">
        <f t="shared" si="69"/>
        <v>123962.03775079318</v>
      </c>
      <c r="T360" s="74">
        <f t="shared" si="70"/>
        <v>166.375</v>
      </c>
      <c r="U360" s="77">
        <f t="shared" si="71"/>
        <v>354</v>
      </c>
      <c r="V360" s="78">
        <f t="shared" si="72"/>
        <v>123962.03775079318</v>
      </c>
    </row>
    <row r="361" spans="9:22" x14ac:dyDescent="0.25">
      <c r="I361" s="96">
        <f t="shared" si="73"/>
        <v>0</v>
      </c>
      <c r="J361" s="97">
        <f t="shared" si="74"/>
        <v>0</v>
      </c>
      <c r="K361" s="79">
        <f t="shared" si="77"/>
        <v>6</v>
      </c>
      <c r="L361" s="72">
        <f t="shared" si="66"/>
        <v>175</v>
      </c>
      <c r="M361" s="80"/>
      <c r="N361" s="80">
        <f t="shared" si="67"/>
        <v>8.625</v>
      </c>
      <c r="O361" s="72">
        <f t="shared" si="68"/>
        <v>0</v>
      </c>
      <c r="P361" s="72">
        <f t="shared" si="78"/>
        <v>20.684620780333564</v>
      </c>
      <c r="Q361" s="72">
        <f t="shared" si="75"/>
        <v>124107.72468200138</v>
      </c>
      <c r="R361" s="72">
        <f t="shared" si="76"/>
        <v>517.11551950833905</v>
      </c>
      <c r="S361" s="72">
        <f t="shared" si="69"/>
        <v>124624.84020150972</v>
      </c>
      <c r="T361" s="74">
        <f t="shared" si="70"/>
        <v>166.375</v>
      </c>
      <c r="U361" s="77">
        <f t="shared" si="71"/>
        <v>355</v>
      </c>
      <c r="V361" s="78">
        <f t="shared" si="72"/>
        <v>124624.84020150972</v>
      </c>
    </row>
    <row r="362" spans="9:22" x14ac:dyDescent="0.25">
      <c r="I362" s="96">
        <f t="shared" si="73"/>
        <v>0</v>
      </c>
      <c r="J362" s="97">
        <f t="shared" si="74"/>
        <v>0</v>
      </c>
      <c r="K362" s="79">
        <f t="shared" si="77"/>
        <v>5</v>
      </c>
      <c r="L362" s="72">
        <f t="shared" si="66"/>
        <v>175</v>
      </c>
      <c r="M362" s="80"/>
      <c r="N362" s="80">
        <f t="shared" si="67"/>
        <v>8.625</v>
      </c>
      <c r="O362" s="72">
        <f t="shared" si="68"/>
        <v>0</v>
      </c>
      <c r="P362" s="72">
        <f t="shared" si="78"/>
        <v>20.7950694442738</v>
      </c>
      <c r="Q362" s="72">
        <f t="shared" si="75"/>
        <v>124770.41666564281</v>
      </c>
      <c r="R362" s="72">
        <f t="shared" si="76"/>
        <v>519.8767361068451</v>
      </c>
      <c r="S362" s="72">
        <f t="shared" si="69"/>
        <v>125290.29340174966</v>
      </c>
      <c r="T362" s="74">
        <f t="shared" si="70"/>
        <v>166.375</v>
      </c>
      <c r="U362" s="77">
        <f t="shared" si="71"/>
        <v>356</v>
      </c>
      <c r="V362" s="78">
        <f t="shared" si="72"/>
        <v>125290.29340174966</v>
      </c>
    </row>
    <row r="363" spans="9:22" x14ac:dyDescent="0.25">
      <c r="I363" s="96">
        <f t="shared" si="73"/>
        <v>0</v>
      </c>
      <c r="J363" s="97">
        <f t="shared" si="74"/>
        <v>0</v>
      </c>
      <c r="K363" s="79">
        <f t="shared" si="77"/>
        <v>4</v>
      </c>
      <c r="L363" s="72">
        <f t="shared" si="66"/>
        <v>175</v>
      </c>
      <c r="M363" s="80"/>
      <c r="N363" s="80">
        <f t="shared" si="67"/>
        <v>8.625</v>
      </c>
      <c r="O363" s="72">
        <f t="shared" si="68"/>
        <v>0</v>
      </c>
      <c r="P363" s="72">
        <f t="shared" si="78"/>
        <v>20.905959826169337</v>
      </c>
      <c r="Q363" s="72">
        <f t="shared" si="75"/>
        <v>125435.75895701603</v>
      </c>
      <c r="R363" s="72">
        <f t="shared" si="76"/>
        <v>522.64899565423343</v>
      </c>
      <c r="S363" s="72">
        <f t="shared" si="69"/>
        <v>125958.40795267027</v>
      </c>
      <c r="T363" s="74">
        <f t="shared" si="70"/>
        <v>166.375</v>
      </c>
      <c r="U363" s="77">
        <f t="shared" si="71"/>
        <v>357</v>
      </c>
      <c r="V363" s="78">
        <f t="shared" si="72"/>
        <v>125958.40795267027</v>
      </c>
    </row>
    <row r="364" spans="9:22" x14ac:dyDescent="0.25">
      <c r="I364" s="96">
        <f t="shared" si="73"/>
        <v>0</v>
      </c>
      <c r="J364" s="97">
        <f t="shared" si="74"/>
        <v>0</v>
      </c>
      <c r="K364" s="79">
        <f t="shared" si="77"/>
        <v>3</v>
      </c>
      <c r="L364" s="72">
        <f t="shared" si="66"/>
        <v>175</v>
      </c>
      <c r="M364" s="80"/>
      <c r="N364" s="80">
        <f t="shared" si="67"/>
        <v>8.625</v>
      </c>
      <c r="O364" s="72">
        <f t="shared" si="68"/>
        <v>0</v>
      </c>
      <c r="P364" s="72">
        <f t="shared" si="78"/>
        <v>21.017293692585248</v>
      </c>
      <c r="Q364" s="72">
        <f t="shared" si="75"/>
        <v>126103.76215551149</v>
      </c>
      <c r="R364" s="72">
        <f t="shared" si="76"/>
        <v>525.43234231463123</v>
      </c>
      <c r="S364" s="72">
        <f t="shared" si="69"/>
        <v>126629.19449782612</v>
      </c>
      <c r="T364" s="74">
        <f t="shared" si="70"/>
        <v>166.375</v>
      </c>
      <c r="U364" s="77">
        <f t="shared" si="71"/>
        <v>358</v>
      </c>
      <c r="V364" s="78">
        <f t="shared" si="72"/>
        <v>126629.19449782612</v>
      </c>
    </row>
    <row r="365" spans="9:22" x14ac:dyDescent="0.25">
      <c r="I365" s="96">
        <f t="shared" si="73"/>
        <v>0</v>
      </c>
      <c r="J365" s="97">
        <f t="shared" si="74"/>
        <v>0</v>
      </c>
      <c r="K365" s="79">
        <f t="shared" si="77"/>
        <v>2</v>
      </c>
      <c r="L365" s="72">
        <f t="shared" si="66"/>
        <v>175</v>
      </c>
      <c r="M365" s="80"/>
      <c r="N365" s="80">
        <f t="shared" si="67"/>
        <v>8.625</v>
      </c>
      <c r="O365" s="72">
        <f t="shared" si="68"/>
        <v>0</v>
      </c>
      <c r="P365" s="72">
        <f t="shared" si="78"/>
        <v>21.129072817151634</v>
      </c>
      <c r="Q365" s="72">
        <f t="shared" si="75"/>
        <v>126774.43690290982</v>
      </c>
      <c r="R365" s="72">
        <f t="shared" si="76"/>
        <v>528.22682042879092</v>
      </c>
      <c r="S365" s="72">
        <f t="shared" si="69"/>
        <v>127302.66372333861</v>
      </c>
      <c r="T365" s="74">
        <f t="shared" si="70"/>
        <v>166.375</v>
      </c>
      <c r="U365" s="77">
        <f t="shared" si="71"/>
        <v>359</v>
      </c>
      <c r="V365" s="78">
        <f t="shared" si="72"/>
        <v>127302.66372333861</v>
      </c>
    </row>
    <row r="366" spans="9:22" x14ac:dyDescent="0.25">
      <c r="I366" s="96">
        <f t="shared" si="73"/>
        <v>0</v>
      </c>
      <c r="J366" s="97">
        <f t="shared" si="74"/>
        <v>0</v>
      </c>
      <c r="K366" s="79">
        <f t="shared" si="77"/>
        <v>1</v>
      </c>
      <c r="L366" s="72">
        <f t="shared" si="66"/>
        <v>175</v>
      </c>
      <c r="M366" s="80"/>
      <c r="N366" s="80">
        <f t="shared" si="67"/>
        <v>8.625</v>
      </c>
      <c r="O366" s="72">
        <f t="shared" si="68"/>
        <v>0</v>
      </c>
      <c r="P366" s="72">
        <f t="shared" si="78"/>
        <v>21.2412989805919</v>
      </c>
      <c r="Q366" s="72">
        <f t="shared" si="75"/>
        <v>127447.79388355139</v>
      </c>
      <c r="R366" s="72">
        <f t="shared" si="76"/>
        <v>531.03247451479751</v>
      </c>
      <c r="S366" s="72">
        <f t="shared" si="69"/>
        <v>127978.82635806619</v>
      </c>
      <c r="T366" s="74">
        <f t="shared" si="70"/>
        <v>166.375</v>
      </c>
      <c r="U366" s="77">
        <f t="shared" si="71"/>
        <v>360</v>
      </c>
      <c r="V366" s="78">
        <f t="shared" si="72"/>
        <v>127978.82635806619</v>
      </c>
    </row>
    <row r="367" spans="9:22" x14ac:dyDescent="0.25">
      <c r="I367" s="96">
        <f t="shared" si="73"/>
        <v>0</v>
      </c>
      <c r="J367" s="97">
        <f t="shared" si="74"/>
        <v>0</v>
      </c>
      <c r="K367" s="82">
        <f t="shared" si="77"/>
        <v>0</v>
      </c>
      <c r="L367" s="72">
        <f t="shared" si="66"/>
        <v>0</v>
      </c>
      <c r="M367" s="83"/>
      <c r="N367" s="80">
        <f t="shared" si="67"/>
        <v>0</v>
      </c>
      <c r="O367" s="72">
        <f t="shared" si="68"/>
        <v>0</v>
      </c>
      <c r="P367" s="72">
        <f t="shared" si="78"/>
        <v>0</v>
      </c>
      <c r="Q367" s="72">
        <f t="shared" si="75"/>
        <v>0</v>
      </c>
      <c r="R367" s="72">
        <f t="shared" si="76"/>
        <v>0</v>
      </c>
      <c r="S367" s="72">
        <f t="shared" si="69"/>
        <v>0</v>
      </c>
      <c r="T367" s="74">
        <f t="shared" si="70"/>
        <v>0</v>
      </c>
      <c r="U367" s="77">
        <f t="shared" si="71"/>
        <v>360</v>
      </c>
      <c r="V367" s="78">
        <f t="shared" si="72"/>
        <v>0</v>
      </c>
    </row>
    <row r="368" spans="9:22" x14ac:dyDescent="0.25">
      <c r="I368" s="96">
        <f t="shared" si="73"/>
        <v>0</v>
      </c>
      <c r="J368" s="97">
        <f t="shared" si="74"/>
        <v>0</v>
      </c>
      <c r="K368" s="79">
        <f t="shared" si="77"/>
        <v>0</v>
      </c>
      <c r="L368" s="72">
        <f t="shared" si="66"/>
        <v>0</v>
      </c>
      <c r="M368" s="80"/>
      <c r="N368" s="80">
        <f t="shared" si="67"/>
        <v>0</v>
      </c>
      <c r="O368" s="72">
        <f t="shared" si="68"/>
        <v>0</v>
      </c>
      <c r="P368" s="72">
        <f t="shared" si="78"/>
        <v>0</v>
      </c>
      <c r="Q368" s="72">
        <f t="shared" si="75"/>
        <v>0</v>
      </c>
      <c r="R368" s="72">
        <f t="shared" si="76"/>
        <v>0</v>
      </c>
      <c r="S368" s="72">
        <f t="shared" si="69"/>
        <v>0</v>
      </c>
      <c r="T368" s="74">
        <f t="shared" si="70"/>
        <v>0</v>
      </c>
      <c r="U368" s="77">
        <f t="shared" si="71"/>
        <v>360</v>
      </c>
      <c r="V368" s="78">
        <f t="shared" si="72"/>
        <v>0</v>
      </c>
    </row>
    <row r="369" spans="9:22" x14ac:dyDescent="0.25">
      <c r="I369" s="96">
        <f t="shared" si="73"/>
        <v>0</v>
      </c>
      <c r="J369" s="97">
        <f t="shared" si="74"/>
        <v>0</v>
      </c>
      <c r="K369" s="79">
        <f t="shared" si="77"/>
        <v>0</v>
      </c>
      <c r="L369" s="72">
        <f t="shared" si="66"/>
        <v>0</v>
      </c>
      <c r="M369" s="80"/>
      <c r="N369" s="80">
        <f t="shared" si="67"/>
        <v>0</v>
      </c>
      <c r="O369" s="72">
        <f t="shared" si="68"/>
        <v>0</v>
      </c>
      <c r="P369" s="72">
        <f t="shared" si="78"/>
        <v>0</v>
      </c>
      <c r="Q369" s="72">
        <f t="shared" si="75"/>
        <v>0</v>
      </c>
      <c r="R369" s="72">
        <f t="shared" si="76"/>
        <v>0</v>
      </c>
      <c r="S369" s="72">
        <f t="shared" si="69"/>
        <v>0</v>
      </c>
      <c r="T369" s="74">
        <f t="shared" si="70"/>
        <v>0</v>
      </c>
      <c r="U369" s="77">
        <f t="shared" si="71"/>
        <v>360</v>
      </c>
      <c r="V369" s="78">
        <f t="shared" si="72"/>
        <v>0</v>
      </c>
    </row>
    <row r="370" spans="9:22" x14ac:dyDescent="0.25">
      <c r="I370" s="96">
        <f t="shared" si="73"/>
        <v>0</v>
      </c>
      <c r="J370" s="97">
        <f t="shared" si="74"/>
        <v>0</v>
      </c>
      <c r="K370" s="79">
        <f t="shared" si="77"/>
        <v>0</v>
      </c>
      <c r="L370" s="72">
        <f t="shared" si="66"/>
        <v>0</v>
      </c>
      <c r="M370" s="80"/>
      <c r="N370" s="80">
        <f t="shared" si="67"/>
        <v>0</v>
      </c>
      <c r="O370" s="72">
        <f t="shared" si="68"/>
        <v>0</v>
      </c>
      <c r="P370" s="72">
        <f t="shared" si="78"/>
        <v>0</v>
      </c>
      <c r="Q370" s="72">
        <f t="shared" si="75"/>
        <v>0</v>
      </c>
      <c r="R370" s="72">
        <f t="shared" si="76"/>
        <v>0</v>
      </c>
      <c r="S370" s="72">
        <f t="shared" si="69"/>
        <v>0</v>
      </c>
      <c r="T370" s="74">
        <f t="shared" si="70"/>
        <v>0</v>
      </c>
      <c r="U370" s="77">
        <f t="shared" si="71"/>
        <v>360</v>
      </c>
      <c r="V370" s="78">
        <f t="shared" si="72"/>
        <v>0</v>
      </c>
    </row>
    <row r="371" spans="9:22" x14ac:dyDescent="0.25">
      <c r="I371" s="96">
        <f t="shared" si="73"/>
        <v>0</v>
      </c>
      <c r="J371" s="97">
        <f t="shared" si="74"/>
        <v>0</v>
      </c>
      <c r="K371" s="79">
        <f t="shared" si="77"/>
        <v>0</v>
      </c>
      <c r="L371" s="72">
        <f t="shared" si="66"/>
        <v>0</v>
      </c>
      <c r="M371" s="80"/>
      <c r="N371" s="80">
        <f t="shared" si="67"/>
        <v>0</v>
      </c>
      <c r="O371" s="72">
        <f t="shared" si="68"/>
        <v>0</v>
      </c>
      <c r="P371" s="72">
        <f t="shared" si="78"/>
        <v>0</v>
      </c>
      <c r="Q371" s="72">
        <f t="shared" si="75"/>
        <v>0</v>
      </c>
      <c r="R371" s="72">
        <f t="shared" si="76"/>
        <v>0</v>
      </c>
      <c r="S371" s="72">
        <f t="shared" si="69"/>
        <v>0</v>
      </c>
      <c r="T371" s="74">
        <f t="shared" si="70"/>
        <v>0</v>
      </c>
      <c r="U371" s="77">
        <f t="shared" si="71"/>
        <v>360</v>
      </c>
      <c r="V371" s="78">
        <f t="shared" si="72"/>
        <v>0</v>
      </c>
    </row>
    <row r="372" spans="9:22" x14ac:dyDescent="0.25">
      <c r="I372" s="96">
        <f t="shared" si="73"/>
        <v>0</v>
      </c>
      <c r="J372" s="97">
        <f t="shared" si="74"/>
        <v>0</v>
      </c>
      <c r="K372" s="79">
        <f t="shared" si="77"/>
        <v>0</v>
      </c>
      <c r="L372" s="72">
        <f t="shared" si="66"/>
        <v>0</v>
      </c>
      <c r="M372" s="80"/>
      <c r="N372" s="80">
        <f t="shared" si="67"/>
        <v>0</v>
      </c>
      <c r="O372" s="72">
        <f t="shared" si="68"/>
        <v>0</v>
      </c>
      <c r="P372" s="72">
        <f t="shared" si="78"/>
        <v>0</v>
      </c>
      <c r="Q372" s="72">
        <f t="shared" si="75"/>
        <v>0</v>
      </c>
      <c r="R372" s="72">
        <f t="shared" si="76"/>
        <v>0</v>
      </c>
      <c r="S372" s="72">
        <f t="shared" si="69"/>
        <v>0</v>
      </c>
      <c r="T372" s="74">
        <f t="shared" si="70"/>
        <v>0</v>
      </c>
      <c r="U372" s="77">
        <f t="shared" si="71"/>
        <v>360</v>
      </c>
      <c r="V372" s="78">
        <f t="shared" si="72"/>
        <v>0</v>
      </c>
    </row>
    <row r="373" spans="9:22" x14ac:dyDescent="0.25">
      <c r="I373" s="96">
        <f t="shared" si="73"/>
        <v>0</v>
      </c>
      <c r="J373" s="97">
        <f t="shared" si="74"/>
        <v>0</v>
      </c>
      <c r="K373" s="79">
        <f t="shared" si="77"/>
        <v>0</v>
      </c>
      <c r="L373" s="72">
        <f t="shared" si="66"/>
        <v>0</v>
      </c>
      <c r="M373" s="80"/>
      <c r="N373" s="80">
        <f t="shared" si="67"/>
        <v>0</v>
      </c>
      <c r="O373" s="72">
        <f t="shared" si="68"/>
        <v>0</v>
      </c>
      <c r="P373" s="72">
        <f t="shared" si="78"/>
        <v>0</v>
      </c>
      <c r="Q373" s="72">
        <f t="shared" si="75"/>
        <v>0</v>
      </c>
      <c r="R373" s="72">
        <f t="shared" si="76"/>
        <v>0</v>
      </c>
      <c r="S373" s="72">
        <f t="shared" si="69"/>
        <v>0</v>
      </c>
      <c r="T373" s="74">
        <f t="shared" si="70"/>
        <v>0</v>
      </c>
      <c r="U373" s="77">
        <f t="shared" si="71"/>
        <v>360</v>
      </c>
      <c r="V373" s="78">
        <f t="shared" si="72"/>
        <v>0</v>
      </c>
    </row>
    <row r="374" spans="9:22" x14ac:dyDescent="0.25">
      <c r="I374" s="96">
        <f t="shared" si="73"/>
        <v>0</v>
      </c>
      <c r="J374" s="97">
        <f t="shared" si="74"/>
        <v>0</v>
      </c>
      <c r="K374" s="79">
        <f t="shared" si="77"/>
        <v>0</v>
      </c>
      <c r="L374" s="72">
        <f t="shared" si="66"/>
        <v>0</v>
      </c>
      <c r="M374" s="80"/>
      <c r="N374" s="80">
        <f t="shared" si="67"/>
        <v>0</v>
      </c>
      <c r="O374" s="72">
        <f t="shared" si="68"/>
        <v>0</v>
      </c>
      <c r="P374" s="72">
        <f t="shared" si="78"/>
        <v>0</v>
      </c>
      <c r="Q374" s="72">
        <f t="shared" si="75"/>
        <v>0</v>
      </c>
      <c r="R374" s="72">
        <f t="shared" si="76"/>
        <v>0</v>
      </c>
      <c r="S374" s="72">
        <f t="shared" si="69"/>
        <v>0</v>
      </c>
      <c r="T374" s="74">
        <f t="shared" si="70"/>
        <v>0</v>
      </c>
      <c r="U374" s="77">
        <f t="shared" si="71"/>
        <v>360</v>
      </c>
      <c r="V374" s="78">
        <f t="shared" si="72"/>
        <v>0</v>
      </c>
    </row>
    <row r="375" spans="9:22" x14ac:dyDescent="0.25">
      <c r="I375" s="96">
        <f t="shared" si="73"/>
        <v>0</v>
      </c>
      <c r="J375" s="97">
        <f t="shared" si="74"/>
        <v>0</v>
      </c>
      <c r="K375" s="79">
        <f t="shared" si="77"/>
        <v>0</v>
      </c>
      <c r="L375" s="72">
        <f t="shared" si="66"/>
        <v>0</v>
      </c>
      <c r="M375" s="80"/>
      <c r="N375" s="80">
        <f t="shared" si="67"/>
        <v>0</v>
      </c>
      <c r="O375" s="72">
        <f t="shared" si="68"/>
        <v>0</v>
      </c>
      <c r="P375" s="72">
        <f t="shared" si="78"/>
        <v>0</v>
      </c>
      <c r="Q375" s="72">
        <f t="shared" si="75"/>
        <v>0</v>
      </c>
      <c r="R375" s="72">
        <f t="shared" si="76"/>
        <v>0</v>
      </c>
      <c r="S375" s="72">
        <f t="shared" si="69"/>
        <v>0</v>
      </c>
      <c r="T375" s="74">
        <f t="shared" si="70"/>
        <v>0</v>
      </c>
      <c r="U375" s="77">
        <f t="shared" si="71"/>
        <v>360</v>
      </c>
      <c r="V375" s="78">
        <f t="shared" si="72"/>
        <v>0</v>
      </c>
    </row>
    <row r="376" spans="9:22" x14ac:dyDescent="0.25">
      <c r="I376" s="96">
        <f t="shared" si="73"/>
        <v>0</v>
      </c>
      <c r="J376" s="97">
        <f t="shared" si="74"/>
        <v>0</v>
      </c>
      <c r="K376" s="79">
        <f t="shared" si="77"/>
        <v>0</v>
      </c>
      <c r="L376" s="72">
        <f t="shared" si="66"/>
        <v>0</v>
      </c>
      <c r="M376" s="80"/>
      <c r="N376" s="80">
        <f t="shared" si="67"/>
        <v>0</v>
      </c>
      <c r="O376" s="72">
        <f t="shared" si="68"/>
        <v>0</v>
      </c>
      <c r="P376" s="72">
        <f t="shared" si="78"/>
        <v>0</v>
      </c>
      <c r="Q376" s="72">
        <f t="shared" si="75"/>
        <v>0</v>
      </c>
      <c r="R376" s="72">
        <f t="shared" si="76"/>
        <v>0</v>
      </c>
      <c r="S376" s="72">
        <f t="shared" si="69"/>
        <v>0</v>
      </c>
      <c r="T376" s="74">
        <f t="shared" si="70"/>
        <v>0</v>
      </c>
      <c r="U376" s="77">
        <f t="shared" si="71"/>
        <v>360</v>
      </c>
      <c r="V376" s="78">
        <f t="shared" si="72"/>
        <v>0</v>
      </c>
    </row>
    <row r="377" spans="9:22" x14ac:dyDescent="0.25">
      <c r="I377" s="96">
        <f t="shared" si="73"/>
        <v>0</v>
      </c>
      <c r="J377" s="97">
        <f t="shared" si="74"/>
        <v>0</v>
      </c>
      <c r="K377" s="79">
        <f t="shared" si="77"/>
        <v>0</v>
      </c>
      <c r="L377" s="72">
        <f t="shared" si="66"/>
        <v>0</v>
      </c>
      <c r="M377" s="80"/>
      <c r="N377" s="80">
        <f t="shared" si="67"/>
        <v>0</v>
      </c>
      <c r="O377" s="72">
        <f t="shared" si="68"/>
        <v>0</v>
      </c>
      <c r="P377" s="72">
        <f t="shared" si="78"/>
        <v>0</v>
      </c>
      <c r="Q377" s="72">
        <f t="shared" si="75"/>
        <v>0</v>
      </c>
      <c r="R377" s="72">
        <f t="shared" si="76"/>
        <v>0</v>
      </c>
      <c r="S377" s="72">
        <f t="shared" si="69"/>
        <v>0</v>
      </c>
      <c r="T377" s="74">
        <f t="shared" si="70"/>
        <v>0</v>
      </c>
      <c r="U377" s="77">
        <f t="shared" si="71"/>
        <v>360</v>
      </c>
      <c r="V377" s="78">
        <f t="shared" si="72"/>
        <v>0</v>
      </c>
    </row>
    <row r="378" spans="9:22" x14ac:dyDescent="0.25">
      <c r="I378" s="96">
        <f t="shared" si="73"/>
        <v>0</v>
      </c>
      <c r="J378" s="97">
        <f t="shared" si="74"/>
        <v>0</v>
      </c>
      <c r="K378" s="79">
        <f t="shared" si="77"/>
        <v>0</v>
      </c>
      <c r="L378" s="72">
        <f t="shared" si="66"/>
        <v>0</v>
      </c>
      <c r="M378" s="80"/>
      <c r="N378" s="80">
        <f t="shared" si="67"/>
        <v>0</v>
      </c>
      <c r="O378" s="72">
        <f t="shared" si="68"/>
        <v>0</v>
      </c>
      <c r="P378" s="72">
        <f t="shared" si="78"/>
        <v>0</v>
      </c>
      <c r="Q378" s="72">
        <f t="shared" si="75"/>
        <v>0</v>
      </c>
      <c r="R378" s="72">
        <f t="shared" si="76"/>
        <v>0</v>
      </c>
      <c r="S378" s="72">
        <f t="shared" si="69"/>
        <v>0</v>
      </c>
      <c r="T378" s="74">
        <f t="shared" si="70"/>
        <v>0</v>
      </c>
      <c r="U378" s="77">
        <f t="shared" si="71"/>
        <v>360</v>
      </c>
      <c r="V378" s="78">
        <f t="shared" si="72"/>
        <v>0</v>
      </c>
    </row>
    <row r="379" spans="9:22" x14ac:dyDescent="0.25">
      <c r="I379" s="96">
        <f t="shared" si="73"/>
        <v>0</v>
      </c>
      <c r="J379" s="97">
        <f t="shared" si="74"/>
        <v>0</v>
      </c>
      <c r="K379" s="82">
        <f t="shared" si="77"/>
        <v>0</v>
      </c>
      <c r="L379" s="72">
        <f t="shared" si="66"/>
        <v>0</v>
      </c>
      <c r="M379" s="83"/>
      <c r="N379" s="80">
        <f t="shared" si="67"/>
        <v>0</v>
      </c>
      <c r="O379" s="72">
        <f t="shared" si="68"/>
        <v>0</v>
      </c>
      <c r="P379" s="72">
        <f t="shared" si="78"/>
        <v>0</v>
      </c>
      <c r="Q379" s="72">
        <f t="shared" si="75"/>
        <v>0</v>
      </c>
      <c r="R379" s="72">
        <f t="shared" si="76"/>
        <v>0</v>
      </c>
      <c r="S379" s="72">
        <f t="shared" si="69"/>
        <v>0</v>
      </c>
      <c r="T379" s="74">
        <f t="shared" si="70"/>
        <v>0</v>
      </c>
      <c r="U379" s="77">
        <f t="shared" si="71"/>
        <v>360</v>
      </c>
      <c r="V379" s="78">
        <f t="shared" si="72"/>
        <v>0</v>
      </c>
    </row>
    <row r="380" spans="9:22" x14ac:dyDescent="0.25">
      <c r="I380" s="96">
        <f t="shared" si="73"/>
        <v>0</v>
      </c>
      <c r="J380" s="97">
        <f t="shared" si="74"/>
        <v>0</v>
      </c>
      <c r="K380" s="79">
        <f t="shared" si="77"/>
        <v>0</v>
      </c>
      <c r="L380" s="72">
        <f t="shared" si="66"/>
        <v>0</v>
      </c>
      <c r="M380" s="80"/>
      <c r="N380" s="80">
        <f t="shared" si="67"/>
        <v>0</v>
      </c>
      <c r="O380" s="72">
        <f t="shared" si="68"/>
        <v>0</v>
      </c>
      <c r="P380" s="72">
        <f t="shared" si="78"/>
        <v>0</v>
      </c>
      <c r="Q380" s="72">
        <f t="shared" si="75"/>
        <v>0</v>
      </c>
      <c r="R380" s="72">
        <f t="shared" si="76"/>
        <v>0</v>
      </c>
      <c r="S380" s="72">
        <f t="shared" si="69"/>
        <v>0</v>
      </c>
      <c r="T380" s="74">
        <f t="shared" si="70"/>
        <v>0</v>
      </c>
      <c r="U380" s="77">
        <f t="shared" si="71"/>
        <v>360</v>
      </c>
      <c r="V380" s="78">
        <f t="shared" si="72"/>
        <v>0</v>
      </c>
    </row>
    <row r="381" spans="9:22" x14ac:dyDescent="0.25">
      <c r="I381" s="96">
        <f t="shared" si="73"/>
        <v>0</v>
      </c>
      <c r="J381" s="97">
        <f t="shared" si="74"/>
        <v>0</v>
      </c>
      <c r="K381" s="79">
        <f t="shared" si="77"/>
        <v>0</v>
      </c>
      <c r="L381" s="72">
        <f t="shared" si="66"/>
        <v>0</v>
      </c>
      <c r="M381" s="80"/>
      <c r="N381" s="80">
        <f t="shared" si="67"/>
        <v>0</v>
      </c>
      <c r="O381" s="72">
        <f t="shared" si="68"/>
        <v>0</v>
      </c>
      <c r="P381" s="72">
        <f t="shared" si="78"/>
        <v>0</v>
      </c>
      <c r="Q381" s="72">
        <f t="shared" si="75"/>
        <v>0</v>
      </c>
      <c r="R381" s="72">
        <f t="shared" si="76"/>
        <v>0</v>
      </c>
      <c r="S381" s="72">
        <f t="shared" si="69"/>
        <v>0</v>
      </c>
      <c r="T381" s="74">
        <f t="shared" si="70"/>
        <v>0</v>
      </c>
      <c r="U381" s="77">
        <f t="shared" si="71"/>
        <v>360</v>
      </c>
      <c r="V381" s="78">
        <f t="shared" si="72"/>
        <v>0</v>
      </c>
    </row>
    <row r="382" spans="9:22" x14ac:dyDescent="0.25">
      <c r="I382" s="96">
        <f t="shared" si="73"/>
        <v>0</v>
      </c>
      <c r="J382" s="97">
        <f t="shared" si="74"/>
        <v>0</v>
      </c>
      <c r="K382" s="79">
        <f t="shared" si="77"/>
        <v>0</v>
      </c>
      <c r="L382" s="72">
        <f t="shared" si="66"/>
        <v>0</v>
      </c>
      <c r="M382" s="80"/>
      <c r="N382" s="80">
        <f t="shared" si="67"/>
        <v>0</v>
      </c>
      <c r="O382" s="72">
        <f t="shared" si="68"/>
        <v>0</v>
      </c>
      <c r="P382" s="72">
        <f t="shared" si="78"/>
        <v>0</v>
      </c>
      <c r="Q382" s="72">
        <f t="shared" si="75"/>
        <v>0</v>
      </c>
      <c r="R382" s="72">
        <f t="shared" si="76"/>
        <v>0</v>
      </c>
      <c r="S382" s="72">
        <f t="shared" si="69"/>
        <v>0</v>
      </c>
      <c r="T382" s="74">
        <f t="shared" si="70"/>
        <v>0</v>
      </c>
      <c r="U382" s="77">
        <f t="shared" si="71"/>
        <v>360</v>
      </c>
      <c r="V382" s="78">
        <f t="shared" si="72"/>
        <v>0</v>
      </c>
    </row>
    <row r="383" spans="9:22" x14ac:dyDescent="0.25">
      <c r="I383" s="96">
        <f t="shared" si="73"/>
        <v>0</v>
      </c>
      <c r="J383" s="97">
        <f t="shared" si="74"/>
        <v>0</v>
      </c>
      <c r="K383" s="79">
        <f t="shared" si="77"/>
        <v>0</v>
      </c>
      <c r="L383" s="72">
        <f t="shared" si="66"/>
        <v>0</v>
      </c>
      <c r="M383" s="80"/>
      <c r="N383" s="80">
        <f t="shared" si="67"/>
        <v>0</v>
      </c>
      <c r="O383" s="72">
        <f t="shared" si="68"/>
        <v>0</v>
      </c>
      <c r="P383" s="72">
        <f t="shared" si="78"/>
        <v>0</v>
      </c>
      <c r="Q383" s="72">
        <f t="shared" si="75"/>
        <v>0</v>
      </c>
      <c r="R383" s="72">
        <f t="shared" si="76"/>
        <v>0</v>
      </c>
      <c r="S383" s="72">
        <f t="shared" si="69"/>
        <v>0</v>
      </c>
      <c r="T383" s="74">
        <f t="shared" si="70"/>
        <v>0</v>
      </c>
      <c r="U383" s="77">
        <f t="shared" si="71"/>
        <v>360</v>
      </c>
      <c r="V383" s="78">
        <f t="shared" si="72"/>
        <v>0</v>
      </c>
    </row>
    <row r="384" spans="9:22" x14ac:dyDescent="0.25">
      <c r="I384" s="96">
        <f t="shared" si="73"/>
        <v>0</v>
      </c>
      <c r="J384" s="97">
        <f t="shared" si="74"/>
        <v>0</v>
      </c>
      <c r="K384" s="79">
        <f t="shared" si="77"/>
        <v>0</v>
      </c>
      <c r="L384" s="72">
        <f t="shared" si="66"/>
        <v>0</v>
      </c>
      <c r="M384" s="80"/>
      <c r="N384" s="80">
        <f t="shared" si="67"/>
        <v>0</v>
      </c>
      <c r="O384" s="72">
        <f t="shared" si="68"/>
        <v>0</v>
      </c>
      <c r="P384" s="72">
        <f t="shared" si="78"/>
        <v>0</v>
      </c>
      <c r="Q384" s="72">
        <f t="shared" si="75"/>
        <v>0</v>
      </c>
      <c r="R384" s="72">
        <f t="shared" si="76"/>
        <v>0</v>
      </c>
      <c r="S384" s="72">
        <f t="shared" si="69"/>
        <v>0</v>
      </c>
      <c r="T384" s="74">
        <f t="shared" si="70"/>
        <v>0</v>
      </c>
      <c r="U384" s="77">
        <f t="shared" si="71"/>
        <v>360</v>
      </c>
      <c r="V384" s="78">
        <f t="shared" si="72"/>
        <v>0</v>
      </c>
    </row>
    <row r="385" spans="9:22" x14ac:dyDescent="0.25">
      <c r="I385" s="96">
        <f t="shared" si="73"/>
        <v>0</v>
      </c>
      <c r="J385" s="97">
        <f t="shared" si="74"/>
        <v>0</v>
      </c>
      <c r="K385" s="79">
        <f t="shared" si="77"/>
        <v>0</v>
      </c>
      <c r="L385" s="72">
        <f t="shared" si="66"/>
        <v>0</v>
      </c>
      <c r="M385" s="80"/>
      <c r="N385" s="80">
        <f t="shared" si="67"/>
        <v>0</v>
      </c>
      <c r="O385" s="72">
        <f t="shared" si="68"/>
        <v>0</v>
      </c>
      <c r="P385" s="72">
        <f t="shared" si="78"/>
        <v>0</v>
      </c>
      <c r="Q385" s="72">
        <f t="shared" si="75"/>
        <v>0</v>
      </c>
      <c r="R385" s="72">
        <f t="shared" si="76"/>
        <v>0</v>
      </c>
      <c r="S385" s="72">
        <f t="shared" si="69"/>
        <v>0</v>
      </c>
      <c r="T385" s="74">
        <f t="shared" si="70"/>
        <v>0</v>
      </c>
      <c r="U385" s="77">
        <f t="shared" si="71"/>
        <v>360</v>
      </c>
      <c r="V385" s="78">
        <f t="shared" si="72"/>
        <v>0</v>
      </c>
    </row>
    <row r="386" spans="9:22" x14ac:dyDescent="0.25">
      <c r="I386" s="96">
        <f t="shared" si="73"/>
        <v>0</v>
      </c>
      <c r="J386" s="97">
        <f t="shared" si="74"/>
        <v>0</v>
      </c>
      <c r="K386" s="79">
        <f t="shared" si="77"/>
        <v>0</v>
      </c>
      <c r="L386" s="72">
        <f t="shared" si="66"/>
        <v>0</v>
      </c>
      <c r="M386" s="80"/>
      <c r="N386" s="80">
        <f t="shared" si="67"/>
        <v>0</v>
      </c>
      <c r="O386" s="72">
        <f t="shared" si="68"/>
        <v>0</v>
      </c>
      <c r="P386" s="72">
        <f t="shared" si="78"/>
        <v>0</v>
      </c>
      <c r="Q386" s="72">
        <f t="shared" si="75"/>
        <v>0</v>
      </c>
      <c r="R386" s="72">
        <f t="shared" si="76"/>
        <v>0</v>
      </c>
      <c r="S386" s="72">
        <f t="shared" si="69"/>
        <v>0</v>
      </c>
      <c r="T386" s="74">
        <f t="shared" si="70"/>
        <v>0</v>
      </c>
      <c r="U386" s="77">
        <f t="shared" si="71"/>
        <v>360</v>
      </c>
      <c r="V386" s="78">
        <f t="shared" si="72"/>
        <v>0</v>
      </c>
    </row>
    <row r="387" spans="9:22" x14ac:dyDescent="0.25">
      <c r="I387" s="96">
        <f t="shared" si="73"/>
        <v>0</v>
      </c>
      <c r="J387" s="97">
        <f t="shared" si="74"/>
        <v>0</v>
      </c>
      <c r="K387" s="79">
        <f t="shared" si="77"/>
        <v>0</v>
      </c>
      <c r="L387" s="72">
        <f t="shared" si="66"/>
        <v>0</v>
      </c>
      <c r="M387" s="80"/>
      <c r="N387" s="80">
        <f t="shared" si="67"/>
        <v>0</v>
      </c>
      <c r="O387" s="72">
        <f t="shared" si="68"/>
        <v>0</v>
      </c>
      <c r="P387" s="72">
        <f t="shared" si="78"/>
        <v>0</v>
      </c>
      <c r="Q387" s="72">
        <f t="shared" si="75"/>
        <v>0</v>
      </c>
      <c r="R387" s="72">
        <f t="shared" si="76"/>
        <v>0</v>
      </c>
      <c r="S387" s="72">
        <f t="shared" si="69"/>
        <v>0</v>
      </c>
      <c r="T387" s="74">
        <f t="shared" si="70"/>
        <v>0</v>
      </c>
      <c r="U387" s="77">
        <f t="shared" si="71"/>
        <v>360</v>
      </c>
      <c r="V387" s="78">
        <f t="shared" si="72"/>
        <v>0</v>
      </c>
    </row>
    <row r="388" spans="9:22" x14ac:dyDescent="0.25">
      <c r="I388" s="96">
        <f t="shared" si="73"/>
        <v>0</v>
      </c>
      <c r="J388" s="97">
        <f t="shared" si="74"/>
        <v>0</v>
      </c>
      <c r="K388" s="79">
        <f t="shared" si="77"/>
        <v>0</v>
      </c>
      <c r="L388" s="72">
        <f t="shared" si="66"/>
        <v>0</v>
      </c>
      <c r="M388" s="80"/>
      <c r="N388" s="80">
        <f t="shared" si="67"/>
        <v>0</v>
      </c>
      <c r="O388" s="72">
        <f t="shared" si="68"/>
        <v>0</v>
      </c>
      <c r="P388" s="72">
        <f t="shared" si="78"/>
        <v>0</v>
      </c>
      <c r="Q388" s="72">
        <f t="shared" si="75"/>
        <v>0</v>
      </c>
      <c r="R388" s="72">
        <f t="shared" si="76"/>
        <v>0</v>
      </c>
      <c r="S388" s="72">
        <f t="shared" si="69"/>
        <v>0</v>
      </c>
      <c r="T388" s="74">
        <f t="shared" si="70"/>
        <v>0</v>
      </c>
      <c r="U388" s="77">
        <f t="shared" si="71"/>
        <v>360</v>
      </c>
      <c r="V388" s="78">
        <f t="shared" si="72"/>
        <v>0</v>
      </c>
    </row>
    <row r="389" spans="9:22" x14ac:dyDescent="0.25">
      <c r="I389" s="96">
        <f t="shared" si="73"/>
        <v>0</v>
      </c>
      <c r="J389" s="97">
        <f t="shared" si="74"/>
        <v>0</v>
      </c>
      <c r="K389" s="79">
        <f t="shared" si="77"/>
        <v>0</v>
      </c>
      <c r="L389" s="72">
        <f t="shared" si="66"/>
        <v>0</v>
      </c>
      <c r="M389" s="80"/>
      <c r="N389" s="80">
        <f t="shared" si="67"/>
        <v>0</v>
      </c>
      <c r="O389" s="72">
        <f t="shared" si="68"/>
        <v>0</v>
      </c>
      <c r="P389" s="72">
        <f t="shared" si="78"/>
        <v>0</v>
      </c>
      <c r="Q389" s="72">
        <f t="shared" si="75"/>
        <v>0</v>
      </c>
      <c r="R389" s="72">
        <f t="shared" si="76"/>
        <v>0</v>
      </c>
      <c r="S389" s="72">
        <f t="shared" si="69"/>
        <v>0</v>
      </c>
      <c r="T389" s="74">
        <f t="shared" si="70"/>
        <v>0</v>
      </c>
      <c r="U389" s="77">
        <f t="shared" si="71"/>
        <v>360</v>
      </c>
      <c r="V389" s="78">
        <f t="shared" si="72"/>
        <v>0</v>
      </c>
    </row>
    <row r="390" spans="9:22" x14ac:dyDescent="0.25">
      <c r="I390" s="96">
        <f t="shared" si="73"/>
        <v>0</v>
      </c>
      <c r="J390" s="97">
        <f t="shared" si="74"/>
        <v>0</v>
      </c>
      <c r="K390" s="79">
        <f t="shared" si="77"/>
        <v>0</v>
      </c>
      <c r="L390" s="72">
        <f t="shared" si="66"/>
        <v>0</v>
      </c>
      <c r="M390" s="80"/>
      <c r="N390" s="80">
        <f t="shared" si="67"/>
        <v>0</v>
      </c>
      <c r="O390" s="72">
        <f t="shared" si="68"/>
        <v>0</v>
      </c>
      <c r="P390" s="72">
        <f t="shared" si="78"/>
        <v>0</v>
      </c>
      <c r="Q390" s="72">
        <f t="shared" si="75"/>
        <v>0</v>
      </c>
      <c r="R390" s="72">
        <f t="shared" si="76"/>
        <v>0</v>
      </c>
      <c r="S390" s="72">
        <f t="shared" si="69"/>
        <v>0</v>
      </c>
      <c r="T390" s="74">
        <f t="shared" si="70"/>
        <v>0</v>
      </c>
      <c r="U390" s="77">
        <f t="shared" si="71"/>
        <v>360</v>
      </c>
      <c r="V390" s="78">
        <f t="shared" si="72"/>
        <v>0</v>
      </c>
    </row>
    <row r="391" spans="9:22" x14ac:dyDescent="0.25">
      <c r="I391" s="96">
        <f t="shared" si="73"/>
        <v>0</v>
      </c>
      <c r="J391" s="97">
        <f t="shared" si="74"/>
        <v>0</v>
      </c>
      <c r="K391" s="82">
        <f t="shared" si="77"/>
        <v>0</v>
      </c>
      <c r="L391" s="72">
        <f t="shared" ref="L391:L454" si="79">(IF(K391&gt;0,$L$5*((1+$E$35)^J391),0))</f>
        <v>0</v>
      </c>
      <c r="M391" s="83"/>
      <c r="N391" s="80">
        <f t="shared" ref="N391:N454" si="80">IF(K391&gt;0,$N$5/12,0)</f>
        <v>0</v>
      </c>
      <c r="O391" s="72">
        <f t="shared" ref="O391:O454" si="81">IF(K391&gt;0,($O$5-(ROUNDDOWN(($K$5-K391)/12,0)*$B$52))/12,0)</f>
        <v>0</v>
      </c>
      <c r="P391" s="72">
        <f t="shared" si="78"/>
        <v>0</v>
      </c>
      <c r="Q391" s="72">
        <f t="shared" si="75"/>
        <v>0</v>
      </c>
      <c r="R391" s="72">
        <f t="shared" si="76"/>
        <v>0</v>
      </c>
      <c r="S391" s="72">
        <f t="shared" ref="S391:S454" si="82">Q391+R391</f>
        <v>0</v>
      </c>
      <c r="T391" s="74">
        <f t="shared" ref="T391:T454" si="83">IF(K391&gt;0,L391-M391-N391-O391,0)</f>
        <v>0</v>
      </c>
      <c r="U391" s="77">
        <f t="shared" ref="U391:U454" si="84">$K$5-K392</f>
        <v>360</v>
      </c>
      <c r="V391" s="78">
        <f t="shared" ref="V391:V454" si="85">S391</f>
        <v>0</v>
      </c>
    </row>
    <row r="392" spans="9:22" x14ac:dyDescent="0.25">
      <c r="I392" s="96">
        <f t="shared" ref="I392:I455" si="86">IF($I$5&gt;K392,($I$5-K392)/12,0)</f>
        <v>0</v>
      </c>
      <c r="J392" s="97">
        <f t="shared" ref="J392:J455" si="87">ROUNDDOWN(I392,0)</f>
        <v>0</v>
      </c>
      <c r="K392" s="79">
        <f t="shared" si="77"/>
        <v>0</v>
      </c>
      <c r="L392" s="72">
        <f t="shared" si="79"/>
        <v>0</v>
      </c>
      <c r="M392" s="80"/>
      <c r="N392" s="80">
        <f t="shared" si="80"/>
        <v>0</v>
      </c>
      <c r="O392" s="72">
        <f t="shared" si="81"/>
        <v>0</v>
      </c>
      <c r="P392" s="72">
        <f t="shared" si="78"/>
        <v>0</v>
      </c>
      <c r="Q392" s="72">
        <f t="shared" ref="Q392:Q455" si="88">IF(K392&gt;0,(S391+T392)*(1-($P$5/12)),0)</f>
        <v>0</v>
      </c>
      <c r="R392" s="72">
        <f t="shared" ref="R392:R455" si="89">Q392*($B$15/12)</f>
        <v>0</v>
      </c>
      <c r="S392" s="72">
        <f t="shared" si="82"/>
        <v>0</v>
      </c>
      <c r="T392" s="74">
        <f t="shared" si="83"/>
        <v>0</v>
      </c>
      <c r="U392" s="77">
        <f t="shared" si="84"/>
        <v>360</v>
      </c>
      <c r="V392" s="78">
        <f t="shared" si="85"/>
        <v>0</v>
      </c>
    </row>
    <row r="393" spans="9:22" x14ac:dyDescent="0.25">
      <c r="I393" s="96">
        <f t="shared" si="86"/>
        <v>0</v>
      </c>
      <c r="J393" s="97">
        <f t="shared" si="87"/>
        <v>0</v>
      </c>
      <c r="K393" s="79">
        <f t="shared" ref="K393:K456" si="90">IF(K392-1&gt;0,K392-1,0)</f>
        <v>0</v>
      </c>
      <c r="L393" s="72">
        <f t="shared" si="79"/>
        <v>0</v>
      </c>
      <c r="M393" s="80"/>
      <c r="N393" s="80">
        <f t="shared" si="80"/>
        <v>0</v>
      </c>
      <c r="O393" s="72">
        <f t="shared" si="81"/>
        <v>0</v>
      </c>
      <c r="P393" s="72">
        <f t="shared" ref="P393:P456" si="91">IF(K393&gt;0,Q393*($P$5/12),0)</f>
        <v>0</v>
      </c>
      <c r="Q393" s="72">
        <f t="shared" si="88"/>
        <v>0</v>
      </c>
      <c r="R393" s="72">
        <f t="shared" si="89"/>
        <v>0</v>
      </c>
      <c r="S393" s="72">
        <f t="shared" si="82"/>
        <v>0</v>
      </c>
      <c r="T393" s="74">
        <f t="shared" si="83"/>
        <v>0</v>
      </c>
      <c r="U393" s="77">
        <f t="shared" si="84"/>
        <v>360</v>
      </c>
      <c r="V393" s="78">
        <f t="shared" si="85"/>
        <v>0</v>
      </c>
    </row>
    <row r="394" spans="9:22" x14ac:dyDescent="0.25">
      <c r="I394" s="96">
        <f t="shared" si="86"/>
        <v>0</v>
      </c>
      <c r="J394" s="97">
        <f t="shared" si="87"/>
        <v>0</v>
      </c>
      <c r="K394" s="79">
        <f t="shared" si="90"/>
        <v>0</v>
      </c>
      <c r="L394" s="72">
        <f t="shared" si="79"/>
        <v>0</v>
      </c>
      <c r="M394" s="80"/>
      <c r="N394" s="80">
        <f t="shared" si="80"/>
        <v>0</v>
      </c>
      <c r="O394" s="72">
        <f t="shared" si="81"/>
        <v>0</v>
      </c>
      <c r="P394" s="72">
        <f t="shared" si="91"/>
        <v>0</v>
      </c>
      <c r="Q394" s="72">
        <f t="shared" si="88"/>
        <v>0</v>
      </c>
      <c r="R394" s="72">
        <f t="shared" si="89"/>
        <v>0</v>
      </c>
      <c r="S394" s="72">
        <f t="shared" si="82"/>
        <v>0</v>
      </c>
      <c r="T394" s="74">
        <f t="shared" si="83"/>
        <v>0</v>
      </c>
      <c r="U394" s="77">
        <f t="shared" si="84"/>
        <v>360</v>
      </c>
      <c r="V394" s="78">
        <f t="shared" si="85"/>
        <v>0</v>
      </c>
    </row>
    <row r="395" spans="9:22" x14ac:dyDescent="0.25">
      <c r="I395" s="96">
        <f t="shared" si="86"/>
        <v>0</v>
      </c>
      <c r="J395" s="97">
        <f t="shared" si="87"/>
        <v>0</v>
      </c>
      <c r="K395" s="79">
        <f t="shared" si="90"/>
        <v>0</v>
      </c>
      <c r="L395" s="72">
        <f t="shared" si="79"/>
        <v>0</v>
      </c>
      <c r="M395" s="80"/>
      <c r="N395" s="80">
        <f t="shared" si="80"/>
        <v>0</v>
      </c>
      <c r="O395" s="72">
        <f t="shared" si="81"/>
        <v>0</v>
      </c>
      <c r="P395" s="72">
        <f t="shared" si="91"/>
        <v>0</v>
      </c>
      <c r="Q395" s="72">
        <f t="shared" si="88"/>
        <v>0</v>
      </c>
      <c r="R395" s="72">
        <f t="shared" si="89"/>
        <v>0</v>
      </c>
      <c r="S395" s="72">
        <f t="shared" si="82"/>
        <v>0</v>
      </c>
      <c r="T395" s="74">
        <f t="shared" si="83"/>
        <v>0</v>
      </c>
      <c r="U395" s="77">
        <f t="shared" si="84"/>
        <v>360</v>
      </c>
      <c r="V395" s="78">
        <f t="shared" si="85"/>
        <v>0</v>
      </c>
    </row>
    <row r="396" spans="9:22" x14ac:dyDescent="0.25">
      <c r="I396" s="96">
        <f t="shared" si="86"/>
        <v>0</v>
      </c>
      <c r="J396" s="97">
        <f t="shared" si="87"/>
        <v>0</v>
      </c>
      <c r="K396" s="79">
        <f t="shared" si="90"/>
        <v>0</v>
      </c>
      <c r="L396" s="72">
        <f t="shared" si="79"/>
        <v>0</v>
      </c>
      <c r="M396" s="80"/>
      <c r="N396" s="80">
        <f t="shared" si="80"/>
        <v>0</v>
      </c>
      <c r="O396" s="72">
        <f t="shared" si="81"/>
        <v>0</v>
      </c>
      <c r="P396" s="72">
        <f t="shared" si="91"/>
        <v>0</v>
      </c>
      <c r="Q396" s="72">
        <f t="shared" si="88"/>
        <v>0</v>
      </c>
      <c r="R396" s="72">
        <f t="shared" si="89"/>
        <v>0</v>
      </c>
      <c r="S396" s="72">
        <f t="shared" si="82"/>
        <v>0</v>
      </c>
      <c r="T396" s="74">
        <f t="shared" si="83"/>
        <v>0</v>
      </c>
      <c r="U396" s="77">
        <f t="shared" si="84"/>
        <v>360</v>
      </c>
      <c r="V396" s="78">
        <f t="shared" si="85"/>
        <v>0</v>
      </c>
    </row>
    <row r="397" spans="9:22" x14ac:dyDescent="0.25">
      <c r="I397" s="96">
        <f t="shared" si="86"/>
        <v>0</v>
      </c>
      <c r="J397" s="97">
        <f t="shared" si="87"/>
        <v>0</v>
      </c>
      <c r="K397" s="79">
        <f t="shared" si="90"/>
        <v>0</v>
      </c>
      <c r="L397" s="72">
        <f t="shared" si="79"/>
        <v>0</v>
      </c>
      <c r="M397" s="80"/>
      <c r="N397" s="80">
        <f t="shared" si="80"/>
        <v>0</v>
      </c>
      <c r="O397" s="72">
        <f t="shared" si="81"/>
        <v>0</v>
      </c>
      <c r="P397" s="72">
        <f t="shared" si="91"/>
        <v>0</v>
      </c>
      <c r="Q397" s="72">
        <f t="shared" si="88"/>
        <v>0</v>
      </c>
      <c r="R397" s="72">
        <f t="shared" si="89"/>
        <v>0</v>
      </c>
      <c r="S397" s="72">
        <f t="shared" si="82"/>
        <v>0</v>
      </c>
      <c r="T397" s="74">
        <f t="shared" si="83"/>
        <v>0</v>
      </c>
      <c r="U397" s="77">
        <f t="shared" si="84"/>
        <v>360</v>
      </c>
      <c r="V397" s="78">
        <f t="shared" si="85"/>
        <v>0</v>
      </c>
    </row>
    <row r="398" spans="9:22" x14ac:dyDescent="0.25">
      <c r="I398" s="96">
        <f t="shared" si="86"/>
        <v>0</v>
      </c>
      <c r="J398" s="97">
        <f t="shared" si="87"/>
        <v>0</v>
      </c>
      <c r="K398" s="79">
        <f t="shared" si="90"/>
        <v>0</v>
      </c>
      <c r="L398" s="72">
        <f t="shared" si="79"/>
        <v>0</v>
      </c>
      <c r="M398" s="80"/>
      <c r="N398" s="80">
        <f t="shared" si="80"/>
        <v>0</v>
      </c>
      <c r="O398" s="72">
        <f t="shared" si="81"/>
        <v>0</v>
      </c>
      <c r="P398" s="72">
        <f t="shared" si="91"/>
        <v>0</v>
      </c>
      <c r="Q398" s="72">
        <f t="shared" si="88"/>
        <v>0</v>
      </c>
      <c r="R398" s="72">
        <f t="shared" si="89"/>
        <v>0</v>
      </c>
      <c r="S398" s="72">
        <f t="shared" si="82"/>
        <v>0</v>
      </c>
      <c r="T398" s="74">
        <f t="shared" si="83"/>
        <v>0</v>
      </c>
      <c r="U398" s="77">
        <f t="shared" si="84"/>
        <v>360</v>
      </c>
      <c r="V398" s="78">
        <f t="shared" si="85"/>
        <v>0</v>
      </c>
    </row>
    <row r="399" spans="9:22" x14ac:dyDescent="0.25">
      <c r="I399" s="96">
        <f t="shared" si="86"/>
        <v>0</v>
      </c>
      <c r="J399" s="97">
        <f t="shared" si="87"/>
        <v>0</v>
      </c>
      <c r="K399" s="79">
        <f t="shared" si="90"/>
        <v>0</v>
      </c>
      <c r="L399" s="72">
        <f t="shared" si="79"/>
        <v>0</v>
      </c>
      <c r="M399" s="80"/>
      <c r="N399" s="80">
        <f t="shared" si="80"/>
        <v>0</v>
      </c>
      <c r="O399" s="72">
        <f t="shared" si="81"/>
        <v>0</v>
      </c>
      <c r="P399" s="72">
        <f t="shared" si="91"/>
        <v>0</v>
      </c>
      <c r="Q399" s="72">
        <f t="shared" si="88"/>
        <v>0</v>
      </c>
      <c r="R399" s="72">
        <f t="shared" si="89"/>
        <v>0</v>
      </c>
      <c r="S399" s="72">
        <f t="shared" si="82"/>
        <v>0</v>
      </c>
      <c r="T399" s="74">
        <f t="shared" si="83"/>
        <v>0</v>
      </c>
      <c r="U399" s="77">
        <f t="shared" si="84"/>
        <v>360</v>
      </c>
      <c r="V399" s="78">
        <f t="shared" si="85"/>
        <v>0</v>
      </c>
    </row>
    <row r="400" spans="9:22" x14ac:dyDescent="0.25">
      <c r="I400" s="96">
        <f t="shared" si="86"/>
        <v>0</v>
      </c>
      <c r="J400" s="97">
        <f t="shared" si="87"/>
        <v>0</v>
      </c>
      <c r="K400" s="79">
        <f t="shared" si="90"/>
        <v>0</v>
      </c>
      <c r="L400" s="72">
        <f t="shared" si="79"/>
        <v>0</v>
      </c>
      <c r="M400" s="80"/>
      <c r="N400" s="80">
        <f t="shared" si="80"/>
        <v>0</v>
      </c>
      <c r="O400" s="72">
        <f t="shared" si="81"/>
        <v>0</v>
      </c>
      <c r="P400" s="72">
        <f t="shared" si="91"/>
        <v>0</v>
      </c>
      <c r="Q400" s="72">
        <f t="shared" si="88"/>
        <v>0</v>
      </c>
      <c r="R400" s="72">
        <f t="shared" si="89"/>
        <v>0</v>
      </c>
      <c r="S400" s="72">
        <f t="shared" si="82"/>
        <v>0</v>
      </c>
      <c r="T400" s="74">
        <f t="shared" si="83"/>
        <v>0</v>
      </c>
      <c r="U400" s="77">
        <f t="shared" si="84"/>
        <v>360</v>
      </c>
      <c r="V400" s="78">
        <f t="shared" si="85"/>
        <v>0</v>
      </c>
    </row>
    <row r="401" spans="9:22" x14ac:dyDescent="0.25">
      <c r="I401" s="96">
        <f t="shared" si="86"/>
        <v>0</v>
      </c>
      <c r="J401" s="97">
        <f t="shared" si="87"/>
        <v>0</v>
      </c>
      <c r="K401" s="79">
        <f t="shared" si="90"/>
        <v>0</v>
      </c>
      <c r="L401" s="72">
        <f t="shared" si="79"/>
        <v>0</v>
      </c>
      <c r="M401" s="80"/>
      <c r="N401" s="80">
        <f t="shared" si="80"/>
        <v>0</v>
      </c>
      <c r="O401" s="72">
        <f t="shared" si="81"/>
        <v>0</v>
      </c>
      <c r="P401" s="72">
        <f t="shared" si="91"/>
        <v>0</v>
      </c>
      <c r="Q401" s="72">
        <f t="shared" si="88"/>
        <v>0</v>
      </c>
      <c r="R401" s="72">
        <f t="shared" si="89"/>
        <v>0</v>
      </c>
      <c r="S401" s="72">
        <f t="shared" si="82"/>
        <v>0</v>
      </c>
      <c r="T401" s="74">
        <f t="shared" si="83"/>
        <v>0</v>
      </c>
      <c r="U401" s="77">
        <f t="shared" si="84"/>
        <v>360</v>
      </c>
      <c r="V401" s="78">
        <f t="shared" si="85"/>
        <v>0</v>
      </c>
    </row>
    <row r="402" spans="9:22" x14ac:dyDescent="0.25">
      <c r="I402" s="96">
        <f t="shared" si="86"/>
        <v>0</v>
      </c>
      <c r="J402" s="97">
        <f t="shared" si="87"/>
        <v>0</v>
      </c>
      <c r="K402" s="79">
        <f t="shared" si="90"/>
        <v>0</v>
      </c>
      <c r="L402" s="72">
        <f t="shared" si="79"/>
        <v>0</v>
      </c>
      <c r="M402" s="80"/>
      <c r="N402" s="80">
        <f t="shared" si="80"/>
        <v>0</v>
      </c>
      <c r="O402" s="72">
        <f t="shared" si="81"/>
        <v>0</v>
      </c>
      <c r="P402" s="72">
        <f t="shared" si="91"/>
        <v>0</v>
      </c>
      <c r="Q402" s="72">
        <f t="shared" si="88"/>
        <v>0</v>
      </c>
      <c r="R402" s="72">
        <f t="shared" si="89"/>
        <v>0</v>
      </c>
      <c r="S402" s="72">
        <f t="shared" si="82"/>
        <v>0</v>
      </c>
      <c r="T402" s="74">
        <f t="shared" si="83"/>
        <v>0</v>
      </c>
      <c r="U402" s="77">
        <f t="shared" si="84"/>
        <v>360</v>
      </c>
      <c r="V402" s="78">
        <f t="shared" si="85"/>
        <v>0</v>
      </c>
    </row>
    <row r="403" spans="9:22" x14ac:dyDescent="0.25">
      <c r="I403" s="96">
        <f t="shared" si="86"/>
        <v>0</v>
      </c>
      <c r="J403" s="97">
        <f t="shared" si="87"/>
        <v>0</v>
      </c>
      <c r="K403" s="82">
        <f t="shared" si="90"/>
        <v>0</v>
      </c>
      <c r="L403" s="72">
        <f t="shared" si="79"/>
        <v>0</v>
      </c>
      <c r="M403" s="83"/>
      <c r="N403" s="80">
        <f t="shared" si="80"/>
        <v>0</v>
      </c>
      <c r="O403" s="72">
        <f t="shared" si="81"/>
        <v>0</v>
      </c>
      <c r="P403" s="72">
        <f t="shared" si="91"/>
        <v>0</v>
      </c>
      <c r="Q403" s="72">
        <f t="shared" si="88"/>
        <v>0</v>
      </c>
      <c r="R403" s="72">
        <f t="shared" si="89"/>
        <v>0</v>
      </c>
      <c r="S403" s="72">
        <f t="shared" si="82"/>
        <v>0</v>
      </c>
      <c r="T403" s="74">
        <f t="shared" si="83"/>
        <v>0</v>
      </c>
      <c r="U403" s="77">
        <f t="shared" si="84"/>
        <v>360</v>
      </c>
      <c r="V403" s="78">
        <f t="shared" si="85"/>
        <v>0</v>
      </c>
    </row>
    <row r="404" spans="9:22" x14ac:dyDescent="0.25">
      <c r="I404" s="96">
        <f t="shared" si="86"/>
        <v>0</v>
      </c>
      <c r="J404" s="97">
        <f t="shared" si="87"/>
        <v>0</v>
      </c>
      <c r="K404" s="79">
        <f t="shared" si="90"/>
        <v>0</v>
      </c>
      <c r="L404" s="72">
        <f t="shared" si="79"/>
        <v>0</v>
      </c>
      <c r="M404" s="80"/>
      <c r="N404" s="80">
        <f t="shared" si="80"/>
        <v>0</v>
      </c>
      <c r="O404" s="72">
        <f t="shared" si="81"/>
        <v>0</v>
      </c>
      <c r="P404" s="72">
        <f t="shared" si="91"/>
        <v>0</v>
      </c>
      <c r="Q404" s="72">
        <f t="shared" si="88"/>
        <v>0</v>
      </c>
      <c r="R404" s="72">
        <f t="shared" si="89"/>
        <v>0</v>
      </c>
      <c r="S404" s="72">
        <f t="shared" si="82"/>
        <v>0</v>
      </c>
      <c r="T404" s="74">
        <f t="shared" si="83"/>
        <v>0</v>
      </c>
      <c r="U404" s="77">
        <f t="shared" si="84"/>
        <v>360</v>
      </c>
      <c r="V404" s="78">
        <f t="shared" si="85"/>
        <v>0</v>
      </c>
    </row>
    <row r="405" spans="9:22" x14ac:dyDescent="0.25">
      <c r="I405" s="96">
        <f t="shared" si="86"/>
        <v>0</v>
      </c>
      <c r="J405" s="97">
        <f t="shared" si="87"/>
        <v>0</v>
      </c>
      <c r="K405" s="79">
        <f t="shared" si="90"/>
        <v>0</v>
      </c>
      <c r="L405" s="72">
        <f t="shared" si="79"/>
        <v>0</v>
      </c>
      <c r="M405" s="80"/>
      <c r="N405" s="80">
        <f t="shared" si="80"/>
        <v>0</v>
      </c>
      <c r="O405" s="72">
        <f t="shared" si="81"/>
        <v>0</v>
      </c>
      <c r="P405" s="72">
        <f t="shared" si="91"/>
        <v>0</v>
      </c>
      <c r="Q405" s="72">
        <f t="shared" si="88"/>
        <v>0</v>
      </c>
      <c r="R405" s="72">
        <f t="shared" si="89"/>
        <v>0</v>
      </c>
      <c r="S405" s="72">
        <f t="shared" si="82"/>
        <v>0</v>
      </c>
      <c r="T405" s="74">
        <f t="shared" si="83"/>
        <v>0</v>
      </c>
      <c r="U405" s="77">
        <f t="shared" si="84"/>
        <v>360</v>
      </c>
      <c r="V405" s="78">
        <f t="shared" si="85"/>
        <v>0</v>
      </c>
    </row>
    <row r="406" spans="9:22" x14ac:dyDescent="0.25">
      <c r="I406" s="96">
        <f t="shared" si="86"/>
        <v>0</v>
      </c>
      <c r="J406" s="97">
        <f t="shared" si="87"/>
        <v>0</v>
      </c>
      <c r="K406" s="79">
        <f t="shared" si="90"/>
        <v>0</v>
      </c>
      <c r="L406" s="72">
        <f t="shared" si="79"/>
        <v>0</v>
      </c>
      <c r="M406" s="80"/>
      <c r="N406" s="80">
        <f t="shared" si="80"/>
        <v>0</v>
      </c>
      <c r="O406" s="72">
        <f t="shared" si="81"/>
        <v>0</v>
      </c>
      <c r="P406" s="72">
        <f t="shared" si="91"/>
        <v>0</v>
      </c>
      <c r="Q406" s="72">
        <f t="shared" si="88"/>
        <v>0</v>
      </c>
      <c r="R406" s="72">
        <f t="shared" si="89"/>
        <v>0</v>
      </c>
      <c r="S406" s="72">
        <f t="shared" si="82"/>
        <v>0</v>
      </c>
      <c r="T406" s="74">
        <f t="shared" si="83"/>
        <v>0</v>
      </c>
      <c r="U406" s="77">
        <f t="shared" si="84"/>
        <v>360</v>
      </c>
      <c r="V406" s="78">
        <f t="shared" si="85"/>
        <v>0</v>
      </c>
    </row>
    <row r="407" spans="9:22" x14ac:dyDescent="0.25">
      <c r="I407" s="96">
        <f t="shared" si="86"/>
        <v>0</v>
      </c>
      <c r="J407" s="97">
        <f t="shared" si="87"/>
        <v>0</v>
      </c>
      <c r="K407" s="79">
        <f t="shared" si="90"/>
        <v>0</v>
      </c>
      <c r="L407" s="72">
        <f t="shared" si="79"/>
        <v>0</v>
      </c>
      <c r="M407" s="80"/>
      <c r="N407" s="80">
        <f t="shared" si="80"/>
        <v>0</v>
      </c>
      <c r="O407" s="72">
        <f t="shared" si="81"/>
        <v>0</v>
      </c>
      <c r="P407" s="72">
        <f t="shared" si="91"/>
        <v>0</v>
      </c>
      <c r="Q407" s="72">
        <f t="shared" si="88"/>
        <v>0</v>
      </c>
      <c r="R407" s="72">
        <f t="shared" si="89"/>
        <v>0</v>
      </c>
      <c r="S407" s="72">
        <f t="shared" si="82"/>
        <v>0</v>
      </c>
      <c r="T407" s="74">
        <f t="shared" si="83"/>
        <v>0</v>
      </c>
      <c r="U407" s="77">
        <f t="shared" si="84"/>
        <v>360</v>
      </c>
      <c r="V407" s="78">
        <f t="shared" si="85"/>
        <v>0</v>
      </c>
    </row>
    <row r="408" spans="9:22" x14ac:dyDescent="0.25">
      <c r="I408" s="96">
        <f t="shared" si="86"/>
        <v>0</v>
      </c>
      <c r="J408" s="97">
        <f t="shared" si="87"/>
        <v>0</v>
      </c>
      <c r="K408" s="79">
        <f t="shared" si="90"/>
        <v>0</v>
      </c>
      <c r="L408" s="72">
        <f t="shared" si="79"/>
        <v>0</v>
      </c>
      <c r="M408" s="80"/>
      <c r="N408" s="80">
        <f t="shared" si="80"/>
        <v>0</v>
      </c>
      <c r="O408" s="72">
        <f t="shared" si="81"/>
        <v>0</v>
      </c>
      <c r="P408" s="72">
        <f t="shared" si="91"/>
        <v>0</v>
      </c>
      <c r="Q408" s="72">
        <f t="shared" si="88"/>
        <v>0</v>
      </c>
      <c r="R408" s="72">
        <f t="shared" si="89"/>
        <v>0</v>
      </c>
      <c r="S408" s="72">
        <f t="shared" si="82"/>
        <v>0</v>
      </c>
      <c r="T408" s="74">
        <f t="shared" si="83"/>
        <v>0</v>
      </c>
      <c r="U408" s="77">
        <f t="shared" si="84"/>
        <v>360</v>
      </c>
      <c r="V408" s="78">
        <f t="shared" si="85"/>
        <v>0</v>
      </c>
    </row>
    <row r="409" spans="9:22" x14ac:dyDescent="0.25">
      <c r="I409" s="96">
        <f t="shared" si="86"/>
        <v>0</v>
      </c>
      <c r="J409" s="97">
        <f t="shared" si="87"/>
        <v>0</v>
      </c>
      <c r="K409" s="79">
        <f t="shared" si="90"/>
        <v>0</v>
      </c>
      <c r="L409" s="72">
        <f t="shared" si="79"/>
        <v>0</v>
      </c>
      <c r="M409" s="80"/>
      <c r="N409" s="80">
        <f t="shared" si="80"/>
        <v>0</v>
      </c>
      <c r="O409" s="72">
        <f t="shared" si="81"/>
        <v>0</v>
      </c>
      <c r="P409" s="72">
        <f t="shared" si="91"/>
        <v>0</v>
      </c>
      <c r="Q409" s="72">
        <f t="shared" si="88"/>
        <v>0</v>
      </c>
      <c r="R409" s="72">
        <f t="shared" si="89"/>
        <v>0</v>
      </c>
      <c r="S409" s="72">
        <f t="shared" si="82"/>
        <v>0</v>
      </c>
      <c r="T409" s="74">
        <f t="shared" si="83"/>
        <v>0</v>
      </c>
      <c r="U409" s="77">
        <f t="shared" si="84"/>
        <v>360</v>
      </c>
      <c r="V409" s="78">
        <f t="shared" si="85"/>
        <v>0</v>
      </c>
    </row>
    <row r="410" spans="9:22" x14ac:dyDescent="0.25">
      <c r="I410" s="96">
        <f t="shared" si="86"/>
        <v>0</v>
      </c>
      <c r="J410" s="97">
        <f t="shared" si="87"/>
        <v>0</v>
      </c>
      <c r="K410" s="79">
        <f t="shared" si="90"/>
        <v>0</v>
      </c>
      <c r="L410" s="72">
        <f t="shared" si="79"/>
        <v>0</v>
      </c>
      <c r="M410" s="80"/>
      <c r="N410" s="80">
        <f t="shared" si="80"/>
        <v>0</v>
      </c>
      <c r="O410" s="72">
        <f t="shared" si="81"/>
        <v>0</v>
      </c>
      <c r="P410" s="72">
        <f t="shared" si="91"/>
        <v>0</v>
      </c>
      <c r="Q410" s="72">
        <f t="shared" si="88"/>
        <v>0</v>
      </c>
      <c r="R410" s="72">
        <f t="shared" si="89"/>
        <v>0</v>
      </c>
      <c r="S410" s="72">
        <f t="shared" si="82"/>
        <v>0</v>
      </c>
      <c r="T410" s="74">
        <f t="shared" si="83"/>
        <v>0</v>
      </c>
      <c r="U410" s="77">
        <f t="shared" si="84"/>
        <v>360</v>
      </c>
      <c r="V410" s="78">
        <f t="shared" si="85"/>
        <v>0</v>
      </c>
    </row>
    <row r="411" spans="9:22" x14ac:dyDescent="0.25">
      <c r="I411" s="96">
        <f t="shared" si="86"/>
        <v>0</v>
      </c>
      <c r="J411" s="97">
        <f t="shared" si="87"/>
        <v>0</v>
      </c>
      <c r="K411" s="79">
        <f t="shared" si="90"/>
        <v>0</v>
      </c>
      <c r="L411" s="72">
        <f t="shared" si="79"/>
        <v>0</v>
      </c>
      <c r="M411" s="80"/>
      <c r="N411" s="80">
        <f t="shared" si="80"/>
        <v>0</v>
      </c>
      <c r="O411" s="72">
        <f t="shared" si="81"/>
        <v>0</v>
      </c>
      <c r="P411" s="72">
        <f t="shared" si="91"/>
        <v>0</v>
      </c>
      <c r="Q411" s="72">
        <f t="shared" si="88"/>
        <v>0</v>
      </c>
      <c r="R411" s="72">
        <f t="shared" si="89"/>
        <v>0</v>
      </c>
      <c r="S411" s="72">
        <f t="shared" si="82"/>
        <v>0</v>
      </c>
      <c r="T411" s="74">
        <f t="shared" si="83"/>
        <v>0</v>
      </c>
      <c r="U411" s="77">
        <f t="shared" si="84"/>
        <v>360</v>
      </c>
      <c r="V411" s="78">
        <f t="shared" si="85"/>
        <v>0</v>
      </c>
    </row>
    <row r="412" spans="9:22" x14ac:dyDescent="0.25">
      <c r="I412" s="96">
        <f t="shared" si="86"/>
        <v>0</v>
      </c>
      <c r="J412" s="97">
        <f t="shared" si="87"/>
        <v>0</v>
      </c>
      <c r="K412" s="79">
        <f t="shared" si="90"/>
        <v>0</v>
      </c>
      <c r="L412" s="72">
        <f t="shared" si="79"/>
        <v>0</v>
      </c>
      <c r="M412" s="80"/>
      <c r="N412" s="80">
        <f t="shared" si="80"/>
        <v>0</v>
      </c>
      <c r="O412" s="72">
        <f t="shared" si="81"/>
        <v>0</v>
      </c>
      <c r="P412" s="72">
        <f t="shared" si="91"/>
        <v>0</v>
      </c>
      <c r="Q412" s="72">
        <f t="shared" si="88"/>
        <v>0</v>
      </c>
      <c r="R412" s="72">
        <f t="shared" si="89"/>
        <v>0</v>
      </c>
      <c r="S412" s="72">
        <f t="shared" si="82"/>
        <v>0</v>
      </c>
      <c r="T412" s="74">
        <f t="shared" si="83"/>
        <v>0</v>
      </c>
      <c r="U412" s="77">
        <f t="shared" si="84"/>
        <v>360</v>
      </c>
      <c r="V412" s="78">
        <f t="shared" si="85"/>
        <v>0</v>
      </c>
    </row>
    <row r="413" spans="9:22" x14ac:dyDescent="0.25">
      <c r="I413" s="96">
        <f t="shared" si="86"/>
        <v>0</v>
      </c>
      <c r="J413" s="97">
        <f t="shared" si="87"/>
        <v>0</v>
      </c>
      <c r="K413" s="79">
        <f t="shared" si="90"/>
        <v>0</v>
      </c>
      <c r="L413" s="72">
        <f t="shared" si="79"/>
        <v>0</v>
      </c>
      <c r="M413" s="80"/>
      <c r="N413" s="80">
        <f t="shared" si="80"/>
        <v>0</v>
      </c>
      <c r="O413" s="72">
        <f t="shared" si="81"/>
        <v>0</v>
      </c>
      <c r="P413" s="72">
        <f t="shared" si="91"/>
        <v>0</v>
      </c>
      <c r="Q413" s="72">
        <f t="shared" si="88"/>
        <v>0</v>
      </c>
      <c r="R413" s="72">
        <f t="shared" si="89"/>
        <v>0</v>
      </c>
      <c r="S413" s="72">
        <f t="shared" si="82"/>
        <v>0</v>
      </c>
      <c r="T413" s="74">
        <f t="shared" si="83"/>
        <v>0</v>
      </c>
      <c r="U413" s="77">
        <f t="shared" si="84"/>
        <v>360</v>
      </c>
      <c r="V413" s="78">
        <f t="shared" si="85"/>
        <v>0</v>
      </c>
    </row>
    <row r="414" spans="9:22" x14ac:dyDescent="0.25">
      <c r="I414" s="96">
        <f t="shared" si="86"/>
        <v>0</v>
      </c>
      <c r="J414" s="97">
        <f t="shared" si="87"/>
        <v>0</v>
      </c>
      <c r="K414" s="79">
        <f t="shared" si="90"/>
        <v>0</v>
      </c>
      <c r="L414" s="72">
        <f t="shared" si="79"/>
        <v>0</v>
      </c>
      <c r="M414" s="80"/>
      <c r="N414" s="80">
        <f t="shared" si="80"/>
        <v>0</v>
      </c>
      <c r="O414" s="72">
        <f t="shared" si="81"/>
        <v>0</v>
      </c>
      <c r="P414" s="72">
        <f t="shared" si="91"/>
        <v>0</v>
      </c>
      <c r="Q414" s="72">
        <f t="shared" si="88"/>
        <v>0</v>
      </c>
      <c r="R414" s="72">
        <f t="shared" si="89"/>
        <v>0</v>
      </c>
      <c r="S414" s="72">
        <f t="shared" si="82"/>
        <v>0</v>
      </c>
      <c r="T414" s="74">
        <f t="shared" si="83"/>
        <v>0</v>
      </c>
      <c r="U414" s="77">
        <f t="shared" si="84"/>
        <v>360</v>
      </c>
      <c r="V414" s="78">
        <f t="shared" si="85"/>
        <v>0</v>
      </c>
    </row>
    <row r="415" spans="9:22" x14ac:dyDescent="0.25">
      <c r="I415" s="96">
        <f t="shared" si="86"/>
        <v>0</v>
      </c>
      <c r="J415" s="97">
        <f t="shared" si="87"/>
        <v>0</v>
      </c>
      <c r="K415" s="82">
        <f t="shared" si="90"/>
        <v>0</v>
      </c>
      <c r="L415" s="72">
        <f t="shared" si="79"/>
        <v>0</v>
      </c>
      <c r="M415" s="83"/>
      <c r="N415" s="80">
        <f t="shared" si="80"/>
        <v>0</v>
      </c>
      <c r="O415" s="72">
        <f t="shared" si="81"/>
        <v>0</v>
      </c>
      <c r="P415" s="72">
        <f t="shared" si="91"/>
        <v>0</v>
      </c>
      <c r="Q415" s="72">
        <f t="shared" si="88"/>
        <v>0</v>
      </c>
      <c r="R415" s="72">
        <f t="shared" si="89"/>
        <v>0</v>
      </c>
      <c r="S415" s="72">
        <f t="shared" si="82"/>
        <v>0</v>
      </c>
      <c r="T415" s="74">
        <f t="shared" si="83"/>
        <v>0</v>
      </c>
      <c r="U415" s="77">
        <f t="shared" si="84"/>
        <v>360</v>
      </c>
      <c r="V415" s="78">
        <f t="shared" si="85"/>
        <v>0</v>
      </c>
    </row>
    <row r="416" spans="9:22" x14ac:dyDescent="0.25">
      <c r="I416" s="96">
        <f t="shared" si="86"/>
        <v>0</v>
      </c>
      <c r="J416" s="97">
        <f t="shared" si="87"/>
        <v>0</v>
      </c>
      <c r="K416" s="79">
        <f t="shared" si="90"/>
        <v>0</v>
      </c>
      <c r="L416" s="72">
        <f t="shared" si="79"/>
        <v>0</v>
      </c>
      <c r="M416" s="80"/>
      <c r="N416" s="80">
        <f t="shared" si="80"/>
        <v>0</v>
      </c>
      <c r="O416" s="72">
        <f t="shared" si="81"/>
        <v>0</v>
      </c>
      <c r="P416" s="72">
        <f t="shared" si="91"/>
        <v>0</v>
      </c>
      <c r="Q416" s="72">
        <f t="shared" si="88"/>
        <v>0</v>
      </c>
      <c r="R416" s="72">
        <f t="shared" si="89"/>
        <v>0</v>
      </c>
      <c r="S416" s="72">
        <f t="shared" si="82"/>
        <v>0</v>
      </c>
      <c r="T416" s="74">
        <f t="shared" si="83"/>
        <v>0</v>
      </c>
      <c r="U416" s="77">
        <f t="shared" si="84"/>
        <v>360</v>
      </c>
      <c r="V416" s="78">
        <f t="shared" si="85"/>
        <v>0</v>
      </c>
    </row>
    <row r="417" spans="9:22" x14ac:dyDescent="0.25">
      <c r="I417" s="96">
        <f t="shared" si="86"/>
        <v>0</v>
      </c>
      <c r="J417" s="97">
        <f t="shared" si="87"/>
        <v>0</v>
      </c>
      <c r="K417" s="79">
        <f t="shared" si="90"/>
        <v>0</v>
      </c>
      <c r="L417" s="72">
        <f t="shared" si="79"/>
        <v>0</v>
      </c>
      <c r="M417" s="80"/>
      <c r="N417" s="80">
        <f t="shared" si="80"/>
        <v>0</v>
      </c>
      <c r="O417" s="72">
        <f t="shared" si="81"/>
        <v>0</v>
      </c>
      <c r="P417" s="72">
        <f t="shared" si="91"/>
        <v>0</v>
      </c>
      <c r="Q417" s="72">
        <f t="shared" si="88"/>
        <v>0</v>
      </c>
      <c r="R417" s="72">
        <f t="shared" si="89"/>
        <v>0</v>
      </c>
      <c r="S417" s="72">
        <f t="shared" si="82"/>
        <v>0</v>
      </c>
      <c r="T417" s="74">
        <f t="shared" si="83"/>
        <v>0</v>
      </c>
      <c r="U417" s="77">
        <f t="shared" si="84"/>
        <v>360</v>
      </c>
      <c r="V417" s="78">
        <f t="shared" si="85"/>
        <v>0</v>
      </c>
    </row>
    <row r="418" spans="9:22" x14ac:dyDescent="0.25">
      <c r="I418" s="96">
        <f t="shared" si="86"/>
        <v>0</v>
      </c>
      <c r="J418" s="97">
        <f t="shared" si="87"/>
        <v>0</v>
      </c>
      <c r="K418" s="79">
        <f t="shared" si="90"/>
        <v>0</v>
      </c>
      <c r="L418" s="72">
        <f t="shared" si="79"/>
        <v>0</v>
      </c>
      <c r="M418" s="80"/>
      <c r="N418" s="80">
        <f t="shared" si="80"/>
        <v>0</v>
      </c>
      <c r="O418" s="72">
        <f t="shared" si="81"/>
        <v>0</v>
      </c>
      <c r="P418" s="72">
        <f t="shared" si="91"/>
        <v>0</v>
      </c>
      <c r="Q418" s="72">
        <f t="shared" si="88"/>
        <v>0</v>
      </c>
      <c r="R418" s="72">
        <f t="shared" si="89"/>
        <v>0</v>
      </c>
      <c r="S418" s="72">
        <f t="shared" si="82"/>
        <v>0</v>
      </c>
      <c r="T418" s="74">
        <f t="shared" si="83"/>
        <v>0</v>
      </c>
      <c r="U418" s="77">
        <f t="shared" si="84"/>
        <v>360</v>
      </c>
      <c r="V418" s="78">
        <f t="shared" si="85"/>
        <v>0</v>
      </c>
    </row>
    <row r="419" spans="9:22" x14ac:dyDescent="0.25">
      <c r="I419" s="96">
        <f t="shared" si="86"/>
        <v>0</v>
      </c>
      <c r="J419" s="97">
        <f t="shared" si="87"/>
        <v>0</v>
      </c>
      <c r="K419" s="79">
        <f t="shared" si="90"/>
        <v>0</v>
      </c>
      <c r="L419" s="72">
        <f t="shared" si="79"/>
        <v>0</v>
      </c>
      <c r="M419" s="80"/>
      <c r="N419" s="80">
        <f t="shared" si="80"/>
        <v>0</v>
      </c>
      <c r="O419" s="72">
        <f t="shared" si="81"/>
        <v>0</v>
      </c>
      <c r="P419" s="72">
        <f t="shared" si="91"/>
        <v>0</v>
      </c>
      <c r="Q419" s="72">
        <f t="shared" si="88"/>
        <v>0</v>
      </c>
      <c r="R419" s="72">
        <f t="shared" si="89"/>
        <v>0</v>
      </c>
      <c r="S419" s="72">
        <f t="shared" si="82"/>
        <v>0</v>
      </c>
      <c r="T419" s="74">
        <f t="shared" si="83"/>
        <v>0</v>
      </c>
      <c r="U419" s="77">
        <f t="shared" si="84"/>
        <v>360</v>
      </c>
      <c r="V419" s="78">
        <f t="shared" si="85"/>
        <v>0</v>
      </c>
    </row>
    <row r="420" spans="9:22" x14ac:dyDescent="0.25">
      <c r="I420" s="96">
        <f t="shared" si="86"/>
        <v>0</v>
      </c>
      <c r="J420" s="97">
        <f t="shared" si="87"/>
        <v>0</v>
      </c>
      <c r="K420" s="79">
        <f t="shared" si="90"/>
        <v>0</v>
      </c>
      <c r="L420" s="72">
        <f t="shared" si="79"/>
        <v>0</v>
      </c>
      <c r="M420" s="80"/>
      <c r="N420" s="80">
        <f t="shared" si="80"/>
        <v>0</v>
      </c>
      <c r="O420" s="72">
        <f t="shared" si="81"/>
        <v>0</v>
      </c>
      <c r="P420" s="72">
        <f t="shared" si="91"/>
        <v>0</v>
      </c>
      <c r="Q420" s="72">
        <f t="shared" si="88"/>
        <v>0</v>
      </c>
      <c r="R420" s="72">
        <f t="shared" si="89"/>
        <v>0</v>
      </c>
      <c r="S420" s="72">
        <f t="shared" si="82"/>
        <v>0</v>
      </c>
      <c r="T420" s="74">
        <f t="shared" si="83"/>
        <v>0</v>
      </c>
      <c r="U420" s="77">
        <f t="shared" si="84"/>
        <v>360</v>
      </c>
      <c r="V420" s="78">
        <f t="shared" si="85"/>
        <v>0</v>
      </c>
    </row>
    <row r="421" spans="9:22" x14ac:dyDescent="0.25">
      <c r="I421" s="96">
        <f t="shared" si="86"/>
        <v>0</v>
      </c>
      <c r="J421" s="97">
        <f t="shared" si="87"/>
        <v>0</v>
      </c>
      <c r="K421" s="79">
        <f t="shared" si="90"/>
        <v>0</v>
      </c>
      <c r="L421" s="72">
        <f t="shared" si="79"/>
        <v>0</v>
      </c>
      <c r="M421" s="80"/>
      <c r="N421" s="80">
        <f t="shared" si="80"/>
        <v>0</v>
      </c>
      <c r="O421" s="72">
        <f t="shared" si="81"/>
        <v>0</v>
      </c>
      <c r="P421" s="72">
        <f t="shared" si="91"/>
        <v>0</v>
      </c>
      <c r="Q421" s="72">
        <f t="shared" si="88"/>
        <v>0</v>
      </c>
      <c r="R421" s="72">
        <f t="shared" si="89"/>
        <v>0</v>
      </c>
      <c r="S421" s="72">
        <f t="shared" si="82"/>
        <v>0</v>
      </c>
      <c r="T421" s="74">
        <f t="shared" si="83"/>
        <v>0</v>
      </c>
      <c r="U421" s="77">
        <f t="shared" si="84"/>
        <v>360</v>
      </c>
      <c r="V421" s="78">
        <f t="shared" si="85"/>
        <v>0</v>
      </c>
    </row>
    <row r="422" spans="9:22" x14ac:dyDescent="0.25">
      <c r="I422" s="96">
        <f t="shared" si="86"/>
        <v>0</v>
      </c>
      <c r="J422" s="97">
        <f t="shared" si="87"/>
        <v>0</v>
      </c>
      <c r="K422" s="79">
        <f t="shared" si="90"/>
        <v>0</v>
      </c>
      <c r="L422" s="72">
        <f t="shared" si="79"/>
        <v>0</v>
      </c>
      <c r="M422" s="80"/>
      <c r="N422" s="80">
        <f t="shared" si="80"/>
        <v>0</v>
      </c>
      <c r="O422" s="72">
        <f t="shared" si="81"/>
        <v>0</v>
      </c>
      <c r="P422" s="72">
        <f t="shared" si="91"/>
        <v>0</v>
      </c>
      <c r="Q422" s="72">
        <f t="shared" si="88"/>
        <v>0</v>
      </c>
      <c r="R422" s="72">
        <f t="shared" si="89"/>
        <v>0</v>
      </c>
      <c r="S422" s="72">
        <f t="shared" si="82"/>
        <v>0</v>
      </c>
      <c r="T422" s="74">
        <f t="shared" si="83"/>
        <v>0</v>
      </c>
      <c r="U422" s="77">
        <f t="shared" si="84"/>
        <v>360</v>
      </c>
      <c r="V422" s="78">
        <f t="shared" si="85"/>
        <v>0</v>
      </c>
    </row>
    <row r="423" spans="9:22" x14ac:dyDescent="0.25">
      <c r="I423" s="96">
        <f t="shared" si="86"/>
        <v>0</v>
      </c>
      <c r="J423" s="97">
        <f t="shared" si="87"/>
        <v>0</v>
      </c>
      <c r="K423" s="79">
        <f t="shared" si="90"/>
        <v>0</v>
      </c>
      <c r="L423" s="72">
        <f t="shared" si="79"/>
        <v>0</v>
      </c>
      <c r="M423" s="80"/>
      <c r="N423" s="80">
        <f t="shared" si="80"/>
        <v>0</v>
      </c>
      <c r="O423" s="72">
        <f t="shared" si="81"/>
        <v>0</v>
      </c>
      <c r="P423" s="72">
        <f t="shared" si="91"/>
        <v>0</v>
      </c>
      <c r="Q423" s="72">
        <f t="shared" si="88"/>
        <v>0</v>
      </c>
      <c r="R423" s="72">
        <f t="shared" si="89"/>
        <v>0</v>
      </c>
      <c r="S423" s="72">
        <f t="shared" si="82"/>
        <v>0</v>
      </c>
      <c r="T423" s="74">
        <f t="shared" si="83"/>
        <v>0</v>
      </c>
      <c r="U423" s="77">
        <f t="shared" si="84"/>
        <v>360</v>
      </c>
      <c r="V423" s="78">
        <f t="shared" si="85"/>
        <v>0</v>
      </c>
    </row>
    <row r="424" spans="9:22" x14ac:dyDescent="0.25">
      <c r="I424" s="96">
        <f t="shared" si="86"/>
        <v>0</v>
      </c>
      <c r="J424" s="97">
        <f t="shared" si="87"/>
        <v>0</v>
      </c>
      <c r="K424" s="79">
        <f t="shared" si="90"/>
        <v>0</v>
      </c>
      <c r="L424" s="72">
        <f t="shared" si="79"/>
        <v>0</v>
      </c>
      <c r="M424" s="80"/>
      <c r="N424" s="80">
        <f t="shared" si="80"/>
        <v>0</v>
      </c>
      <c r="O424" s="72">
        <f t="shared" si="81"/>
        <v>0</v>
      </c>
      <c r="P424" s="72">
        <f t="shared" si="91"/>
        <v>0</v>
      </c>
      <c r="Q424" s="72">
        <f t="shared" si="88"/>
        <v>0</v>
      </c>
      <c r="R424" s="72">
        <f t="shared" si="89"/>
        <v>0</v>
      </c>
      <c r="S424" s="72">
        <f t="shared" si="82"/>
        <v>0</v>
      </c>
      <c r="T424" s="74">
        <f t="shared" si="83"/>
        <v>0</v>
      </c>
      <c r="U424" s="77">
        <f t="shared" si="84"/>
        <v>360</v>
      </c>
      <c r="V424" s="78">
        <f t="shared" si="85"/>
        <v>0</v>
      </c>
    </row>
    <row r="425" spans="9:22" x14ac:dyDescent="0.25">
      <c r="I425" s="96">
        <f t="shared" si="86"/>
        <v>0</v>
      </c>
      <c r="J425" s="97">
        <f t="shared" si="87"/>
        <v>0</v>
      </c>
      <c r="K425" s="79">
        <f t="shared" si="90"/>
        <v>0</v>
      </c>
      <c r="L425" s="72">
        <f t="shared" si="79"/>
        <v>0</v>
      </c>
      <c r="M425" s="80"/>
      <c r="N425" s="80">
        <f t="shared" si="80"/>
        <v>0</v>
      </c>
      <c r="O425" s="72">
        <f t="shared" si="81"/>
        <v>0</v>
      </c>
      <c r="P425" s="72">
        <f t="shared" si="91"/>
        <v>0</v>
      </c>
      <c r="Q425" s="72">
        <f t="shared" si="88"/>
        <v>0</v>
      </c>
      <c r="R425" s="72">
        <f t="shared" si="89"/>
        <v>0</v>
      </c>
      <c r="S425" s="72">
        <f t="shared" si="82"/>
        <v>0</v>
      </c>
      <c r="T425" s="74">
        <f t="shared" si="83"/>
        <v>0</v>
      </c>
      <c r="U425" s="77">
        <f t="shared" si="84"/>
        <v>360</v>
      </c>
      <c r="V425" s="78">
        <f t="shared" si="85"/>
        <v>0</v>
      </c>
    </row>
    <row r="426" spans="9:22" x14ac:dyDescent="0.25">
      <c r="I426" s="96">
        <f t="shared" si="86"/>
        <v>0</v>
      </c>
      <c r="J426" s="97">
        <f t="shared" si="87"/>
        <v>0</v>
      </c>
      <c r="K426" s="79">
        <f t="shared" si="90"/>
        <v>0</v>
      </c>
      <c r="L426" s="72">
        <f t="shared" si="79"/>
        <v>0</v>
      </c>
      <c r="M426" s="80"/>
      <c r="N426" s="80">
        <f t="shared" si="80"/>
        <v>0</v>
      </c>
      <c r="O426" s="72">
        <f t="shared" si="81"/>
        <v>0</v>
      </c>
      <c r="P426" s="72">
        <f t="shared" si="91"/>
        <v>0</v>
      </c>
      <c r="Q426" s="72">
        <f t="shared" si="88"/>
        <v>0</v>
      </c>
      <c r="R426" s="72">
        <f t="shared" si="89"/>
        <v>0</v>
      </c>
      <c r="S426" s="72">
        <f t="shared" si="82"/>
        <v>0</v>
      </c>
      <c r="T426" s="74">
        <f t="shared" si="83"/>
        <v>0</v>
      </c>
      <c r="U426" s="77">
        <f t="shared" si="84"/>
        <v>360</v>
      </c>
      <c r="V426" s="78">
        <f t="shared" si="85"/>
        <v>0</v>
      </c>
    </row>
    <row r="427" spans="9:22" x14ac:dyDescent="0.25">
      <c r="I427" s="96">
        <f t="shared" si="86"/>
        <v>0</v>
      </c>
      <c r="J427" s="97">
        <f t="shared" si="87"/>
        <v>0</v>
      </c>
      <c r="K427" s="82">
        <f t="shared" si="90"/>
        <v>0</v>
      </c>
      <c r="L427" s="72">
        <f t="shared" si="79"/>
        <v>0</v>
      </c>
      <c r="M427" s="83"/>
      <c r="N427" s="80">
        <f t="shared" si="80"/>
        <v>0</v>
      </c>
      <c r="O427" s="72">
        <f t="shared" si="81"/>
        <v>0</v>
      </c>
      <c r="P427" s="72">
        <f t="shared" si="91"/>
        <v>0</v>
      </c>
      <c r="Q427" s="72">
        <f t="shared" si="88"/>
        <v>0</v>
      </c>
      <c r="R427" s="72">
        <f t="shared" si="89"/>
        <v>0</v>
      </c>
      <c r="S427" s="72">
        <f t="shared" si="82"/>
        <v>0</v>
      </c>
      <c r="T427" s="74">
        <f t="shared" si="83"/>
        <v>0</v>
      </c>
      <c r="U427" s="77">
        <f t="shared" si="84"/>
        <v>360</v>
      </c>
      <c r="V427" s="78">
        <f t="shared" si="85"/>
        <v>0</v>
      </c>
    </row>
    <row r="428" spans="9:22" x14ac:dyDescent="0.25">
      <c r="I428" s="96">
        <f t="shared" si="86"/>
        <v>0</v>
      </c>
      <c r="J428" s="97">
        <f t="shared" si="87"/>
        <v>0</v>
      </c>
      <c r="K428" s="79">
        <f t="shared" si="90"/>
        <v>0</v>
      </c>
      <c r="L428" s="72">
        <f t="shared" si="79"/>
        <v>0</v>
      </c>
      <c r="M428" s="80"/>
      <c r="N428" s="80">
        <f t="shared" si="80"/>
        <v>0</v>
      </c>
      <c r="O428" s="72">
        <f t="shared" si="81"/>
        <v>0</v>
      </c>
      <c r="P428" s="72">
        <f t="shared" si="91"/>
        <v>0</v>
      </c>
      <c r="Q428" s="72">
        <f t="shared" si="88"/>
        <v>0</v>
      </c>
      <c r="R428" s="72">
        <f t="shared" si="89"/>
        <v>0</v>
      </c>
      <c r="S428" s="72">
        <f t="shared" si="82"/>
        <v>0</v>
      </c>
      <c r="T428" s="74">
        <f t="shared" si="83"/>
        <v>0</v>
      </c>
      <c r="U428" s="77">
        <f t="shared" si="84"/>
        <v>360</v>
      </c>
      <c r="V428" s="78">
        <f t="shared" si="85"/>
        <v>0</v>
      </c>
    </row>
    <row r="429" spans="9:22" x14ac:dyDescent="0.25">
      <c r="I429" s="96">
        <f t="shared" si="86"/>
        <v>0</v>
      </c>
      <c r="J429" s="97">
        <f t="shared" si="87"/>
        <v>0</v>
      </c>
      <c r="K429" s="79">
        <f t="shared" si="90"/>
        <v>0</v>
      </c>
      <c r="L429" s="72">
        <f t="shared" si="79"/>
        <v>0</v>
      </c>
      <c r="M429" s="80"/>
      <c r="N429" s="80">
        <f t="shared" si="80"/>
        <v>0</v>
      </c>
      <c r="O429" s="72">
        <f t="shared" si="81"/>
        <v>0</v>
      </c>
      <c r="P429" s="72">
        <f t="shared" si="91"/>
        <v>0</v>
      </c>
      <c r="Q429" s="72">
        <f t="shared" si="88"/>
        <v>0</v>
      </c>
      <c r="R429" s="72">
        <f t="shared" si="89"/>
        <v>0</v>
      </c>
      <c r="S429" s="72">
        <f t="shared" si="82"/>
        <v>0</v>
      </c>
      <c r="T429" s="74">
        <f t="shared" si="83"/>
        <v>0</v>
      </c>
      <c r="U429" s="77">
        <f t="shared" si="84"/>
        <v>360</v>
      </c>
      <c r="V429" s="78">
        <f t="shared" si="85"/>
        <v>0</v>
      </c>
    </row>
    <row r="430" spans="9:22" x14ac:dyDescent="0.25">
      <c r="I430" s="96">
        <f t="shared" si="86"/>
        <v>0</v>
      </c>
      <c r="J430" s="97">
        <f t="shared" si="87"/>
        <v>0</v>
      </c>
      <c r="K430" s="79">
        <f t="shared" si="90"/>
        <v>0</v>
      </c>
      <c r="L430" s="72">
        <f t="shared" si="79"/>
        <v>0</v>
      </c>
      <c r="M430" s="80"/>
      <c r="N430" s="80">
        <f t="shared" si="80"/>
        <v>0</v>
      </c>
      <c r="O430" s="72">
        <f t="shared" si="81"/>
        <v>0</v>
      </c>
      <c r="P430" s="72">
        <f t="shared" si="91"/>
        <v>0</v>
      </c>
      <c r="Q430" s="72">
        <f t="shared" si="88"/>
        <v>0</v>
      </c>
      <c r="R430" s="72">
        <f t="shared" si="89"/>
        <v>0</v>
      </c>
      <c r="S430" s="72">
        <f t="shared" si="82"/>
        <v>0</v>
      </c>
      <c r="T430" s="74">
        <f t="shared" si="83"/>
        <v>0</v>
      </c>
      <c r="U430" s="77">
        <f t="shared" si="84"/>
        <v>360</v>
      </c>
      <c r="V430" s="78">
        <f t="shared" si="85"/>
        <v>0</v>
      </c>
    </row>
    <row r="431" spans="9:22" x14ac:dyDescent="0.25">
      <c r="I431" s="96">
        <f t="shared" si="86"/>
        <v>0</v>
      </c>
      <c r="J431" s="97">
        <f t="shared" si="87"/>
        <v>0</v>
      </c>
      <c r="K431" s="79">
        <f t="shared" si="90"/>
        <v>0</v>
      </c>
      <c r="L431" s="72">
        <f t="shared" si="79"/>
        <v>0</v>
      </c>
      <c r="M431" s="80"/>
      <c r="N431" s="80">
        <f t="shared" si="80"/>
        <v>0</v>
      </c>
      <c r="O431" s="72">
        <f t="shared" si="81"/>
        <v>0</v>
      </c>
      <c r="P431" s="72">
        <f t="shared" si="91"/>
        <v>0</v>
      </c>
      <c r="Q431" s="72">
        <f t="shared" si="88"/>
        <v>0</v>
      </c>
      <c r="R431" s="72">
        <f t="shared" si="89"/>
        <v>0</v>
      </c>
      <c r="S431" s="72">
        <f t="shared" si="82"/>
        <v>0</v>
      </c>
      <c r="T431" s="74">
        <f t="shared" si="83"/>
        <v>0</v>
      </c>
      <c r="U431" s="77">
        <f t="shared" si="84"/>
        <v>360</v>
      </c>
      <c r="V431" s="78">
        <f t="shared" si="85"/>
        <v>0</v>
      </c>
    </row>
    <row r="432" spans="9:22" x14ac:dyDescent="0.25">
      <c r="I432" s="96">
        <f t="shared" si="86"/>
        <v>0</v>
      </c>
      <c r="J432" s="97">
        <f t="shared" si="87"/>
        <v>0</v>
      </c>
      <c r="K432" s="79">
        <f t="shared" si="90"/>
        <v>0</v>
      </c>
      <c r="L432" s="72">
        <f t="shared" si="79"/>
        <v>0</v>
      </c>
      <c r="M432" s="80"/>
      <c r="N432" s="80">
        <f t="shared" si="80"/>
        <v>0</v>
      </c>
      <c r="O432" s="72">
        <f t="shared" si="81"/>
        <v>0</v>
      </c>
      <c r="P432" s="72">
        <f t="shared" si="91"/>
        <v>0</v>
      </c>
      <c r="Q432" s="72">
        <f t="shared" si="88"/>
        <v>0</v>
      </c>
      <c r="R432" s="72">
        <f t="shared" si="89"/>
        <v>0</v>
      </c>
      <c r="S432" s="72">
        <f t="shared" si="82"/>
        <v>0</v>
      </c>
      <c r="T432" s="74">
        <f t="shared" si="83"/>
        <v>0</v>
      </c>
      <c r="U432" s="77">
        <f t="shared" si="84"/>
        <v>360</v>
      </c>
      <c r="V432" s="78">
        <f t="shared" si="85"/>
        <v>0</v>
      </c>
    </row>
    <row r="433" spans="9:22" x14ac:dyDescent="0.25">
      <c r="I433" s="96">
        <f t="shared" si="86"/>
        <v>0</v>
      </c>
      <c r="J433" s="97">
        <f t="shared" si="87"/>
        <v>0</v>
      </c>
      <c r="K433" s="79">
        <f t="shared" si="90"/>
        <v>0</v>
      </c>
      <c r="L433" s="72">
        <f t="shared" si="79"/>
        <v>0</v>
      </c>
      <c r="M433" s="80"/>
      <c r="N433" s="80">
        <f t="shared" si="80"/>
        <v>0</v>
      </c>
      <c r="O433" s="72">
        <f t="shared" si="81"/>
        <v>0</v>
      </c>
      <c r="P433" s="72">
        <f t="shared" si="91"/>
        <v>0</v>
      </c>
      <c r="Q433" s="72">
        <f t="shared" si="88"/>
        <v>0</v>
      </c>
      <c r="R433" s="72">
        <f t="shared" si="89"/>
        <v>0</v>
      </c>
      <c r="S433" s="72">
        <f t="shared" si="82"/>
        <v>0</v>
      </c>
      <c r="T433" s="74">
        <f t="shared" si="83"/>
        <v>0</v>
      </c>
      <c r="U433" s="77">
        <f t="shared" si="84"/>
        <v>360</v>
      </c>
      <c r="V433" s="78">
        <f t="shared" si="85"/>
        <v>0</v>
      </c>
    </row>
    <row r="434" spans="9:22" x14ac:dyDescent="0.25">
      <c r="I434" s="96">
        <f t="shared" si="86"/>
        <v>0</v>
      </c>
      <c r="J434" s="97">
        <f t="shared" si="87"/>
        <v>0</v>
      </c>
      <c r="K434" s="79">
        <f t="shared" si="90"/>
        <v>0</v>
      </c>
      <c r="L434" s="72">
        <f t="shared" si="79"/>
        <v>0</v>
      </c>
      <c r="M434" s="80"/>
      <c r="N434" s="80">
        <f t="shared" si="80"/>
        <v>0</v>
      </c>
      <c r="O434" s="72">
        <f t="shared" si="81"/>
        <v>0</v>
      </c>
      <c r="P434" s="72">
        <f t="shared" si="91"/>
        <v>0</v>
      </c>
      <c r="Q434" s="72">
        <f t="shared" si="88"/>
        <v>0</v>
      </c>
      <c r="R434" s="72">
        <f t="shared" si="89"/>
        <v>0</v>
      </c>
      <c r="S434" s="72">
        <f t="shared" si="82"/>
        <v>0</v>
      </c>
      <c r="T434" s="74">
        <f t="shared" si="83"/>
        <v>0</v>
      </c>
      <c r="U434" s="77">
        <f t="shared" si="84"/>
        <v>360</v>
      </c>
      <c r="V434" s="78">
        <f t="shared" si="85"/>
        <v>0</v>
      </c>
    </row>
    <row r="435" spans="9:22" x14ac:dyDescent="0.25">
      <c r="I435" s="96">
        <f t="shared" si="86"/>
        <v>0</v>
      </c>
      <c r="J435" s="97">
        <f t="shared" si="87"/>
        <v>0</v>
      </c>
      <c r="K435" s="79">
        <f t="shared" si="90"/>
        <v>0</v>
      </c>
      <c r="L435" s="72">
        <f t="shared" si="79"/>
        <v>0</v>
      </c>
      <c r="M435" s="80"/>
      <c r="N435" s="80">
        <f t="shared" si="80"/>
        <v>0</v>
      </c>
      <c r="O435" s="72">
        <f t="shared" si="81"/>
        <v>0</v>
      </c>
      <c r="P435" s="72">
        <f t="shared" si="91"/>
        <v>0</v>
      </c>
      <c r="Q435" s="72">
        <f t="shared" si="88"/>
        <v>0</v>
      </c>
      <c r="R435" s="72">
        <f t="shared" si="89"/>
        <v>0</v>
      </c>
      <c r="S435" s="72">
        <f t="shared" si="82"/>
        <v>0</v>
      </c>
      <c r="T435" s="74">
        <f t="shared" si="83"/>
        <v>0</v>
      </c>
      <c r="U435" s="77">
        <f t="shared" si="84"/>
        <v>360</v>
      </c>
      <c r="V435" s="78">
        <f t="shared" si="85"/>
        <v>0</v>
      </c>
    </row>
    <row r="436" spans="9:22" x14ac:dyDescent="0.25">
      <c r="I436" s="96">
        <f t="shared" si="86"/>
        <v>0</v>
      </c>
      <c r="J436" s="97">
        <f t="shared" si="87"/>
        <v>0</v>
      </c>
      <c r="K436" s="79">
        <f t="shared" si="90"/>
        <v>0</v>
      </c>
      <c r="L436" s="72">
        <f t="shared" si="79"/>
        <v>0</v>
      </c>
      <c r="M436" s="80"/>
      <c r="N436" s="80">
        <f t="shared" si="80"/>
        <v>0</v>
      </c>
      <c r="O436" s="72">
        <f t="shared" si="81"/>
        <v>0</v>
      </c>
      <c r="P436" s="72">
        <f t="shared" si="91"/>
        <v>0</v>
      </c>
      <c r="Q436" s="72">
        <f t="shared" si="88"/>
        <v>0</v>
      </c>
      <c r="R436" s="72">
        <f t="shared" si="89"/>
        <v>0</v>
      </c>
      <c r="S436" s="72">
        <f t="shared" si="82"/>
        <v>0</v>
      </c>
      <c r="T436" s="74">
        <f t="shared" si="83"/>
        <v>0</v>
      </c>
      <c r="U436" s="77">
        <f t="shared" si="84"/>
        <v>360</v>
      </c>
      <c r="V436" s="78">
        <f t="shared" si="85"/>
        <v>0</v>
      </c>
    </row>
    <row r="437" spans="9:22" x14ac:dyDescent="0.25">
      <c r="I437" s="96">
        <f t="shared" si="86"/>
        <v>0</v>
      </c>
      <c r="J437" s="97">
        <f t="shared" si="87"/>
        <v>0</v>
      </c>
      <c r="K437" s="79">
        <f t="shared" si="90"/>
        <v>0</v>
      </c>
      <c r="L437" s="72">
        <f t="shared" si="79"/>
        <v>0</v>
      </c>
      <c r="M437" s="80"/>
      <c r="N437" s="80">
        <f t="shared" si="80"/>
        <v>0</v>
      </c>
      <c r="O437" s="72">
        <f t="shared" si="81"/>
        <v>0</v>
      </c>
      <c r="P437" s="72">
        <f t="shared" si="91"/>
        <v>0</v>
      </c>
      <c r="Q437" s="72">
        <f t="shared" si="88"/>
        <v>0</v>
      </c>
      <c r="R437" s="72">
        <f t="shared" si="89"/>
        <v>0</v>
      </c>
      <c r="S437" s="72">
        <f t="shared" si="82"/>
        <v>0</v>
      </c>
      <c r="T437" s="74">
        <f t="shared" si="83"/>
        <v>0</v>
      </c>
      <c r="U437" s="77">
        <f t="shared" si="84"/>
        <v>360</v>
      </c>
      <c r="V437" s="78">
        <f t="shared" si="85"/>
        <v>0</v>
      </c>
    </row>
    <row r="438" spans="9:22" x14ac:dyDescent="0.25">
      <c r="I438" s="96">
        <f t="shared" si="86"/>
        <v>0</v>
      </c>
      <c r="J438" s="97">
        <f t="shared" si="87"/>
        <v>0</v>
      </c>
      <c r="K438" s="79">
        <f t="shared" si="90"/>
        <v>0</v>
      </c>
      <c r="L438" s="72">
        <f t="shared" si="79"/>
        <v>0</v>
      </c>
      <c r="M438" s="80"/>
      <c r="N438" s="80">
        <f t="shared" si="80"/>
        <v>0</v>
      </c>
      <c r="O438" s="72">
        <f t="shared" si="81"/>
        <v>0</v>
      </c>
      <c r="P438" s="72">
        <f t="shared" si="91"/>
        <v>0</v>
      </c>
      <c r="Q438" s="72">
        <f t="shared" si="88"/>
        <v>0</v>
      </c>
      <c r="R438" s="72">
        <f t="shared" si="89"/>
        <v>0</v>
      </c>
      <c r="S438" s="72">
        <f t="shared" si="82"/>
        <v>0</v>
      </c>
      <c r="T438" s="74">
        <f t="shared" si="83"/>
        <v>0</v>
      </c>
      <c r="U438" s="77">
        <f t="shared" si="84"/>
        <v>360</v>
      </c>
      <c r="V438" s="78">
        <f t="shared" si="85"/>
        <v>0</v>
      </c>
    </row>
    <row r="439" spans="9:22" x14ac:dyDescent="0.25">
      <c r="I439" s="96">
        <f t="shared" si="86"/>
        <v>0</v>
      </c>
      <c r="J439" s="97">
        <f t="shared" si="87"/>
        <v>0</v>
      </c>
      <c r="K439" s="82">
        <f t="shared" si="90"/>
        <v>0</v>
      </c>
      <c r="L439" s="72">
        <f t="shared" si="79"/>
        <v>0</v>
      </c>
      <c r="M439" s="83"/>
      <c r="N439" s="80">
        <f t="shared" si="80"/>
        <v>0</v>
      </c>
      <c r="O439" s="72">
        <f t="shared" si="81"/>
        <v>0</v>
      </c>
      <c r="P439" s="72">
        <f t="shared" si="91"/>
        <v>0</v>
      </c>
      <c r="Q439" s="72">
        <f t="shared" si="88"/>
        <v>0</v>
      </c>
      <c r="R439" s="72">
        <f t="shared" si="89"/>
        <v>0</v>
      </c>
      <c r="S439" s="72">
        <f t="shared" si="82"/>
        <v>0</v>
      </c>
      <c r="T439" s="74">
        <f t="shared" si="83"/>
        <v>0</v>
      </c>
      <c r="U439" s="77">
        <f t="shared" si="84"/>
        <v>360</v>
      </c>
      <c r="V439" s="78">
        <f t="shared" si="85"/>
        <v>0</v>
      </c>
    </row>
    <row r="440" spans="9:22" x14ac:dyDescent="0.25">
      <c r="I440" s="96">
        <f t="shared" si="86"/>
        <v>0</v>
      </c>
      <c r="J440" s="97">
        <f t="shared" si="87"/>
        <v>0</v>
      </c>
      <c r="K440" s="79">
        <f t="shared" si="90"/>
        <v>0</v>
      </c>
      <c r="L440" s="72">
        <f t="shared" si="79"/>
        <v>0</v>
      </c>
      <c r="M440" s="80"/>
      <c r="N440" s="80">
        <f t="shared" si="80"/>
        <v>0</v>
      </c>
      <c r="O440" s="72">
        <f t="shared" si="81"/>
        <v>0</v>
      </c>
      <c r="P440" s="72">
        <f t="shared" si="91"/>
        <v>0</v>
      </c>
      <c r="Q440" s="72">
        <f t="shared" si="88"/>
        <v>0</v>
      </c>
      <c r="R440" s="72">
        <f t="shared" si="89"/>
        <v>0</v>
      </c>
      <c r="S440" s="72">
        <f t="shared" si="82"/>
        <v>0</v>
      </c>
      <c r="T440" s="74">
        <f t="shared" si="83"/>
        <v>0</v>
      </c>
      <c r="U440" s="77">
        <f t="shared" si="84"/>
        <v>360</v>
      </c>
      <c r="V440" s="78">
        <f t="shared" si="85"/>
        <v>0</v>
      </c>
    </row>
    <row r="441" spans="9:22" x14ac:dyDescent="0.25">
      <c r="I441" s="96">
        <f t="shared" si="86"/>
        <v>0</v>
      </c>
      <c r="J441" s="97">
        <f t="shared" si="87"/>
        <v>0</v>
      </c>
      <c r="K441" s="79">
        <f t="shared" si="90"/>
        <v>0</v>
      </c>
      <c r="L441" s="72">
        <f t="shared" si="79"/>
        <v>0</v>
      </c>
      <c r="M441" s="80"/>
      <c r="N441" s="80">
        <f t="shared" si="80"/>
        <v>0</v>
      </c>
      <c r="O441" s="72">
        <f t="shared" si="81"/>
        <v>0</v>
      </c>
      <c r="P441" s="72">
        <f t="shared" si="91"/>
        <v>0</v>
      </c>
      <c r="Q441" s="72">
        <f t="shared" si="88"/>
        <v>0</v>
      </c>
      <c r="R441" s="72">
        <f t="shared" si="89"/>
        <v>0</v>
      </c>
      <c r="S441" s="72">
        <f t="shared" si="82"/>
        <v>0</v>
      </c>
      <c r="T441" s="74">
        <f t="shared" si="83"/>
        <v>0</v>
      </c>
      <c r="U441" s="77">
        <f t="shared" si="84"/>
        <v>360</v>
      </c>
      <c r="V441" s="78">
        <f t="shared" si="85"/>
        <v>0</v>
      </c>
    </row>
    <row r="442" spans="9:22" x14ac:dyDescent="0.25">
      <c r="I442" s="96">
        <f t="shared" si="86"/>
        <v>0</v>
      </c>
      <c r="J442" s="97">
        <f t="shared" si="87"/>
        <v>0</v>
      </c>
      <c r="K442" s="79">
        <f t="shared" si="90"/>
        <v>0</v>
      </c>
      <c r="L442" s="72">
        <f t="shared" si="79"/>
        <v>0</v>
      </c>
      <c r="M442" s="80"/>
      <c r="N442" s="80">
        <f t="shared" si="80"/>
        <v>0</v>
      </c>
      <c r="O442" s="72">
        <f t="shared" si="81"/>
        <v>0</v>
      </c>
      <c r="P442" s="72">
        <f t="shared" si="91"/>
        <v>0</v>
      </c>
      <c r="Q442" s="72">
        <f t="shared" si="88"/>
        <v>0</v>
      </c>
      <c r="R442" s="72">
        <f t="shared" si="89"/>
        <v>0</v>
      </c>
      <c r="S442" s="72">
        <f t="shared" si="82"/>
        <v>0</v>
      </c>
      <c r="T442" s="74">
        <f t="shared" si="83"/>
        <v>0</v>
      </c>
      <c r="U442" s="77">
        <f t="shared" si="84"/>
        <v>360</v>
      </c>
      <c r="V442" s="78">
        <f t="shared" si="85"/>
        <v>0</v>
      </c>
    </row>
    <row r="443" spans="9:22" x14ac:dyDescent="0.25">
      <c r="I443" s="96">
        <f t="shared" si="86"/>
        <v>0</v>
      </c>
      <c r="J443" s="97">
        <f t="shared" si="87"/>
        <v>0</v>
      </c>
      <c r="K443" s="79">
        <f t="shared" si="90"/>
        <v>0</v>
      </c>
      <c r="L443" s="72">
        <f t="shared" si="79"/>
        <v>0</v>
      </c>
      <c r="M443" s="80"/>
      <c r="N443" s="80">
        <f t="shared" si="80"/>
        <v>0</v>
      </c>
      <c r="O443" s="72">
        <f t="shared" si="81"/>
        <v>0</v>
      </c>
      <c r="P443" s="72">
        <f t="shared" si="91"/>
        <v>0</v>
      </c>
      <c r="Q443" s="72">
        <f t="shared" si="88"/>
        <v>0</v>
      </c>
      <c r="R443" s="72">
        <f t="shared" si="89"/>
        <v>0</v>
      </c>
      <c r="S443" s="72">
        <f t="shared" si="82"/>
        <v>0</v>
      </c>
      <c r="T443" s="74">
        <f t="shared" si="83"/>
        <v>0</v>
      </c>
      <c r="U443" s="77">
        <f t="shared" si="84"/>
        <v>360</v>
      </c>
      <c r="V443" s="78">
        <f t="shared" si="85"/>
        <v>0</v>
      </c>
    </row>
    <row r="444" spans="9:22" x14ac:dyDescent="0.25">
      <c r="I444" s="96">
        <f t="shared" si="86"/>
        <v>0</v>
      </c>
      <c r="J444" s="97">
        <f t="shared" si="87"/>
        <v>0</v>
      </c>
      <c r="K444" s="79">
        <f t="shared" si="90"/>
        <v>0</v>
      </c>
      <c r="L444" s="72">
        <f t="shared" si="79"/>
        <v>0</v>
      </c>
      <c r="M444" s="80"/>
      <c r="N444" s="80">
        <f t="shared" si="80"/>
        <v>0</v>
      </c>
      <c r="O444" s="72">
        <f t="shared" si="81"/>
        <v>0</v>
      </c>
      <c r="P444" s="72">
        <f t="shared" si="91"/>
        <v>0</v>
      </c>
      <c r="Q444" s="72">
        <f t="shared" si="88"/>
        <v>0</v>
      </c>
      <c r="R444" s="72">
        <f t="shared" si="89"/>
        <v>0</v>
      </c>
      <c r="S444" s="72">
        <f t="shared" si="82"/>
        <v>0</v>
      </c>
      <c r="T444" s="74">
        <f t="shared" si="83"/>
        <v>0</v>
      </c>
      <c r="U444" s="77">
        <f t="shared" si="84"/>
        <v>360</v>
      </c>
      <c r="V444" s="78">
        <f t="shared" si="85"/>
        <v>0</v>
      </c>
    </row>
    <row r="445" spans="9:22" x14ac:dyDescent="0.25">
      <c r="I445" s="96">
        <f t="shared" si="86"/>
        <v>0</v>
      </c>
      <c r="J445" s="97">
        <f t="shared" si="87"/>
        <v>0</v>
      </c>
      <c r="K445" s="79">
        <f t="shared" si="90"/>
        <v>0</v>
      </c>
      <c r="L445" s="72">
        <f t="shared" si="79"/>
        <v>0</v>
      </c>
      <c r="M445" s="80"/>
      <c r="N445" s="80">
        <f t="shared" si="80"/>
        <v>0</v>
      </c>
      <c r="O445" s="72">
        <f t="shared" si="81"/>
        <v>0</v>
      </c>
      <c r="P445" s="72">
        <f t="shared" si="91"/>
        <v>0</v>
      </c>
      <c r="Q445" s="72">
        <f t="shared" si="88"/>
        <v>0</v>
      </c>
      <c r="R445" s="72">
        <f t="shared" si="89"/>
        <v>0</v>
      </c>
      <c r="S445" s="72">
        <f t="shared" si="82"/>
        <v>0</v>
      </c>
      <c r="T445" s="74">
        <f t="shared" si="83"/>
        <v>0</v>
      </c>
      <c r="U445" s="77">
        <f t="shared" si="84"/>
        <v>360</v>
      </c>
      <c r="V445" s="78">
        <f t="shared" si="85"/>
        <v>0</v>
      </c>
    </row>
    <row r="446" spans="9:22" x14ac:dyDescent="0.25">
      <c r="I446" s="96">
        <f t="shared" si="86"/>
        <v>0</v>
      </c>
      <c r="J446" s="97">
        <f t="shared" si="87"/>
        <v>0</v>
      </c>
      <c r="K446" s="79">
        <f t="shared" si="90"/>
        <v>0</v>
      </c>
      <c r="L446" s="72">
        <f t="shared" si="79"/>
        <v>0</v>
      </c>
      <c r="M446" s="80"/>
      <c r="N446" s="80">
        <f t="shared" si="80"/>
        <v>0</v>
      </c>
      <c r="O446" s="72">
        <f t="shared" si="81"/>
        <v>0</v>
      </c>
      <c r="P446" s="72">
        <f t="shared" si="91"/>
        <v>0</v>
      </c>
      <c r="Q446" s="72">
        <f t="shared" si="88"/>
        <v>0</v>
      </c>
      <c r="R446" s="72">
        <f t="shared" si="89"/>
        <v>0</v>
      </c>
      <c r="S446" s="72">
        <f t="shared" si="82"/>
        <v>0</v>
      </c>
      <c r="T446" s="74">
        <f t="shared" si="83"/>
        <v>0</v>
      </c>
      <c r="U446" s="77">
        <f t="shared" si="84"/>
        <v>360</v>
      </c>
      <c r="V446" s="78">
        <f t="shared" si="85"/>
        <v>0</v>
      </c>
    </row>
    <row r="447" spans="9:22" x14ac:dyDescent="0.25">
      <c r="I447" s="96">
        <f t="shared" si="86"/>
        <v>0</v>
      </c>
      <c r="J447" s="97">
        <f t="shared" si="87"/>
        <v>0</v>
      </c>
      <c r="K447" s="79">
        <f t="shared" si="90"/>
        <v>0</v>
      </c>
      <c r="L447" s="72">
        <f t="shared" si="79"/>
        <v>0</v>
      </c>
      <c r="M447" s="80"/>
      <c r="N447" s="80">
        <f t="shared" si="80"/>
        <v>0</v>
      </c>
      <c r="O447" s="72">
        <f t="shared" si="81"/>
        <v>0</v>
      </c>
      <c r="P447" s="72">
        <f t="shared" si="91"/>
        <v>0</v>
      </c>
      <c r="Q447" s="72">
        <f t="shared" si="88"/>
        <v>0</v>
      </c>
      <c r="R447" s="72">
        <f t="shared" si="89"/>
        <v>0</v>
      </c>
      <c r="S447" s="72">
        <f t="shared" si="82"/>
        <v>0</v>
      </c>
      <c r="T447" s="74">
        <f t="shared" si="83"/>
        <v>0</v>
      </c>
      <c r="U447" s="77">
        <f t="shared" si="84"/>
        <v>360</v>
      </c>
      <c r="V447" s="78">
        <f t="shared" si="85"/>
        <v>0</v>
      </c>
    </row>
    <row r="448" spans="9:22" x14ac:dyDescent="0.25">
      <c r="I448" s="96">
        <f t="shared" si="86"/>
        <v>0</v>
      </c>
      <c r="J448" s="97">
        <f t="shared" si="87"/>
        <v>0</v>
      </c>
      <c r="K448" s="79">
        <f t="shared" si="90"/>
        <v>0</v>
      </c>
      <c r="L448" s="72">
        <f t="shared" si="79"/>
        <v>0</v>
      </c>
      <c r="M448" s="80"/>
      <c r="N448" s="80">
        <f t="shared" si="80"/>
        <v>0</v>
      </c>
      <c r="O448" s="72">
        <f t="shared" si="81"/>
        <v>0</v>
      </c>
      <c r="P448" s="72">
        <f t="shared" si="91"/>
        <v>0</v>
      </c>
      <c r="Q448" s="72">
        <f t="shared" si="88"/>
        <v>0</v>
      </c>
      <c r="R448" s="72">
        <f t="shared" si="89"/>
        <v>0</v>
      </c>
      <c r="S448" s="72">
        <f t="shared" si="82"/>
        <v>0</v>
      </c>
      <c r="T448" s="74">
        <f t="shared" si="83"/>
        <v>0</v>
      </c>
      <c r="U448" s="77">
        <f t="shared" si="84"/>
        <v>360</v>
      </c>
      <c r="V448" s="78">
        <f t="shared" si="85"/>
        <v>0</v>
      </c>
    </row>
    <row r="449" spans="9:22" x14ac:dyDescent="0.25">
      <c r="I449" s="96">
        <f t="shared" si="86"/>
        <v>0</v>
      </c>
      <c r="J449" s="97">
        <f t="shared" si="87"/>
        <v>0</v>
      </c>
      <c r="K449" s="79">
        <f t="shared" si="90"/>
        <v>0</v>
      </c>
      <c r="L449" s="72">
        <f t="shared" si="79"/>
        <v>0</v>
      </c>
      <c r="M449" s="80"/>
      <c r="N449" s="80">
        <f t="shared" si="80"/>
        <v>0</v>
      </c>
      <c r="O449" s="72">
        <f t="shared" si="81"/>
        <v>0</v>
      </c>
      <c r="P449" s="72">
        <f t="shared" si="91"/>
        <v>0</v>
      </c>
      <c r="Q449" s="72">
        <f t="shared" si="88"/>
        <v>0</v>
      </c>
      <c r="R449" s="72">
        <f t="shared" si="89"/>
        <v>0</v>
      </c>
      <c r="S449" s="72">
        <f t="shared" si="82"/>
        <v>0</v>
      </c>
      <c r="T449" s="74">
        <f t="shared" si="83"/>
        <v>0</v>
      </c>
      <c r="U449" s="77">
        <f t="shared" si="84"/>
        <v>360</v>
      </c>
      <c r="V449" s="78">
        <f t="shared" si="85"/>
        <v>0</v>
      </c>
    </row>
    <row r="450" spans="9:22" x14ac:dyDescent="0.25">
      <c r="I450" s="96">
        <f t="shared" si="86"/>
        <v>0</v>
      </c>
      <c r="J450" s="97">
        <f t="shared" si="87"/>
        <v>0</v>
      </c>
      <c r="K450" s="79">
        <f t="shared" si="90"/>
        <v>0</v>
      </c>
      <c r="L450" s="72">
        <f t="shared" si="79"/>
        <v>0</v>
      </c>
      <c r="M450" s="80"/>
      <c r="N450" s="80">
        <f t="shared" si="80"/>
        <v>0</v>
      </c>
      <c r="O450" s="72">
        <f t="shared" si="81"/>
        <v>0</v>
      </c>
      <c r="P450" s="72">
        <f t="shared" si="91"/>
        <v>0</v>
      </c>
      <c r="Q450" s="72">
        <f t="shared" si="88"/>
        <v>0</v>
      </c>
      <c r="R450" s="72">
        <f t="shared" si="89"/>
        <v>0</v>
      </c>
      <c r="S450" s="72">
        <f t="shared" si="82"/>
        <v>0</v>
      </c>
      <c r="T450" s="74">
        <f t="shared" si="83"/>
        <v>0</v>
      </c>
      <c r="U450" s="77">
        <f t="shared" si="84"/>
        <v>360</v>
      </c>
      <c r="V450" s="78">
        <f t="shared" si="85"/>
        <v>0</v>
      </c>
    </row>
    <row r="451" spans="9:22" x14ac:dyDescent="0.25">
      <c r="I451" s="96">
        <f t="shared" si="86"/>
        <v>0</v>
      </c>
      <c r="J451" s="97">
        <f t="shared" si="87"/>
        <v>0</v>
      </c>
      <c r="K451" s="82">
        <f t="shared" si="90"/>
        <v>0</v>
      </c>
      <c r="L451" s="72">
        <f t="shared" si="79"/>
        <v>0</v>
      </c>
      <c r="M451" s="83"/>
      <c r="N451" s="80">
        <f t="shared" si="80"/>
        <v>0</v>
      </c>
      <c r="O451" s="72">
        <f t="shared" si="81"/>
        <v>0</v>
      </c>
      <c r="P451" s="72">
        <f t="shared" si="91"/>
        <v>0</v>
      </c>
      <c r="Q451" s="72">
        <f t="shared" si="88"/>
        <v>0</v>
      </c>
      <c r="R451" s="72">
        <f t="shared" si="89"/>
        <v>0</v>
      </c>
      <c r="S451" s="72">
        <f t="shared" si="82"/>
        <v>0</v>
      </c>
      <c r="T451" s="74">
        <f t="shared" si="83"/>
        <v>0</v>
      </c>
      <c r="U451" s="77">
        <f t="shared" si="84"/>
        <v>360</v>
      </c>
      <c r="V451" s="78">
        <f t="shared" si="85"/>
        <v>0</v>
      </c>
    </row>
    <row r="452" spans="9:22" x14ac:dyDescent="0.25">
      <c r="I452" s="96">
        <f t="shared" si="86"/>
        <v>0</v>
      </c>
      <c r="J452" s="97">
        <f t="shared" si="87"/>
        <v>0</v>
      </c>
      <c r="K452" s="79">
        <f t="shared" si="90"/>
        <v>0</v>
      </c>
      <c r="L452" s="72">
        <f t="shared" si="79"/>
        <v>0</v>
      </c>
      <c r="M452" s="80"/>
      <c r="N452" s="80">
        <f t="shared" si="80"/>
        <v>0</v>
      </c>
      <c r="O452" s="72">
        <f t="shared" si="81"/>
        <v>0</v>
      </c>
      <c r="P452" s="72">
        <f t="shared" si="91"/>
        <v>0</v>
      </c>
      <c r="Q452" s="72">
        <f t="shared" si="88"/>
        <v>0</v>
      </c>
      <c r="R452" s="72">
        <f t="shared" si="89"/>
        <v>0</v>
      </c>
      <c r="S452" s="72">
        <f t="shared" si="82"/>
        <v>0</v>
      </c>
      <c r="T452" s="74">
        <f t="shared" si="83"/>
        <v>0</v>
      </c>
      <c r="U452" s="77">
        <f t="shared" si="84"/>
        <v>360</v>
      </c>
      <c r="V452" s="78">
        <f t="shared" si="85"/>
        <v>0</v>
      </c>
    </row>
    <row r="453" spans="9:22" x14ac:dyDescent="0.25">
      <c r="I453" s="96">
        <f t="shared" si="86"/>
        <v>0</v>
      </c>
      <c r="J453" s="97">
        <f t="shared" si="87"/>
        <v>0</v>
      </c>
      <c r="K453" s="79">
        <f t="shared" si="90"/>
        <v>0</v>
      </c>
      <c r="L453" s="72">
        <f t="shared" si="79"/>
        <v>0</v>
      </c>
      <c r="M453" s="80"/>
      <c r="N453" s="80">
        <f t="shared" si="80"/>
        <v>0</v>
      </c>
      <c r="O453" s="72">
        <f t="shared" si="81"/>
        <v>0</v>
      </c>
      <c r="P453" s="72">
        <f t="shared" si="91"/>
        <v>0</v>
      </c>
      <c r="Q453" s="72">
        <f t="shared" si="88"/>
        <v>0</v>
      </c>
      <c r="R453" s="72">
        <f t="shared" si="89"/>
        <v>0</v>
      </c>
      <c r="S453" s="72">
        <f t="shared" si="82"/>
        <v>0</v>
      </c>
      <c r="T453" s="74">
        <f t="shared" si="83"/>
        <v>0</v>
      </c>
      <c r="U453" s="77">
        <f t="shared" si="84"/>
        <v>360</v>
      </c>
      <c r="V453" s="78">
        <f t="shared" si="85"/>
        <v>0</v>
      </c>
    </row>
    <row r="454" spans="9:22" x14ac:dyDescent="0.25">
      <c r="I454" s="96">
        <f t="shared" si="86"/>
        <v>0</v>
      </c>
      <c r="J454" s="97">
        <f t="shared" si="87"/>
        <v>0</v>
      </c>
      <c r="K454" s="79">
        <f t="shared" si="90"/>
        <v>0</v>
      </c>
      <c r="L454" s="72">
        <f t="shared" si="79"/>
        <v>0</v>
      </c>
      <c r="M454" s="80"/>
      <c r="N454" s="80">
        <f t="shared" si="80"/>
        <v>0</v>
      </c>
      <c r="O454" s="72">
        <f t="shared" si="81"/>
        <v>0</v>
      </c>
      <c r="P454" s="72">
        <f t="shared" si="91"/>
        <v>0</v>
      </c>
      <c r="Q454" s="72">
        <f t="shared" si="88"/>
        <v>0</v>
      </c>
      <c r="R454" s="72">
        <f t="shared" si="89"/>
        <v>0</v>
      </c>
      <c r="S454" s="72">
        <f t="shared" si="82"/>
        <v>0</v>
      </c>
      <c r="T454" s="74">
        <f t="shared" si="83"/>
        <v>0</v>
      </c>
      <c r="U454" s="77">
        <f t="shared" si="84"/>
        <v>360</v>
      </c>
      <c r="V454" s="78">
        <f t="shared" si="85"/>
        <v>0</v>
      </c>
    </row>
    <row r="455" spans="9:22" x14ac:dyDescent="0.25">
      <c r="I455" s="96">
        <f t="shared" si="86"/>
        <v>0</v>
      </c>
      <c r="J455" s="97">
        <f t="shared" si="87"/>
        <v>0</v>
      </c>
      <c r="K455" s="79">
        <f t="shared" si="90"/>
        <v>0</v>
      </c>
      <c r="L455" s="72">
        <f t="shared" ref="L455:L518" si="92">(IF(K455&gt;0,$L$5*((1+$E$35)^J455),0))</f>
        <v>0</v>
      </c>
      <c r="M455" s="80"/>
      <c r="N455" s="80">
        <f t="shared" ref="N455:N518" si="93">IF(K455&gt;0,$N$5/12,0)</f>
        <v>0</v>
      </c>
      <c r="O455" s="72">
        <f t="shared" ref="O455:O518" si="94">IF(K455&gt;0,($O$5-(ROUNDDOWN(($K$5-K455)/12,0)*$B$52))/12,0)</f>
        <v>0</v>
      </c>
      <c r="P455" s="72">
        <f t="shared" si="91"/>
        <v>0</v>
      </c>
      <c r="Q455" s="72">
        <f t="shared" si="88"/>
        <v>0</v>
      </c>
      <c r="R455" s="72">
        <f t="shared" si="89"/>
        <v>0</v>
      </c>
      <c r="S455" s="72">
        <f t="shared" ref="S455:S518" si="95">Q455+R455</f>
        <v>0</v>
      </c>
      <c r="T455" s="74">
        <f t="shared" ref="T455:T518" si="96">IF(K455&gt;0,L455-M455-N455-O455,0)</f>
        <v>0</v>
      </c>
      <c r="U455" s="77">
        <f t="shared" ref="U455:U518" si="97">$K$5-K456</f>
        <v>360</v>
      </c>
      <c r="V455" s="78">
        <f t="shared" ref="V455:V518" si="98">S455</f>
        <v>0</v>
      </c>
    </row>
    <row r="456" spans="9:22" x14ac:dyDescent="0.25">
      <c r="I456" s="96">
        <f t="shared" ref="I456:I519" si="99">IF($I$5&gt;K456,($I$5-K456)/12,0)</f>
        <v>0</v>
      </c>
      <c r="J456" s="97">
        <f t="shared" ref="J456:J519" si="100">ROUNDDOWN(I456,0)</f>
        <v>0</v>
      </c>
      <c r="K456" s="79">
        <f t="shared" si="90"/>
        <v>0</v>
      </c>
      <c r="L456" s="72">
        <f t="shared" si="92"/>
        <v>0</v>
      </c>
      <c r="M456" s="80"/>
      <c r="N456" s="80">
        <f t="shared" si="93"/>
        <v>0</v>
      </c>
      <c r="O456" s="72">
        <f t="shared" si="94"/>
        <v>0</v>
      </c>
      <c r="P456" s="72">
        <f t="shared" si="91"/>
        <v>0</v>
      </c>
      <c r="Q456" s="72">
        <f t="shared" ref="Q456:Q519" si="101">IF(K456&gt;0,(S455+T456)*(1-($P$5/12)),0)</f>
        <v>0</v>
      </c>
      <c r="R456" s="72">
        <f t="shared" ref="R456:R519" si="102">Q456*($B$15/12)</f>
        <v>0</v>
      </c>
      <c r="S456" s="72">
        <f t="shared" si="95"/>
        <v>0</v>
      </c>
      <c r="T456" s="74">
        <f t="shared" si="96"/>
        <v>0</v>
      </c>
      <c r="U456" s="77">
        <f t="shared" si="97"/>
        <v>360</v>
      </c>
      <c r="V456" s="78">
        <f t="shared" si="98"/>
        <v>0</v>
      </c>
    </row>
    <row r="457" spans="9:22" x14ac:dyDescent="0.25">
      <c r="I457" s="96">
        <f t="shared" si="99"/>
        <v>0</v>
      </c>
      <c r="J457" s="97">
        <f t="shared" si="100"/>
        <v>0</v>
      </c>
      <c r="K457" s="79">
        <f t="shared" ref="K457:K520" si="103">IF(K456-1&gt;0,K456-1,0)</f>
        <v>0</v>
      </c>
      <c r="L457" s="72">
        <f t="shared" si="92"/>
        <v>0</v>
      </c>
      <c r="M457" s="80"/>
      <c r="N457" s="80">
        <f t="shared" si="93"/>
        <v>0</v>
      </c>
      <c r="O457" s="72">
        <f t="shared" si="94"/>
        <v>0</v>
      </c>
      <c r="P457" s="72">
        <f t="shared" ref="P457:P520" si="104">IF(K457&gt;0,Q457*($P$5/12),0)</f>
        <v>0</v>
      </c>
      <c r="Q457" s="72">
        <f t="shared" si="101"/>
        <v>0</v>
      </c>
      <c r="R457" s="72">
        <f t="shared" si="102"/>
        <v>0</v>
      </c>
      <c r="S457" s="72">
        <f t="shared" si="95"/>
        <v>0</v>
      </c>
      <c r="T457" s="74">
        <f t="shared" si="96"/>
        <v>0</v>
      </c>
      <c r="U457" s="77">
        <f t="shared" si="97"/>
        <v>360</v>
      </c>
      <c r="V457" s="78">
        <f t="shared" si="98"/>
        <v>0</v>
      </c>
    </row>
    <row r="458" spans="9:22" x14ac:dyDescent="0.25">
      <c r="I458" s="96">
        <f t="shared" si="99"/>
        <v>0</v>
      </c>
      <c r="J458" s="97">
        <f t="shared" si="100"/>
        <v>0</v>
      </c>
      <c r="K458" s="79">
        <f t="shared" si="103"/>
        <v>0</v>
      </c>
      <c r="L458" s="72">
        <f t="shared" si="92"/>
        <v>0</v>
      </c>
      <c r="M458" s="80"/>
      <c r="N458" s="80">
        <f t="shared" si="93"/>
        <v>0</v>
      </c>
      <c r="O458" s="72">
        <f t="shared" si="94"/>
        <v>0</v>
      </c>
      <c r="P458" s="72">
        <f t="shared" si="104"/>
        <v>0</v>
      </c>
      <c r="Q458" s="72">
        <f t="shared" si="101"/>
        <v>0</v>
      </c>
      <c r="R458" s="72">
        <f t="shared" si="102"/>
        <v>0</v>
      </c>
      <c r="S458" s="72">
        <f t="shared" si="95"/>
        <v>0</v>
      </c>
      <c r="T458" s="74">
        <f t="shared" si="96"/>
        <v>0</v>
      </c>
      <c r="U458" s="77">
        <f t="shared" si="97"/>
        <v>360</v>
      </c>
      <c r="V458" s="78">
        <f t="shared" si="98"/>
        <v>0</v>
      </c>
    </row>
    <row r="459" spans="9:22" x14ac:dyDescent="0.25">
      <c r="I459" s="96">
        <f t="shared" si="99"/>
        <v>0</v>
      </c>
      <c r="J459" s="97">
        <f t="shared" si="100"/>
        <v>0</v>
      </c>
      <c r="K459" s="79">
        <f t="shared" si="103"/>
        <v>0</v>
      </c>
      <c r="L459" s="72">
        <f t="shared" si="92"/>
        <v>0</v>
      </c>
      <c r="M459" s="80"/>
      <c r="N459" s="80">
        <f t="shared" si="93"/>
        <v>0</v>
      </c>
      <c r="O459" s="72">
        <f t="shared" si="94"/>
        <v>0</v>
      </c>
      <c r="P459" s="72">
        <f t="shared" si="104"/>
        <v>0</v>
      </c>
      <c r="Q459" s="72">
        <f t="shared" si="101"/>
        <v>0</v>
      </c>
      <c r="R459" s="72">
        <f t="shared" si="102"/>
        <v>0</v>
      </c>
      <c r="S459" s="72">
        <f t="shared" si="95"/>
        <v>0</v>
      </c>
      <c r="T459" s="74">
        <f t="shared" si="96"/>
        <v>0</v>
      </c>
      <c r="U459" s="77">
        <f t="shared" si="97"/>
        <v>360</v>
      </c>
      <c r="V459" s="78">
        <f t="shared" si="98"/>
        <v>0</v>
      </c>
    </row>
    <row r="460" spans="9:22" x14ac:dyDescent="0.25">
      <c r="I460" s="96">
        <f t="shared" si="99"/>
        <v>0</v>
      </c>
      <c r="J460" s="97">
        <f t="shared" si="100"/>
        <v>0</v>
      </c>
      <c r="K460" s="79">
        <f t="shared" si="103"/>
        <v>0</v>
      </c>
      <c r="L460" s="72">
        <f t="shared" si="92"/>
        <v>0</v>
      </c>
      <c r="M460" s="80"/>
      <c r="N460" s="80">
        <f t="shared" si="93"/>
        <v>0</v>
      </c>
      <c r="O460" s="72">
        <f t="shared" si="94"/>
        <v>0</v>
      </c>
      <c r="P460" s="72">
        <f t="shared" si="104"/>
        <v>0</v>
      </c>
      <c r="Q460" s="72">
        <f t="shared" si="101"/>
        <v>0</v>
      </c>
      <c r="R460" s="72">
        <f t="shared" si="102"/>
        <v>0</v>
      </c>
      <c r="S460" s="72">
        <f t="shared" si="95"/>
        <v>0</v>
      </c>
      <c r="T460" s="74">
        <f t="shared" si="96"/>
        <v>0</v>
      </c>
      <c r="U460" s="77">
        <f t="shared" si="97"/>
        <v>360</v>
      </c>
      <c r="V460" s="78">
        <f t="shared" si="98"/>
        <v>0</v>
      </c>
    </row>
    <row r="461" spans="9:22" x14ac:dyDescent="0.25">
      <c r="I461" s="96">
        <f t="shared" si="99"/>
        <v>0</v>
      </c>
      <c r="J461" s="97">
        <f t="shared" si="100"/>
        <v>0</v>
      </c>
      <c r="K461" s="79">
        <f t="shared" si="103"/>
        <v>0</v>
      </c>
      <c r="L461" s="72">
        <f t="shared" si="92"/>
        <v>0</v>
      </c>
      <c r="M461" s="80"/>
      <c r="N461" s="80">
        <f t="shared" si="93"/>
        <v>0</v>
      </c>
      <c r="O461" s="72">
        <f t="shared" si="94"/>
        <v>0</v>
      </c>
      <c r="P461" s="72">
        <f t="shared" si="104"/>
        <v>0</v>
      </c>
      <c r="Q461" s="72">
        <f t="shared" si="101"/>
        <v>0</v>
      </c>
      <c r="R461" s="72">
        <f t="shared" si="102"/>
        <v>0</v>
      </c>
      <c r="S461" s="72">
        <f t="shared" si="95"/>
        <v>0</v>
      </c>
      <c r="T461" s="74">
        <f t="shared" si="96"/>
        <v>0</v>
      </c>
      <c r="U461" s="77">
        <f t="shared" si="97"/>
        <v>360</v>
      </c>
      <c r="V461" s="78">
        <f t="shared" si="98"/>
        <v>0</v>
      </c>
    </row>
    <row r="462" spans="9:22" x14ac:dyDescent="0.25">
      <c r="I462" s="96">
        <f t="shared" si="99"/>
        <v>0</v>
      </c>
      <c r="J462" s="97">
        <f t="shared" si="100"/>
        <v>0</v>
      </c>
      <c r="K462" s="79">
        <f t="shared" si="103"/>
        <v>0</v>
      </c>
      <c r="L462" s="72">
        <f t="shared" si="92"/>
        <v>0</v>
      </c>
      <c r="M462" s="80"/>
      <c r="N462" s="80">
        <f t="shared" si="93"/>
        <v>0</v>
      </c>
      <c r="O462" s="72">
        <f t="shared" si="94"/>
        <v>0</v>
      </c>
      <c r="P462" s="72">
        <f t="shared" si="104"/>
        <v>0</v>
      </c>
      <c r="Q462" s="72">
        <f t="shared" si="101"/>
        <v>0</v>
      </c>
      <c r="R462" s="72">
        <f t="shared" si="102"/>
        <v>0</v>
      </c>
      <c r="S462" s="72">
        <f t="shared" si="95"/>
        <v>0</v>
      </c>
      <c r="T462" s="74">
        <f t="shared" si="96"/>
        <v>0</v>
      </c>
      <c r="U462" s="77">
        <f t="shared" si="97"/>
        <v>360</v>
      </c>
      <c r="V462" s="78">
        <f t="shared" si="98"/>
        <v>0</v>
      </c>
    </row>
    <row r="463" spans="9:22" x14ac:dyDescent="0.25">
      <c r="I463" s="96">
        <f t="shared" si="99"/>
        <v>0</v>
      </c>
      <c r="J463" s="97">
        <f t="shared" si="100"/>
        <v>0</v>
      </c>
      <c r="K463" s="82">
        <f t="shared" si="103"/>
        <v>0</v>
      </c>
      <c r="L463" s="72">
        <f t="shared" si="92"/>
        <v>0</v>
      </c>
      <c r="M463" s="83"/>
      <c r="N463" s="80">
        <f t="shared" si="93"/>
        <v>0</v>
      </c>
      <c r="O463" s="72">
        <f t="shared" si="94"/>
        <v>0</v>
      </c>
      <c r="P463" s="72">
        <f t="shared" si="104"/>
        <v>0</v>
      </c>
      <c r="Q463" s="72">
        <f t="shared" si="101"/>
        <v>0</v>
      </c>
      <c r="R463" s="72">
        <f t="shared" si="102"/>
        <v>0</v>
      </c>
      <c r="S463" s="72">
        <f t="shared" si="95"/>
        <v>0</v>
      </c>
      <c r="T463" s="74">
        <f t="shared" si="96"/>
        <v>0</v>
      </c>
      <c r="U463" s="77">
        <f t="shared" si="97"/>
        <v>360</v>
      </c>
      <c r="V463" s="78">
        <f t="shared" si="98"/>
        <v>0</v>
      </c>
    </row>
    <row r="464" spans="9:22" x14ac:dyDescent="0.25">
      <c r="I464" s="96">
        <f t="shared" si="99"/>
        <v>0</v>
      </c>
      <c r="J464" s="97">
        <f t="shared" si="100"/>
        <v>0</v>
      </c>
      <c r="K464" s="79">
        <f t="shared" si="103"/>
        <v>0</v>
      </c>
      <c r="L464" s="72">
        <f t="shared" si="92"/>
        <v>0</v>
      </c>
      <c r="M464" s="80"/>
      <c r="N464" s="80">
        <f t="shared" si="93"/>
        <v>0</v>
      </c>
      <c r="O464" s="72">
        <f t="shared" si="94"/>
        <v>0</v>
      </c>
      <c r="P464" s="72">
        <f t="shared" si="104"/>
        <v>0</v>
      </c>
      <c r="Q464" s="72">
        <f t="shared" si="101"/>
        <v>0</v>
      </c>
      <c r="R464" s="72">
        <f t="shared" si="102"/>
        <v>0</v>
      </c>
      <c r="S464" s="72">
        <f t="shared" si="95"/>
        <v>0</v>
      </c>
      <c r="T464" s="74">
        <f t="shared" si="96"/>
        <v>0</v>
      </c>
      <c r="U464" s="77">
        <f t="shared" si="97"/>
        <v>360</v>
      </c>
      <c r="V464" s="78">
        <f t="shared" si="98"/>
        <v>0</v>
      </c>
    </row>
    <row r="465" spans="9:22" x14ac:dyDescent="0.25">
      <c r="I465" s="96">
        <f t="shared" si="99"/>
        <v>0</v>
      </c>
      <c r="J465" s="97">
        <f t="shared" si="100"/>
        <v>0</v>
      </c>
      <c r="K465" s="79">
        <f t="shared" si="103"/>
        <v>0</v>
      </c>
      <c r="L465" s="72">
        <f t="shared" si="92"/>
        <v>0</v>
      </c>
      <c r="M465" s="80"/>
      <c r="N465" s="80">
        <f t="shared" si="93"/>
        <v>0</v>
      </c>
      <c r="O465" s="72">
        <f t="shared" si="94"/>
        <v>0</v>
      </c>
      <c r="P465" s="72">
        <f t="shared" si="104"/>
        <v>0</v>
      </c>
      <c r="Q465" s="72">
        <f t="shared" si="101"/>
        <v>0</v>
      </c>
      <c r="R465" s="72">
        <f t="shared" si="102"/>
        <v>0</v>
      </c>
      <c r="S465" s="72">
        <f t="shared" si="95"/>
        <v>0</v>
      </c>
      <c r="T465" s="74">
        <f t="shared" si="96"/>
        <v>0</v>
      </c>
      <c r="U465" s="77">
        <f t="shared" si="97"/>
        <v>360</v>
      </c>
      <c r="V465" s="78">
        <f t="shared" si="98"/>
        <v>0</v>
      </c>
    </row>
    <row r="466" spans="9:22" x14ac:dyDescent="0.25">
      <c r="I466" s="96">
        <f t="shared" si="99"/>
        <v>0</v>
      </c>
      <c r="J466" s="97">
        <f t="shared" si="100"/>
        <v>0</v>
      </c>
      <c r="K466" s="79">
        <f t="shared" si="103"/>
        <v>0</v>
      </c>
      <c r="L466" s="72">
        <f t="shared" si="92"/>
        <v>0</v>
      </c>
      <c r="M466" s="80"/>
      <c r="N466" s="80">
        <f t="shared" si="93"/>
        <v>0</v>
      </c>
      <c r="O466" s="72">
        <f t="shared" si="94"/>
        <v>0</v>
      </c>
      <c r="P466" s="72">
        <f t="shared" si="104"/>
        <v>0</v>
      </c>
      <c r="Q466" s="72">
        <f t="shared" si="101"/>
        <v>0</v>
      </c>
      <c r="R466" s="72">
        <f t="shared" si="102"/>
        <v>0</v>
      </c>
      <c r="S466" s="72">
        <f t="shared" si="95"/>
        <v>0</v>
      </c>
      <c r="T466" s="74">
        <f t="shared" si="96"/>
        <v>0</v>
      </c>
      <c r="U466" s="77">
        <f t="shared" si="97"/>
        <v>360</v>
      </c>
      <c r="V466" s="78">
        <f t="shared" si="98"/>
        <v>0</v>
      </c>
    </row>
    <row r="467" spans="9:22" x14ac:dyDescent="0.25">
      <c r="I467" s="96">
        <f t="shared" si="99"/>
        <v>0</v>
      </c>
      <c r="J467" s="97">
        <f t="shared" si="100"/>
        <v>0</v>
      </c>
      <c r="K467" s="79">
        <f t="shared" si="103"/>
        <v>0</v>
      </c>
      <c r="L467" s="72">
        <f t="shared" si="92"/>
        <v>0</v>
      </c>
      <c r="M467" s="80"/>
      <c r="N467" s="80">
        <f t="shared" si="93"/>
        <v>0</v>
      </c>
      <c r="O467" s="72">
        <f t="shared" si="94"/>
        <v>0</v>
      </c>
      <c r="P467" s="72">
        <f t="shared" si="104"/>
        <v>0</v>
      </c>
      <c r="Q467" s="72">
        <f t="shared" si="101"/>
        <v>0</v>
      </c>
      <c r="R467" s="72">
        <f t="shared" si="102"/>
        <v>0</v>
      </c>
      <c r="S467" s="72">
        <f t="shared" si="95"/>
        <v>0</v>
      </c>
      <c r="T467" s="74">
        <f t="shared" si="96"/>
        <v>0</v>
      </c>
      <c r="U467" s="77">
        <f t="shared" si="97"/>
        <v>360</v>
      </c>
      <c r="V467" s="78">
        <f t="shared" si="98"/>
        <v>0</v>
      </c>
    </row>
    <row r="468" spans="9:22" x14ac:dyDescent="0.25">
      <c r="I468" s="96">
        <f t="shared" si="99"/>
        <v>0</v>
      </c>
      <c r="J468" s="97">
        <f t="shared" si="100"/>
        <v>0</v>
      </c>
      <c r="K468" s="79">
        <f t="shared" si="103"/>
        <v>0</v>
      </c>
      <c r="L468" s="72">
        <f t="shared" si="92"/>
        <v>0</v>
      </c>
      <c r="M468" s="80"/>
      <c r="N468" s="80">
        <f t="shared" si="93"/>
        <v>0</v>
      </c>
      <c r="O468" s="72">
        <f t="shared" si="94"/>
        <v>0</v>
      </c>
      <c r="P468" s="72">
        <f t="shared" si="104"/>
        <v>0</v>
      </c>
      <c r="Q468" s="72">
        <f t="shared" si="101"/>
        <v>0</v>
      </c>
      <c r="R468" s="72">
        <f t="shared" si="102"/>
        <v>0</v>
      </c>
      <c r="S468" s="72">
        <f t="shared" si="95"/>
        <v>0</v>
      </c>
      <c r="T468" s="74">
        <f t="shared" si="96"/>
        <v>0</v>
      </c>
      <c r="U468" s="77">
        <f t="shared" si="97"/>
        <v>360</v>
      </c>
      <c r="V468" s="78">
        <f t="shared" si="98"/>
        <v>0</v>
      </c>
    </row>
    <row r="469" spans="9:22" x14ac:dyDescent="0.25">
      <c r="I469" s="96">
        <f t="shared" si="99"/>
        <v>0</v>
      </c>
      <c r="J469" s="97">
        <f t="shared" si="100"/>
        <v>0</v>
      </c>
      <c r="K469" s="79">
        <f t="shared" si="103"/>
        <v>0</v>
      </c>
      <c r="L469" s="72">
        <f t="shared" si="92"/>
        <v>0</v>
      </c>
      <c r="M469" s="80"/>
      <c r="N469" s="80">
        <f t="shared" si="93"/>
        <v>0</v>
      </c>
      <c r="O469" s="72">
        <f t="shared" si="94"/>
        <v>0</v>
      </c>
      <c r="P469" s="72">
        <f t="shared" si="104"/>
        <v>0</v>
      </c>
      <c r="Q469" s="72">
        <f t="shared" si="101"/>
        <v>0</v>
      </c>
      <c r="R469" s="72">
        <f t="shared" si="102"/>
        <v>0</v>
      </c>
      <c r="S469" s="72">
        <f t="shared" si="95"/>
        <v>0</v>
      </c>
      <c r="T469" s="74">
        <f t="shared" si="96"/>
        <v>0</v>
      </c>
      <c r="U469" s="77">
        <f t="shared" si="97"/>
        <v>360</v>
      </c>
      <c r="V469" s="78">
        <f t="shared" si="98"/>
        <v>0</v>
      </c>
    </row>
    <row r="470" spans="9:22" x14ac:dyDescent="0.25">
      <c r="I470" s="96">
        <f t="shared" si="99"/>
        <v>0</v>
      </c>
      <c r="J470" s="97">
        <f t="shared" si="100"/>
        <v>0</v>
      </c>
      <c r="K470" s="79">
        <f t="shared" si="103"/>
        <v>0</v>
      </c>
      <c r="L470" s="72">
        <f t="shared" si="92"/>
        <v>0</v>
      </c>
      <c r="M470" s="80"/>
      <c r="N470" s="80">
        <f t="shared" si="93"/>
        <v>0</v>
      </c>
      <c r="O470" s="72">
        <f t="shared" si="94"/>
        <v>0</v>
      </c>
      <c r="P470" s="72">
        <f t="shared" si="104"/>
        <v>0</v>
      </c>
      <c r="Q470" s="72">
        <f t="shared" si="101"/>
        <v>0</v>
      </c>
      <c r="R470" s="72">
        <f t="shared" si="102"/>
        <v>0</v>
      </c>
      <c r="S470" s="72">
        <f t="shared" si="95"/>
        <v>0</v>
      </c>
      <c r="T470" s="74">
        <f t="shared" si="96"/>
        <v>0</v>
      </c>
      <c r="U470" s="77">
        <f t="shared" si="97"/>
        <v>360</v>
      </c>
      <c r="V470" s="78">
        <f t="shared" si="98"/>
        <v>0</v>
      </c>
    </row>
    <row r="471" spans="9:22" x14ac:dyDescent="0.25">
      <c r="I471" s="96">
        <f t="shared" si="99"/>
        <v>0</v>
      </c>
      <c r="J471" s="97">
        <f t="shared" si="100"/>
        <v>0</v>
      </c>
      <c r="K471" s="79">
        <f t="shared" si="103"/>
        <v>0</v>
      </c>
      <c r="L471" s="72">
        <f t="shared" si="92"/>
        <v>0</v>
      </c>
      <c r="M471" s="80"/>
      <c r="N471" s="80">
        <f t="shared" si="93"/>
        <v>0</v>
      </c>
      <c r="O471" s="72">
        <f t="shared" si="94"/>
        <v>0</v>
      </c>
      <c r="P471" s="72">
        <f t="shared" si="104"/>
        <v>0</v>
      </c>
      <c r="Q471" s="72">
        <f t="shared" si="101"/>
        <v>0</v>
      </c>
      <c r="R471" s="72">
        <f t="shared" si="102"/>
        <v>0</v>
      </c>
      <c r="S471" s="72">
        <f t="shared" si="95"/>
        <v>0</v>
      </c>
      <c r="T471" s="74">
        <f t="shared" si="96"/>
        <v>0</v>
      </c>
      <c r="U471" s="77">
        <f t="shared" si="97"/>
        <v>360</v>
      </c>
      <c r="V471" s="78">
        <f t="shared" si="98"/>
        <v>0</v>
      </c>
    </row>
    <row r="472" spans="9:22" x14ac:dyDescent="0.25">
      <c r="I472" s="96">
        <f t="shared" si="99"/>
        <v>0</v>
      </c>
      <c r="J472" s="97">
        <f t="shared" si="100"/>
        <v>0</v>
      </c>
      <c r="K472" s="79">
        <f t="shared" si="103"/>
        <v>0</v>
      </c>
      <c r="L472" s="72">
        <f t="shared" si="92"/>
        <v>0</v>
      </c>
      <c r="M472" s="80"/>
      <c r="N472" s="80">
        <f t="shared" si="93"/>
        <v>0</v>
      </c>
      <c r="O472" s="72">
        <f t="shared" si="94"/>
        <v>0</v>
      </c>
      <c r="P472" s="72">
        <f t="shared" si="104"/>
        <v>0</v>
      </c>
      <c r="Q472" s="72">
        <f t="shared" si="101"/>
        <v>0</v>
      </c>
      <c r="R472" s="72">
        <f t="shared" si="102"/>
        <v>0</v>
      </c>
      <c r="S472" s="72">
        <f t="shared" si="95"/>
        <v>0</v>
      </c>
      <c r="T472" s="74">
        <f t="shared" si="96"/>
        <v>0</v>
      </c>
      <c r="U472" s="77">
        <f t="shared" si="97"/>
        <v>360</v>
      </c>
      <c r="V472" s="78">
        <f t="shared" si="98"/>
        <v>0</v>
      </c>
    </row>
    <row r="473" spans="9:22" x14ac:dyDescent="0.25">
      <c r="I473" s="96">
        <f t="shared" si="99"/>
        <v>0</v>
      </c>
      <c r="J473" s="97">
        <f t="shared" si="100"/>
        <v>0</v>
      </c>
      <c r="K473" s="79">
        <f t="shared" si="103"/>
        <v>0</v>
      </c>
      <c r="L473" s="72">
        <f t="shared" si="92"/>
        <v>0</v>
      </c>
      <c r="M473" s="80"/>
      <c r="N473" s="80">
        <f t="shared" si="93"/>
        <v>0</v>
      </c>
      <c r="O473" s="72">
        <f t="shared" si="94"/>
        <v>0</v>
      </c>
      <c r="P473" s="72">
        <f t="shared" si="104"/>
        <v>0</v>
      </c>
      <c r="Q473" s="72">
        <f t="shared" si="101"/>
        <v>0</v>
      </c>
      <c r="R473" s="72">
        <f t="shared" si="102"/>
        <v>0</v>
      </c>
      <c r="S473" s="72">
        <f t="shared" si="95"/>
        <v>0</v>
      </c>
      <c r="T473" s="74">
        <f t="shared" si="96"/>
        <v>0</v>
      </c>
      <c r="U473" s="77">
        <f t="shared" si="97"/>
        <v>360</v>
      </c>
      <c r="V473" s="78">
        <f t="shared" si="98"/>
        <v>0</v>
      </c>
    </row>
    <row r="474" spans="9:22" x14ac:dyDescent="0.25">
      <c r="I474" s="96">
        <f t="shared" si="99"/>
        <v>0</v>
      </c>
      <c r="J474" s="97">
        <f t="shared" si="100"/>
        <v>0</v>
      </c>
      <c r="K474" s="79">
        <f t="shared" si="103"/>
        <v>0</v>
      </c>
      <c r="L474" s="72">
        <f t="shared" si="92"/>
        <v>0</v>
      </c>
      <c r="M474" s="80"/>
      <c r="N474" s="80">
        <f t="shared" si="93"/>
        <v>0</v>
      </c>
      <c r="O474" s="72">
        <f t="shared" si="94"/>
        <v>0</v>
      </c>
      <c r="P474" s="72">
        <f t="shared" si="104"/>
        <v>0</v>
      </c>
      <c r="Q474" s="72">
        <f t="shared" si="101"/>
        <v>0</v>
      </c>
      <c r="R474" s="72">
        <f t="shared" si="102"/>
        <v>0</v>
      </c>
      <c r="S474" s="72">
        <f t="shared" si="95"/>
        <v>0</v>
      </c>
      <c r="T474" s="74">
        <f t="shared" si="96"/>
        <v>0</v>
      </c>
      <c r="U474" s="77">
        <f t="shared" si="97"/>
        <v>360</v>
      </c>
      <c r="V474" s="78">
        <f t="shared" si="98"/>
        <v>0</v>
      </c>
    </row>
    <row r="475" spans="9:22" x14ac:dyDescent="0.25">
      <c r="I475" s="96">
        <f t="shared" si="99"/>
        <v>0</v>
      </c>
      <c r="J475" s="97">
        <f t="shared" si="100"/>
        <v>0</v>
      </c>
      <c r="K475" s="82">
        <f t="shared" si="103"/>
        <v>0</v>
      </c>
      <c r="L475" s="72">
        <f t="shared" si="92"/>
        <v>0</v>
      </c>
      <c r="M475" s="83"/>
      <c r="N475" s="80">
        <f t="shared" si="93"/>
        <v>0</v>
      </c>
      <c r="O475" s="72">
        <f t="shared" si="94"/>
        <v>0</v>
      </c>
      <c r="P475" s="72">
        <f t="shared" si="104"/>
        <v>0</v>
      </c>
      <c r="Q475" s="72">
        <f t="shared" si="101"/>
        <v>0</v>
      </c>
      <c r="R475" s="72">
        <f t="shared" si="102"/>
        <v>0</v>
      </c>
      <c r="S475" s="72">
        <f t="shared" si="95"/>
        <v>0</v>
      </c>
      <c r="T475" s="74">
        <f t="shared" si="96"/>
        <v>0</v>
      </c>
      <c r="U475" s="77">
        <f t="shared" si="97"/>
        <v>360</v>
      </c>
      <c r="V475" s="78">
        <f t="shared" si="98"/>
        <v>0</v>
      </c>
    </row>
    <row r="476" spans="9:22" x14ac:dyDescent="0.25">
      <c r="I476" s="96">
        <f t="shared" si="99"/>
        <v>0</v>
      </c>
      <c r="J476" s="97">
        <f t="shared" si="100"/>
        <v>0</v>
      </c>
      <c r="K476" s="79">
        <f t="shared" si="103"/>
        <v>0</v>
      </c>
      <c r="L476" s="72">
        <f t="shared" si="92"/>
        <v>0</v>
      </c>
      <c r="M476" s="80"/>
      <c r="N476" s="80">
        <f t="shared" si="93"/>
        <v>0</v>
      </c>
      <c r="O476" s="72">
        <f t="shared" si="94"/>
        <v>0</v>
      </c>
      <c r="P476" s="72">
        <f t="shared" si="104"/>
        <v>0</v>
      </c>
      <c r="Q476" s="72">
        <f t="shared" si="101"/>
        <v>0</v>
      </c>
      <c r="R476" s="72">
        <f t="shared" si="102"/>
        <v>0</v>
      </c>
      <c r="S476" s="72">
        <f t="shared" si="95"/>
        <v>0</v>
      </c>
      <c r="T476" s="74">
        <f t="shared" si="96"/>
        <v>0</v>
      </c>
      <c r="U476" s="77">
        <f t="shared" si="97"/>
        <v>360</v>
      </c>
      <c r="V476" s="78">
        <f t="shared" si="98"/>
        <v>0</v>
      </c>
    </row>
    <row r="477" spans="9:22" x14ac:dyDescent="0.25">
      <c r="I477" s="96">
        <f t="shared" si="99"/>
        <v>0</v>
      </c>
      <c r="J477" s="97">
        <f t="shared" si="100"/>
        <v>0</v>
      </c>
      <c r="K477" s="79">
        <f t="shared" si="103"/>
        <v>0</v>
      </c>
      <c r="L477" s="72">
        <f t="shared" si="92"/>
        <v>0</v>
      </c>
      <c r="M477" s="80"/>
      <c r="N477" s="80">
        <f t="shared" si="93"/>
        <v>0</v>
      </c>
      <c r="O477" s="72">
        <f t="shared" si="94"/>
        <v>0</v>
      </c>
      <c r="P477" s="72">
        <f t="shared" si="104"/>
        <v>0</v>
      </c>
      <c r="Q477" s="72">
        <f t="shared" si="101"/>
        <v>0</v>
      </c>
      <c r="R477" s="72">
        <f t="shared" si="102"/>
        <v>0</v>
      </c>
      <c r="S477" s="72">
        <f t="shared" si="95"/>
        <v>0</v>
      </c>
      <c r="T477" s="74">
        <f t="shared" si="96"/>
        <v>0</v>
      </c>
      <c r="U477" s="77">
        <f t="shared" si="97"/>
        <v>360</v>
      </c>
      <c r="V477" s="78">
        <f t="shared" si="98"/>
        <v>0</v>
      </c>
    </row>
    <row r="478" spans="9:22" x14ac:dyDescent="0.25">
      <c r="I478" s="96">
        <f t="shared" si="99"/>
        <v>0</v>
      </c>
      <c r="J478" s="97">
        <f t="shared" si="100"/>
        <v>0</v>
      </c>
      <c r="K478" s="79">
        <f t="shared" si="103"/>
        <v>0</v>
      </c>
      <c r="L478" s="72">
        <f t="shared" si="92"/>
        <v>0</v>
      </c>
      <c r="M478" s="80"/>
      <c r="N478" s="80">
        <f t="shared" si="93"/>
        <v>0</v>
      </c>
      <c r="O478" s="72">
        <f t="shared" si="94"/>
        <v>0</v>
      </c>
      <c r="P478" s="72">
        <f t="shared" si="104"/>
        <v>0</v>
      </c>
      <c r="Q478" s="72">
        <f t="shared" si="101"/>
        <v>0</v>
      </c>
      <c r="R478" s="72">
        <f t="shared" si="102"/>
        <v>0</v>
      </c>
      <c r="S478" s="72">
        <f t="shared" si="95"/>
        <v>0</v>
      </c>
      <c r="T478" s="74">
        <f t="shared" si="96"/>
        <v>0</v>
      </c>
      <c r="U478" s="77">
        <f t="shared" si="97"/>
        <v>360</v>
      </c>
      <c r="V478" s="78">
        <f t="shared" si="98"/>
        <v>0</v>
      </c>
    </row>
    <row r="479" spans="9:22" x14ac:dyDescent="0.25">
      <c r="I479" s="96">
        <f t="shared" si="99"/>
        <v>0</v>
      </c>
      <c r="J479" s="97">
        <f t="shared" si="100"/>
        <v>0</v>
      </c>
      <c r="K479" s="79">
        <f t="shared" si="103"/>
        <v>0</v>
      </c>
      <c r="L479" s="72">
        <f t="shared" si="92"/>
        <v>0</v>
      </c>
      <c r="M479" s="80"/>
      <c r="N479" s="80">
        <f t="shared" si="93"/>
        <v>0</v>
      </c>
      <c r="O479" s="72">
        <f t="shared" si="94"/>
        <v>0</v>
      </c>
      <c r="P479" s="72">
        <f t="shared" si="104"/>
        <v>0</v>
      </c>
      <c r="Q479" s="72">
        <f t="shared" si="101"/>
        <v>0</v>
      </c>
      <c r="R479" s="72">
        <f t="shared" si="102"/>
        <v>0</v>
      </c>
      <c r="S479" s="72">
        <f t="shared" si="95"/>
        <v>0</v>
      </c>
      <c r="T479" s="74">
        <f t="shared" si="96"/>
        <v>0</v>
      </c>
      <c r="U479" s="77">
        <f t="shared" si="97"/>
        <v>360</v>
      </c>
      <c r="V479" s="78">
        <f t="shared" si="98"/>
        <v>0</v>
      </c>
    </row>
    <row r="480" spans="9:22" x14ac:dyDescent="0.25">
      <c r="I480" s="96">
        <f t="shared" si="99"/>
        <v>0</v>
      </c>
      <c r="J480" s="97">
        <f t="shared" si="100"/>
        <v>0</v>
      </c>
      <c r="K480" s="79">
        <f t="shared" si="103"/>
        <v>0</v>
      </c>
      <c r="L480" s="72">
        <f t="shared" si="92"/>
        <v>0</v>
      </c>
      <c r="M480" s="80"/>
      <c r="N480" s="80">
        <f t="shared" si="93"/>
        <v>0</v>
      </c>
      <c r="O480" s="72">
        <f t="shared" si="94"/>
        <v>0</v>
      </c>
      <c r="P480" s="72">
        <f t="shared" si="104"/>
        <v>0</v>
      </c>
      <c r="Q480" s="72">
        <f t="shared" si="101"/>
        <v>0</v>
      </c>
      <c r="R480" s="72">
        <f t="shared" si="102"/>
        <v>0</v>
      </c>
      <c r="S480" s="72">
        <f t="shared" si="95"/>
        <v>0</v>
      </c>
      <c r="T480" s="74">
        <f t="shared" si="96"/>
        <v>0</v>
      </c>
      <c r="U480" s="77">
        <f t="shared" si="97"/>
        <v>360</v>
      </c>
      <c r="V480" s="78">
        <f t="shared" si="98"/>
        <v>0</v>
      </c>
    </row>
    <row r="481" spans="9:22" x14ac:dyDescent="0.25">
      <c r="I481" s="96">
        <f t="shared" si="99"/>
        <v>0</v>
      </c>
      <c r="J481" s="97">
        <f t="shared" si="100"/>
        <v>0</v>
      </c>
      <c r="K481" s="79">
        <f t="shared" si="103"/>
        <v>0</v>
      </c>
      <c r="L481" s="72">
        <f t="shared" si="92"/>
        <v>0</v>
      </c>
      <c r="M481" s="80"/>
      <c r="N481" s="80">
        <f t="shared" si="93"/>
        <v>0</v>
      </c>
      <c r="O481" s="72">
        <f t="shared" si="94"/>
        <v>0</v>
      </c>
      <c r="P481" s="72">
        <f t="shared" si="104"/>
        <v>0</v>
      </c>
      <c r="Q481" s="72">
        <f t="shared" si="101"/>
        <v>0</v>
      </c>
      <c r="R481" s="72">
        <f t="shared" si="102"/>
        <v>0</v>
      </c>
      <c r="S481" s="72">
        <f t="shared" si="95"/>
        <v>0</v>
      </c>
      <c r="T481" s="74">
        <f t="shared" si="96"/>
        <v>0</v>
      </c>
      <c r="U481" s="77">
        <f t="shared" si="97"/>
        <v>360</v>
      </c>
      <c r="V481" s="78">
        <f t="shared" si="98"/>
        <v>0</v>
      </c>
    </row>
    <row r="482" spans="9:22" x14ac:dyDescent="0.25">
      <c r="I482" s="96">
        <f t="shared" si="99"/>
        <v>0</v>
      </c>
      <c r="J482" s="97">
        <f t="shared" si="100"/>
        <v>0</v>
      </c>
      <c r="K482" s="79">
        <f t="shared" si="103"/>
        <v>0</v>
      </c>
      <c r="L482" s="72">
        <f t="shared" si="92"/>
        <v>0</v>
      </c>
      <c r="M482" s="80"/>
      <c r="N482" s="80">
        <f t="shared" si="93"/>
        <v>0</v>
      </c>
      <c r="O482" s="72">
        <f t="shared" si="94"/>
        <v>0</v>
      </c>
      <c r="P482" s="72">
        <f t="shared" si="104"/>
        <v>0</v>
      </c>
      <c r="Q482" s="72">
        <f t="shared" si="101"/>
        <v>0</v>
      </c>
      <c r="R482" s="72">
        <f t="shared" si="102"/>
        <v>0</v>
      </c>
      <c r="S482" s="72">
        <f t="shared" si="95"/>
        <v>0</v>
      </c>
      <c r="T482" s="74">
        <f t="shared" si="96"/>
        <v>0</v>
      </c>
      <c r="U482" s="77">
        <f t="shared" si="97"/>
        <v>360</v>
      </c>
      <c r="V482" s="78">
        <f t="shared" si="98"/>
        <v>0</v>
      </c>
    </row>
    <row r="483" spans="9:22" x14ac:dyDescent="0.25">
      <c r="I483" s="96">
        <f t="shared" si="99"/>
        <v>0</v>
      </c>
      <c r="J483" s="97">
        <f t="shared" si="100"/>
        <v>0</v>
      </c>
      <c r="K483" s="79">
        <f t="shared" si="103"/>
        <v>0</v>
      </c>
      <c r="L483" s="72">
        <f t="shared" si="92"/>
        <v>0</v>
      </c>
      <c r="M483" s="80"/>
      <c r="N483" s="80">
        <f t="shared" si="93"/>
        <v>0</v>
      </c>
      <c r="O483" s="72">
        <f t="shared" si="94"/>
        <v>0</v>
      </c>
      <c r="P483" s="72">
        <f t="shared" si="104"/>
        <v>0</v>
      </c>
      <c r="Q483" s="72">
        <f t="shared" si="101"/>
        <v>0</v>
      </c>
      <c r="R483" s="72">
        <f t="shared" si="102"/>
        <v>0</v>
      </c>
      <c r="S483" s="72">
        <f t="shared" si="95"/>
        <v>0</v>
      </c>
      <c r="T483" s="74">
        <f t="shared" si="96"/>
        <v>0</v>
      </c>
      <c r="U483" s="77">
        <f t="shared" si="97"/>
        <v>360</v>
      </c>
      <c r="V483" s="78">
        <f t="shared" si="98"/>
        <v>0</v>
      </c>
    </row>
    <row r="484" spans="9:22" x14ac:dyDescent="0.25">
      <c r="I484" s="96">
        <f t="shared" si="99"/>
        <v>0</v>
      </c>
      <c r="J484" s="97">
        <f t="shared" si="100"/>
        <v>0</v>
      </c>
      <c r="K484" s="79">
        <f t="shared" si="103"/>
        <v>0</v>
      </c>
      <c r="L484" s="72">
        <f t="shared" si="92"/>
        <v>0</v>
      </c>
      <c r="M484" s="80"/>
      <c r="N484" s="80">
        <f t="shared" si="93"/>
        <v>0</v>
      </c>
      <c r="O484" s="72">
        <f t="shared" si="94"/>
        <v>0</v>
      </c>
      <c r="P484" s="72">
        <f t="shared" si="104"/>
        <v>0</v>
      </c>
      <c r="Q484" s="72">
        <f t="shared" si="101"/>
        <v>0</v>
      </c>
      <c r="R484" s="72">
        <f t="shared" si="102"/>
        <v>0</v>
      </c>
      <c r="S484" s="72">
        <f t="shared" si="95"/>
        <v>0</v>
      </c>
      <c r="T484" s="74">
        <f t="shared" si="96"/>
        <v>0</v>
      </c>
      <c r="U484" s="77">
        <f t="shared" si="97"/>
        <v>360</v>
      </c>
      <c r="V484" s="78">
        <f t="shared" si="98"/>
        <v>0</v>
      </c>
    </row>
    <row r="485" spans="9:22" x14ac:dyDescent="0.25">
      <c r="I485" s="96">
        <f t="shared" si="99"/>
        <v>0</v>
      </c>
      <c r="J485" s="97">
        <f t="shared" si="100"/>
        <v>0</v>
      </c>
      <c r="K485" s="79">
        <f t="shared" si="103"/>
        <v>0</v>
      </c>
      <c r="L485" s="72">
        <f t="shared" si="92"/>
        <v>0</v>
      </c>
      <c r="M485" s="80"/>
      <c r="N485" s="80">
        <f t="shared" si="93"/>
        <v>0</v>
      </c>
      <c r="O485" s="72">
        <f t="shared" si="94"/>
        <v>0</v>
      </c>
      <c r="P485" s="72">
        <f t="shared" si="104"/>
        <v>0</v>
      </c>
      <c r="Q485" s="72">
        <f t="shared" si="101"/>
        <v>0</v>
      </c>
      <c r="R485" s="72">
        <f t="shared" si="102"/>
        <v>0</v>
      </c>
      <c r="S485" s="72">
        <f t="shared" si="95"/>
        <v>0</v>
      </c>
      <c r="T485" s="74">
        <f t="shared" si="96"/>
        <v>0</v>
      </c>
      <c r="U485" s="77">
        <f t="shared" si="97"/>
        <v>360</v>
      </c>
      <c r="V485" s="78">
        <f t="shared" si="98"/>
        <v>0</v>
      </c>
    </row>
    <row r="486" spans="9:22" x14ac:dyDescent="0.25">
      <c r="I486" s="96">
        <f t="shared" si="99"/>
        <v>0</v>
      </c>
      <c r="J486" s="97">
        <f t="shared" si="100"/>
        <v>0</v>
      </c>
      <c r="K486" s="79">
        <f t="shared" si="103"/>
        <v>0</v>
      </c>
      <c r="L486" s="72">
        <f t="shared" si="92"/>
        <v>0</v>
      </c>
      <c r="M486" s="80"/>
      <c r="N486" s="80">
        <f t="shared" si="93"/>
        <v>0</v>
      </c>
      <c r="O486" s="72">
        <f t="shared" si="94"/>
        <v>0</v>
      </c>
      <c r="P486" s="72">
        <f t="shared" si="104"/>
        <v>0</v>
      </c>
      <c r="Q486" s="72">
        <f t="shared" si="101"/>
        <v>0</v>
      </c>
      <c r="R486" s="72">
        <f t="shared" si="102"/>
        <v>0</v>
      </c>
      <c r="S486" s="72">
        <f t="shared" si="95"/>
        <v>0</v>
      </c>
      <c r="T486" s="74">
        <f t="shared" si="96"/>
        <v>0</v>
      </c>
      <c r="U486" s="77">
        <f t="shared" si="97"/>
        <v>360</v>
      </c>
      <c r="V486" s="78">
        <f t="shared" si="98"/>
        <v>0</v>
      </c>
    </row>
    <row r="487" spans="9:22" x14ac:dyDescent="0.25">
      <c r="I487" s="96">
        <f t="shared" si="99"/>
        <v>0</v>
      </c>
      <c r="J487" s="97">
        <f t="shared" si="100"/>
        <v>0</v>
      </c>
      <c r="K487" s="79">
        <f t="shared" si="103"/>
        <v>0</v>
      </c>
      <c r="L487" s="72">
        <f t="shared" si="92"/>
        <v>0</v>
      </c>
      <c r="M487" s="80"/>
      <c r="N487" s="80">
        <f t="shared" si="93"/>
        <v>0</v>
      </c>
      <c r="O487" s="72">
        <f t="shared" si="94"/>
        <v>0</v>
      </c>
      <c r="P487" s="72">
        <f t="shared" si="104"/>
        <v>0</v>
      </c>
      <c r="Q487" s="72">
        <f t="shared" si="101"/>
        <v>0</v>
      </c>
      <c r="R487" s="72">
        <f t="shared" si="102"/>
        <v>0</v>
      </c>
      <c r="S487" s="72">
        <f t="shared" si="95"/>
        <v>0</v>
      </c>
      <c r="T487" s="74">
        <f t="shared" si="96"/>
        <v>0</v>
      </c>
      <c r="U487" s="77">
        <f t="shared" si="97"/>
        <v>360</v>
      </c>
      <c r="V487" s="78">
        <f t="shared" si="98"/>
        <v>0</v>
      </c>
    </row>
    <row r="488" spans="9:22" x14ac:dyDescent="0.25">
      <c r="I488" s="96">
        <f t="shared" si="99"/>
        <v>0</v>
      </c>
      <c r="J488" s="97">
        <f t="shared" si="100"/>
        <v>0</v>
      </c>
      <c r="K488" s="79">
        <f t="shared" si="103"/>
        <v>0</v>
      </c>
      <c r="L488" s="72">
        <f t="shared" si="92"/>
        <v>0</v>
      </c>
      <c r="M488" s="80"/>
      <c r="N488" s="80">
        <f t="shared" si="93"/>
        <v>0</v>
      </c>
      <c r="O488" s="72">
        <f t="shared" si="94"/>
        <v>0</v>
      </c>
      <c r="P488" s="72">
        <f t="shared" si="104"/>
        <v>0</v>
      </c>
      <c r="Q488" s="72">
        <f t="shared" si="101"/>
        <v>0</v>
      </c>
      <c r="R488" s="72">
        <f t="shared" si="102"/>
        <v>0</v>
      </c>
      <c r="S488" s="72">
        <f t="shared" si="95"/>
        <v>0</v>
      </c>
      <c r="T488" s="74">
        <f t="shared" si="96"/>
        <v>0</v>
      </c>
      <c r="U488" s="77">
        <f t="shared" si="97"/>
        <v>360</v>
      </c>
      <c r="V488" s="78">
        <f t="shared" si="98"/>
        <v>0</v>
      </c>
    </row>
    <row r="489" spans="9:22" x14ac:dyDescent="0.25">
      <c r="I489" s="96">
        <f t="shared" si="99"/>
        <v>0</v>
      </c>
      <c r="J489" s="97">
        <f t="shared" si="100"/>
        <v>0</v>
      </c>
      <c r="K489" s="79">
        <f t="shared" si="103"/>
        <v>0</v>
      </c>
      <c r="L489" s="72">
        <f t="shared" si="92"/>
        <v>0</v>
      </c>
      <c r="M489" s="80"/>
      <c r="N489" s="80">
        <f t="shared" si="93"/>
        <v>0</v>
      </c>
      <c r="O489" s="72">
        <f t="shared" si="94"/>
        <v>0</v>
      </c>
      <c r="P489" s="72">
        <f t="shared" si="104"/>
        <v>0</v>
      </c>
      <c r="Q489" s="72">
        <f t="shared" si="101"/>
        <v>0</v>
      </c>
      <c r="R489" s="72">
        <f t="shared" si="102"/>
        <v>0</v>
      </c>
      <c r="S489" s="72">
        <f t="shared" si="95"/>
        <v>0</v>
      </c>
      <c r="T489" s="74">
        <f t="shared" si="96"/>
        <v>0</v>
      </c>
      <c r="U489" s="77">
        <f t="shared" si="97"/>
        <v>360</v>
      </c>
      <c r="V489" s="78">
        <f t="shared" si="98"/>
        <v>0</v>
      </c>
    </row>
    <row r="490" spans="9:22" x14ac:dyDescent="0.25">
      <c r="I490" s="96">
        <f t="shared" si="99"/>
        <v>0</v>
      </c>
      <c r="J490" s="97">
        <f t="shared" si="100"/>
        <v>0</v>
      </c>
      <c r="K490" s="79">
        <f t="shared" si="103"/>
        <v>0</v>
      </c>
      <c r="L490" s="72">
        <f t="shared" si="92"/>
        <v>0</v>
      </c>
      <c r="M490" s="80"/>
      <c r="N490" s="80">
        <f t="shared" si="93"/>
        <v>0</v>
      </c>
      <c r="O490" s="72">
        <f t="shared" si="94"/>
        <v>0</v>
      </c>
      <c r="P490" s="72">
        <f t="shared" si="104"/>
        <v>0</v>
      </c>
      <c r="Q490" s="72">
        <f t="shared" si="101"/>
        <v>0</v>
      </c>
      <c r="R490" s="72">
        <f t="shared" si="102"/>
        <v>0</v>
      </c>
      <c r="S490" s="72">
        <f t="shared" si="95"/>
        <v>0</v>
      </c>
      <c r="T490" s="74">
        <f t="shared" si="96"/>
        <v>0</v>
      </c>
      <c r="U490" s="77">
        <f t="shared" si="97"/>
        <v>360</v>
      </c>
      <c r="V490" s="78">
        <f t="shared" si="98"/>
        <v>0</v>
      </c>
    </row>
    <row r="491" spans="9:22" x14ac:dyDescent="0.25">
      <c r="I491" s="96">
        <f t="shared" si="99"/>
        <v>0</v>
      </c>
      <c r="J491" s="97">
        <f t="shared" si="100"/>
        <v>0</v>
      </c>
      <c r="K491" s="79">
        <f t="shared" si="103"/>
        <v>0</v>
      </c>
      <c r="L491" s="72">
        <f t="shared" si="92"/>
        <v>0</v>
      </c>
      <c r="M491" s="80"/>
      <c r="N491" s="80">
        <f t="shared" si="93"/>
        <v>0</v>
      </c>
      <c r="O491" s="72">
        <f t="shared" si="94"/>
        <v>0</v>
      </c>
      <c r="P491" s="72">
        <f t="shared" si="104"/>
        <v>0</v>
      </c>
      <c r="Q491" s="72">
        <f t="shared" si="101"/>
        <v>0</v>
      </c>
      <c r="R491" s="72">
        <f t="shared" si="102"/>
        <v>0</v>
      </c>
      <c r="S491" s="72">
        <f t="shared" si="95"/>
        <v>0</v>
      </c>
      <c r="T491" s="74">
        <f t="shared" si="96"/>
        <v>0</v>
      </c>
      <c r="U491" s="77">
        <f t="shared" si="97"/>
        <v>360</v>
      </c>
      <c r="V491" s="78">
        <f t="shared" si="98"/>
        <v>0</v>
      </c>
    </row>
    <row r="492" spans="9:22" x14ac:dyDescent="0.25">
      <c r="I492" s="96">
        <f t="shared" si="99"/>
        <v>0</v>
      </c>
      <c r="J492" s="97">
        <f t="shared" si="100"/>
        <v>0</v>
      </c>
      <c r="K492" s="79">
        <f t="shared" si="103"/>
        <v>0</v>
      </c>
      <c r="L492" s="72">
        <f t="shared" si="92"/>
        <v>0</v>
      </c>
      <c r="M492" s="80"/>
      <c r="N492" s="80">
        <f t="shared" si="93"/>
        <v>0</v>
      </c>
      <c r="O492" s="72">
        <f t="shared" si="94"/>
        <v>0</v>
      </c>
      <c r="P492" s="72">
        <f t="shared" si="104"/>
        <v>0</v>
      </c>
      <c r="Q492" s="72">
        <f t="shared" si="101"/>
        <v>0</v>
      </c>
      <c r="R492" s="72">
        <f t="shared" si="102"/>
        <v>0</v>
      </c>
      <c r="S492" s="72">
        <f t="shared" si="95"/>
        <v>0</v>
      </c>
      <c r="T492" s="74">
        <f t="shared" si="96"/>
        <v>0</v>
      </c>
      <c r="U492" s="77">
        <f t="shared" si="97"/>
        <v>360</v>
      </c>
      <c r="V492" s="78">
        <f t="shared" si="98"/>
        <v>0</v>
      </c>
    </row>
    <row r="493" spans="9:22" x14ac:dyDescent="0.25">
      <c r="I493" s="96">
        <f t="shared" si="99"/>
        <v>0</v>
      </c>
      <c r="J493" s="97">
        <f t="shared" si="100"/>
        <v>0</v>
      </c>
      <c r="K493" s="79">
        <f t="shared" si="103"/>
        <v>0</v>
      </c>
      <c r="L493" s="72">
        <f t="shared" si="92"/>
        <v>0</v>
      </c>
      <c r="M493" s="80"/>
      <c r="N493" s="80">
        <f t="shared" si="93"/>
        <v>0</v>
      </c>
      <c r="O493" s="72">
        <f t="shared" si="94"/>
        <v>0</v>
      </c>
      <c r="P493" s="72">
        <f t="shared" si="104"/>
        <v>0</v>
      </c>
      <c r="Q493" s="72">
        <f t="shared" si="101"/>
        <v>0</v>
      </c>
      <c r="R493" s="72">
        <f t="shared" si="102"/>
        <v>0</v>
      </c>
      <c r="S493" s="72">
        <f t="shared" si="95"/>
        <v>0</v>
      </c>
      <c r="T493" s="74">
        <f t="shared" si="96"/>
        <v>0</v>
      </c>
      <c r="U493" s="77">
        <f t="shared" si="97"/>
        <v>360</v>
      </c>
      <c r="V493" s="78">
        <f t="shared" si="98"/>
        <v>0</v>
      </c>
    </row>
    <row r="494" spans="9:22" x14ac:dyDescent="0.25">
      <c r="I494" s="96">
        <f t="shared" si="99"/>
        <v>0</v>
      </c>
      <c r="J494" s="97">
        <f t="shared" si="100"/>
        <v>0</v>
      </c>
      <c r="K494" s="79">
        <f t="shared" si="103"/>
        <v>0</v>
      </c>
      <c r="L494" s="72">
        <f t="shared" si="92"/>
        <v>0</v>
      </c>
      <c r="M494" s="80"/>
      <c r="N494" s="80">
        <f t="shared" si="93"/>
        <v>0</v>
      </c>
      <c r="O494" s="72">
        <f t="shared" si="94"/>
        <v>0</v>
      </c>
      <c r="P494" s="72">
        <f t="shared" si="104"/>
        <v>0</v>
      </c>
      <c r="Q494" s="72">
        <f t="shared" si="101"/>
        <v>0</v>
      </c>
      <c r="R494" s="72">
        <f t="shared" si="102"/>
        <v>0</v>
      </c>
      <c r="S494" s="72">
        <f t="shared" si="95"/>
        <v>0</v>
      </c>
      <c r="T494" s="74">
        <f t="shared" si="96"/>
        <v>0</v>
      </c>
      <c r="U494" s="77">
        <f t="shared" si="97"/>
        <v>360</v>
      </c>
      <c r="V494" s="78">
        <f t="shared" si="98"/>
        <v>0</v>
      </c>
    </row>
    <row r="495" spans="9:22" x14ac:dyDescent="0.25">
      <c r="I495" s="96">
        <f t="shared" si="99"/>
        <v>0</v>
      </c>
      <c r="J495" s="97">
        <f t="shared" si="100"/>
        <v>0</v>
      </c>
      <c r="K495" s="79">
        <f t="shared" si="103"/>
        <v>0</v>
      </c>
      <c r="L495" s="72">
        <f t="shared" si="92"/>
        <v>0</v>
      </c>
      <c r="M495" s="80"/>
      <c r="N495" s="80">
        <f t="shared" si="93"/>
        <v>0</v>
      </c>
      <c r="O495" s="72">
        <f t="shared" si="94"/>
        <v>0</v>
      </c>
      <c r="P495" s="72">
        <f t="shared" si="104"/>
        <v>0</v>
      </c>
      <c r="Q495" s="72">
        <f t="shared" si="101"/>
        <v>0</v>
      </c>
      <c r="R495" s="72">
        <f t="shared" si="102"/>
        <v>0</v>
      </c>
      <c r="S495" s="72">
        <f t="shared" si="95"/>
        <v>0</v>
      </c>
      <c r="T495" s="74">
        <f t="shared" si="96"/>
        <v>0</v>
      </c>
      <c r="U495" s="77">
        <f t="shared" si="97"/>
        <v>360</v>
      </c>
      <c r="V495" s="78">
        <f t="shared" si="98"/>
        <v>0</v>
      </c>
    </row>
    <row r="496" spans="9:22" x14ac:dyDescent="0.25">
      <c r="I496" s="96">
        <f t="shared" si="99"/>
        <v>0</v>
      </c>
      <c r="J496" s="97">
        <f t="shared" si="100"/>
        <v>0</v>
      </c>
      <c r="K496" s="79">
        <f t="shared" si="103"/>
        <v>0</v>
      </c>
      <c r="L496" s="72">
        <f t="shared" si="92"/>
        <v>0</v>
      </c>
      <c r="M496" s="80"/>
      <c r="N496" s="80">
        <f t="shared" si="93"/>
        <v>0</v>
      </c>
      <c r="O496" s="72">
        <f t="shared" si="94"/>
        <v>0</v>
      </c>
      <c r="P496" s="72">
        <f t="shared" si="104"/>
        <v>0</v>
      </c>
      <c r="Q496" s="72">
        <f t="shared" si="101"/>
        <v>0</v>
      </c>
      <c r="R496" s="72">
        <f t="shared" si="102"/>
        <v>0</v>
      </c>
      <c r="S496" s="72">
        <f t="shared" si="95"/>
        <v>0</v>
      </c>
      <c r="T496" s="74">
        <f t="shared" si="96"/>
        <v>0</v>
      </c>
      <c r="U496" s="77">
        <f t="shared" si="97"/>
        <v>360</v>
      </c>
      <c r="V496" s="78">
        <f t="shared" si="98"/>
        <v>0</v>
      </c>
    </row>
    <row r="497" spans="9:22" x14ac:dyDescent="0.25">
      <c r="I497" s="96">
        <f t="shared" si="99"/>
        <v>0</v>
      </c>
      <c r="J497" s="97">
        <f t="shared" si="100"/>
        <v>0</v>
      </c>
      <c r="K497" s="79">
        <f t="shared" si="103"/>
        <v>0</v>
      </c>
      <c r="L497" s="72">
        <f t="shared" si="92"/>
        <v>0</v>
      </c>
      <c r="M497" s="80"/>
      <c r="N497" s="80">
        <f t="shared" si="93"/>
        <v>0</v>
      </c>
      <c r="O497" s="72">
        <f t="shared" si="94"/>
        <v>0</v>
      </c>
      <c r="P497" s="72">
        <f t="shared" si="104"/>
        <v>0</v>
      </c>
      <c r="Q497" s="72">
        <f t="shared" si="101"/>
        <v>0</v>
      </c>
      <c r="R497" s="72">
        <f t="shared" si="102"/>
        <v>0</v>
      </c>
      <c r="S497" s="72">
        <f t="shared" si="95"/>
        <v>0</v>
      </c>
      <c r="T497" s="74">
        <f t="shared" si="96"/>
        <v>0</v>
      </c>
      <c r="U497" s="77">
        <f t="shared" si="97"/>
        <v>360</v>
      </c>
      <c r="V497" s="78">
        <f t="shared" si="98"/>
        <v>0</v>
      </c>
    </row>
    <row r="498" spans="9:22" x14ac:dyDescent="0.25">
      <c r="I498" s="96">
        <f t="shared" si="99"/>
        <v>0</v>
      </c>
      <c r="J498" s="97">
        <f t="shared" si="100"/>
        <v>0</v>
      </c>
      <c r="K498" s="79">
        <f t="shared" si="103"/>
        <v>0</v>
      </c>
      <c r="L498" s="72">
        <f t="shared" si="92"/>
        <v>0</v>
      </c>
      <c r="M498" s="80"/>
      <c r="N498" s="80">
        <f t="shared" si="93"/>
        <v>0</v>
      </c>
      <c r="O498" s="72">
        <f t="shared" si="94"/>
        <v>0</v>
      </c>
      <c r="P498" s="72">
        <f t="shared" si="104"/>
        <v>0</v>
      </c>
      <c r="Q498" s="72">
        <f t="shared" si="101"/>
        <v>0</v>
      </c>
      <c r="R498" s="72">
        <f t="shared" si="102"/>
        <v>0</v>
      </c>
      <c r="S498" s="72">
        <f t="shared" si="95"/>
        <v>0</v>
      </c>
      <c r="T498" s="74">
        <f t="shared" si="96"/>
        <v>0</v>
      </c>
      <c r="U498" s="77">
        <f t="shared" si="97"/>
        <v>360</v>
      </c>
      <c r="V498" s="78">
        <f t="shared" si="98"/>
        <v>0</v>
      </c>
    </row>
    <row r="499" spans="9:22" x14ac:dyDescent="0.25">
      <c r="I499" s="96">
        <f t="shared" si="99"/>
        <v>0</v>
      </c>
      <c r="J499" s="97">
        <f t="shared" si="100"/>
        <v>0</v>
      </c>
      <c r="K499" s="79">
        <f t="shared" si="103"/>
        <v>0</v>
      </c>
      <c r="L499" s="72">
        <f t="shared" si="92"/>
        <v>0</v>
      </c>
      <c r="M499" s="80"/>
      <c r="N499" s="80">
        <f t="shared" si="93"/>
        <v>0</v>
      </c>
      <c r="O499" s="72">
        <f t="shared" si="94"/>
        <v>0</v>
      </c>
      <c r="P499" s="72">
        <f t="shared" si="104"/>
        <v>0</v>
      </c>
      <c r="Q499" s="72">
        <f t="shared" si="101"/>
        <v>0</v>
      </c>
      <c r="R499" s="72">
        <f t="shared" si="102"/>
        <v>0</v>
      </c>
      <c r="S499" s="72">
        <f t="shared" si="95"/>
        <v>0</v>
      </c>
      <c r="T499" s="74">
        <f t="shared" si="96"/>
        <v>0</v>
      </c>
      <c r="U499" s="77">
        <f t="shared" si="97"/>
        <v>360</v>
      </c>
      <c r="V499" s="78">
        <f t="shared" si="98"/>
        <v>0</v>
      </c>
    </row>
    <row r="500" spans="9:22" x14ac:dyDescent="0.25">
      <c r="I500" s="96">
        <f t="shared" si="99"/>
        <v>0</v>
      </c>
      <c r="J500" s="97">
        <f t="shared" si="100"/>
        <v>0</v>
      </c>
      <c r="K500" s="79">
        <f t="shared" si="103"/>
        <v>0</v>
      </c>
      <c r="L500" s="72">
        <f t="shared" si="92"/>
        <v>0</v>
      </c>
      <c r="M500" s="80"/>
      <c r="N500" s="80">
        <f t="shared" si="93"/>
        <v>0</v>
      </c>
      <c r="O500" s="72">
        <f t="shared" si="94"/>
        <v>0</v>
      </c>
      <c r="P500" s="72">
        <f t="shared" si="104"/>
        <v>0</v>
      </c>
      <c r="Q500" s="72">
        <f t="shared" si="101"/>
        <v>0</v>
      </c>
      <c r="R500" s="72">
        <f t="shared" si="102"/>
        <v>0</v>
      </c>
      <c r="S500" s="72">
        <f t="shared" si="95"/>
        <v>0</v>
      </c>
      <c r="T500" s="74">
        <f t="shared" si="96"/>
        <v>0</v>
      </c>
      <c r="U500" s="77">
        <f t="shared" si="97"/>
        <v>360</v>
      </c>
      <c r="V500" s="78">
        <f t="shared" si="98"/>
        <v>0</v>
      </c>
    </row>
    <row r="501" spans="9:22" x14ac:dyDescent="0.25">
      <c r="I501" s="96">
        <f t="shared" si="99"/>
        <v>0</v>
      </c>
      <c r="J501" s="97">
        <f t="shared" si="100"/>
        <v>0</v>
      </c>
      <c r="K501" s="79">
        <f t="shared" si="103"/>
        <v>0</v>
      </c>
      <c r="L501" s="72">
        <f t="shared" si="92"/>
        <v>0</v>
      </c>
      <c r="M501" s="80"/>
      <c r="N501" s="80">
        <f t="shared" si="93"/>
        <v>0</v>
      </c>
      <c r="O501" s="72">
        <f t="shared" si="94"/>
        <v>0</v>
      </c>
      <c r="P501" s="72">
        <f t="shared" si="104"/>
        <v>0</v>
      </c>
      <c r="Q501" s="72">
        <f t="shared" si="101"/>
        <v>0</v>
      </c>
      <c r="R501" s="72">
        <f t="shared" si="102"/>
        <v>0</v>
      </c>
      <c r="S501" s="72">
        <f t="shared" si="95"/>
        <v>0</v>
      </c>
      <c r="T501" s="74">
        <f t="shared" si="96"/>
        <v>0</v>
      </c>
      <c r="U501" s="77">
        <f t="shared" si="97"/>
        <v>360</v>
      </c>
      <c r="V501" s="78">
        <f t="shared" si="98"/>
        <v>0</v>
      </c>
    </row>
    <row r="502" spans="9:22" x14ac:dyDescent="0.25">
      <c r="I502" s="96">
        <f t="shared" si="99"/>
        <v>0</v>
      </c>
      <c r="J502" s="97">
        <f t="shared" si="100"/>
        <v>0</v>
      </c>
      <c r="K502" s="79">
        <f t="shared" si="103"/>
        <v>0</v>
      </c>
      <c r="L502" s="72">
        <f t="shared" si="92"/>
        <v>0</v>
      </c>
      <c r="M502" s="80"/>
      <c r="N502" s="80">
        <f t="shared" si="93"/>
        <v>0</v>
      </c>
      <c r="O502" s="72">
        <f t="shared" si="94"/>
        <v>0</v>
      </c>
      <c r="P502" s="72">
        <f t="shared" si="104"/>
        <v>0</v>
      </c>
      <c r="Q502" s="72">
        <f t="shared" si="101"/>
        <v>0</v>
      </c>
      <c r="R502" s="72">
        <f t="shared" si="102"/>
        <v>0</v>
      </c>
      <c r="S502" s="72">
        <f t="shared" si="95"/>
        <v>0</v>
      </c>
      <c r="T502" s="74">
        <f t="shared" si="96"/>
        <v>0</v>
      </c>
      <c r="U502" s="77">
        <f t="shared" si="97"/>
        <v>360</v>
      </c>
      <c r="V502" s="78">
        <f t="shared" si="98"/>
        <v>0</v>
      </c>
    </row>
    <row r="503" spans="9:22" x14ac:dyDescent="0.25">
      <c r="I503" s="96">
        <f t="shared" si="99"/>
        <v>0</v>
      </c>
      <c r="J503" s="97">
        <f t="shared" si="100"/>
        <v>0</v>
      </c>
      <c r="K503" s="79">
        <f t="shared" si="103"/>
        <v>0</v>
      </c>
      <c r="L503" s="72">
        <f t="shared" si="92"/>
        <v>0</v>
      </c>
      <c r="M503" s="80"/>
      <c r="N503" s="80">
        <f t="shared" si="93"/>
        <v>0</v>
      </c>
      <c r="O503" s="72">
        <f t="shared" si="94"/>
        <v>0</v>
      </c>
      <c r="P503" s="72">
        <f t="shared" si="104"/>
        <v>0</v>
      </c>
      <c r="Q503" s="72">
        <f t="shared" si="101"/>
        <v>0</v>
      </c>
      <c r="R503" s="72">
        <f t="shared" si="102"/>
        <v>0</v>
      </c>
      <c r="S503" s="72">
        <f t="shared" si="95"/>
        <v>0</v>
      </c>
      <c r="T503" s="74">
        <f t="shared" si="96"/>
        <v>0</v>
      </c>
      <c r="U503" s="77">
        <f t="shared" si="97"/>
        <v>360</v>
      </c>
      <c r="V503" s="78">
        <f t="shared" si="98"/>
        <v>0</v>
      </c>
    </row>
    <row r="504" spans="9:22" x14ac:dyDescent="0.25">
      <c r="I504" s="96">
        <f t="shared" si="99"/>
        <v>0</v>
      </c>
      <c r="J504" s="97">
        <f t="shared" si="100"/>
        <v>0</v>
      </c>
      <c r="K504" s="79">
        <f t="shared" si="103"/>
        <v>0</v>
      </c>
      <c r="L504" s="72">
        <f t="shared" si="92"/>
        <v>0</v>
      </c>
      <c r="M504" s="80"/>
      <c r="N504" s="80">
        <f t="shared" si="93"/>
        <v>0</v>
      </c>
      <c r="O504" s="72">
        <f t="shared" si="94"/>
        <v>0</v>
      </c>
      <c r="P504" s="72">
        <f t="shared" si="104"/>
        <v>0</v>
      </c>
      <c r="Q504" s="72">
        <f t="shared" si="101"/>
        <v>0</v>
      </c>
      <c r="R504" s="72">
        <f t="shared" si="102"/>
        <v>0</v>
      </c>
      <c r="S504" s="72">
        <f t="shared" si="95"/>
        <v>0</v>
      </c>
      <c r="T504" s="74">
        <f t="shared" si="96"/>
        <v>0</v>
      </c>
      <c r="U504" s="77">
        <f t="shared" si="97"/>
        <v>360</v>
      </c>
      <c r="V504" s="78">
        <f t="shared" si="98"/>
        <v>0</v>
      </c>
    </row>
    <row r="505" spans="9:22" x14ac:dyDescent="0.25">
      <c r="I505" s="96">
        <f t="shared" si="99"/>
        <v>0</v>
      </c>
      <c r="J505" s="97">
        <f t="shared" si="100"/>
        <v>0</v>
      </c>
      <c r="K505" s="79">
        <f t="shared" si="103"/>
        <v>0</v>
      </c>
      <c r="L505" s="72">
        <f t="shared" si="92"/>
        <v>0</v>
      </c>
      <c r="M505" s="80"/>
      <c r="N505" s="80">
        <f t="shared" si="93"/>
        <v>0</v>
      </c>
      <c r="O505" s="72">
        <f t="shared" si="94"/>
        <v>0</v>
      </c>
      <c r="P505" s="72">
        <f t="shared" si="104"/>
        <v>0</v>
      </c>
      <c r="Q505" s="72">
        <f t="shared" si="101"/>
        <v>0</v>
      </c>
      <c r="R505" s="72">
        <f t="shared" si="102"/>
        <v>0</v>
      </c>
      <c r="S505" s="72">
        <f t="shared" si="95"/>
        <v>0</v>
      </c>
      <c r="T505" s="74">
        <f t="shared" si="96"/>
        <v>0</v>
      </c>
      <c r="U505" s="77">
        <f t="shared" si="97"/>
        <v>360</v>
      </c>
      <c r="V505" s="78">
        <f t="shared" si="98"/>
        <v>0</v>
      </c>
    </row>
    <row r="506" spans="9:22" x14ac:dyDescent="0.25">
      <c r="I506" s="96">
        <f t="shared" si="99"/>
        <v>0</v>
      </c>
      <c r="J506" s="97">
        <f t="shared" si="100"/>
        <v>0</v>
      </c>
      <c r="K506" s="79">
        <f t="shared" si="103"/>
        <v>0</v>
      </c>
      <c r="L506" s="72">
        <f t="shared" si="92"/>
        <v>0</v>
      </c>
      <c r="M506" s="80"/>
      <c r="N506" s="80">
        <f t="shared" si="93"/>
        <v>0</v>
      </c>
      <c r="O506" s="72">
        <f t="shared" si="94"/>
        <v>0</v>
      </c>
      <c r="P506" s="72">
        <f t="shared" si="104"/>
        <v>0</v>
      </c>
      <c r="Q506" s="72">
        <f t="shared" si="101"/>
        <v>0</v>
      </c>
      <c r="R506" s="72">
        <f t="shared" si="102"/>
        <v>0</v>
      </c>
      <c r="S506" s="72">
        <f t="shared" si="95"/>
        <v>0</v>
      </c>
      <c r="T506" s="74">
        <f t="shared" si="96"/>
        <v>0</v>
      </c>
      <c r="U506" s="77">
        <f t="shared" si="97"/>
        <v>360</v>
      </c>
      <c r="V506" s="78">
        <f t="shared" si="98"/>
        <v>0</v>
      </c>
    </row>
    <row r="507" spans="9:22" x14ac:dyDescent="0.25">
      <c r="I507" s="96">
        <f t="shared" si="99"/>
        <v>0</v>
      </c>
      <c r="J507" s="97">
        <f t="shared" si="100"/>
        <v>0</v>
      </c>
      <c r="K507" s="79">
        <f t="shared" si="103"/>
        <v>0</v>
      </c>
      <c r="L507" s="72">
        <f t="shared" si="92"/>
        <v>0</v>
      </c>
      <c r="M507" s="80"/>
      <c r="N507" s="80">
        <f t="shared" si="93"/>
        <v>0</v>
      </c>
      <c r="O507" s="72">
        <f t="shared" si="94"/>
        <v>0</v>
      </c>
      <c r="P507" s="72">
        <f t="shared" si="104"/>
        <v>0</v>
      </c>
      <c r="Q507" s="72">
        <f t="shared" si="101"/>
        <v>0</v>
      </c>
      <c r="R507" s="72">
        <f t="shared" si="102"/>
        <v>0</v>
      </c>
      <c r="S507" s="72">
        <f t="shared" si="95"/>
        <v>0</v>
      </c>
      <c r="T507" s="74">
        <f t="shared" si="96"/>
        <v>0</v>
      </c>
      <c r="U507" s="77">
        <f t="shared" si="97"/>
        <v>360</v>
      </c>
      <c r="V507" s="78">
        <f t="shared" si="98"/>
        <v>0</v>
      </c>
    </row>
    <row r="508" spans="9:22" x14ac:dyDescent="0.25">
      <c r="I508" s="96">
        <f t="shared" si="99"/>
        <v>0</v>
      </c>
      <c r="J508" s="97">
        <f t="shared" si="100"/>
        <v>0</v>
      </c>
      <c r="K508" s="79">
        <f t="shared" si="103"/>
        <v>0</v>
      </c>
      <c r="L508" s="72">
        <f t="shared" si="92"/>
        <v>0</v>
      </c>
      <c r="M508" s="80"/>
      <c r="N508" s="80">
        <f t="shared" si="93"/>
        <v>0</v>
      </c>
      <c r="O508" s="72">
        <f t="shared" si="94"/>
        <v>0</v>
      </c>
      <c r="P508" s="72">
        <f t="shared" si="104"/>
        <v>0</v>
      </c>
      <c r="Q508" s="72">
        <f t="shared" si="101"/>
        <v>0</v>
      </c>
      <c r="R508" s="72">
        <f t="shared" si="102"/>
        <v>0</v>
      </c>
      <c r="S508" s="72">
        <f t="shared" si="95"/>
        <v>0</v>
      </c>
      <c r="T508" s="74">
        <f t="shared" si="96"/>
        <v>0</v>
      </c>
      <c r="U508" s="77">
        <f t="shared" si="97"/>
        <v>360</v>
      </c>
      <c r="V508" s="78">
        <f t="shared" si="98"/>
        <v>0</v>
      </c>
    </row>
    <row r="509" spans="9:22" x14ac:dyDescent="0.25">
      <c r="I509" s="96">
        <f t="shared" si="99"/>
        <v>0</v>
      </c>
      <c r="J509" s="97">
        <f t="shared" si="100"/>
        <v>0</v>
      </c>
      <c r="K509" s="79">
        <f t="shared" si="103"/>
        <v>0</v>
      </c>
      <c r="L509" s="72">
        <f t="shared" si="92"/>
        <v>0</v>
      </c>
      <c r="M509" s="80"/>
      <c r="N509" s="80">
        <f t="shared" si="93"/>
        <v>0</v>
      </c>
      <c r="O509" s="72">
        <f t="shared" si="94"/>
        <v>0</v>
      </c>
      <c r="P509" s="72">
        <f t="shared" si="104"/>
        <v>0</v>
      </c>
      <c r="Q509" s="72">
        <f t="shared" si="101"/>
        <v>0</v>
      </c>
      <c r="R509" s="72">
        <f t="shared" si="102"/>
        <v>0</v>
      </c>
      <c r="S509" s="72">
        <f t="shared" si="95"/>
        <v>0</v>
      </c>
      <c r="T509" s="74">
        <f t="shared" si="96"/>
        <v>0</v>
      </c>
      <c r="U509" s="77">
        <f t="shared" si="97"/>
        <v>360</v>
      </c>
      <c r="V509" s="78">
        <f t="shared" si="98"/>
        <v>0</v>
      </c>
    </row>
    <row r="510" spans="9:22" x14ac:dyDescent="0.25">
      <c r="I510" s="96">
        <f t="shared" si="99"/>
        <v>0</v>
      </c>
      <c r="J510" s="97">
        <f t="shared" si="100"/>
        <v>0</v>
      </c>
      <c r="K510" s="79">
        <f t="shared" si="103"/>
        <v>0</v>
      </c>
      <c r="L510" s="72">
        <f t="shared" si="92"/>
        <v>0</v>
      </c>
      <c r="M510" s="80"/>
      <c r="N510" s="80">
        <f t="shared" si="93"/>
        <v>0</v>
      </c>
      <c r="O510" s="72">
        <f t="shared" si="94"/>
        <v>0</v>
      </c>
      <c r="P510" s="72">
        <f t="shared" si="104"/>
        <v>0</v>
      </c>
      <c r="Q510" s="72">
        <f t="shared" si="101"/>
        <v>0</v>
      </c>
      <c r="R510" s="72">
        <f t="shared" si="102"/>
        <v>0</v>
      </c>
      <c r="S510" s="72">
        <f t="shared" si="95"/>
        <v>0</v>
      </c>
      <c r="T510" s="74">
        <f t="shared" si="96"/>
        <v>0</v>
      </c>
      <c r="U510" s="77">
        <f t="shared" si="97"/>
        <v>360</v>
      </c>
      <c r="V510" s="78">
        <f t="shared" si="98"/>
        <v>0</v>
      </c>
    </row>
    <row r="511" spans="9:22" x14ac:dyDescent="0.25">
      <c r="I511" s="96">
        <f t="shared" si="99"/>
        <v>0</v>
      </c>
      <c r="J511" s="97">
        <f t="shared" si="100"/>
        <v>0</v>
      </c>
      <c r="K511" s="79">
        <f t="shared" si="103"/>
        <v>0</v>
      </c>
      <c r="L511" s="72">
        <f t="shared" si="92"/>
        <v>0</v>
      </c>
      <c r="M511" s="80"/>
      <c r="N511" s="80">
        <f t="shared" si="93"/>
        <v>0</v>
      </c>
      <c r="O511" s="72">
        <f t="shared" si="94"/>
        <v>0</v>
      </c>
      <c r="P511" s="72">
        <f t="shared" si="104"/>
        <v>0</v>
      </c>
      <c r="Q511" s="72">
        <f t="shared" si="101"/>
        <v>0</v>
      </c>
      <c r="R511" s="72">
        <f t="shared" si="102"/>
        <v>0</v>
      </c>
      <c r="S511" s="72">
        <f t="shared" si="95"/>
        <v>0</v>
      </c>
      <c r="T511" s="74">
        <f t="shared" si="96"/>
        <v>0</v>
      </c>
      <c r="U511" s="77">
        <f t="shared" si="97"/>
        <v>360</v>
      </c>
      <c r="V511" s="78">
        <f t="shared" si="98"/>
        <v>0</v>
      </c>
    </row>
    <row r="512" spans="9:22" x14ac:dyDescent="0.25">
      <c r="I512" s="96">
        <f t="shared" si="99"/>
        <v>0</v>
      </c>
      <c r="J512" s="97">
        <f t="shared" si="100"/>
        <v>0</v>
      </c>
      <c r="K512" s="79">
        <f t="shared" si="103"/>
        <v>0</v>
      </c>
      <c r="L512" s="72">
        <f t="shared" si="92"/>
        <v>0</v>
      </c>
      <c r="M512" s="80"/>
      <c r="N512" s="80">
        <f t="shared" si="93"/>
        <v>0</v>
      </c>
      <c r="O512" s="72">
        <f t="shared" si="94"/>
        <v>0</v>
      </c>
      <c r="P512" s="72">
        <f t="shared" si="104"/>
        <v>0</v>
      </c>
      <c r="Q512" s="72">
        <f t="shared" si="101"/>
        <v>0</v>
      </c>
      <c r="R512" s="72">
        <f t="shared" si="102"/>
        <v>0</v>
      </c>
      <c r="S512" s="72">
        <f t="shared" si="95"/>
        <v>0</v>
      </c>
      <c r="T512" s="74">
        <f t="shared" si="96"/>
        <v>0</v>
      </c>
      <c r="U512" s="77">
        <f t="shared" si="97"/>
        <v>360</v>
      </c>
      <c r="V512" s="78">
        <f t="shared" si="98"/>
        <v>0</v>
      </c>
    </row>
    <row r="513" spans="9:22" x14ac:dyDescent="0.25">
      <c r="I513" s="96">
        <f t="shared" si="99"/>
        <v>0</v>
      </c>
      <c r="J513" s="97">
        <f t="shared" si="100"/>
        <v>0</v>
      </c>
      <c r="K513" s="79">
        <f t="shared" si="103"/>
        <v>0</v>
      </c>
      <c r="L513" s="72">
        <f t="shared" si="92"/>
        <v>0</v>
      </c>
      <c r="M513" s="80"/>
      <c r="N513" s="80">
        <f t="shared" si="93"/>
        <v>0</v>
      </c>
      <c r="O513" s="72">
        <f t="shared" si="94"/>
        <v>0</v>
      </c>
      <c r="P513" s="72">
        <f t="shared" si="104"/>
        <v>0</v>
      </c>
      <c r="Q513" s="72">
        <f t="shared" si="101"/>
        <v>0</v>
      </c>
      <c r="R513" s="72">
        <f t="shared" si="102"/>
        <v>0</v>
      </c>
      <c r="S513" s="72">
        <f t="shared" si="95"/>
        <v>0</v>
      </c>
      <c r="T513" s="74">
        <f t="shared" si="96"/>
        <v>0</v>
      </c>
      <c r="U513" s="77">
        <f t="shared" si="97"/>
        <v>360</v>
      </c>
      <c r="V513" s="78">
        <f t="shared" si="98"/>
        <v>0</v>
      </c>
    </row>
    <row r="514" spans="9:22" x14ac:dyDescent="0.25">
      <c r="I514" s="96">
        <f t="shared" si="99"/>
        <v>0</v>
      </c>
      <c r="J514" s="97">
        <f t="shared" si="100"/>
        <v>0</v>
      </c>
      <c r="K514" s="79">
        <f t="shared" si="103"/>
        <v>0</v>
      </c>
      <c r="L514" s="72">
        <f t="shared" si="92"/>
        <v>0</v>
      </c>
      <c r="M514" s="80"/>
      <c r="N514" s="80">
        <f t="shared" si="93"/>
        <v>0</v>
      </c>
      <c r="O514" s="72">
        <f t="shared" si="94"/>
        <v>0</v>
      </c>
      <c r="P514" s="72">
        <f t="shared" si="104"/>
        <v>0</v>
      </c>
      <c r="Q514" s="72">
        <f t="shared" si="101"/>
        <v>0</v>
      </c>
      <c r="R514" s="72">
        <f t="shared" si="102"/>
        <v>0</v>
      </c>
      <c r="S514" s="72">
        <f t="shared" si="95"/>
        <v>0</v>
      </c>
      <c r="T514" s="74">
        <f t="shared" si="96"/>
        <v>0</v>
      </c>
      <c r="U514" s="77">
        <f t="shared" si="97"/>
        <v>360</v>
      </c>
      <c r="V514" s="78">
        <f t="shared" si="98"/>
        <v>0</v>
      </c>
    </row>
    <row r="515" spans="9:22" x14ac:dyDescent="0.25">
      <c r="I515" s="96">
        <f t="shared" si="99"/>
        <v>0</v>
      </c>
      <c r="J515" s="97">
        <f t="shared" si="100"/>
        <v>0</v>
      </c>
      <c r="K515" s="79">
        <f t="shared" si="103"/>
        <v>0</v>
      </c>
      <c r="L515" s="72">
        <f t="shared" si="92"/>
        <v>0</v>
      </c>
      <c r="M515" s="80"/>
      <c r="N515" s="80">
        <f t="shared" si="93"/>
        <v>0</v>
      </c>
      <c r="O515" s="72">
        <f t="shared" si="94"/>
        <v>0</v>
      </c>
      <c r="P515" s="72">
        <f t="shared" si="104"/>
        <v>0</v>
      </c>
      <c r="Q515" s="72">
        <f t="shared" si="101"/>
        <v>0</v>
      </c>
      <c r="R515" s="72">
        <f t="shared" si="102"/>
        <v>0</v>
      </c>
      <c r="S515" s="72">
        <f t="shared" si="95"/>
        <v>0</v>
      </c>
      <c r="T515" s="74">
        <f t="shared" si="96"/>
        <v>0</v>
      </c>
      <c r="U515" s="77">
        <f t="shared" si="97"/>
        <v>360</v>
      </c>
      <c r="V515" s="78">
        <f t="shared" si="98"/>
        <v>0</v>
      </c>
    </row>
    <row r="516" spans="9:22" x14ac:dyDescent="0.25">
      <c r="I516" s="96">
        <f t="shared" si="99"/>
        <v>0</v>
      </c>
      <c r="J516" s="97">
        <f t="shared" si="100"/>
        <v>0</v>
      </c>
      <c r="K516" s="79">
        <f t="shared" si="103"/>
        <v>0</v>
      </c>
      <c r="L516" s="72">
        <f t="shared" si="92"/>
        <v>0</v>
      </c>
      <c r="M516" s="80"/>
      <c r="N516" s="80">
        <f t="shared" si="93"/>
        <v>0</v>
      </c>
      <c r="O516" s="72">
        <f t="shared" si="94"/>
        <v>0</v>
      </c>
      <c r="P516" s="72">
        <f t="shared" si="104"/>
        <v>0</v>
      </c>
      <c r="Q516" s="72">
        <f t="shared" si="101"/>
        <v>0</v>
      </c>
      <c r="R516" s="72">
        <f t="shared" si="102"/>
        <v>0</v>
      </c>
      <c r="S516" s="72">
        <f t="shared" si="95"/>
        <v>0</v>
      </c>
      <c r="T516" s="74">
        <f t="shared" si="96"/>
        <v>0</v>
      </c>
      <c r="U516" s="77">
        <f t="shared" si="97"/>
        <v>360</v>
      </c>
      <c r="V516" s="78">
        <f t="shared" si="98"/>
        <v>0</v>
      </c>
    </row>
    <row r="517" spans="9:22" x14ac:dyDescent="0.25">
      <c r="I517" s="96">
        <f t="shared" si="99"/>
        <v>0</v>
      </c>
      <c r="J517" s="97">
        <f t="shared" si="100"/>
        <v>0</v>
      </c>
      <c r="K517" s="79">
        <f t="shared" si="103"/>
        <v>0</v>
      </c>
      <c r="L517" s="72">
        <f t="shared" si="92"/>
        <v>0</v>
      </c>
      <c r="M517" s="80"/>
      <c r="N517" s="80">
        <f t="shared" si="93"/>
        <v>0</v>
      </c>
      <c r="O517" s="72">
        <f t="shared" si="94"/>
        <v>0</v>
      </c>
      <c r="P517" s="72">
        <f t="shared" si="104"/>
        <v>0</v>
      </c>
      <c r="Q517" s="72">
        <f t="shared" si="101"/>
        <v>0</v>
      </c>
      <c r="R517" s="72">
        <f t="shared" si="102"/>
        <v>0</v>
      </c>
      <c r="S517" s="72">
        <f t="shared" si="95"/>
        <v>0</v>
      </c>
      <c r="T517" s="74">
        <f t="shared" si="96"/>
        <v>0</v>
      </c>
      <c r="U517" s="77">
        <f t="shared" si="97"/>
        <v>360</v>
      </c>
      <c r="V517" s="78">
        <f t="shared" si="98"/>
        <v>0</v>
      </c>
    </row>
    <row r="518" spans="9:22" x14ac:dyDescent="0.25">
      <c r="I518" s="96">
        <f t="shared" si="99"/>
        <v>0</v>
      </c>
      <c r="J518" s="97">
        <f t="shared" si="100"/>
        <v>0</v>
      </c>
      <c r="K518" s="79">
        <f t="shared" si="103"/>
        <v>0</v>
      </c>
      <c r="L518" s="72">
        <f t="shared" si="92"/>
        <v>0</v>
      </c>
      <c r="M518" s="80"/>
      <c r="N518" s="80">
        <f t="shared" si="93"/>
        <v>0</v>
      </c>
      <c r="O518" s="72">
        <f t="shared" si="94"/>
        <v>0</v>
      </c>
      <c r="P518" s="72">
        <f t="shared" si="104"/>
        <v>0</v>
      </c>
      <c r="Q518" s="72">
        <f t="shared" si="101"/>
        <v>0</v>
      </c>
      <c r="R518" s="72">
        <f t="shared" si="102"/>
        <v>0</v>
      </c>
      <c r="S518" s="72">
        <f t="shared" si="95"/>
        <v>0</v>
      </c>
      <c r="T518" s="74">
        <f t="shared" si="96"/>
        <v>0</v>
      </c>
      <c r="U518" s="77">
        <f t="shared" si="97"/>
        <v>360</v>
      </c>
      <c r="V518" s="78">
        <f t="shared" si="98"/>
        <v>0</v>
      </c>
    </row>
    <row r="519" spans="9:22" x14ac:dyDescent="0.25">
      <c r="I519" s="96">
        <f t="shared" si="99"/>
        <v>0</v>
      </c>
      <c r="J519" s="97">
        <f t="shared" si="100"/>
        <v>0</v>
      </c>
      <c r="K519" s="79">
        <f t="shared" si="103"/>
        <v>0</v>
      </c>
      <c r="L519" s="72">
        <f t="shared" ref="L519:L582" si="105">(IF(K519&gt;0,$L$5*((1+$E$35)^J519),0))</f>
        <v>0</v>
      </c>
      <c r="M519" s="80"/>
      <c r="N519" s="80">
        <f t="shared" ref="N519:N582" si="106">IF(K519&gt;0,$N$5/12,0)</f>
        <v>0</v>
      </c>
      <c r="O519" s="72">
        <f t="shared" ref="O519:O582" si="107">IF(K519&gt;0,($O$5-(ROUNDDOWN(($K$5-K519)/12,0)*$B$52))/12,0)</f>
        <v>0</v>
      </c>
      <c r="P519" s="72">
        <f t="shared" si="104"/>
        <v>0</v>
      </c>
      <c r="Q519" s="72">
        <f t="shared" si="101"/>
        <v>0</v>
      </c>
      <c r="R519" s="72">
        <f t="shared" si="102"/>
        <v>0</v>
      </c>
      <c r="S519" s="72">
        <f t="shared" ref="S519:S582" si="108">Q519+R519</f>
        <v>0</v>
      </c>
      <c r="T519" s="74">
        <f t="shared" ref="T519:T582" si="109">IF(K519&gt;0,L519-M519-N519-O519,0)</f>
        <v>0</v>
      </c>
      <c r="U519" s="77">
        <f t="shared" ref="U519:U582" si="110">$K$5-K520</f>
        <v>360</v>
      </c>
      <c r="V519" s="78">
        <f t="shared" ref="V519:V582" si="111">S519</f>
        <v>0</v>
      </c>
    </row>
    <row r="520" spans="9:22" x14ac:dyDescent="0.25">
      <c r="I520" s="96">
        <f t="shared" ref="I520:I583" si="112">IF($I$5&gt;K520,($I$5-K520)/12,0)</f>
        <v>0</v>
      </c>
      <c r="J520" s="97">
        <f t="shared" ref="J520:J583" si="113">ROUNDDOWN(I520,0)</f>
        <v>0</v>
      </c>
      <c r="K520" s="79">
        <f t="shared" si="103"/>
        <v>0</v>
      </c>
      <c r="L520" s="72">
        <f t="shared" si="105"/>
        <v>0</v>
      </c>
      <c r="M520" s="80"/>
      <c r="N520" s="80">
        <f t="shared" si="106"/>
        <v>0</v>
      </c>
      <c r="O520" s="72">
        <f t="shared" si="107"/>
        <v>0</v>
      </c>
      <c r="P520" s="72">
        <f t="shared" si="104"/>
        <v>0</v>
      </c>
      <c r="Q520" s="72">
        <f t="shared" ref="Q520:Q583" si="114">IF(K520&gt;0,(S519+T520)*(1-($P$5/12)),0)</f>
        <v>0</v>
      </c>
      <c r="R520" s="72">
        <f t="shared" ref="R520:R583" si="115">Q520*($B$15/12)</f>
        <v>0</v>
      </c>
      <c r="S520" s="72">
        <f t="shared" si="108"/>
        <v>0</v>
      </c>
      <c r="T520" s="74">
        <f t="shared" si="109"/>
        <v>0</v>
      </c>
      <c r="U520" s="77">
        <f t="shared" si="110"/>
        <v>360</v>
      </c>
      <c r="V520" s="78">
        <f t="shared" si="111"/>
        <v>0</v>
      </c>
    </row>
    <row r="521" spans="9:22" x14ac:dyDescent="0.25">
      <c r="I521" s="96">
        <f t="shared" si="112"/>
        <v>0</v>
      </c>
      <c r="J521" s="97">
        <f t="shared" si="113"/>
        <v>0</v>
      </c>
      <c r="K521" s="79">
        <f t="shared" ref="K521:K584" si="116">IF(K520-1&gt;0,K520-1,0)</f>
        <v>0</v>
      </c>
      <c r="L521" s="72">
        <f t="shared" si="105"/>
        <v>0</v>
      </c>
      <c r="M521" s="80"/>
      <c r="N521" s="80">
        <f t="shared" si="106"/>
        <v>0</v>
      </c>
      <c r="O521" s="72">
        <f t="shared" si="107"/>
        <v>0</v>
      </c>
      <c r="P521" s="72">
        <f t="shared" ref="P521:P584" si="117">IF(K521&gt;0,Q521*($P$5/12),0)</f>
        <v>0</v>
      </c>
      <c r="Q521" s="72">
        <f t="shared" si="114"/>
        <v>0</v>
      </c>
      <c r="R521" s="72">
        <f t="shared" si="115"/>
        <v>0</v>
      </c>
      <c r="S521" s="72">
        <f t="shared" si="108"/>
        <v>0</v>
      </c>
      <c r="T521" s="74">
        <f t="shared" si="109"/>
        <v>0</v>
      </c>
      <c r="U521" s="77">
        <f t="shared" si="110"/>
        <v>360</v>
      </c>
      <c r="V521" s="78">
        <f t="shared" si="111"/>
        <v>0</v>
      </c>
    </row>
    <row r="522" spans="9:22" x14ac:dyDescent="0.25">
      <c r="I522" s="96">
        <f t="shared" si="112"/>
        <v>0</v>
      </c>
      <c r="J522" s="97">
        <f t="shared" si="113"/>
        <v>0</v>
      </c>
      <c r="K522" s="79">
        <f t="shared" si="116"/>
        <v>0</v>
      </c>
      <c r="L522" s="72">
        <f t="shared" si="105"/>
        <v>0</v>
      </c>
      <c r="M522" s="80"/>
      <c r="N522" s="80">
        <f t="shared" si="106"/>
        <v>0</v>
      </c>
      <c r="O522" s="72">
        <f t="shared" si="107"/>
        <v>0</v>
      </c>
      <c r="P522" s="72">
        <f t="shared" si="117"/>
        <v>0</v>
      </c>
      <c r="Q522" s="72">
        <f t="shared" si="114"/>
        <v>0</v>
      </c>
      <c r="R522" s="72">
        <f t="shared" si="115"/>
        <v>0</v>
      </c>
      <c r="S522" s="72">
        <f t="shared" si="108"/>
        <v>0</v>
      </c>
      <c r="T522" s="74">
        <f t="shared" si="109"/>
        <v>0</v>
      </c>
      <c r="U522" s="77">
        <f t="shared" si="110"/>
        <v>360</v>
      </c>
      <c r="V522" s="78">
        <f t="shared" si="111"/>
        <v>0</v>
      </c>
    </row>
    <row r="523" spans="9:22" x14ac:dyDescent="0.25">
      <c r="I523" s="96">
        <f t="shared" si="112"/>
        <v>0</v>
      </c>
      <c r="J523" s="97">
        <f t="shared" si="113"/>
        <v>0</v>
      </c>
      <c r="K523" s="79">
        <f t="shared" si="116"/>
        <v>0</v>
      </c>
      <c r="L523" s="72">
        <f t="shared" si="105"/>
        <v>0</v>
      </c>
      <c r="M523" s="80"/>
      <c r="N523" s="80">
        <f t="shared" si="106"/>
        <v>0</v>
      </c>
      <c r="O523" s="72">
        <f t="shared" si="107"/>
        <v>0</v>
      </c>
      <c r="P523" s="72">
        <f t="shared" si="117"/>
        <v>0</v>
      </c>
      <c r="Q523" s="72">
        <f t="shared" si="114"/>
        <v>0</v>
      </c>
      <c r="R523" s="72">
        <f t="shared" si="115"/>
        <v>0</v>
      </c>
      <c r="S523" s="72">
        <f t="shared" si="108"/>
        <v>0</v>
      </c>
      <c r="T523" s="74">
        <f t="shared" si="109"/>
        <v>0</v>
      </c>
      <c r="U523" s="77">
        <f t="shared" si="110"/>
        <v>360</v>
      </c>
      <c r="V523" s="78">
        <f t="shared" si="111"/>
        <v>0</v>
      </c>
    </row>
    <row r="524" spans="9:22" x14ac:dyDescent="0.25">
      <c r="I524" s="96">
        <f t="shared" si="112"/>
        <v>0</v>
      </c>
      <c r="J524" s="97">
        <f t="shared" si="113"/>
        <v>0</v>
      </c>
      <c r="K524" s="79">
        <f t="shared" si="116"/>
        <v>0</v>
      </c>
      <c r="L524" s="72">
        <f t="shared" si="105"/>
        <v>0</v>
      </c>
      <c r="M524" s="80"/>
      <c r="N524" s="80">
        <f t="shared" si="106"/>
        <v>0</v>
      </c>
      <c r="O524" s="72">
        <f t="shared" si="107"/>
        <v>0</v>
      </c>
      <c r="P524" s="72">
        <f t="shared" si="117"/>
        <v>0</v>
      </c>
      <c r="Q524" s="72">
        <f t="shared" si="114"/>
        <v>0</v>
      </c>
      <c r="R524" s="72">
        <f t="shared" si="115"/>
        <v>0</v>
      </c>
      <c r="S524" s="72">
        <f t="shared" si="108"/>
        <v>0</v>
      </c>
      <c r="T524" s="74">
        <f t="shared" si="109"/>
        <v>0</v>
      </c>
      <c r="U524" s="77">
        <f t="shared" si="110"/>
        <v>360</v>
      </c>
      <c r="V524" s="78">
        <f t="shared" si="111"/>
        <v>0</v>
      </c>
    </row>
    <row r="525" spans="9:22" x14ac:dyDescent="0.25">
      <c r="I525" s="96">
        <f t="shared" si="112"/>
        <v>0</v>
      </c>
      <c r="J525" s="97">
        <f t="shared" si="113"/>
        <v>0</v>
      </c>
      <c r="K525" s="79">
        <f t="shared" si="116"/>
        <v>0</v>
      </c>
      <c r="L525" s="72">
        <f t="shared" si="105"/>
        <v>0</v>
      </c>
      <c r="M525" s="80"/>
      <c r="N525" s="80">
        <f t="shared" si="106"/>
        <v>0</v>
      </c>
      <c r="O525" s="72">
        <f t="shared" si="107"/>
        <v>0</v>
      </c>
      <c r="P525" s="72">
        <f t="shared" si="117"/>
        <v>0</v>
      </c>
      <c r="Q525" s="72">
        <f t="shared" si="114"/>
        <v>0</v>
      </c>
      <c r="R525" s="72">
        <f t="shared" si="115"/>
        <v>0</v>
      </c>
      <c r="S525" s="72">
        <f t="shared" si="108"/>
        <v>0</v>
      </c>
      <c r="T525" s="74">
        <f t="shared" si="109"/>
        <v>0</v>
      </c>
      <c r="U525" s="77">
        <f t="shared" si="110"/>
        <v>360</v>
      </c>
      <c r="V525" s="78">
        <f t="shared" si="111"/>
        <v>0</v>
      </c>
    </row>
    <row r="526" spans="9:22" x14ac:dyDescent="0.25">
      <c r="I526" s="96">
        <f t="shared" si="112"/>
        <v>0</v>
      </c>
      <c r="J526" s="97">
        <f t="shared" si="113"/>
        <v>0</v>
      </c>
      <c r="K526" s="79">
        <f t="shared" si="116"/>
        <v>0</v>
      </c>
      <c r="L526" s="72">
        <f t="shared" si="105"/>
        <v>0</v>
      </c>
      <c r="M526" s="80"/>
      <c r="N526" s="80">
        <f t="shared" si="106"/>
        <v>0</v>
      </c>
      <c r="O526" s="72">
        <f t="shared" si="107"/>
        <v>0</v>
      </c>
      <c r="P526" s="72">
        <f t="shared" si="117"/>
        <v>0</v>
      </c>
      <c r="Q526" s="72">
        <f t="shared" si="114"/>
        <v>0</v>
      </c>
      <c r="R526" s="72">
        <f t="shared" si="115"/>
        <v>0</v>
      </c>
      <c r="S526" s="72">
        <f t="shared" si="108"/>
        <v>0</v>
      </c>
      <c r="T526" s="74">
        <f t="shared" si="109"/>
        <v>0</v>
      </c>
      <c r="U526" s="77">
        <f t="shared" si="110"/>
        <v>360</v>
      </c>
      <c r="V526" s="78">
        <f t="shared" si="111"/>
        <v>0</v>
      </c>
    </row>
    <row r="527" spans="9:22" x14ac:dyDescent="0.25">
      <c r="I527" s="96">
        <f t="shared" si="112"/>
        <v>0</v>
      </c>
      <c r="J527" s="97">
        <f t="shared" si="113"/>
        <v>0</v>
      </c>
      <c r="K527" s="79">
        <f t="shared" si="116"/>
        <v>0</v>
      </c>
      <c r="L527" s="72">
        <f t="shared" si="105"/>
        <v>0</v>
      </c>
      <c r="M527" s="80"/>
      <c r="N527" s="80">
        <f t="shared" si="106"/>
        <v>0</v>
      </c>
      <c r="O527" s="72">
        <f t="shared" si="107"/>
        <v>0</v>
      </c>
      <c r="P527" s="72">
        <f t="shared" si="117"/>
        <v>0</v>
      </c>
      <c r="Q527" s="72">
        <f t="shared" si="114"/>
        <v>0</v>
      </c>
      <c r="R527" s="72">
        <f t="shared" si="115"/>
        <v>0</v>
      </c>
      <c r="S527" s="72">
        <f t="shared" si="108"/>
        <v>0</v>
      </c>
      <c r="T527" s="74">
        <f t="shared" si="109"/>
        <v>0</v>
      </c>
      <c r="U527" s="77">
        <f t="shared" si="110"/>
        <v>360</v>
      </c>
      <c r="V527" s="78">
        <f t="shared" si="111"/>
        <v>0</v>
      </c>
    </row>
    <row r="528" spans="9:22" x14ac:dyDescent="0.25">
      <c r="I528" s="96">
        <f t="shared" si="112"/>
        <v>0</v>
      </c>
      <c r="J528" s="97">
        <f t="shared" si="113"/>
        <v>0</v>
      </c>
      <c r="K528" s="79">
        <f t="shared" si="116"/>
        <v>0</v>
      </c>
      <c r="L528" s="72">
        <f t="shared" si="105"/>
        <v>0</v>
      </c>
      <c r="M528" s="80"/>
      <c r="N528" s="80">
        <f t="shared" si="106"/>
        <v>0</v>
      </c>
      <c r="O528" s="72">
        <f t="shared" si="107"/>
        <v>0</v>
      </c>
      <c r="P528" s="72">
        <f t="shared" si="117"/>
        <v>0</v>
      </c>
      <c r="Q528" s="72">
        <f t="shared" si="114"/>
        <v>0</v>
      </c>
      <c r="R528" s="72">
        <f t="shared" si="115"/>
        <v>0</v>
      </c>
      <c r="S528" s="72">
        <f t="shared" si="108"/>
        <v>0</v>
      </c>
      <c r="T528" s="74">
        <f t="shared" si="109"/>
        <v>0</v>
      </c>
      <c r="U528" s="77">
        <f t="shared" si="110"/>
        <v>360</v>
      </c>
      <c r="V528" s="78">
        <f t="shared" si="111"/>
        <v>0</v>
      </c>
    </row>
    <row r="529" spans="9:22" x14ac:dyDescent="0.25">
      <c r="I529" s="96">
        <f t="shared" si="112"/>
        <v>0</v>
      </c>
      <c r="J529" s="97">
        <f t="shared" si="113"/>
        <v>0</v>
      </c>
      <c r="K529" s="79">
        <f t="shared" si="116"/>
        <v>0</v>
      </c>
      <c r="L529" s="72">
        <f t="shared" si="105"/>
        <v>0</v>
      </c>
      <c r="M529" s="80"/>
      <c r="N529" s="80">
        <f t="shared" si="106"/>
        <v>0</v>
      </c>
      <c r="O529" s="72">
        <f t="shared" si="107"/>
        <v>0</v>
      </c>
      <c r="P529" s="72">
        <f t="shared" si="117"/>
        <v>0</v>
      </c>
      <c r="Q529" s="72">
        <f t="shared" si="114"/>
        <v>0</v>
      </c>
      <c r="R529" s="72">
        <f t="shared" si="115"/>
        <v>0</v>
      </c>
      <c r="S529" s="72">
        <f t="shared" si="108"/>
        <v>0</v>
      </c>
      <c r="T529" s="74">
        <f t="shared" si="109"/>
        <v>0</v>
      </c>
      <c r="U529" s="77">
        <f t="shared" si="110"/>
        <v>360</v>
      </c>
      <c r="V529" s="78">
        <f t="shared" si="111"/>
        <v>0</v>
      </c>
    </row>
    <row r="530" spans="9:22" x14ac:dyDescent="0.25">
      <c r="I530" s="96">
        <f t="shared" si="112"/>
        <v>0</v>
      </c>
      <c r="J530" s="97">
        <f t="shared" si="113"/>
        <v>0</v>
      </c>
      <c r="K530" s="79">
        <f t="shared" si="116"/>
        <v>0</v>
      </c>
      <c r="L530" s="72">
        <f t="shared" si="105"/>
        <v>0</v>
      </c>
      <c r="M530" s="80"/>
      <c r="N530" s="80">
        <f t="shared" si="106"/>
        <v>0</v>
      </c>
      <c r="O530" s="72">
        <f t="shared" si="107"/>
        <v>0</v>
      </c>
      <c r="P530" s="72">
        <f t="shared" si="117"/>
        <v>0</v>
      </c>
      <c r="Q530" s="72">
        <f t="shared" si="114"/>
        <v>0</v>
      </c>
      <c r="R530" s="72">
        <f t="shared" si="115"/>
        <v>0</v>
      </c>
      <c r="S530" s="72">
        <f t="shared" si="108"/>
        <v>0</v>
      </c>
      <c r="T530" s="74">
        <f t="shared" si="109"/>
        <v>0</v>
      </c>
      <c r="U530" s="77">
        <f t="shared" si="110"/>
        <v>360</v>
      </c>
      <c r="V530" s="78">
        <f t="shared" si="111"/>
        <v>0</v>
      </c>
    </row>
    <row r="531" spans="9:22" x14ac:dyDescent="0.25">
      <c r="I531" s="96">
        <f t="shared" si="112"/>
        <v>0</v>
      </c>
      <c r="J531" s="97">
        <f t="shared" si="113"/>
        <v>0</v>
      </c>
      <c r="K531" s="79">
        <f t="shared" si="116"/>
        <v>0</v>
      </c>
      <c r="L531" s="72">
        <f t="shared" si="105"/>
        <v>0</v>
      </c>
      <c r="M531" s="80"/>
      <c r="N531" s="80">
        <f t="shared" si="106"/>
        <v>0</v>
      </c>
      <c r="O531" s="72">
        <f t="shared" si="107"/>
        <v>0</v>
      </c>
      <c r="P531" s="72">
        <f t="shared" si="117"/>
        <v>0</v>
      </c>
      <c r="Q531" s="72">
        <f t="shared" si="114"/>
        <v>0</v>
      </c>
      <c r="R531" s="72">
        <f t="shared" si="115"/>
        <v>0</v>
      </c>
      <c r="S531" s="72">
        <f t="shared" si="108"/>
        <v>0</v>
      </c>
      <c r="T531" s="74">
        <f t="shared" si="109"/>
        <v>0</v>
      </c>
      <c r="U531" s="77">
        <f t="shared" si="110"/>
        <v>360</v>
      </c>
      <c r="V531" s="78">
        <f t="shared" si="111"/>
        <v>0</v>
      </c>
    </row>
    <row r="532" spans="9:22" x14ac:dyDescent="0.25">
      <c r="I532" s="96">
        <f t="shared" si="112"/>
        <v>0</v>
      </c>
      <c r="J532" s="97">
        <f t="shared" si="113"/>
        <v>0</v>
      </c>
      <c r="K532" s="79">
        <f t="shared" si="116"/>
        <v>0</v>
      </c>
      <c r="L532" s="72">
        <f t="shared" si="105"/>
        <v>0</v>
      </c>
      <c r="M532" s="80"/>
      <c r="N532" s="80">
        <f t="shared" si="106"/>
        <v>0</v>
      </c>
      <c r="O532" s="72">
        <f t="shared" si="107"/>
        <v>0</v>
      </c>
      <c r="P532" s="72">
        <f t="shared" si="117"/>
        <v>0</v>
      </c>
      <c r="Q532" s="72">
        <f t="shared" si="114"/>
        <v>0</v>
      </c>
      <c r="R532" s="72">
        <f t="shared" si="115"/>
        <v>0</v>
      </c>
      <c r="S532" s="72">
        <f t="shared" si="108"/>
        <v>0</v>
      </c>
      <c r="T532" s="74">
        <f t="shared" si="109"/>
        <v>0</v>
      </c>
      <c r="U532" s="77">
        <f t="shared" si="110"/>
        <v>360</v>
      </c>
      <c r="V532" s="78">
        <f t="shared" si="111"/>
        <v>0</v>
      </c>
    </row>
    <row r="533" spans="9:22" x14ac:dyDescent="0.25">
      <c r="I533" s="96">
        <f t="shared" si="112"/>
        <v>0</v>
      </c>
      <c r="J533" s="97">
        <f t="shared" si="113"/>
        <v>0</v>
      </c>
      <c r="K533" s="79">
        <f t="shared" si="116"/>
        <v>0</v>
      </c>
      <c r="L533" s="72">
        <f t="shared" si="105"/>
        <v>0</v>
      </c>
      <c r="M533" s="80"/>
      <c r="N533" s="80">
        <f t="shared" si="106"/>
        <v>0</v>
      </c>
      <c r="O533" s="72">
        <f t="shared" si="107"/>
        <v>0</v>
      </c>
      <c r="P533" s="72">
        <f t="shared" si="117"/>
        <v>0</v>
      </c>
      <c r="Q533" s="72">
        <f t="shared" si="114"/>
        <v>0</v>
      </c>
      <c r="R533" s="72">
        <f t="shared" si="115"/>
        <v>0</v>
      </c>
      <c r="S533" s="72">
        <f t="shared" si="108"/>
        <v>0</v>
      </c>
      <c r="T533" s="74">
        <f t="shared" si="109"/>
        <v>0</v>
      </c>
      <c r="U533" s="77">
        <f t="shared" si="110"/>
        <v>360</v>
      </c>
      <c r="V533" s="78">
        <f t="shared" si="111"/>
        <v>0</v>
      </c>
    </row>
    <row r="534" spans="9:22" x14ac:dyDescent="0.25">
      <c r="I534" s="96">
        <f t="shared" si="112"/>
        <v>0</v>
      </c>
      <c r="J534" s="97">
        <f t="shared" si="113"/>
        <v>0</v>
      </c>
      <c r="K534" s="79">
        <f t="shared" si="116"/>
        <v>0</v>
      </c>
      <c r="L534" s="72">
        <f t="shared" si="105"/>
        <v>0</v>
      </c>
      <c r="M534" s="80"/>
      <c r="N534" s="80">
        <f t="shared" si="106"/>
        <v>0</v>
      </c>
      <c r="O534" s="72">
        <f t="shared" si="107"/>
        <v>0</v>
      </c>
      <c r="P534" s="72">
        <f t="shared" si="117"/>
        <v>0</v>
      </c>
      <c r="Q534" s="72">
        <f t="shared" si="114"/>
        <v>0</v>
      </c>
      <c r="R534" s="72">
        <f t="shared" si="115"/>
        <v>0</v>
      </c>
      <c r="S534" s="72">
        <f t="shared" si="108"/>
        <v>0</v>
      </c>
      <c r="T534" s="74">
        <f t="shared" si="109"/>
        <v>0</v>
      </c>
      <c r="U534" s="77">
        <f t="shared" si="110"/>
        <v>360</v>
      </c>
      <c r="V534" s="78">
        <f t="shared" si="111"/>
        <v>0</v>
      </c>
    </row>
    <row r="535" spans="9:22" x14ac:dyDescent="0.25">
      <c r="I535" s="96">
        <f t="shared" si="112"/>
        <v>0</v>
      </c>
      <c r="J535" s="97">
        <f t="shared" si="113"/>
        <v>0</v>
      </c>
      <c r="K535" s="79">
        <f t="shared" si="116"/>
        <v>0</v>
      </c>
      <c r="L535" s="72">
        <f t="shared" si="105"/>
        <v>0</v>
      </c>
      <c r="M535" s="80"/>
      <c r="N535" s="80">
        <f t="shared" si="106"/>
        <v>0</v>
      </c>
      <c r="O535" s="72">
        <f t="shared" si="107"/>
        <v>0</v>
      </c>
      <c r="P535" s="72">
        <f t="shared" si="117"/>
        <v>0</v>
      </c>
      <c r="Q535" s="72">
        <f t="shared" si="114"/>
        <v>0</v>
      </c>
      <c r="R535" s="72">
        <f t="shared" si="115"/>
        <v>0</v>
      </c>
      <c r="S535" s="72">
        <f t="shared" si="108"/>
        <v>0</v>
      </c>
      <c r="T535" s="74">
        <f t="shared" si="109"/>
        <v>0</v>
      </c>
      <c r="U535" s="77">
        <f t="shared" si="110"/>
        <v>360</v>
      </c>
      <c r="V535" s="78">
        <f t="shared" si="111"/>
        <v>0</v>
      </c>
    </row>
    <row r="536" spans="9:22" x14ac:dyDescent="0.25">
      <c r="I536" s="96">
        <f t="shared" si="112"/>
        <v>0</v>
      </c>
      <c r="J536" s="97">
        <f t="shared" si="113"/>
        <v>0</v>
      </c>
      <c r="K536" s="79">
        <f t="shared" si="116"/>
        <v>0</v>
      </c>
      <c r="L536" s="72">
        <f t="shared" si="105"/>
        <v>0</v>
      </c>
      <c r="M536" s="80"/>
      <c r="N536" s="80">
        <f t="shared" si="106"/>
        <v>0</v>
      </c>
      <c r="O536" s="72">
        <f t="shared" si="107"/>
        <v>0</v>
      </c>
      <c r="P536" s="72">
        <f t="shared" si="117"/>
        <v>0</v>
      </c>
      <c r="Q536" s="72">
        <f t="shared" si="114"/>
        <v>0</v>
      </c>
      <c r="R536" s="72">
        <f t="shared" si="115"/>
        <v>0</v>
      </c>
      <c r="S536" s="72">
        <f t="shared" si="108"/>
        <v>0</v>
      </c>
      <c r="T536" s="74">
        <f t="shared" si="109"/>
        <v>0</v>
      </c>
      <c r="U536" s="77">
        <f t="shared" si="110"/>
        <v>360</v>
      </c>
      <c r="V536" s="78">
        <f t="shared" si="111"/>
        <v>0</v>
      </c>
    </row>
    <row r="537" spans="9:22" x14ac:dyDescent="0.25">
      <c r="I537" s="96">
        <f t="shared" si="112"/>
        <v>0</v>
      </c>
      <c r="J537" s="97">
        <f t="shared" si="113"/>
        <v>0</v>
      </c>
      <c r="K537" s="79">
        <f t="shared" si="116"/>
        <v>0</v>
      </c>
      <c r="L537" s="72">
        <f t="shared" si="105"/>
        <v>0</v>
      </c>
      <c r="M537" s="80"/>
      <c r="N537" s="80">
        <f t="shared" si="106"/>
        <v>0</v>
      </c>
      <c r="O537" s="72">
        <f t="shared" si="107"/>
        <v>0</v>
      </c>
      <c r="P537" s="72">
        <f t="shared" si="117"/>
        <v>0</v>
      </c>
      <c r="Q537" s="72">
        <f t="shared" si="114"/>
        <v>0</v>
      </c>
      <c r="R537" s="72">
        <f t="shared" si="115"/>
        <v>0</v>
      </c>
      <c r="S537" s="72">
        <f t="shared" si="108"/>
        <v>0</v>
      </c>
      <c r="T537" s="74">
        <f t="shared" si="109"/>
        <v>0</v>
      </c>
      <c r="U537" s="77">
        <f t="shared" si="110"/>
        <v>360</v>
      </c>
      <c r="V537" s="78">
        <f t="shared" si="111"/>
        <v>0</v>
      </c>
    </row>
    <row r="538" spans="9:22" x14ac:dyDescent="0.25">
      <c r="I538" s="96">
        <f t="shared" si="112"/>
        <v>0</v>
      </c>
      <c r="J538" s="97">
        <f t="shared" si="113"/>
        <v>0</v>
      </c>
      <c r="K538" s="79">
        <f t="shared" si="116"/>
        <v>0</v>
      </c>
      <c r="L538" s="72">
        <f t="shared" si="105"/>
        <v>0</v>
      </c>
      <c r="M538" s="80"/>
      <c r="N538" s="80">
        <f t="shared" si="106"/>
        <v>0</v>
      </c>
      <c r="O538" s="72">
        <f t="shared" si="107"/>
        <v>0</v>
      </c>
      <c r="P538" s="72">
        <f t="shared" si="117"/>
        <v>0</v>
      </c>
      <c r="Q538" s="72">
        <f t="shared" si="114"/>
        <v>0</v>
      </c>
      <c r="R538" s="72">
        <f t="shared" si="115"/>
        <v>0</v>
      </c>
      <c r="S538" s="72">
        <f t="shared" si="108"/>
        <v>0</v>
      </c>
      <c r="T538" s="74">
        <f t="shared" si="109"/>
        <v>0</v>
      </c>
      <c r="U538" s="77">
        <f t="shared" si="110"/>
        <v>360</v>
      </c>
      <c r="V538" s="78">
        <f t="shared" si="111"/>
        <v>0</v>
      </c>
    </row>
    <row r="539" spans="9:22" x14ac:dyDescent="0.25">
      <c r="I539" s="96">
        <f t="shared" si="112"/>
        <v>0</v>
      </c>
      <c r="J539" s="97">
        <f t="shared" si="113"/>
        <v>0</v>
      </c>
      <c r="K539" s="79">
        <f t="shared" si="116"/>
        <v>0</v>
      </c>
      <c r="L539" s="72">
        <f t="shared" si="105"/>
        <v>0</v>
      </c>
      <c r="M539" s="80"/>
      <c r="N539" s="80">
        <f t="shared" si="106"/>
        <v>0</v>
      </c>
      <c r="O539" s="72">
        <f t="shared" si="107"/>
        <v>0</v>
      </c>
      <c r="P539" s="72">
        <f t="shared" si="117"/>
        <v>0</v>
      </c>
      <c r="Q539" s="72">
        <f t="shared" si="114"/>
        <v>0</v>
      </c>
      <c r="R539" s="72">
        <f t="shared" si="115"/>
        <v>0</v>
      </c>
      <c r="S539" s="72">
        <f t="shared" si="108"/>
        <v>0</v>
      </c>
      <c r="T539" s="74">
        <f t="shared" si="109"/>
        <v>0</v>
      </c>
      <c r="U539" s="77">
        <f t="shared" si="110"/>
        <v>360</v>
      </c>
      <c r="V539" s="78">
        <f t="shared" si="111"/>
        <v>0</v>
      </c>
    </row>
    <row r="540" spans="9:22" x14ac:dyDescent="0.25">
      <c r="I540" s="96">
        <f t="shared" si="112"/>
        <v>0</v>
      </c>
      <c r="J540" s="97">
        <f t="shared" si="113"/>
        <v>0</v>
      </c>
      <c r="K540" s="79">
        <f t="shared" si="116"/>
        <v>0</v>
      </c>
      <c r="L540" s="72">
        <f t="shared" si="105"/>
        <v>0</v>
      </c>
      <c r="M540" s="80"/>
      <c r="N540" s="80">
        <f t="shared" si="106"/>
        <v>0</v>
      </c>
      <c r="O540" s="72">
        <f t="shared" si="107"/>
        <v>0</v>
      </c>
      <c r="P540" s="72">
        <f t="shared" si="117"/>
        <v>0</v>
      </c>
      <c r="Q540" s="72">
        <f t="shared" si="114"/>
        <v>0</v>
      </c>
      <c r="R540" s="72">
        <f t="shared" si="115"/>
        <v>0</v>
      </c>
      <c r="S540" s="72">
        <f t="shared" si="108"/>
        <v>0</v>
      </c>
      <c r="T540" s="74">
        <f t="shared" si="109"/>
        <v>0</v>
      </c>
      <c r="U540" s="77">
        <f t="shared" si="110"/>
        <v>360</v>
      </c>
      <c r="V540" s="78">
        <f t="shared" si="111"/>
        <v>0</v>
      </c>
    </row>
    <row r="541" spans="9:22" x14ac:dyDescent="0.25">
      <c r="I541" s="96">
        <f t="shared" si="112"/>
        <v>0</v>
      </c>
      <c r="J541" s="97">
        <f t="shared" si="113"/>
        <v>0</v>
      </c>
      <c r="K541" s="79">
        <f t="shared" si="116"/>
        <v>0</v>
      </c>
      <c r="L541" s="72">
        <f t="shared" si="105"/>
        <v>0</v>
      </c>
      <c r="M541" s="80"/>
      <c r="N541" s="80">
        <f t="shared" si="106"/>
        <v>0</v>
      </c>
      <c r="O541" s="72">
        <f t="shared" si="107"/>
        <v>0</v>
      </c>
      <c r="P541" s="72">
        <f t="shared" si="117"/>
        <v>0</v>
      </c>
      <c r="Q541" s="72">
        <f t="shared" si="114"/>
        <v>0</v>
      </c>
      <c r="R541" s="72">
        <f t="shared" si="115"/>
        <v>0</v>
      </c>
      <c r="S541" s="72">
        <f t="shared" si="108"/>
        <v>0</v>
      </c>
      <c r="T541" s="74">
        <f t="shared" si="109"/>
        <v>0</v>
      </c>
      <c r="U541" s="77">
        <f t="shared" si="110"/>
        <v>360</v>
      </c>
      <c r="V541" s="78">
        <f t="shared" si="111"/>
        <v>0</v>
      </c>
    </row>
    <row r="542" spans="9:22" x14ac:dyDescent="0.25">
      <c r="I542" s="96">
        <f t="shared" si="112"/>
        <v>0</v>
      </c>
      <c r="J542" s="97">
        <f t="shared" si="113"/>
        <v>0</v>
      </c>
      <c r="K542" s="79">
        <f t="shared" si="116"/>
        <v>0</v>
      </c>
      <c r="L542" s="72">
        <f t="shared" si="105"/>
        <v>0</v>
      </c>
      <c r="M542" s="80"/>
      <c r="N542" s="80">
        <f t="shared" si="106"/>
        <v>0</v>
      </c>
      <c r="O542" s="72">
        <f t="shared" si="107"/>
        <v>0</v>
      </c>
      <c r="P542" s="72">
        <f t="shared" si="117"/>
        <v>0</v>
      </c>
      <c r="Q542" s="72">
        <f t="shared" si="114"/>
        <v>0</v>
      </c>
      <c r="R542" s="72">
        <f t="shared" si="115"/>
        <v>0</v>
      </c>
      <c r="S542" s="72">
        <f t="shared" si="108"/>
        <v>0</v>
      </c>
      <c r="T542" s="74">
        <f t="shared" si="109"/>
        <v>0</v>
      </c>
      <c r="U542" s="77">
        <f t="shared" si="110"/>
        <v>360</v>
      </c>
      <c r="V542" s="78">
        <f t="shared" si="111"/>
        <v>0</v>
      </c>
    </row>
    <row r="543" spans="9:22" x14ac:dyDescent="0.25">
      <c r="I543" s="96">
        <f t="shared" si="112"/>
        <v>0</v>
      </c>
      <c r="J543" s="97">
        <f t="shared" si="113"/>
        <v>0</v>
      </c>
      <c r="K543" s="79">
        <f t="shared" si="116"/>
        <v>0</v>
      </c>
      <c r="L543" s="72">
        <f t="shared" si="105"/>
        <v>0</v>
      </c>
      <c r="M543" s="80"/>
      <c r="N543" s="80">
        <f t="shared" si="106"/>
        <v>0</v>
      </c>
      <c r="O543" s="72">
        <f t="shared" si="107"/>
        <v>0</v>
      </c>
      <c r="P543" s="72">
        <f t="shared" si="117"/>
        <v>0</v>
      </c>
      <c r="Q543" s="72">
        <f t="shared" si="114"/>
        <v>0</v>
      </c>
      <c r="R543" s="72">
        <f t="shared" si="115"/>
        <v>0</v>
      </c>
      <c r="S543" s="72">
        <f t="shared" si="108"/>
        <v>0</v>
      </c>
      <c r="T543" s="74">
        <f t="shared" si="109"/>
        <v>0</v>
      </c>
      <c r="U543" s="77">
        <f t="shared" si="110"/>
        <v>360</v>
      </c>
      <c r="V543" s="78">
        <f t="shared" si="111"/>
        <v>0</v>
      </c>
    </row>
    <row r="544" spans="9:22" x14ac:dyDescent="0.25">
      <c r="I544" s="96">
        <f t="shared" si="112"/>
        <v>0</v>
      </c>
      <c r="J544" s="97">
        <f t="shared" si="113"/>
        <v>0</v>
      </c>
      <c r="K544" s="79">
        <f t="shared" si="116"/>
        <v>0</v>
      </c>
      <c r="L544" s="72">
        <f t="shared" si="105"/>
        <v>0</v>
      </c>
      <c r="M544" s="80"/>
      <c r="N544" s="80">
        <f t="shared" si="106"/>
        <v>0</v>
      </c>
      <c r="O544" s="72">
        <f t="shared" si="107"/>
        <v>0</v>
      </c>
      <c r="P544" s="72">
        <f t="shared" si="117"/>
        <v>0</v>
      </c>
      <c r="Q544" s="72">
        <f t="shared" si="114"/>
        <v>0</v>
      </c>
      <c r="R544" s="72">
        <f t="shared" si="115"/>
        <v>0</v>
      </c>
      <c r="S544" s="72">
        <f t="shared" si="108"/>
        <v>0</v>
      </c>
      <c r="T544" s="74">
        <f t="shared" si="109"/>
        <v>0</v>
      </c>
      <c r="U544" s="77">
        <f t="shared" si="110"/>
        <v>360</v>
      </c>
      <c r="V544" s="78">
        <f t="shared" si="111"/>
        <v>0</v>
      </c>
    </row>
    <row r="545" spans="9:22" x14ac:dyDescent="0.25">
      <c r="I545" s="96">
        <f t="shared" si="112"/>
        <v>0</v>
      </c>
      <c r="J545" s="97">
        <f t="shared" si="113"/>
        <v>0</v>
      </c>
      <c r="K545" s="79">
        <f t="shared" si="116"/>
        <v>0</v>
      </c>
      <c r="L545" s="72">
        <f t="shared" si="105"/>
        <v>0</v>
      </c>
      <c r="M545" s="80"/>
      <c r="N545" s="80">
        <f t="shared" si="106"/>
        <v>0</v>
      </c>
      <c r="O545" s="72">
        <f t="shared" si="107"/>
        <v>0</v>
      </c>
      <c r="P545" s="72">
        <f t="shared" si="117"/>
        <v>0</v>
      </c>
      <c r="Q545" s="72">
        <f t="shared" si="114"/>
        <v>0</v>
      </c>
      <c r="R545" s="72">
        <f t="shared" si="115"/>
        <v>0</v>
      </c>
      <c r="S545" s="72">
        <f t="shared" si="108"/>
        <v>0</v>
      </c>
      <c r="T545" s="74">
        <f t="shared" si="109"/>
        <v>0</v>
      </c>
      <c r="U545" s="77">
        <f t="shared" si="110"/>
        <v>360</v>
      </c>
      <c r="V545" s="78">
        <f t="shared" si="111"/>
        <v>0</v>
      </c>
    </row>
    <row r="546" spans="9:22" x14ac:dyDescent="0.25">
      <c r="I546" s="96">
        <f t="shared" si="112"/>
        <v>0</v>
      </c>
      <c r="J546" s="97">
        <f t="shared" si="113"/>
        <v>0</v>
      </c>
      <c r="K546" s="79">
        <f t="shared" si="116"/>
        <v>0</v>
      </c>
      <c r="L546" s="72">
        <f t="shared" si="105"/>
        <v>0</v>
      </c>
      <c r="M546" s="80"/>
      <c r="N546" s="80">
        <f t="shared" si="106"/>
        <v>0</v>
      </c>
      <c r="O546" s="72">
        <f t="shared" si="107"/>
        <v>0</v>
      </c>
      <c r="P546" s="72">
        <f t="shared" si="117"/>
        <v>0</v>
      </c>
      <c r="Q546" s="72">
        <f t="shared" si="114"/>
        <v>0</v>
      </c>
      <c r="R546" s="72">
        <f t="shared" si="115"/>
        <v>0</v>
      </c>
      <c r="S546" s="72">
        <f t="shared" si="108"/>
        <v>0</v>
      </c>
      <c r="T546" s="74">
        <f t="shared" si="109"/>
        <v>0</v>
      </c>
      <c r="U546" s="77">
        <f t="shared" si="110"/>
        <v>360</v>
      </c>
      <c r="V546" s="78">
        <f t="shared" si="111"/>
        <v>0</v>
      </c>
    </row>
    <row r="547" spans="9:22" x14ac:dyDescent="0.25">
      <c r="I547" s="96">
        <f t="shared" si="112"/>
        <v>0</v>
      </c>
      <c r="J547" s="97">
        <f t="shared" si="113"/>
        <v>0</v>
      </c>
      <c r="K547" s="79">
        <f t="shared" si="116"/>
        <v>0</v>
      </c>
      <c r="L547" s="72">
        <f t="shared" si="105"/>
        <v>0</v>
      </c>
      <c r="M547" s="80"/>
      <c r="N547" s="80">
        <f t="shared" si="106"/>
        <v>0</v>
      </c>
      <c r="O547" s="72">
        <f t="shared" si="107"/>
        <v>0</v>
      </c>
      <c r="P547" s="72">
        <f t="shared" si="117"/>
        <v>0</v>
      </c>
      <c r="Q547" s="72">
        <f t="shared" si="114"/>
        <v>0</v>
      </c>
      <c r="R547" s="72">
        <f t="shared" si="115"/>
        <v>0</v>
      </c>
      <c r="S547" s="72">
        <f t="shared" si="108"/>
        <v>0</v>
      </c>
      <c r="T547" s="74">
        <f t="shared" si="109"/>
        <v>0</v>
      </c>
      <c r="U547" s="77">
        <f t="shared" si="110"/>
        <v>360</v>
      </c>
      <c r="V547" s="78">
        <f t="shared" si="111"/>
        <v>0</v>
      </c>
    </row>
    <row r="548" spans="9:22" x14ac:dyDescent="0.25">
      <c r="I548" s="96">
        <f t="shared" si="112"/>
        <v>0</v>
      </c>
      <c r="J548" s="97">
        <f t="shared" si="113"/>
        <v>0</v>
      </c>
      <c r="K548" s="79">
        <f t="shared" si="116"/>
        <v>0</v>
      </c>
      <c r="L548" s="72">
        <f t="shared" si="105"/>
        <v>0</v>
      </c>
      <c r="M548" s="80"/>
      <c r="N548" s="80">
        <f t="shared" si="106"/>
        <v>0</v>
      </c>
      <c r="O548" s="72">
        <f t="shared" si="107"/>
        <v>0</v>
      </c>
      <c r="P548" s="72">
        <f t="shared" si="117"/>
        <v>0</v>
      </c>
      <c r="Q548" s="72">
        <f t="shared" si="114"/>
        <v>0</v>
      </c>
      <c r="R548" s="72">
        <f t="shared" si="115"/>
        <v>0</v>
      </c>
      <c r="S548" s="72">
        <f t="shared" si="108"/>
        <v>0</v>
      </c>
      <c r="T548" s="74">
        <f t="shared" si="109"/>
        <v>0</v>
      </c>
      <c r="U548" s="77">
        <f t="shared" si="110"/>
        <v>360</v>
      </c>
      <c r="V548" s="78">
        <f t="shared" si="111"/>
        <v>0</v>
      </c>
    </row>
    <row r="549" spans="9:22" x14ac:dyDescent="0.25">
      <c r="I549" s="96">
        <f t="shared" si="112"/>
        <v>0</v>
      </c>
      <c r="J549" s="97">
        <f t="shared" si="113"/>
        <v>0</v>
      </c>
      <c r="K549" s="79">
        <f t="shared" si="116"/>
        <v>0</v>
      </c>
      <c r="L549" s="72">
        <f t="shared" si="105"/>
        <v>0</v>
      </c>
      <c r="M549" s="80"/>
      <c r="N549" s="80">
        <f t="shared" si="106"/>
        <v>0</v>
      </c>
      <c r="O549" s="72">
        <f t="shared" si="107"/>
        <v>0</v>
      </c>
      <c r="P549" s="72">
        <f t="shared" si="117"/>
        <v>0</v>
      </c>
      <c r="Q549" s="72">
        <f t="shared" si="114"/>
        <v>0</v>
      </c>
      <c r="R549" s="72">
        <f t="shared" si="115"/>
        <v>0</v>
      </c>
      <c r="S549" s="72">
        <f t="shared" si="108"/>
        <v>0</v>
      </c>
      <c r="T549" s="74">
        <f t="shared" si="109"/>
        <v>0</v>
      </c>
      <c r="U549" s="77">
        <f t="shared" si="110"/>
        <v>360</v>
      </c>
      <c r="V549" s="78">
        <f t="shared" si="111"/>
        <v>0</v>
      </c>
    </row>
    <row r="550" spans="9:22" x14ac:dyDescent="0.25">
      <c r="I550" s="96">
        <f t="shared" si="112"/>
        <v>0</v>
      </c>
      <c r="J550" s="97">
        <f t="shared" si="113"/>
        <v>0</v>
      </c>
      <c r="K550" s="79">
        <f t="shared" si="116"/>
        <v>0</v>
      </c>
      <c r="L550" s="72">
        <f t="shared" si="105"/>
        <v>0</v>
      </c>
      <c r="M550" s="80"/>
      <c r="N550" s="80">
        <f t="shared" si="106"/>
        <v>0</v>
      </c>
      <c r="O550" s="72">
        <f t="shared" si="107"/>
        <v>0</v>
      </c>
      <c r="P550" s="72">
        <f t="shared" si="117"/>
        <v>0</v>
      </c>
      <c r="Q550" s="72">
        <f t="shared" si="114"/>
        <v>0</v>
      </c>
      <c r="R550" s="72">
        <f t="shared" si="115"/>
        <v>0</v>
      </c>
      <c r="S550" s="72">
        <f t="shared" si="108"/>
        <v>0</v>
      </c>
      <c r="T550" s="74">
        <f t="shared" si="109"/>
        <v>0</v>
      </c>
      <c r="U550" s="77">
        <f t="shared" si="110"/>
        <v>360</v>
      </c>
      <c r="V550" s="78">
        <f t="shared" si="111"/>
        <v>0</v>
      </c>
    </row>
    <row r="551" spans="9:22" x14ac:dyDescent="0.25">
      <c r="I551" s="96">
        <f t="shared" si="112"/>
        <v>0</v>
      </c>
      <c r="J551" s="97">
        <f t="shared" si="113"/>
        <v>0</v>
      </c>
      <c r="K551" s="79">
        <f t="shared" si="116"/>
        <v>0</v>
      </c>
      <c r="L551" s="72">
        <f t="shared" si="105"/>
        <v>0</v>
      </c>
      <c r="M551" s="80"/>
      <c r="N551" s="80">
        <f t="shared" si="106"/>
        <v>0</v>
      </c>
      <c r="O551" s="72">
        <f t="shared" si="107"/>
        <v>0</v>
      </c>
      <c r="P551" s="72">
        <f t="shared" si="117"/>
        <v>0</v>
      </c>
      <c r="Q551" s="72">
        <f t="shared" si="114"/>
        <v>0</v>
      </c>
      <c r="R551" s="72">
        <f t="shared" si="115"/>
        <v>0</v>
      </c>
      <c r="S551" s="72">
        <f t="shared" si="108"/>
        <v>0</v>
      </c>
      <c r="T551" s="74">
        <f t="shared" si="109"/>
        <v>0</v>
      </c>
      <c r="U551" s="77">
        <f t="shared" si="110"/>
        <v>360</v>
      </c>
      <c r="V551" s="78">
        <f t="shared" si="111"/>
        <v>0</v>
      </c>
    </row>
    <row r="552" spans="9:22" x14ac:dyDescent="0.25">
      <c r="I552" s="96">
        <f t="shared" si="112"/>
        <v>0</v>
      </c>
      <c r="J552" s="97">
        <f t="shared" si="113"/>
        <v>0</v>
      </c>
      <c r="K552" s="79">
        <f t="shared" si="116"/>
        <v>0</v>
      </c>
      <c r="L552" s="72">
        <f t="shared" si="105"/>
        <v>0</v>
      </c>
      <c r="M552" s="80"/>
      <c r="N552" s="80">
        <f t="shared" si="106"/>
        <v>0</v>
      </c>
      <c r="O552" s="72">
        <f t="shared" si="107"/>
        <v>0</v>
      </c>
      <c r="P552" s="72">
        <f t="shared" si="117"/>
        <v>0</v>
      </c>
      <c r="Q552" s="72">
        <f t="shared" si="114"/>
        <v>0</v>
      </c>
      <c r="R552" s="72">
        <f t="shared" si="115"/>
        <v>0</v>
      </c>
      <c r="S552" s="72">
        <f t="shared" si="108"/>
        <v>0</v>
      </c>
      <c r="T552" s="74">
        <f t="shared" si="109"/>
        <v>0</v>
      </c>
      <c r="U552" s="77">
        <f t="shared" si="110"/>
        <v>360</v>
      </c>
      <c r="V552" s="78">
        <f t="shared" si="111"/>
        <v>0</v>
      </c>
    </row>
    <row r="553" spans="9:22" x14ac:dyDescent="0.25">
      <c r="I553" s="96">
        <f t="shared" si="112"/>
        <v>0</v>
      </c>
      <c r="J553" s="97">
        <f t="shared" si="113"/>
        <v>0</v>
      </c>
      <c r="K553" s="79">
        <f t="shared" si="116"/>
        <v>0</v>
      </c>
      <c r="L553" s="72">
        <f t="shared" si="105"/>
        <v>0</v>
      </c>
      <c r="M553" s="80"/>
      <c r="N553" s="80">
        <f t="shared" si="106"/>
        <v>0</v>
      </c>
      <c r="O553" s="72">
        <f t="shared" si="107"/>
        <v>0</v>
      </c>
      <c r="P553" s="72">
        <f t="shared" si="117"/>
        <v>0</v>
      </c>
      <c r="Q553" s="72">
        <f t="shared" si="114"/>
        <v>0</v>
      </c>
      <c r="R553" s="72">
        <f t="shared" si="115"/>
        <v>0</v>
      </c>
      <c r="S553" s="72">
        <f t="shared" si="108"/>
        <v>0</v>
      </c>
      <c r="T553" s="74">
        <f t="shared" si="109"/>
        <v>0</v>
      </c>
      <c r="U553" s="77">
        <f t="shared" si="110"/>
        <v>360</v>
      </c>
      <c r="V553" s="78">
        <f t="shared" si="111"/>
        <v>0</v>
      </c>
    </row>
    <row r="554" spans="9:22" x14ac:dyDescent="0.25">
      <c r="I554" s="96">
        <f t="shared" si="112"/>
        <v>0</v>
      </c>
      <c r="J554" s="97">
        <f t="shared" si="113"/>
        <v>0</v>
      </c>
      <c r="K554" s="79">
        <f t="shared" si="116"/>
        <v>0</v>
      </c>
      <c r="L554" s="72">
        <f t="shared" si="105"/>
        <v>0</v>
      </c>
      <c r="M554" s="80"/>
      <c r="N554" s="80">
        <f t="shared" si="106"/>
        <v>0</v>
      </c>
      <c r="O554" s="72">
        <f t="shared" si="107"/>
        <v>0</v>
      </c>
      <c r="P554" s="72">
        <f t="shared" si="117"/>
        <v>0</v>
      </c>
      <c r="Q554" s="72">
        <f t="shared" si="114"/>
        <v>0</v>
      </c>
      <c r="R554" s="72">
        <f t="shared" si="115"/>
        <v>0</v>
      </c>
      <c r="S554" s="72">
        <f t="shared" si="108"/>
        <v>0</v>
      </c>
      <c r="T554" s="74">
        <f t="shared" si="109"/>
        <v>0</v>
      </c>
      <c r="U554" s="77">
        <f t="shared" si="110"/>
        <v>360</v>
      </c>
      <c r="V554" s="78">
        <f t="shared" si="111"/>
        <v>0</v>
      </c>
    </row>
    <row r="555" spans="9:22" x14ac:dyDescent="0.25">
      <c r="I555" s="96">
        <f t="shared" si="112"/>
        <v>0</v>
      </c>
      <c r="J555" s="97">
        <f t="shared" si="113"/>
        <v>0</v>
      </c>
      <c r="K555" s="79">
        <f t="shared" si="116"/>
        <v>0</v>
      </c>
      <c r="L555" s="72">
        <f t="shared" si="105"/>
        <v>0</v>
      </c>
      <c r="M555" s="80"/>
      <c r="N555" s="80">
        <f t="shared" si="106"/>
        <v>0</v>
      </c>
      <c r="O555" s="72">
        <f t="shared" si="107"/>
        <v>0</v>
      </c>
      <c r="P555" s="72">
        <f t="shared" si="117"/>
        <v>0</v>
      </c>
      <c r="Q555" s="72">
        <f t="shared" si="114"/>
        <v>0</v>
      </c>
      <c r="R555" s="72">
        <f t="shared" si="115"/>
        <v>0</v>
      </c>
      <c r="S555" s="72">
        <f t="shared" si="108"/>
        <v>0</v>
      </c>
      <c r="T555" s="74">
        <f t="shared" si="109"/>
        <v>0</v>
      </c>
      <c r="U555" s="77">
        <f t="shared" si="110"/>
        <v>360</v>
      </c>
      <c r="V555" s="78">
        <f t="shared" si="111"/>
        <v>0</v>
      </c>
    </row>
    <row r="556" spans="9:22" x14ac:dyDescent="0.25">
      <c r="I556" s="96">
        <f t="shared" si="112"/>
        <v>0</v>
      </c>
      <c r="J556" s="97">
        <f t="shared" si="113"/>
        <v>0</v>
      </c>
      <c r="K556" s="79">
        <f t="shared" si="116"/>
        <v>0</v>
      </c>
      <c r="L556" s="72">
        <f t="shared" si="105"/>
        <v>0</v>
      </c>
      <c r="M556" s="80"/>
      <c r="N556" s="80">
        <f t="shared" si="106"/>
        <v>0</v>
      </c>
      <c r="O556" s="72">
        <f t="shared" si="107"/>
        <v>0</v>
      </c>
      <c r="P556" s="72">
        <f t="shared" si="117"/>
        <v>0</v>
      </c>
      <c r="Q556" s="72">
        <f t="shared" si="114"/>
        <v>0</v>
      </c>
      <c r="R556" s="72">
        <f t="shared" si="115"/>
        <v>0</v>
      </c>
      <c r="S556" s="72">
        <f t="shared" si="108"/>
        <v>0</v>
      </c>
      <c r="T556" s="74">
        <f t="shared" si="109"/>
        <v>0</v>
      </c>
      <c r="U556" s="77">
        <f t="shared" si="110"/>
        <v>360</v>
      </c>
      <c r="V556" s="78">
        <f t="shared" si="111"/>
        <v>0</v>
      </c>
    </row>
    <row r="557" spans="9:22" x14ac:dyDescent="0.25">
      <c r="I557" s="96">
        <f t="shared" si="112"/>
        <v>0</v>
      </c>
      <c r="J557" s="97">
        <f t="shared" si="113"/>
        <v>0</v>
      </c>
      <c r="K557" s="79">
        <f t="shared" si="116"/>
        <v>0</v>
      </c>
      <c r="L557" s="72">
        <f t="shared" si="105"/>
        <v>0</v>
      </c>
      <c r="M557" s="80"/>
      <c r="N557" s="80">
        <f t="shared" si="106"/>
        <v>0</v>
      </c>
      <c r="O557" s="72">
        <f t="shared" si="107"/>
        <v>0</v>
      </c>
      <c r="P557" s="72">
        <f t="shared" si="117"/>
        <v>0</v>
      </c>
      <c r="Q557" s="72">
        <f t="shared" si="114"/>
        <v>0</v>
      </c>
      <c r="R557" s="72">
        <f t="shared" si="115"/>
        <v>0</v>
      </c>
      <c r="S557" s="72">
        <f t="shared" si="108"/>
        <v>0</v>
      </c>
      <c r="T557" s="74">
        <f t="shared" si="109"/>
        <v>0</v>
      </c>
      <c r="U557" s="77">
        <f t="shared" si="110"/>
        <v>360</v>
      </c>
      <c r="V557" s="78">
        <f t="shared" si="111"/>
        <v>0</v>
      </c>
    </row>
    <row r="558" spans="9:22" x14ac:dyDescent="0.25">
      <c r="I558" s="96">
        <f t="shared" si="112"/>
        <v>0</v>
      </c>
      <c r="J558" s="97">
        <f t="shared" si="113"/>
        <v>0</v>
      </c>
      <c r="K558" s="79">
        <f t="shared" si="116"/>
        <v>0</v>
      </c>
      <c r="L558" s="72">
        <f t="shared" si="105"/>
        <v>0</v>
      </c>
      <c r="M558" s="80"/>
      <c r="N558" s="80">
        <f t="shared" si="106"/>
        <v>0</v>
      </c>
      <c r="O558" s="72">
        <f t="shared" si="107"/>
        <v>0</v>
      </c>
      <c r="P558" s="72">
        <f t="shared" si="117"/>
        <v>0</v>
      </c>
      <c r="Q558" s="72">
        <f t="shared" si="114"/>
        <v>0</v>
      </c>
      <c r="R558" s="72">
        <f t="shared" si="115"/>
        <v>0</v>
      </c>
      <c r="S558" s="72">
        <f t="shared" si="108"/>
        <v>0</v>
      </c>
      <c r="T558" s="74">
        <f t="shared" si="109"/>
        <v>0</v>
      </c>
      <c r="U558" s="77">
        <f t="shared" si="110"/>
        <v>360</v>
      </c>
      <c r="V558" s="78">
        <f t="shared" si="111"/>
        <v>0</v>
      </c>
    </row>
    <row r="559" spans="9:22" x14ac:dyDescent="0.25">
      <c r="I559" s="96">
        <f t="shared" si="112"/>
        <v>0</v>
      </c>
      <c r="J559" s="97">
        <f t="shared" si="113"/>
        <v>0</v>
      </c>
      <c r="K559" s="79">
        <f t="shared" si="116"/>
        <v>0</v>
      </c>
      <c r="L559" s="72">
        <f t="shared" si="105"/>
        <v>0</v>
      </c>
      <c r="M559" s="80"/>
      <c r="N559" s="80">
        <f t="shared" si="106"/>
        <v>0</v>
      </c>
      <c r="O559" s="72">
        <f t="shared" si="107"/>
        <v>0</v>
      </c>
      <c r="P559" s="72">
        <f t="shared" si="117"/>
        <v>0</v>
      </c>
      <c r="Q559" s="72">
        <f t="shared" si="114"/>
        <v>0</v>
      </c>
      <c r="R559" s="72">
        <f t="shared" si="115"/>
        <v>0</v>
      </c>
      <c r="S559" s="72">
        <f t="shared" si="108"/>
        <v>0</v>
      </c>
      <c r="T559" s="74">
        <f t="shared" si="109"/>
        <v>0</v>
      </c>
      <c r="U559" s="77">
        <f t="shared" si="110"/>
        <v>360</v>
      </c>
      <c r="V559" s="78">
        <f t="shared" si="111"/>
        <v>0</v>
      </c>
    </row>
    <row r="560" spans="9:22" x14ac:dyDescent="0.25">
      <c r="I560" s="96">
        <f t="shared" si="112"/>
        <v>0</v>
      </c>
      <c r="J560" s="97">
        <f t="shared" si="113"/>
        <v>0</v>
      </c>
      <c r="K560" s="79">
        <f t="shared" si="116"/>
        <v>0</v>
      </c>
      <c r="L560" s="72">
        <f t="shared" si="105"/>
        <v>0</v>
      </c>
      <c r="M560" s="80"/>
      <c r="N560" s="80">
        <f t="shared" si="106"/>
        <v>0</v>
      </c>
      <c r="O560" s="72">
        <f t="shared" si="107"/>
        <v>0</v>
      </c>
      <c r="P560" s="72">
        <f t="shared" si="117"/>
        <v>0</v>
      </c>
      <c r="Q560" s="72">
        <f t="shared" si="114"/>
        <v>0</v>
      </c>
      <c r="R560" s="72">
        <f t="shared" si="115"/>
        <v>0</v>
      </c>
      <c r="S560" s="72">
        <f t="shared" si="108"/>
        <v>0</v>
      </c>
      <c r="T560" s="74">
        <f t="shared" si="109"/>
        <v>0</v>
      </c>
      <c r="U560" s="77">
        <f t="shared" si="110"/>
        <v>360</v>
      </c>
      <c r="V560" s="78">
        <f t="shared" si="111"/>
        <v>0</v>
      </c>
    </row>
    <row r="561" spans="9:22" x14ac:dyDescent="0.25">
      <c r="I561" s="96">
        <f t="shared" si="112"/>
        <v>0</v>
      </c>
      <c r="J561" s="97">
        <f t="shared" si="113"/>
        <v>0</v>
      </c>
      <c r="K561" s="79">
        <f t="shared" si="116"/>
        <v>0</v>
      </c>
      <c r="L561" s="72">
        <f t="shared" si="105"/>
        <v>0</v>
      </c>
      <c r="M561" s="80"/>
      <c r="N561" s="80">
        <f t="shared" si="106"/>
        <v>0</v>
      </c>
      <c r="O561" s="72">
        <f t="shared" si="107"/>
        <v>0</v>
      </c>
      <c r="P561" s="72">
        <f t="shared" si="117"/>
        <v>0</v>
      </c>
      <c r="Q561" s="72">
        <f t="shared" si="114"/>
        <v>0</v>
      </c>
      <c r="R561" s="72">
        <f t="shared" si="115"/>
        <v>0</v>
      </c>
      <c r="S561" s="72">
        <f t="shared" si="108"/>
        <v>0</v>
      </c>
      <c r="T561" s="74">
        <f t="shared" si="109"/>
        <v>0</v>
      </c>
      <c r="U561" s="77">
        <f t="shared" si="110"/>
        <v>360</v>
      </c>
      <c r="V561" s="78">
        <f t="shared" si="111"/>
        <v>0</v>
      </c>
    </row>
    <row r="562" spans="9:22" x14ac:dyDescent="0.25">
      <c r="I562" s="96">
        <f t="shared" si="112"/>
        <v>0</v>
      </c>
      <c r="J562" s="97">
        <f t="shared" si="113"/>
        <v>0</v>
      </c>
      <c r="K562" s="79">
        <f t="shared" si="116"/>
        <v>0</v>
      </c>
      <c r="L562" s="72">
        <f t="shared" si="105"/>
        <v>0</v>
      </c>
      <c r="M562" s="80"/>
      <c r="N562" s="80">
        <f t="shared" si="106"/>
        <v>0</v>
      </c>
      <c r="O562" s="72">
        <f t="shared" si="107"/>
        <v>0</v>
      </c>
      <c r="P562" s="72">
        <f t="shared" si="117"/>
        <v>0</v>
      </c>
      <c r="Q562" s="72">
        <f t="shared" si="114"/>
        <v>0</v>
      </c>
      <c r="R562" s="72">
        <f t="shared" si="115"/>
        <v>0</v>
      </c>
      <c r="S562" s="72">
        <f t="shared" si="108"/>
        <v>0</v>
      </c>
      <c r="T562" s="74">
        <f t="shared" si="109"/>
        <v>0</v>
      </c>
      <c r="U562" s="77">
        <f t="shared" si="110"/>
        <v>360</v>
      </c>
      <c r="V562" s="78">
        <f t="shared" si="111"/>
        <v>0</v>
      </c>
    </row>
    <row r="563" spans="9:22" x14ac:dyDescent="0.25">
      <c r="I563" s="96">
        <f t="shared" si="112"/>
        <v>0</v>
      </c>
      <c r="J563" s="97">
        <f t="shared" si="113"/>
        <v>0</v>
      </c>
      <c r="K563" s="79">
        <f t="shared" si="116"/>
        <v>0</v>
      </c>
      <c r="L563" s="72">
        <f t="shared" si="105"/>
        <v>0</v>
      </c>
      <c r="M563" s="80"/>
      <c r="N563" s="80">
        <f t="shared" si="106"/>
        <v>0</v>
      </c>
      <c r="O563" s="72">
        <f t="shared" si="107"/>
        <v>0</v>
      </c>
      <c r="P563" s="72">
        <f t="shared" si="117"/>
        <v>0</v>
      </c>
      <c r="Q563" s="72">
        <f t="shared" si="114"/>
        <v>0</v>
      </c>
      <c r="R563" s="72">
        <f t="shared" si="115"/>
        <v>0</v>
      </c>
      <c r="S563" s="72">
        <f t="shared" si="108"/>
        <v>0</v>
      </c>
      <c r="T563" s="74">
        <f t="shared" si="109"/>
        <v>0</v>
      </c>
      <c r="U563" s="77">
        <f t="shared" si="110"/>
        <v>360</v>
      </c>
      <c r="V563" s="78">
        <f t="shared" si="111"/>
        <v>0</v>
      </c>
    </row>
    <row r="564" spans="9:22" x14ac:dyDescent="0.25">
      <c r="I564" s="96">
        <f t="shared" si="112"/>
        <v>0</v>
      </c>
      <c r="J564" s="97">
        <f t="shared" si="113"/>
        <v>0</v>
      </c>
      <c r="K564" s="79">
        <f t="shared" si="116"/>
        <v>0</v>
      </c>
      <c r="L564" s="72">
        <f t="shared" si="105"/>
        <v>0</v>
      </c>
      <c r="M564" s="80"/>
      <c r="N564" s="80">
        <f t="shared" si="106"/>
        <v>0</v>
      </c>
      <c r="O564" s="72">
        <f t="shared" si="107"/>
        <v>0</v>
      </c>
      <c r="P564" s="72">
        <f t="shared" si="117"/>
        <v>0</v>
      </c>
      <c r="Q564" s="72">
        <f t="shared" si="114"/>
        <v>0</v>
      </c>
      <c r="R564" s="72">
        <f t="shared" si="115"/>
        <v>0</v>
      </c>
      <c r="S564" s="72">
        <f t="shared" si="108"/>
        <v>0</v>
      </c>
      <c r="T564" s="74">
        <f t="shared" si="109"/>
        <v>0</v>
      </c>
      <c r="U564" s="77">
        <f t="shared" si="110"/>
        <v>360</v>
      </c>
      <c r="V564" s="78">
        <f t="shared" si="111"/>
        <v>0</v>
      </c>
    </row>
    <row r="565" spans="9:22" x14ac:dyDescent="0.25">
      <c r="I565" s="96">
        <f t="shared" si="112"/>
        <v>0</v>
      </c>
      <c r="J565" s="97">
        <f t="shared" si="113"/>
        <v>0</v>
      </c>
      <c r="K565" s="79">
        <f t="shared" si="116"/>
        <v>0</v>
      </c>
      <c r="L565" s="72">
        <f t="shared" si="105"/>
        <v>0</v>
      </c>
      <c r="M565" s="80"/>
      <c r="N565" s="80">
        <f t="shared" si="106"/>
        <v>0</v>
      </c>
      <c r="O565" s="72">
        <f t="shared" si="107"/>
        <v>0</v>
      </c>
      <c r="P565" s="72">
        <f t="shared" si="117"/>
        <v>0</v>
      </c>
      <c r="Q565" s="72">
        <f t="shared" si="114"/>
        <v>0</v>
      </c>
      <c r="R565" s="72">
        <f t="shared" si="115"/>
        <v>0</v>
      </c>
      <c r="S565" s="72">
        <f t="shared" si="108"/>
        <v>0</v>
      </c>
      <c r="T565" s="74">
        <f t="shared" si="109"/>
        <v>0</v>
      </c>
      <c r="U565" s="77">
        <f t="shared" si="110"/>
        <v>360</v>
      </c>
      <c r="V565" s="78">
        <f t="shared" si="111"/>
        <v>0</v>
      </c>
    </row>
    <row r="566" spans="9:22" x14ac:dyDescent="0.25">
      <c r="I566" s="96">
        <f t="shared" si="112"/>
        <v>0</v>
      </c>
      <c r="J566" s="97">
        <f t="shared" si="113"/>
        <v>0</v>
      </c>
      <c r="K566" s="79">
        <f t="shared" si="116"/>
        <v>0</v>
      </c>
      <c r="L566" s="72">
        <f t="shared" si="105"/>
        <v>0</v>
      </c>
      <c r="M566" s="80"/>
      <c r="N566" s="80">
        <f t="shared" si="106"/>
        <v>0</v>
      </c>
      <c r="O566" s="72">
        <f t="shared" si="107"/>
        <v>0</v>
      </c>
      <c r="P566" s="72">
        <f t="shared" si="117"/>
        <v>0</v>
      </c>
      <c r="Q566" s="72">
        <f t="shared" si="114"/>
        <v>0</v>
      </c>
      <c r="R566" s="72">
        <f t="shared" si="115"/>
        <v>0</v>
      </c>
      <c r="S566" s="72">
        <f t="shared" si="108"/>
        <v>0</v>
      </c>
      <c r="T566" s="74">
        <f t="shared" si="109"/>
        <v>0</v>
      </c>
      <c r="U566" s="77">
        <f t="shared" si="110"/>
        <v>360</v>
      </c>
      <c r="V566" s="78">
        <f t="shared" si="111"/>
        <v>0</v>
      </c>
    </row>
    <row r="567" spans="9:22" x14ac:dyDescent="0.25">
      <c r="I567" s="96">
        <f t="shared" si="112"/>
        <v>0</v>
      </c>
      <c r="J567" s="97">
        <f t="shared" si="113"/>
        <v>0</v>
      </c>
      <c r="K567" s="79">
        <f t="shared" si="116"/>
        <v>0</v>
      </c>
      <c r="L567" s="72">
        <f t="shared" si="105"/>
        <v>0</v>
      </c>
      <c r="M567" s="80"/>
      <c r="N567" s="80">
        <f t="shared" si="106"/>
        <v>0</v>
      </c>
      <c r="O567" s="72">
        <f t="shared" si="107"/>
        <v>0</v>
      </c>
      <c r="P567" s="72">
        <f t="shared" si="117"/>
        <v>0</v>
      </c>
      <c r="Q567" s="72">
        <f t="shared" si="114"/>
        <v>0</v>
      </c>
      <c r="R567" s="72">
        <f t="shared" si="115"/>
        <v>0</v>
      </c>
      <c r="S567" s="72">
        <f t="shared" si="108"/>
        <v>0</v>
      </c>
      <c r="T567" s="74">
        <f t="shared" si="109"/>
        <v>0</v>
      </c>
      <c r="U567" s="77">
        <f t="shared" si="110"/>
        <v>360</v>
      </c>
      <c r="V567" s="78">
        <f t="shared" si="111"/>
        <v>0</v>
      </c>
    </row>
    <row r="568" spans="9:22" x14ac:dyDescent="0.25">
      <c r="I568" s="96">
        <f t="shared" si="112"/>
        <v>0</v>
      </c>
      <c r="J568" s="97">
        <f t="shared" si="113"/>
        <v>0</v>
      </c>
      <c r="K568" s="79">
        <f t="shared" si="116"/>
        <v>0</v>
      </c>
      <c r="L568" s="72">
        <f t="shared" si="105"/>
        <v>0</v>
      </c>
      <c r="M568" s="80"/>
      <c r="N568" s="80">
        <f t="shared" si="106"/>
        <v>0</v>
      </c>
      <c r="O568" s="72">
        <f t="shared" si="107"/>
        <v>0</v>
      </c>
      <c r="P568" s="72">
        <f t="shared" si="117"/>
        <v>0</v>
      </c>
      <c r="Q568" s="72">
        <f t="shared" si="114"/>
        <v>0</v>
      </c>
      <c r="R568" s="72">
        <f t="shared" si="115"/>
        <v>0</v>
      </c>
      <c r="S568" s="72">
        <f t="shared" si="108"/>
        <v>0</v>
      </c>
      <c r="T568" s="74">
        <f t="shared" si="109"/>
        <v>0</v>
      </c>
      <c r="U568" s="77">
        <f t="shared" si="110"/>
        <v>360</v>
      </c>
      <c r="V568" s="78">
        <f t="shared" si="111"/>
        <v>0</v>
      </c>
    </row>
    <row r="569" spans="9:22" x14ac:dyDescent="0.25">
      <c r="I569" s="96">
        <f t="shared" si="112"/>
        <v>0</v>
      </c>
      <c r="J569" s="97">
        <f t="shared" si="113"/>
        <v>0</v>
      </c>
      <c r="K569" s="79">
        <f t="shared" si="116"/>
        <v>0</v>
      </c>
      <c r="L569" s="72">
        <f t="shared" si="105"/>
        <v>0</v>
      </c>
      <c r="M569" s="80"/>
      <c r="N569" s="80">
        <f t="shared" si="106"/>
        <v>0</v>
      </c>
      <c r="O569" s="72">
        <f t="shared" si="107"/>
        <v>0</v>
      </c>
      <c r="P569" s="72">
        <f t="shared" si="117"/>
        <v>0</v>
      </c>
      <c r="Q569" s="72">
        <f t="shared" si="114"/>
        <v>0</v>
      </c>
      <c r="R569" s="72">
        <f t="shared" si="115"/>
        <v>0</v>
      </c>
      <c r="S569" s="72">
        <f t="shared" si="108"/>
        <v>0</v>
      </c>
      <c r="T569" s="74">
        <f t="shared" si="109"/>
        <v>0</v>
      </c>
      <c r="U569" s="77">
        <f t="shared" si="110"/>
        <v>360</v>
      </c>
      <c r="V569" s="78">
        <f t="shared" si="111"/>
        <v>0</v>
      </c>
    </row>
    <row r="570" spans="9:22" x14ac:dyDescent="0.25">
      <c r="I570" s="96">
        <f t="shared" si="112"/>
        <v>0</v>
      </c>
      <c r="J570" s="97">
        <f t="shared" si="113"/>
        <v>0</v>
      </c>
      <c r="K570" s="79">
        <f t="shared" si="116"/>
        <v>0</v>
      </c>
      <c r="L570" s="72">
        <f t="shared" si="105"/>
        <v>0</v>
      </c>
      <c r="M570" s="80"/>
      <c r="N570" s="80">
        <f t="shared" si="106"/>
        <v>0</v>
      </c>
      <c r="O570" s="72">
        <f t="shared" si="107"/>
        <v>0</v>
      </c>
      <c r="P570" s="72">
        <f t="shared" si="117"/>
        <v>0</v>
      </c>
      <c r="Q570" s="72">
        <f t="shared" si="114"/>
        <v>0</v>
      </c>
      <c r="R570" s="72">
        <f t="shared" si="115"/>
        <v>0</v>
      </c>
      <c r="S570" s="72">
        <f t="shared" si="108"/>
        <v>0</v>
      </c>
      <c r="T570" s="74">
        <f t="shared" si="109"/>
        <v>0</v>
      </c>
      <c r="U570" s="77">
        <f t="shared" si="110"/>
        <v>360</v>
      </c>
      <c r="V570" s="78">
        <f t="shared" si="111"/>
        <v>0</v>
      </c>
    </row>
    <row r="571" spans="9:22" x14ac:dyDescent="0.25">
      <c r="I571" s="96">
        <f t="shared" si="112"/>
        <v>0</v>
      </c>
      <c r="J571" s="97">
        <f t="shared" si="113"/>
        <v>0</v>
      </c>
      <c r="K571" s="79">
        <f t="shared" si="116"/>
        <v>0</v>
      </c>
      <c r="L571" s="72">
        <f t="shared" si="105"/>
        <v>0</v>
      </c>
      <c r="M571" s="80"/>
      <c r="N571" s="80">
        <f t="shared" si="106"/>
        <v>0</v>
      </c>
      <c r="O571" s="72">
        <f t="shared" si="107"/>
        <v>0</v>
      </c>
      <c r="P571" s="72">
        <f t="shared" si="117"/>
        <v>0</v>
      </c>
      <c r="Q571" s="72">
        <f t="shared" si="114"/>
        <v>0</v>
      </c>
      <c r="R571" s="72">
        <f t="shared" si="115"/>
        <v>0</v>
      </c>
      <c r="S571" s="72">
        <f t="shared" si="108"/>
        <v>0</v>
      </c>
      <c r="T571" s="74">
        <f t="shared" si="109"/>
        <v>0</v>
      </c>
      <c r="U571" s="77">
        <f t="shared" si="110"/>
        <v>360</v>
      </c>
      <c r="V571" s="78">
        <f t="shared" si="111"/>
        <v>0</v>
      </c>
    </row>
    <row r="572" spans="9:22" x14ac:dyDescent="0.25">
      <c r="I572" s="96">
        <f t="shared" si="112"/>
        <v>0</v>
      </c>
      <c r="J572" s="97">
        <f t="shared" si="113"/>
        <v>0</v>
      </c>
      <c r="K572" s="79">
        <f t="shared" si="116"/>
        <v>0</v>
      </c>
      <c r="L572" s="72">
        <f t="shared" si="105"/>
        <v>0</v>
      </c>
      <c r="M572" s="80"/>
      <c r="N572" s="80">
        <f t="shared" si="106"/>
        <v>0</v>
      </c>
      <c r="O572" s="72">
        <f t="shared" si="107"/>
        <v>0</v>
      </c>
      <c r="P572" s="72">
        <f t="shared" si="117"/>
        <v>0</v>
      </c>
      <c r="Q572" s="72">
        <f t="shared" si="114"/>
        <v>0</v>
      </c>
      <c r="R572" s="72">
        <f t="shared" si="115"/>
        <v>0</v>
      </c>
      <c r="S572" s="72">
        <f t="shared" si="108"/>
        <v>0</v>
      </c>
      <c r="T572" s="74">
        <f t="shared" si="109"/>
        <v>0</v>
      </c>
      <c r="U572" s="77">
        <f t="shared" si="110"/>
        <v>360</v>
      </c>
      <c r="V572" s="78">
        <f t="shared" si="111"/>
        <v>0</v>
      </c>
    </row>
    <row r="573" spans="9:22" x14ac:dyDescent="0.25">
      <c r="I573" s="96">
        <f t="shared" si="112"/>
        <v>0</v>
      </c>
      <c r="J573" s="97">
        <f t="shared" si="113"/>
        <v>0</v>
      </c>
      <c r="K573" s="79">
        <f t="shared" si="116"/>
        <v>0</v>
      </c>
      <c r="L573" s="72">
        <f t="shared" si="105"/>
        <v>0</v>
      </c>
      <c r="M573" s="80"/>
      <c r="N573" s="80">
        <f t="shared" si="106"/>
        <v>0</v>
      </c>
      <c r="O573" s="72">
        <f t="shared" si="107"/>
        <v>0</v>
      </c>
      <c r="P573" s="72">
        <f t="shared" si="117"/>
        <v>0</v>
      </c>
      <c r="Q573" s="72">
        <f t="shared" si="114"/>
        <v>0</v>
      </c>
      <c r="R573" s="72">
        <f t="shared" si="115"/>
        <v>0</v>
      </c>
      <c r="S573" s="72">
        <f t="shared" si="108"/>
        <v>0</v>
      </c>
      <c r="T573" s="74">
        <f t="shared" si="109"/>
        <v>0</v>
      </c>
      <c r="U573" s="77">
        <f t="shared" si="110"/>
        <v>360</v>
      </c>
      <c r="V573" s="78">
        <f t="shared" si="111"/>
        <v>0</v>
      </c>
    </row>
    <row r="574" spans="9:22" x14ac:dyDescent="0.25">
      <c r="I574" s="96">
        <f t="shared" si="112"/>
        <v>0</v>
      </c>
      <c r="J574" s="97">
        <f t="shared" si="113"/>
        <v>0</v>
      </c>
      <c r="K574" s="79">
        <f t="shared" si="116"/>
        <v>0</v>
      </c>
      <c r="L574" s="72">
        <f t="shared" si="105"/>
        <v>0</v>
      </c>
      <c r="M574" s="80"/>
      <c r="N574" s="80">
        <f t="shared" si="106"/>
        <v>0</v>
      </c>
      <c r="O574" s="72">
        <f t="shared" si="107"/>
        <v>0</v>
      </c>
      <c r="P574" s="72">
        <f t="shared" si="117"/>
        <v>0</v>
      </c>
      <c r="Q574" s="72">
        <f t="shared" si="114"/>
        <v>0</v>
      </c>
      <c r="R574" s="72">
        <f t="shared" si="115"/>
        <v>0</v>
      </c>
      <c r="S574" s="72">
        <f t="shared" si="108"/>
        <v>0</v>
      </c>
      <c r="T574" s="74">
        <f t="shared" si="109"/>
        <v>0</v>
      </c>
      <c r="U574" s="77">
        <f t="shared" si="110"/>
        <v>360</v>
      </c>
      <c r="V574" s="78">
        <f t="shared" si="111"/>
        <v>0</v>
      </c>
    </row>
    <row r="575" spans="9:22" x14ac:dyDescent="0.25">
      <c r="I575" s="96">
        <f t="shared" si="112"/>
        <v>0</v>
      </c>
      <c r="J575" s="97">
        <f t="shared" si="113"/>
        <v>0</v>
      </c>
      <c r="K575" s="79">
        <f t="shared" si="116"/>
        <v>0</v>
      </c>
      <c r="L575" s="72">
        <f t="shared" si="105"/>
        <v>0</v>
      </c>
      <c r="M575" s="80"/>
      <c r="N575" s="80">
        <f t="shared" si="106"/>
        <v>0</v>
      </c>
      <c r="O575" s="72">
        <f t="shared" si="107"/>
        <v>0</v>
      </c>
      <c r="P575" s="72">
        <f t="shared" si="117"/>
        <v>0</v>
      </c>
      <c r="Q575" s="72">
        <f t="shared" si="114"/>
        <v>0</v>
      </c>
      <c r="R575" s="72">
        <f t="shared" si="115"/>
        <v>0</v>
      </c>
      <c r="S575" s="72">
        <f t="shared" si="108"/>
        <v>0</v>
      </c>
      <c r="T575" s="74">
        <f t="shared" si="109"/>
        <v>0</v>
      </c>
      <c r="U575" s="77">
        <f t="shared" si="110"/>
        <v>360</v>
      </c>
      <c r="V575" s="78">
        <f t="shared" si="111"/>
        <v>0</v>
      </c>
    </row>
    <row r="576" spans="9:22" x14ac:dyDescent="0.25">
      <c r="I576" s="96">
        <f t="shared" si="112"/>
        <v>0</v>
      </c>
      <c r="J576" s="97">
        <f t="shared" si="113"/>
        <v>0</v>
      </c>
      <c r="K576" s="79">
        <f t="shared" si="116"/>
        <v>0</v>
      </c>
      <c r="L576" s="72">
        <f t="shared" si="105"/>
        <v>0</v>
      </c>
      <c r="M576" s="80"/>
      <c r="N576" s="80">
        <f t="shared" si="106"/>
        <v>0</v>
      </c>
      <c r="O576" s="72">
        <f t="shared" si="107"/>
        <v>0</v>
      </c>
      <c r="P576" s="72">
        <f t="shared" si="117"/>
        <v>0</v>
      </c>
      <c r="Q576" s="72">
        <f t="shared" si="114"/>
        <v>0</v>
      </c>
      <c r="R576" s="72">
        <f t="shared" si="115"/>
        <v>0</v>
      </c>
      <c r="S576" s="72">
        <f t="shared" si="108"/>
        <v>0</v>
      </c>
      <c r="T576" s="74">
        <f t="shared" si="109"/>
        <v>0</v>
      </c>
      <c r="U576" s="77">
        <f t="shared" si="110"/>
        <v>360</v>
      </c>
      <c r="V576" s="78">
        <f t="shared" si="111"/>
        <v>0</v>
      </c>
    </row>
    <row r="577" spans="9:22" x14ac:dyDescent="0.25">
      <c r="I577" s="96">
        <f t="shared" si="112"/>
        <v>0</v>
      </c>
      <c r="J577" s="97">
        <f t="shared" si="113"/>
        <v>0</v>
      </c>
      <c r="K577" s="79">
        <f t="shared" si="116"/>
        <v>0</v>
      </c>
      <c r="L577" s="72">
        <f t="shared" si="105"/>
        <v>0</v>
      </c>
      <c r="M577" s="80"/>
      <c r="N577" s="80">
        <f t="shared" si="106"/>
        <v>0</v>
      </c>
      <c r="O577" s="72">
        <f t="shared" si="107"/>
        <v>0</v>
      </c>
      <c r="P577" s="72">
        <f t="shared" si="117"/>
        <v>0</v>
      </c>
      <c r="Q577" s="72">
        <f t="shared" si="114"/>
        <v>0</v>
      </c>
      <c r="R577" s="72">
        <f t="shared" si="115"/>
        <v>0</v>
      </c>
      <c r="S577" s="72">
        <f t="shared" si="108"/>
        <v>0</v>
      </c>
      <c r="T577" s="74">
        <f t="shared" si="109"/>
        <v>0</v>
      </c>
      <c r="U577" s="77">
        <f t="shared" si="110"/>
        <v>360</v>
      </c>
      <c r="V577" s="78">
        <f t="shared" si="111"/>
        <v>0</v>
      </c>
    </row>
    <row r="578" spans="9:22" x14ac:dyDescent="0.25">
      <c r="I578" s="96">
        <f t="shared" si="112"/>
        <v>0</v>
      </c>
      <c r="J578" s="97">
        <f t="shared" si="113"/>
        <v>0</v>
      </c>
      <c r="K578" s="79">
        <f t="shared" si="116"/>
        <v>0</v>
      </c>
      <c r="L578" s="72">
        <f t="shared" si="105"/>
        <v>0</v>
      </c>
      <c r="M578" s="80"/>
      <c r="N578" s="80">
        <f t="shared" si="106"/>
        <v>0</v>
      </c>
      <c r="O578" s="72">
        <f t="shared" si="107"/>
        <v>0</v>
      </c>
      <c r="P578" s="72">
        <f t="shared" si="117"/>
        <v>0</v>
      </c>
      <c r="Q578" s="72">
        <f t="shared" si="114"/>
        <v>0</v>
      </c>
      <c r="R578" s="72">
        <f t="shared" si="115"/>
        <v>0</v>
      </c>
      <c r="S578" s="72">
        <f t="shared" si="108"/>
        <v>0</v>
      </c>
      <c r="T578" s="74">
        <f t="shared" si="109"/>
        <v>0</v>
      </c>
      <c r="U578" s="77">
        <f t="shared" si="110"/>
        <v>360</v>
      </c>
      <c r="V578" s="78">
        <f t="shared" si="111"/>
        <v>0</v>
      </c>
    </row>
    <row r="579" spans="9:22" x14ac:dyDescent="0.25">
      <c r="I579" s="96">
        <f t="shared" si="112"/>
        <v>0</v>
      </c>
      <c r="J579" s="97">
        <f t="shared" si="113"/>
        <v>0</v>
      </c>
      <c r="K579" s="79">
        <f t="shared" si="116"/>
        <v>0</v>
      </c>
      <c r="L579" s="72">
        <f t="shared" si="105"/>
        <v>0</v>
      </c>
      <c r="M579" s="80"/>
      <c r="N579" s="80">
        <f t="shared" si="106"/>
        <v>0</v>
      </c>
      <c r="O579" s="72">
        <f t="shared" si="107"/>
        <v>0</v>
      </c>
      <c r="P579" s="72">
        <f t="shared" si="117"/>
        <v>0</v>
      </c>
      <c r="Q579" s="72">
        <f t="shared" si="114"/>
        <v>0</v>
      </c>
      <c r="R579" s="72">
        <f t="shared" si="115"/>
        <v>0</v>
      </c>
      <c r="S579" s="72">
        <f t="shared" si="108"/>
        <v>0</v>
      </c>
      <c r="T579" s="74">
        <f t="shared" si="109"/>
        <v>0</v>
      </c>
      <c r="U579" s="77">
        <f t="shared" si="110"/>
        <v>360</v>
      </c>
      <c r="V579" s="78">
        <f t="shared" si="111"/>
        <v>0</v>
      </c>
    </row>
    <row r="580" spans="9:22" x14ac:dyDescent="0.25">
      <c r="I580" s="96">
        <f t="shared" si="112"/>
        <v>0</v>
      </c>
      <c r="J580" s="97">
        <f t="shared" si="113"/>
        <v>0</v>
      </c>
      <c r="K580" s="79">
        <f t="shared" si="116"/>
        <v>0</v>
      </c>
      <c r="L580" s="72">
        <f t="shared" si="105"/>
        <v>0</v>
      </c>
      <c r="M580" s="80"/>
      <c r="N580" s="80">
        <f t="shared" si="106"/>
        <v>0</v>
      </c>
      <c r="O580" s="72">
        <f t="shared" si="107"/>
        <v>0</v>
      </c>
      <c r="P580" s="72">
        <f t="shared" si="117"/>
        <v>0</v>
      </c>
      <c r="Q580" s="72">
        <f t="shared" si="114"/>
        <v>0</v>
      </c>
      <c r="R580" s="72">
        <f t="shared" si="115"/>
        <v>0</v>
      </c>
      <c r="S580" s="72">
        <f t="shared" si="108"/>
        <v>0</v>
      </c>
      <c r="T580" s="74">
        <f t="shared" si="109"/>
        <v>0</v>
      </c>
      <c r="U580" s="77">
        <f t="shared" si="110"/>
        <v>360</v>
      </c>
      <c r="V580" s="78">
        <f t="shared" si="111"/>
        <v>0</v>
      </c>
    </row>
    <row r="581" spans="9:22" x14ac:dyDescent="0.25">
      <c r="I581" s="96">
        <f t="shared" si="112"/>
        <v>0</v>
      </c>
      <c r="J581" s="97">
        <f t="shared" si="113"/>
        <v>0</v>
      </c>
      <c r="K581" s="79">
        <f t="shared" si="116"/>
        <v>0</v>
      </c>
      <c r="L581" s="72">
        <f t="shared" si="105"/>
        <v>0</v>
      </c>
      <c r="M581" s="80"/>
      <c r="N581" s="80">
        <f t="shared" si="106"/>
        <v>0</v>
      </c>
      <c r="O581" s="72">
        <f t="shared" si="107"/>
        <v>0</v>
      </c>
      <c r="P581" s="72">
        <f t="shared" si="117"/>
        <v>0</v>
      </c>
      <c r="Q581" s="72">
        <f t="shared" si="114"/>
        <v>0</v>
      </c>
      <c r="R581" s="72">
        <f t="shared" si="115"/>
        <v>0</v>
      </c>
      <c r="S581" s="72">
        <f t="shared" si="108"/>
        <v>0</v>
      </c>
      <c r="T581" s="74">
        <f t="shared" si="109"/>
        <v>0</v>
      </c>
      <c r="U581" s="77">
        <f t="shared" si="110"/>
        <v>360</v>
      </c>
      <c r="V581" s="78">
        <f t="shared" si="111"/>
        <v>0</v>
      </c>
    </row>
    <row r="582" spans="9:22" x14ac:dyDescent="0.25">
      <c r="I582" s="96">
        <f t="shared" si="112"/>
        <v>0</v>
      </c>
      <c r="J582" s="97">
        <f t="shared" si="113"/>
        <v>0</v>
      </c>
      <c r="K582" s="79">
        <f t="shared" si="116"/>
        <v>0</v>
      </c>
      <c r="L582" s="72">
        <f t="shared" si="105"/>
        <v>0</v>
      </c>
      <c r="M582" s="80"/>
      <c r="N582" s="80">
        <f t="shared" si="106"/>
        <v>0</v>
      </c>
      <c r="O582" s="72">
        <f t="shared" si="107"/>
        <v>0</v>
      </c>
      <c r="P582" s="72">
        <f t="shared" si="117"/>
        <v>0</v>
      </c>
      <c r="Q582" s="72">
        <f t="shared" si="114"/>
        <v>0</v>
      </c>
      <c r="R582" s="72">
        <f t="shared" si="115"/>
        <v>0</v>
      </c>
      <c r="S582" s="72">
        <f t="shared" si="108"/>
        <v>0</v>
      </c>
      <c r="T582" s="74">
        <f t="shared" si="109"/>
        <v>0</v>
      </c>
      <c r="U582" s="77">
        <f t="shared" si="110"/>
        <v>360</v>
      </c>
      <c r="V582" s="78">
        <f t="shared" si="111"/>
        <v>0</v>
      </c>
    </row>
    <row r="583" spans="9:22" x14ac:dyDescent="0.25">
      <c r="I583" s="96">
        <f t="shared" si="112"/>
        <v>0</v>
      </c>
      <c r="J583" s="97">
        <f t="shared" si="113"/>
        <v>0</v>
      </c>
      <c r="K583" s="79">
        <f t="shared" si="116"/>
        <v>0</v>
      </c>
      <c r="L583" s="72">
        <f t="shared" ref="L583:L646" si="118">(IF(K583&gt;0,$L$5*((1+$E$35)^J583),0))</f>
        <v>0</v>
      </c>
      <c r="M583" s="80"/>
      <c r="N583" s="80">
        <f t="shared" ref="N583:N646" si="119">IF(K583&gt;0,$N$5/12,0)</f>
        <v>0</v>
      </c>
      <c r="O583" s="72">
        <f t="shared" ref="O583:O646" si="120">IF(K583&gt;0,($O$5-(ROUNDDOWN(($K$5-K583)/12,0)*$B$52))/12,0)</f>
        <v>0</v>
      </c>
      <c r="P583" s="72">
        <f t="shared" si="117"/>
        <v>0</v>
      </c>
      <c r="Q583" s="72">
        <f t="shared" si="114"/>
        <v>0</v>
      </c>
      <c r="R583" s="72">
        <f t="shared" si="115"/>
        <v>0</v>
      </c>
      <c r="S583" s="72">
        <f t="shared" ref="S583:S646" si="121">Q583+R583</f>
        <v>0</v>
      </c>
      <c r="T583" s="74">
        <f t="shared" ref="T583:T646" si="122">IF(K583&gt;0,L583-M583-N583-O583,0)</f>
        <v>0</v>
      </c>
      <c r="U583" s="77">
        <f t="shared" ref="U583:U646" si="123">$K$5-K584</f>
        <v>360</v>
      </c>
      <c r="V583" s="78">
        <f t="shared" ref="V583:V646" si="124">S583</f>
        <v>0</v>
      </c>
    </row>
    <row r="584" spans="9:22" x14ac:dyDescent="0.25">
      <c r="I584" s="96">
        <f t="shared" ref="I584:I647" si="125">IF($I$5&gt;K584,($I$5-K584)/12,0)</f>
        <v>0</v>
      </c>
      <c r="J584" s="97">
        <f t="shared" ref="J584:J647" si="126">ROUNDDOWN(I584,0)</f>
        <v>0</v>
      </c>
      <c r="K584" s="79">
        <f t="shared" si="116"/>
        <v>0</v>
      </c>
      <c r="L584" s="72">
        <f t="shared" si="118"/>
        <v>0</v>
      </c>
      <c r="M584" s="80"/>
      <c r="N584" s="80">
        <f t="shared" si="119"/>
        <v>0</v>
      </c>
      <c r="O584" s="72">
        <f t="shared" si="120"/>
        <v>0</v>
      </c>
      <c r="P584" s="72">
        <f t="shared" si="117"/>
        <v>0</v>
      </c>
      <c r="Q584" s="72">
        <f t="shared" ref="Q584:Q647" si="127">IF(K584&gt;0,(S583+T584)*(1-($P$5/12)),0)</f>
        <v>0</v>
      </c>
      <c r="R584" s="72">
        <f t="shared" ref="R584:R647" si="128">Q584*($B$15/12)</f>
        <v>0</v>
      </c>
      <c r="S584" s="72">
        <f t="shared" si="121"/>
        <v>0</v>
      </c>
      <c r="T584" s="74">
        <f t="shared" si="122"/>
        <v>0</v>
      </c>
      <c r="U584" s="77">
        <f t="shared" si="123"/>
        <v>360</v>
      </c>
      <c r="V584" s="78">
        <f t="shared" si="124"/>
        <v>0</v>
      </c>
    </row>
    <row r="585" spans="9:22" x14ac:dyDescent="0.25">
      <c r="I585" s="96">
        <f t="shared" si="125"/>
        <v>0</v>
      </c>
      <c r="J585" s="97">
        <f t="shared" si="126"/>
        <v>0</v>
      </c>
      <c r="K585" s="79">
        <f t="shared" ref="K585:K648" si="129">IF(K584-1&gt;0,K584-1,0)</f>
        <v>0</v>
      </c>
      <c r="L585" s="72">
        <f t="shared" si="118"/>
        <v>0</v>
      </c>
      <c r="M585" s="80"/>
      <c r="N585" s="80">
        <f t="shared" si="119"/>
        <v>0</v>
      </c>
      <c r="O585" s="72">
        <f t="shared" si="120"/>
        <v>0</v>
      </c>
      <c r="P585" s="72">
        <f t="shared" ref="P585:P648" si="130">IF(K585&gt;0,Q585*($P$5/12),0)</f>
        <v>0</v>
      </c>
      <c r="Q585" s="72">
        <f t="shared" si="127"/>
        <v>0</v>
      </c>
      <c r="R585" s="72">
        <f t="shared" si="128"/>
        <v>0</v>
      </c>
      <c r="S585" s="72">
        <f t="shared" si="121"/>
        <v>0</v>
      </c>
      <c r="T585" s="74">
        <f t="shared" si="122"/>
        <v>0</v>
      </c>
      <c r="U585" s="77">
        <f t="shared" si="123"/>
        <v>360</v>
      </c>
      <c r="V585" s="78">
        <f t="shared" si="124"/>
        <v>0</v>
      </c>
    </row>
    <row r="586" spans="9:22" x14ac:dyDescent="0.25">
      <c r="I586" s="96">
        <f t="shared" si="125"/>
        <v>0</v>
      </c>
      <c r="J586" s="97">
        <f t="shared" si="126"/>
        <v>0</v>
      </c>
      <c r="K586" s="79">
        <f t="shared" si="129"/>
        <v>0</v>
      </c>
      <c r="L586" s="72">
        <f t="shared" si="118"/>
        <v>0</v>
      </c>
      <c r="M586" s="80"/>
      <c r="N586" s="80">
        <f t="shared" si="119"/>
        <v>0</v>
      </c>
      <c r="O586" s="72">
        <f t="shared" si="120"/>
        <v>0</v>
      </c>
      <c r="P586" s="72">
        <f t="shared" si="130"/>
        <v>0</v>
      </c>
      <c r="Q586" s="72">
        <f t="shared" si="127"/>
        <v>0</v>
      </c>
      <c r="R586" s="72">
        <f t="shared" si="128"/>
        <v>0</v>
      </c>
      <c r="S586" s="72">
        <f t="shared" si="121"/>
        <v>0</v>
      </c>
      <c r="T586" s="74">
        <f t="shared" si="122"/>
        <v>0</v>
      </c>
      <c r="U586" s="77">
        <f t="shared" si="123"/>
        <v>360</v>
      </c>
      <c r="V586" s="78">
        <f t="shared" si="124"/>
        <v>0</v>
      </c>
    </row>
    <row r="587" spans="9:22" x14ac:dyDescent="0.25">
      <c r="I587" s="96">
        <f t="shared" si="125"/>
        <v>0</v>
      </c>
      <c r="J587" s="97">
        <f t="shared" si="126"/>
        <v>0</v>
      </c>
      <c r="K587" s="79">
        <f t="shared" si="129"/>
        <v>0</v>
      </c>
      <c r="L587" s="72">
        <f t="shared" si="118"/>
        <v>0</v>
      </c>
      <c r="M587" s="80"/>
      <c r="N587" s="80">
        <f t="shared" si="119"/>
        <v>0</v>
      </c>
      <c r="O587" s="72">
        <f t="shared" si="120"/>
        <v>0</v>
      </c>
      <c r="P587" s="72">
        <f t="shared" si="130"/>
        <v>0</v>
      </c>
      <c r="Q587" s="72">
        <f t="shared" si="127"/>
        <v>0</v>
      </c>
      <c r="R587" s="72">
        <f t="shared" si="128"/>
        <v>0</v>
      </c>
      <c r="S587" s="72">
        <f t="shared" si="121"/>
        <v>0</v>
      </c>
      <c r="T587" s="74">
        <f t="shared" si="122"/>
        <v>0</v>
      </c>
      <c r="U587" s="77">
        <f t="shared" si="123"/>
        <v>360</v>
      </c>
      <c r="V587" s="78">
        <f t="shared" si="124"/>
        <v>0</v>
      </c>
    </row>
    <row r="588" spans="9:22" x14ac:dyDescent="0.25">
      <c r="I588" s="96">
        <f t="shared" si="125"/>
        <v>0</v>
      </c>
      <c r="J588" s="97">
        <f t="shared" si="126"/>
        <v>0</v>
      </c>
      <c r="K588" s="79">
        <f t="shared" si="129"/>
        <v>0</v>
      </c>
      <c r="L588" s="72">
        <f t="shared" si="118"/>
        <v>0</v>
      </c>
      <c r="M588" s="80"/>
      <c r="N588" s="80">
        <f t="shared" si="119"/>
        <v>0</v>
      </c>
      <c r="O588" s="72">
        <f t="shared" si="120"/>
        <v>0</v>
      </c>
      <c r="P588" s="72">
        <f t="shared" si="130"/>
        <v>0</v>
      </c>
      <c r="Q588" s="72">
        <f t="shared" si="127"/>
        <v>0</v>
      </c>
      <c r="R588" s="72">
        <f t="shared" si="128"/>
        <v>0</v>
      </c>
      <c r="S588" s="72">
        <f t="shared" si="121"/>
        <v>0</v>
      </c>
      <c r="T588" s="74">
        <f t="shared" si="122"/>
        <v>0</v>
      </c>
      <c r="U588" s="77">
        <f t="shared" si="123"/>
        <v>360</v>
      </c>
      <c r="V588" s="78">
        <f t="shared" si="124"/>
        <v>0</v>
      </c>
    </row>
    <row r="589" spans="9:22" x14ac:dyDescent="0.25">
      <c r="I589" s="96">
        <f t="shared" si="125"/>
        <v>0</v>
      </c>
      <c r="J589" s="97">
        <f t="shared" si="126"/>
        <v>0</v>
      </c>
      <c r="K589" s="79">
        <f t="shared" si="129"/>
        <v>0</v>
      </c>
      <c r="L589" s="72">
        <f t="shared" si="118"/>
        <v>0</v>
      </c>
      <c r="M589" s="80"/>
      <c r="N589" s="80">
        <f t="shared" si="119"/>
        <v>0</v>
      </c>
      <c r="O589" s="72">
        <f t="shared" si="120"/>
        <v>0</v>
      </c>
      <c r="P589" s="72">
        <f t="shared" si="130"/>
        <v>0</v>
      </c>
      <c r="Q589" s="72">
        <f t="shared" si="127"/>
        <v>0</v>
      </c>
      <c r="R589" s="72">
        <f t="shared" si="128"/>
        <v>0</v>
      </c>
      <c r="S589" s="72">
        <f t="shared" si="121"/>
        <v>0</v>
      </c>
      <c r="T589" s="74">
        <f t="shared" si="122"/>
        <v>0</v>
      </c>
      <c r="U589" s="77">
        <f t="shared" si="123"/>
        <v>360</v>
      </c>
      <c r="V589" s="78">
        <f t="shared" si="124"/>
        <v>0</v>
      </c>
    </row>
    <row r="590" spans="9:22" x14ac:dyDescent="0.25">
      <c r="I590" s="96">
        <f t="shared" si="125"/>
        <v>0</v>
      </c>
      <c r="J590" s="97">
        <f t="shared" si="126"/>
        <v>0</v>
      </c>
      <c r="K590" s="79">
        <f t="shared" si="129"/>
        <v>0</v>
      </c>
      <c r="L590" s="72">
        <f t="shared" si="118"/>
        <v>0</v>
      </c>
      <c r="M590" s="80"/>
      <c r="N590" s="80">
        <f t="shared" si="119"/>
        <v>0</v>
      </c>
      <c r="O590" s="72">
        <f t="shared" si="120"/>
        <v>0</v>
      </c>
      <c r="P590" s="72">
        <f t="shared" si="130"/>
        <v>0</v>
      </c>
      <c r="Q590" s="72">
        <f t="shared" si="127"/>
        <v>0</v>
      </c>
      <c r="R590" s="72">
        <f t="shared" si="128"/>
        <v>0</v>
      </c>
      <c r="S590" s="72">
        <f t="shared" si="121"/>
        <v>0</v>
      </c>
      <c r="T590" s="74">
        <f t="shared" si="122"/>
        <v>0</v>
      </c>
      <c r="U590" s="77">
        <f t="shared" si="123"/>
        <v>360</v>
      </c>
      <c r="V590" s="78">
        <f t="shared" si="124"/>
        <v>0</v>
      </c>
    </row>
    <row r="591" spans="9:22" x14ac:dyDescent="0.25">
      <c r="I591" s="96">
        <f t="shared" si="125"/>
        <v>0</v>
      </c>
      <c r="J591" s="97">
        <f t="shared" si="126"/>
        <v>0</v>
      </c>
      <c r="K591" s="79">
        <f t="shared" si="129"/>
        <v>0</v>
      </c>
      <c r="L591" s="72">
        <f t="shared" si="118"/>
        <v>0</v>
      </c>
      <c r="M591" s="80"/>
      <c r="N591" s="80">
        <f t="shared" si="119"/>
        <v>0</v>
      </c>
      <c r="O591" s="72">
        <f t="shared" si="120"/>
        <v>0</v>
      </c>
      <c r="P591" s="72">
        <f t="shared" si="130"/>
        <v>0</v>
      </c>
      <c r="Q591" s="72">
        <f t="shared" si="127"/>
        <v>0</v>
      </c>
      <c r="R591" s="72">
        <f t="shared" si="128"/>
        <v>0</v>
      </c>
      <c r="S591" s="72">
        <f t="shared" si="121"/>
        <v>0</v>
      </c>
      <c r="T591" s="74">
        <f t="shared" si="122"/>
        <v>0</v>
      </c>
      <c r="U591" s="77">
        <f t="shared" si="123"/>
        <v>360</v>
      </c>
      <c r="V591" s="78">
        <f t="shared" si="124"/>
        <v>0</v>
      </c>
    </row>
    <row r="592" spans="9:22" x14ac:dyDescent="0.25">
      <c r="I592" s="96">
        <f t="shared" si="125"/>
        <v>0</v>
      </c>
      <c r="J592" s="97">
        <f t="shared" si="126"/>
        <v>0</v>
      </c>
      <c r="K592" s="79">
        <f t="shared" si="129"/>
        <v>0</v>
      </c>
      <c r="L592" s="72">
        <f t="shared" si="118"/>
        <v>0</v>
      </c>
      <c r="M592" s="80"/>
      <c r="N592" s="80">
        <f t="shared" si="119"/>
        <v>0</v>
      </c>
      <c r="O592" s="72">
        <f t="shared" si="120"/>
        <v>0</v>
      </c>
      <c r="P592" s="72">
        <f t="shared" si="130"/>
        <v>0</v>
      </c>
      <c r="Q592" s="72">
        <f t="shared" si="127"/>
        <v>0</v>
      </c>
      <c r="R592" s="72">
        <f t="shared" si="128"/>
        <v>0</v>
      </c>
      <c r="S592" s="72">
        <f t="shared" si="121"/>
        <v>0</v>
      </c>
      <c r="T592" s="74">
        <f t="shared" si="122"/>
        <v>0</v>
      </c>
      <c r="U592" s="77">
        <f t="shared" si="123"/>
        <v>360</v>
      </c>
      <c r="V592" s="78">
        <f t="shared" si="124"/>
        <v>0</v>
      </c>
    </row>
    <row r="593" spans="9:22" x14ac:dyDescent="0.25">
      <c r="I593" s="96">
        <f t="shared" si="125"/>
        <v>0</v>
      </c>
      <c r="J593" s="97">
        <f t="shared" si="126"/>
        <v>0</v>
      </c>
      <c r="K593" s="79">
        <f t="shared" si="129"/>
        <v>0</v>
      </c>
      <c r="L593" s="72">
        <f t="shared" si="118"/>
        <v>0</v>
      </c>
      <c r="M593" s="80"/>
      <c r="N593" s="80">
        <f t="shared" si="119"/>
        <v>0</v>
      </c>
      <c r="O593" s="72">
        <f t="shared" si="120"/>
        <v>0</v>
      </c>
      <c r="P593" s="72">
        <f t="shared" si="130"/>
        <v>0</v>
      </c>
      <c r="Q593" s="72">
        <f t="shared" si="127"/>
        <v>0</v>
      </c>
      <c r="R593" s="72">
        <f t="shared" si="128"/>
        <v>0</v>
      </c>
      <c r="S593" s="72">
        <f t="shared" si="121"/>
        <v>0</v>
      </c>
      <c r="T593" s="74">
        <f t="shared" si="122"/>
        <v>0</v>
      </c>
      <c r="U593" s="77">
        <f t="shared" si="123"/>
        <v>360</v>
      </c>
      <c r="V593" s="78">
        <f t="shared" si="124"/>
        <v>0</v>
      </c>
    </row>
    <row r="594" spans="9:22" x14ac:dyDescent="0.25">
      <c r="I594" s="96">
        <f t="shared" si="125"/>
        <v>0</v>
      </c>
      <c r="J594" s="97">
        <f t="shared" si="126"/>
        <v>0</v>
      </c>
      <c r="K594" s="79">
        <f t="shared" si="129"/>
        <v>0</v>
      </c>
      <c r="L594" s="72">
        <f t="shared" si="118"/>
        <v>0</v>
      </c>
      <c r="M594" s="80"/>
      <c r="N594" s="80">
        <f t="shared" si="119"/>
        <v>0</v>
      </c>
      <c r="O594" s="72">
        <f t="shared" si="120"/>
        <v>0</v>
      </c>
      <c r="P594" s="72">
        <f t="shared" si="130"/>
        <v>0</v>
      </c>
      <c r="Q594" s="72">
        <f t="shared" si="127"/>
        <v>0</v>
      </c>
      <c r="R594" s="72">
        <f t="shared" si="128"/>
        <v>0</v>
      </c>
      <c r="S594" s="72">
        <f t="shared" si="121"/>
        <v>0</v>
      </c>
      <c r="T594" s="74">
        <f t="shared" si="122"/>
        <v>0</v>
      </c>
      <c r="U594" s="77">
        <f t="shared" si="123"/>
        <v>360</v>
      </c>
      <c r="V594" s="78">
        <f t="shared" si="124"/>
        <v>0</v>
      </c>
    </row>
    <row r="595" spans="9:22" x14ac:dyDescent="0.25">
      <c r="I595" s="96">
        <f t="shared" si="125"/>
        <v>0</v>
      </c>
      <c r="J595" s="97">
        <f t="shared" si="126"/>
        <v>0</v>
      </c>
      <c r="K595" s="79">
        <f t="shared" si="129"/>
        <v>0</v>
      </c>
      <c r="L595" s="72">
        <f t="shared" si="118"/>
        <v>0</v>
      </c>
      <c r="M595" s="80"/>
      <c r="N595" s="80">
        <f t="shared" si="119"/>
        <v>0</v>
      </c>
      <c r="O595" s="72">
        <f t="shared" si="120"/>
        <v>0</v>
      </c>
      <c r="P595" s="72">
        <f t="shared" si="130"/>
        <v>0</v>
      </c>
      <c r="Q595" s="72">
        <f t="shared" si="127"/>
        <v>0</v>
      </c>
      <c r="R595" s="72">
        <f t="shared" si="128"/>
        <v>0</v>
      </c>
      <c r="S595" s="72">
        <f t="shared" si="121"/>
        <v>0</v>
      </c>
      <c r="T595" s="74">
        <f t="shared" si="122"/>
        <v>0</v>
      </c>
      <c r="U595" s="77">
        <f t="shared" si="123"/>
        <v>360</v>
      </c>
      <c r="V595" s="78">
        <f t="shared" si="124"/>
        <v>0</v>
      </c>
    </row>
    <row r="596" spans="9:22" x14ac:dyDescent="0.25">
      <c r="I596" s="96">
        <f t="shared" si="125"/>
        <v>0</v>
      </c>
      <c r="J596" s="97">
        <f t="shared" si="126"/>
        <v>0</v>
      </c>
      <c r="K596" s="79">
        <f t="shared" si="129"/>
        <v>0</v>
      </c>
      <c r="L596" s="72">
        <f t="shared" si="118"/>
        <v>0</v>
      </c>
      <c r="M596" s="80"/>
      <c r="N596" s="80">
        <f t="shared" si="119"/>
        <v>0</v>
      </c>
      <c r="O596" s="72">
        <f t="shared" si="120"/>
        <v>0</v>
      </c>
      <c r="P596" s="72">
        <f t="shared" si="130"/>
        <v>0</v>
      </c>
      <c r="Q596" s="72">
        <f t="shared" si="127"/>
        <v>0</v>
      </c>
      <c r="R596" s="72">
        <f t="shared" si="128"/>
        <v>0</v>
      </c>
      <c r="S596" s="72">
        <f t="shared" si="121"/>
        <v>0</v>
      </c>
      <c r="T596" s="74">
        <f t="shared" si="122"/>
        <v>0</v>
      </c>
      <c r="U596" s="77">
        <f t="shared" si="123"/>
        <v>360</v>
      </c>
      <c r="V596" s="78">
        <f t="shared" si="124"/>
        <v>0</v>
      </c>
    </row>
    <row r="597" spans="9:22" x14ac:dyDescent="0.25">
      <c r="I597" s="96">
        <f t="shared" si="125"/>
        <v>0</v>
      </c>
      <c r="J597" s="97">
        <f t="shared" si="126"/>
        <v>0</v>
      </c>
      <c r="K597" s="79">
        <f t="shared" si="129"/>
        <v>0</v>
      </c>
      <c r="L597" s="72">
        <f t="shared" si="118"/>
        <v>0</v>
      </c>
      <c r="M597" s="80"/>
      <c r="N597" s="80">
        <f t="shared" si="119"/>
        <v>0</v>
      </c>
      <c r="O597" s="72">
        <f t="shared" si="120"/>
        <v>0</v>
      </c>
      <c r="P597" s="72">
        <f t="shared" si="130"/>
        <v>0</v>
      </c>
      <c r="Q597" s="72">
        <f t="shared" si="127"/>
        <v>0</v>
      </c>
      <c r="R597" s="72">
        <f t="shared" si="128"/>
        <v>0</v>
      </c>
      <c r="S597" s="72">
        <f t="shared" si="121"/>
        <v>0</v>
      </c>
      <c r="T597" s="74">
        <f t="shared" si="122"/>
        <v>0</v>
      </c>
      <c r="U597" s="77">
        <f t="shared" si="123"/>
        <v>360</v>
      </c>
      <c r="V597" s="78">
        <f t="shared" si="124"/>
        <v>0</v>
      </c>
    </row>
    <row r="598" spans="9:22" x14ac:dyDescent="0.25">
      <c r="I598" s="96">
        <f t="shared" si="125"/>
        <v>0</v>
      </c>
      <c r="J598" s="97">
        <f t="shared" si="126"/>
        <v>0</v>
      </c>
      <c r="K598" s="79">
        <f t="shared" si="129"/>
        <v>0</v>
      </c>
      <c r="L598" s="72">
        <f t="shared" si="118"/>
        <v>0</v>
      </c>
      <c r="M598" s="80"/>
      <c r="N598" s="80">
        <f t="shared" si="119"/>
        <v>0</v>
      </c>
      <c r="O598" s="72">
        <f t="shared" si="120"/>
        <v>0</v>
      </c>
      <c r="P598" s="72">
        <f t="shared" si="130"/>
        <v>0</v>
      </c>
      <c r="Q598" s="72">
        <f t="shared" si="127"/>
        <v>0</v>
      </c>
      <c r="R598" s="72">
        <f t="shared" si="128"/>
        <v>0</v>
      </c>
      <c r="S598" s="72">
        <f t="shared" si="121"/>
        <v>0</v>
      </c>
      <c r="T598" s="74">
        <f t="shared" si="122"/>
        <v>0</v>
      </c>
      <c r="U598" s="77">
        <f t="shared" si="123"/>
        <v>360</v>
      </c>
      <c r="V598" s="78">
        <f t="shared" si="124"/>
        <v>0</v>
      </c>
    </row>
    <row r="599" spans="9:22" x14ac:dyDescent="0.25">
      <c r="I599" s="96">
        <f t="shared" si="125"/>
        <v>0</v>
      </c>
      <c r="J599" s="97">
        <f t="shared" si="126"/>
        <v>0</v>
      </c>
      <c r="K599" s="79">
        <f t="shared" si="129"/>
        <v>0</v>
      </c>
      <c r="L599" s="72">
        <f t="shared" si="118"/>
        <v>0</v>
      </c>
      <c r="M599" s="80"/>
      <c r="N599" s="80">
        <f t="shared" si="119"/>
        <v>0</v>
      </c>
      <c r="O599" s="72">
        <f t="shared" si="120"/>
        <v>0</v>
      </c>
      <c r="P599" s="72">
        <f t="shared" si="130"/>
        <v>0</v>
      </c>
      <c r="Q599" s="72">
        <f t="shared" si="127"/>
        <v>0</v>
      </c>
      <c r="R599" s="72">
        <f t="shared" si="128"/>
        <v>0</v>
      </c>
      <c r="S599" s="72">
        <f t="shared" si="121"/>
        <v>0</v>
      </c>
      <c r="T599" s="74">
        <f t="shared" si="122"/>
        <v>0</v>
      </c>
      <c r="U599" s="77">
        <f t="shared" si="123"/>
        <v>360</v>
      </c>
      <c r="V599" s="78">
        <f t="shared" si="124"/>
        <v>0</v>
      </c>
    </row>
    <row r="600" spans="9:22" x14ac:dyDescent="0.25">
      <c r="I600" s="96">
        <f t="shared" si="125"/>
        <v>0</v>
      </c>
      <c r="J600" s="97">
        <f t="shared" si="126"/>
        <v>0</v>
      </c>
      <c r="K600" s="79">
        <f t="shared" si="129"/>
        <v>0</v>
      </c>
      <c r="L600" s="72">
        <f t="shared" si="118"/>
        <v>0</v>
      </c>
      <c r="M600" s="80"/>
      <c r="N600" s="80">
        <f t="shared" si="119"/>
        <v>0</v>
      </c>
      <c r="O600" s="72">
        <f t="shared" si="120"/>
        <v>0</v>
      </c>
      <c r="P600" s="72">
        <f t="shared" si="130"/>
        <v>0</v>
      </c>
      <c r="Q600" s="72">
        <f t="shared" si="127"/>
        <v>0</v>
      </c>
      <c r="R600" s="72">
        <f t="shared" si="128"/>
        <v>0</v>
      </c>
      <c r="S600" s="72">
        <f t="shared" si="121"/>
        <v>0</v>
      </c>
      <c r="T600" s="74">
        <f t="shared" si="122"/>
        <v>0</v>
      </c>
      <c r="U600" s="77">
        <f t="shared" si="123"/>
        <v>360</v>
      </c>
      <c r="V600" s="78">
        <f t="shared" si="124"/>
        <v>0</v>
      </c>
    </row>
    <row r="601" spans="9:22" x14ac:dyDescent="0.25">
      <c r="I601" s="96">
        <f t="shared" si="125"/>
        <v>0</v>
      </c>
      <c r="J601" s="97">
        <f t="shared" si="126"/>
        <v>0</v>
      </c>
      <c r="K601" s="79">
        <f t="shared" si="129"/>
        <v>0</v>
      </c>
      <c r="L601" s="72">
        <f t="shared" si="118"/>
        <v>0</v>
      </c>
      <c r="M601" s="80"/>
      <c r="N601" s="80">
        <f t="shared" si="119"/>
        <v>0</v>
      </c>
      <c r="O601" s="72">
        <f t="shared" si="120"/>
        <v>0</v>
      </c>
      <c r="P601" s="72">
        <f t="shared" si="130"/>
        <v>0</v>
      </c>
      <c r="Q601" s="72">
        <f t="shared" si="127"/>
        <v>0</v>
      </c>
      <c r="R601" s="72">
        <f t="shared" si="128"/>
        <v>0</v>
      </c>
      <c r="S601" s="72">
        <f t="shared" si="121"/>
        <v>0</v>
      </c>
      <c r="T601" s="74">
        <f t="shared" si="122"/>
        <v>0</v>
      </c>
      <c r="U601" s="77">
        <f t="shared" si="123"/>
        <v>360</v>
      </c>
      <c r="V601" s="78">
        <f t="shared" si="124"/>
        <v>0</v>
      </c>
    </row>
    <row r="602" spans="9:22" x14ac:dyDescent="0.25">
      <c r="I602" s="96">
        <f t="shared" si="125"/>
        <v>0</v>
      </c>
      <c r="J602" s="97">
        <f t="shared" si="126"/>
        <v>0</v>
      </c>
      <c r="K602" s="79">
        <f t="shared" si="129"/>
        <v>0</v>
      </c>
      <c r="L602" s="72">
        <f t="shared" si="118"/>
        <v>0</v>
      </c>
      <c r="M602" s="80"/>
      <c r="N602" s="80">
        <f t="shared" si="119"/>
        <v>0</v>
      </c>
      <c r="O602" s="72">
        <f t="shared" si="120"/>
        <v>0</v>
      </c>
      <c r="P602" s="72">
        <f t="shared" si="130"/>
        <v>0</v>
      </c>
      <c r="Q602" s="72">
        <f t="shared" si="127"/>
        <v>0</v>
      </c>
      <c r="R602" s="72">
        <f t="shared" si="128"/>
        <v>0</v>
      </c>
      <c r="S602" s="72">
        <f t="shared" si="121"/>
        <v>0</v>
      </c>
      <c r="T602" s="74">
        <f t="shared" si="122"/>
        <v>0</v>
      </c>
      <c r="U602" s="77">
        <f t="shared" si="123"/>
        <v>360</v>
      </c>
      <c r="V602" s="78">
        <f t="shared" si="124"/>
        <v>0</v>
      </c>
    </row>
    <row r="603" spans="9:22" x14ac:dyDescent="0.25">
      <c r="I603" s="96">
        <f t="shared" si="125"/>
        <v>0</v>
      </c>
      <c r="J603" s="97">
        <f t="shared" si="126"/>
        <v>0</v>
      </c>
      <c r="K603" s="79">
        <f t="shared" si="129"/>
        <v>0</v>
      </c>
      <c r="L603" s="72">
        <f t="shared" si="118"/>
        <v>0</v>
      </c>
      <c r="M603" s="80"/>
      <c r="N603" s="80">
        <f t="shared" si="119"/>
        <v>0</v>
      </c>
      <c r="O603" s="72">
        <f t="shared" si="120"/>
        <v>0</v>
      </c>
      <c r="P603" s="72">
        <f t="shared" si="130"/>
        <v>0</v>
      </c>
      <c r="Q603" s="72">
        <f t="shared" si="127"/>
        <v>0</v>
      </c>
      <c r="R603" s="72">
        <f t="shared" si="128"/>
        <v>0</v>
      </c>
      <c r="S603" s="72">
        <f t="shared" si="121"/>
        <v>0</v>
      </c>
      <c r="T603" s="74">
        <f t="shared" si="122"/>
        <v>0</v>
      </c>
      <c r="U603" s="77">
        <f t="shared" si="123"/>
        <v>360</v>
      </c>
      <c r="V603" s="78">
        <f t="shared" si="124"/>
        <v>0</v>
      </c>
    </row>
    <row r="604" spans="9:22" x14ac:dyDescent="0.25">
      <c r="I604" s="96">
        <f t="shared" si="125"/>
        <v>0</v>
      </c>
      <c r="J604" s="97">
        <f t="shared" si="126"/>
        <v>0</v>
      </c>
      <c r="K604" s="79">
        <f t="shared" si="129"/>
        <v>0</v>
      </c>
      <c r="L604" s="72">
        <f t="shared" si="118"/>
        <v>0</v>
      </c>
      <c r="M604" s="80"/>
      <c r="N604" s="80">
        <f t="shared" si="119"/>
        <v>0</v>
      </c>
      <c r="O604" s="72">
        <f t="shared" si="120"/>
        <v>0</v>
      </c>
      <c r="P604" s="72">
        <f t="shared" si="130"/>
        <v>0</v>
      </c>
      <c r="Q604" s="72">
        <f t="shared" si="127"/>
        <v>0</v>
      </c>
      <c r="R604" s="72">
        <f t="shared" si="128"/>
        <v>0</v>
      </c>
      <c r="S604" s="72">
        <f t="shared" si="121"/>
        <v>0</v>
      </c>
      <c r="T604" s="74">
        <f t="shared" si="122"/>
        <v>0</v>
      </c>
      <c r="U604" s="77">
        <f t="shared" si="123"/>
        <v>360</v>
      </c>
      <c r="V604" s="78">
        <f t="shared" si="124"/>
        <v>0</v>
      </c>
    </row>
    <row r="605" spans="9:22" x14ac:dyDescent="0.25">
      <c r="I605" s="96">
        <f t="shared" si="125"/>
        <v>0</v>
      </c>
      <c r="J605" s="97">
        <f t="shared" si="126"/>
        <v>0</v>
      </c>
      <c r="K605" s="79">
        <f t="shared" si="129"/>
        <v>0</v>
      </c>
      <c r="L605" s="72">
        <f t="shared" si="118"/>
        <v>0</v>
      </c>
      <c r="M605" s="80"/>
      <c r="N605" s="80">
        <f t="shared" si="119"/>
        <v>0</v>
      </c>
      <c r="O605" s="72">
        <f t="shared" si="120"/>
        <v>0</v>
      </c>
      <c r="P605" s="72">
        <f t="shared" si="130"/>
        <v>0</v>
      </c>
      <c r="Q605" s="72">
        <f t="shared" si="127"/>
        <v>0</v>
      </c>
      <c r="R605" s="72">
        <f t="shared" si="128"/>
        <v>0</v>
      </c>
      <c r="S605" s="72">
        <f t="shared" si="121"/>
        <v>0</v>
      </c>
      <c r="T605" s="74">
        <f t="shared" si="122"/>
        <v>0</v>
      </c>
      <c r="U605" s="77">
        <f t="shared" si="123"/>
        <v>360</v>
      </c>
      <c r="V605" s="78">
        <f t="shared" si="124"/>
        <v>0</v>
      </c>
    </row>
    <row r="606" spans="9:22" x14ac:dyDescent="0.25">
      <c r="I606" s="96">
        <f t="shared" si="125"/>
        <v>0</v>
      </c>
      <c r="J606" s="97">
        <f t="shared" si="126"/>
        <v>0</v>
      </c>
      <c r="K606" s="79">
        <f t="shared" si="129"/>
        <v>0</v>
      </c>
      <c r="L606" s="72">
        <f t="shared" si="118"/>
        <v>0</v>
      </c>
      <c r="M606" s="80"/>
      <c r="N606" s="80">
        <f t="shared" si="119"/>
        <v>0</v>
      </c>
      <c r="O606" s="72">
        <f t="shared" si="120"/>
        <v>0</v>
      </c>
      <c r="P606" s="72">
        <f t="shared" si="130"/>
        <v>0</v>
      </c>
      <c r="Q606" s="72">
        <f t="shared" si="127"/>
        <v>0</v>
      </c>
      <c r="R606" s="72">
        <f t="shared" si="128"/>
        <v>0</v>
      </c>
      <c r="S606" s="72">
        <f t="shared" si="121"/>
        <v>0</v>
      </c>
      <c r="T606" s="74">
        <f t="shared" si="122"/>
        <v>0</v>
      </c>
      <c r="U606" s="77">
        <f t="shared" si="123"/>
        <v>360</v>
      </c>
      <c r="V606" s="78">
        <f t="shared" si="124"/>
        <v>0</v>
      </c>
    </row>
    <row r="607" spans="9:22" x14ac:dyDescent="0.25">
      <c r="I607" s="96">
        <f t="shared" si="125"/>
        <v>0</v>
      </c>
      <c r="J607" s="97">
        <f t="shared" si="126"/>
        <v>0</v>
      </c>
      <c r="K607" s="79">
        <f t="shared" si="129"/>
        <v>0</v>
      </c>
      <c r="L607" s="72">
        <f t="shared" si="118"/>
        <v>0</v>
      </c>
      <c r="M607" s="80"/>
      <c r="N607" s="80">
        <f t="shared" si="119"/>
        <v>0</v>
      </c>
      <c r="O607" s="72">
        <f t="shared" si="120"/>
        <v>0</v>
      </c>
      <c r="P607" s="72">
        <f t="shared" si="130"/>
        <v>0</v>
      </c>
      <c r="Q607" s="72">
        <f t="shared" si="127"/>
        <v>0</v>
      </c>
      <c r="R607" s="72">
        <f t="shared" si="128"/>
        <v>0</v>
      </c>
      <c r="S607" s="72">
        <f t="shared" si="121"/>
        <v>0</v>
      </c>
      <c r="T607" s="74">
        <f t="shared" si="122"/>
        <v>0</v>
      </c>
      <c r="U607" s="77">
        <f t="shared" si="123"/>
        <v>360</v>
      </c>
      <c r="V607" s="78">
        <f t="shared" si="124"/>
        <v>0</v>
      </c>
    </row>
    <row r="608" spans="9:22" x14ac:dyDescent="0.25">
      <c r="I608" s="96">
        <f t="shared" si="125"/>
        <v>0</v>
      </c>
      <c r="J608" s="97">
        <f t="shared" si="126"/>
        <v>0</v>
      </c>
      <c r="K608" s="79">
        <f t="shared" si="129"/>
        <v>0</v>
      </c>
      <c r="L608" s="72">
        <f t="shared" si="118"/>
        <v>0</v>
      </c>
      <c r="M608" s="80"/>
      <c r="N608" s="80">
        <f t="shared" si="119"/>
        <v>0</v>
      </c>
      <c r="O608" s="72">
        <f t="shared" si="120"/>
        <v>0</v>
      </c>
      <c r="P608" s="72">
        <f t="shared" si="130"/>
        <v>0</v>
      </c>
      <c r="Q608" s="72">
        <f t="shared" si="127"/>
        <v>0</v>
      </c>
      <c r="R608" s="72">
        <f t="shared" si="128"/>
        <v>0</v>
      </c>
      <c r="S608" s="72">
        <f t="shared" si="121"/>
        <v>0</v>
      </c>
      <c r="T608" s="74">
        <f t="shared" si="122"/>
        <v>0</v>
      </c>
      <c r="U608" s="77">
        <f t="shared" si="123"/>
        <v>360</v>
      </c>
      <c r="V608" s="78">
        <f t="shared" si="124"/>
        <v>0</v>
      </c>
    </row>
    <row r="609" spans="9:22" x14ac:dyDescent="0.25">
      <c r="I609" s="96">
        <f t="shared" si="125"/>
        <v>0</v>
      </c>
      <c r="J609" s="97">
        <f t="shared" si="126"/>
        <v>0</v>
      </c>
      <c r="K609" s="79">
        <f t="shared" si="129"/>
        <v>0</v>
      </c>
      <c r="L609" s="72">
        <f t="shared" si="118"/>
        <v>0</v>
      </c>
      <c r="M609" s="80"/>
      <c r="N609" s="80">
        <f t="shared" si="119"/>
        <v>0</v>
      </c>
      <c r="O609" s="72">
        <f t="shared" si="120"/>
        <v>0</v>
      </c>
      <c r="P609" s="72">
        <f t="shared" si="130"/>
        <v>0</v>
      </c>
      <c r="Q609" s="72">
        <f t="shared" si="127"/>
        <v>0</v>
      </c>
      <c r="R609" s="72">
        <f t="shared" si="128"/>
        <v>0</v>
      </c>
      <c r="S609" s="72">
        <f t="shared" si="121"/>
        <v>0</v>
      </c>
      <c r="T609" s="74">
        <f t="shared" si="122"/>
        <v>0</v>
      </c>
      <c r="U609" s="77">
        <f t="shared" si="123"/>
        <v>360</v>
      </c>
      <c r="V609" s="78">
        <f t="shared" si="124"/>
        <v>0</v>
      </c>
    </row>
    <row r="610" spans="9:22" x14ac:dyDescent="0.25">
      <c r="I610" s="96">
        <f t="shared" si="125"/>
        <v>0</v>
      </c>
      <c r="J610" s="97">
        <f t="shared" si="126"/>
        <v>0</v>
      </c>
      <c r="K610" s="79">
        <f t="shared" si="129"/>
        <v>0</v>
      </c>
      <c r="L610" s="72">
        <f t="shared" si="118"/>
        <v>0</v>
      </c>
      <c r="M610" s="80"/>
      <c r="N610" s="80">
        <f t="shared" si="119"/>
        <v>0</v>
      </c>
      <c r="O610" s="72">
        <f t="shared" si="120"/>
        <v>0</v>
      </c>
      <c r="P610" s="72">
        <f t="shared" si="130"/>
        <v>0</v>
      </c>
      <c r="Q610" s="72">
        <f t="shared" si="127"/>
        <v>0</v>
      </c>
      <c r="R610" s="72">
        <f t="shared" si="128"/>
        <v>0</v>
      </c>
      <c r="S610" s="72">
        <f t="shared" si="121"/>
        <v>0</v>
      </c>
      <c r="T610" s="74">
        <f t="shared" si="122"/>
        <v>0</v>
      </c>
      <c r="U610" s="77">
        <f t="shared" si="123"/>
        <v>360</v>
      </c>
      <c r="V610" s="78">
        <f t="shared" si="124"/>
        <v>0</v>
      </c>
    </row>
    <row r="611" spans="9:22" x14ac:dyDescent="0.25">
      <c r="I611" s="96">
        <f t="shared" si="125"/>
        <v>0</v>
      </c>
      <c r="J611" s="97">
        <f t="shared" si="126"/>
        <v>0</v>
      </c>
      <c r="K611" s="79">
        <f t="shared" si="129"/>
        <v>0</v>
      </c>
      <c r="L611" s="72">
        <f t="shared" si="118"/>
        <v>0</v>
      </c>
      <c r="M611" s="80"/>
      <c r="N611" s="80">
        <f t="shared" si="119"/>
        <v>0</v>
      </c>
      <c r="O611" s="72">
        <f t="shared" si="120"/>
        <v>0</v>
      </c>
      <c r="P611" s="72">
        <f t="shared" si="130"/>
        <v>0</v>
      </c>
      <c r="Q611" s="72">
        <f t="shared" si="127"/>
        <v>0</v>
      </c>
      <c r="R611" s="72">
        <f t="shared" si="128"/>
        <v>0</v>
      </c>
      <c r="S611" s="72">
        <f t="shared" si="121"/>
        <v>0</v>
      </c>
      <c r="T611" s="74">
        <f t="shared" si="122"/>
        <v>0</v>
      </c>
      <c r="U611" s="77">
        <f t="shared" si="123"/>
        <v>360</v>
      </c>
      <c r="V611" s="78">
        <f t="shared" si="124"/>
        <v>0</v>
      </c>
    </row>
    <row r="612" spans="9:22" x14ac:dyDescent="0.25">
      <c r="I612" s="96">
        <f t="shared" si="125"/>
        <v>0</v>
      </c>
      <c r="J612" s="97">
        <f t="shared" si="126"/>
        <v>0</v>
      </c>
      <c r="K612" s="79">
        <f t="shared" si="129"/>
        <v>0</v>
      </c>
      <c r="L612" s="72">
        <f t="shared" si="118"/>
        <v>0</v>
      </c>
      <c r="M612" s="80"/>
      <c r="N612" s="80">
        <f t="shared" si="119"/>
        <v>0</v>
      </c>
      <c r="O612" s="72">
        <f t="shared" si="120"/>
        <v>0</v>
      </c>
      <c r="P612" s="72">
        <f t="shared" si="130"/>
        <v>0</v>
      </c>
      <c r="Q612" s="72">
        <f t="shared" si="127"/>
        <v>0</v>
      </c>
      <c r="R612" s="72">
        <f t="shared" si="128"/>
        <v>0</v>
      </c>
      <c r="S612" s="72">
        <f t="shared" si="121"/>
        <v>0</v>
      </c>
      <c r="T612" s="74">
        <f t="shared" si="122"/>
        <v>0</v>
      </c>
      <c r="U612" s="77">
        <f t="shared" si="123"/>
        <v>360</v>
      </c>
      <c r="V612" s="78">
        <f t="shared" si="124"/>
        <v>0</v>
      </c>
    </row>
    <row r="613" spans="9:22" x14ac:dyDescent="0.25">
      <c r="I613" s="96">
        <f t="shared" si="125"/>
        <v>0</v>
      </c>
      <c r="J613" s="97">
        <f t="shared" si="126"/>
        <v>0</v>
      </c>
      <c r="K613" s="79">
        <f t="shared" si="129"/>
        <v>0</v>
      </c>
      <c r="L613" s="72">
        <f t="shared" si="118"/>
        <v>0</v>
      </c>
      <c r="M613" s="80"/>
      <c r="N613" s="80">
        <f t="shared" si="119"/>
        <v>0</v>
      </c>
      <c r="O613" s="72">
        <f t="shared" si="120"/>
        <v>0</v>
      </c>
      <c r="P613" s="72">
        <f t="shared" si="130"/>
        <v>0</v>
      </c>
      <c r="Q613" s="72">
        <f t="shared" si="127"/>
        <v>0</v>
      </c>
      <c r="R613" s="72">
        <f t="shared" si="128"/>
        <v>0</v>
      </c>
      <c r="S613" s="72">
        <f t="shared" si="121"/>
        <v>0</v>
      </c>
      <c r="T613" s="74">
        <f t="shared" si="122"/>
        <v>0</v>
      </c>
      <c r="U613" s="77">
        <f t="shared" si="123"/>
        <v>360</v>
      </c>
      <c r="V613" s="78">
        <f t="shared" si="124"/>
        <v>0</v>
      </c>
    </row>
    <row r="614" spans="9:22" x14ac:dyDescent="0.25">
      <c r="I614" s="96">
        <f t="shared" si="125"/>
        <v>0</v>
      </c>
      <c r="J614" s="97">
        <f t="shared" si="126"/>
        <v>0</v>
      </c>
      <c r="K614" s="79">
        <f t="shared" si="129"/>
        <v>0</v>
      </c>
      <c r="L614" s="72">
        <f t="shared" si="118"/>
        <v>0</v>
      </c>
      <c r="M614" s="80"/>
      <c r="N614" s="80">
        <f t="shared" si="119"/>
        <v>0</v>
      </c>
      <c r="O614" s="72">
        <f t="shared" si="120"/>
        <v>0</v>
      </c>
      <c r="P614" s="72">
        <f t="shared" si="130"/>
        <v>0</v>
      </c>
      <c r="Q614" s="72">
        <f t="shared" si="127"/>
        <v>0</v>
      </c>
      <c r="R614" s="72">
        <f t="shared" si="128"/>
        <v>0</v>
      </c>
      <c r="S614" s="72">
        <f t="shared" si="121"/>
        <v>0</v>
      </c>
      <c r="T614" s="74">
        <f t="shared" si="122"/>
        <v>0</v>
      </c>
      <c r="U614" s="77">
        <f t="shared" si="123"/>
        <v>360</v>
      </c>
      <c r="V614" s="78">
        <f t="shared" si="124"/>
        <v>0</v>
      </c>
    </row>
    <row r="615" spans="9:22" x14ac:dyDescent="0.25">
      <c r="I615" s="96">
        <f t="shared" si="125"/>
        <v>0</v>
      </c>
      <c r="J615" s="97">
        <f t="shared" si="126"/>
        <v>0</v>
      </c>
      <c r="K615" s="79">
        <f t="shared" si="129"/>
        <v>0</v>
      </c>
      <c r="L615" s="72">
        <f t="shared" si="118"/>
        <v>0</v>
      </c>
      <c r="M615" s="80"/>
      <c r="N615" s="80">
        <f t="shared" si="119"/>
        <v>0</v>
      </c>
      <c r="O615" s="72">
        <f t="shared" si="120"/>
        <v>0</v>
      </c>
      <c r="P615" s="72">
        <f t="shared" si="130"/>
        <v>0</v>
      </c>
      <c r="Q615" s="72">
        <f t="shared" si="127"/>
        <v>0</v>
      </c>
      <c r="R615" s="72">
        <f t="shared" si="128"/>
        <v>0</v>
      </c>
      <c r="S615" s="72">
        <f t="shared" si="121"/>
        <v>0</v>
      </c>
      <c r="T615" s="74">
        <f t="shared" si="122"/>
        <v>0</v>
      </c>
      <c r="U615" s="77">
        <f t="shared" si="123"/>
        <v>360</v>
      </c>
      <c r="V615" s="78">
        <f t="shared" si="124"/>
        <v>0</v>
      </c>
    </row>
    <row r="616" spans="9:22" x14ac:dyDescent="0.25">
      <c r="I616" s="96">
        <f t="shared" si="125"/>
        <v>0</v>
      </c>
      <c r="J616" s="97">
        <f t="shared" si="126"/>
        <v>0</v>
      </c>
      <c r="K616" s="79">
        <f t="shared" si="129"/>
        <v>0</v>
      </c>
      <c r="L616" s="72">
        <f t="shared" si="118"/>
        <v>0</v>
      </c>
      <c r="M616" s="80"/>
      <c r="N616" s="80">
        <f t="shared" si="119"/>
        <v>0</v>
      </c>
      <c r="O616" s="72">
        <f t="shared" si="120"/>
        <v>0</v>
      </c>
      <c r="P616" s="72">
        <f t="shared" si="130"/>
        <v>0</v>
      </c>
      <c r="Q616" s="72">
        <f t="shared" si="127"/>
        <v>0</v>
      </c>
      <c r="R616" s="72">
        <f t="shared" si="128"/>
        <v>0</v>
      </c>
      <c r="S616" s="72">
        <f t="shared" si="121"/>
        <v>0</v>
      </c>
      <c r="T616" s="74">
        <f t="shared" si="122"/>
        <v>0</v>
      </c>
      <c r="U616" s="77">
        <f t="shared" si="123"/>
        <v>360</v>
      </c>
      <c r="V616" s="78">
        <f t="shared" si="124"/>
        <v>0</v>
      </c>
    </row>
    <row r="617" spans="9:22" x14ac:dyDescent="0.25">
      <c r="I617" s="96">
        <f t="shared" si="125"/>
        <v>0</v>
      </c>
      <c r="J617" s="97">
        <f t="shared" si="126"/>
        <v>0</v>
      </c>
      <c r="K617" s="79">
        <f t="shared" si="129"/>
        <v>0</v>
      </c>
      <c r="L617" s="72">
        <f t="shared" si="118"/>
        <v>0</v>
      </c>
      <c r="M617" s="80"/>
      <c r="N617" s="80">
        <f t="shared" si="119"/>
        <v>0</v>
      </c>
      <c r="O617" s="72">
        <f t="shared" si="120"/>
        <v>0</v>
      </c>
      <c r="P617" s="72">
        <f t="shared" si="130"/>
        <v>0</v>
      </c>
      <c r="Q617" s="72">
        <f t="shared" si="127"/>
        <v>0</v>
      </c>
      <c r="R617" s="72">
        <f t="shared" si="128"/>
        <v>0</v>
      </c>
      <c r="S617" s="72">
        <f t="shared" si="121"/>
        <v>0</v>
      </c>
      <c r="T617" s="74">
        <f t="shared" si="122"/>
        <v>0</v>
      </c>
      <c r="U617" s="77">
        <f t="shared" si="123"/>
        <v>360</v>
      </c>
      <c r="V617" s="78">
        <f t="shared" si="124"/>
        <v>0</v>
      </c>
    </row>
    <row r="618" spans="9:22" x14ac:dyDescent="0.25">
      <c r="I618" s="96">
        <f t="shared" si="125"/>
        <v>0</v>
      </c>
      <c r="J618" s="97">
        <f t="shared" si="126"/>
        <v>0</v>
      </c>
      <c r="K618" s="79">
        <f t="shared" si="129"/>
        <v>0</v>
      </c>
      <c r="L618" s="72">
        <f t="shared" si="118"/>
        <v>0</v>
      </c>
      <c r="M618" s="80"/>
      <c r="N618" s="80">
        <f t="shared" si="119"/>
        <v>0</v>
      </c>
      <c r="O618" s="72">
        <f t="shared" si="120"/>
        <v>0</v>
      </c>
      <c r="P618" s="72">
        <f t="shared" si="130"/>
        <v>0</v>
      </c>
      <c r="Q618" s="72">
        <f t="shared" si="127"/>
        <v>0</v>
      </c>
      <c r="R618" s="72">
        <f t="shared" si="128"/>
        <v>0</v>
      </c>
      <c r="S618" s="72">
        <f t="shared" si="121"/>
        <v>0</v>
      </c>
      <c r="T618" s="74">
        <f t="shared" si="122"/>
        <v>0</v>
      </c>
      <c r="U618" s="77">
        <f t="shared" si="123"/>
        <v>360</v>
      </c>
      <c r="V618" s="78">
        <f t="shared" si="124"/>
        <v>0</v>
      </c>
    </row>
    <row r="619" spans="9:22" x14ac:dyDescent="0.25">
      <c r="I619" s="96">
        <f t="shared" si="125"/>
        <v>0</v>
      </c>
      <c r="J619" s="97">
        <f t="shared" si="126"/>
        <v>0</v>
      </c>
      <c r="K619" s="79">
        <f t="shared" si="129"/>
        <v>0</v>
      </c>
      <c r="L619" s="72">
        <f t="shared" si="118"/>
        <v>0</v>
      </c>
      <c r="M619" s="80"/>
      <c r="N619" s="80">
        <f t="shared" si="119"/>
        <v>0</v>
      </c>
      <c r="O619" s="72">
        <f t="shared" si="120"/>
        <v>0</v>
      </c>
      <c r="P619" s="72">
        <f t="shared" si="130"/>
        <v>0</v>
      </c>
      <c r="Q619" s="72">
        <f t="shared" si="127"/>
        <v>0</v>
      </c>
      <c r="R619" s="72">
        <f t="shared" si="128"/>
        <v>0</v>
      </c>
      <c r="S619" s="72">
        <f t="shared" si="121"/>
        <v>0</v>
      </c>
      <c r="T619" s="74">
        <f t="shared" si="122"/>
        <v>0</v>
      </c>
      <c r="U619" s="77">
        <f t="shared" si="123"/>
        <v>360</v>
      </c>
      <c r="V619" s="78">
        <f t="shared" si="124"/>
        <v>0</v>
      </c>
    </row>
    <row r="620" spans="9:22" x14ac:dyDescent="0.25">
      <c r="I620" s="96">
        <f t="shared" si="125"/>
        <v>0</v>
      </c>
      <c r="J620" s="97">
        <f t="shared" si="126"/>
        <v>0</v>
      </c>
      <c r="K620" s="79">
        <f t="shared" si="129"/>
        <v>0</v>
      </c>
      <c r="L620" s="72">
        <f t="shared" si="118"/>
        <v>0</v>
      </c>
      <c r="M620" s="80"/>
      <c r="N620" s="80">
        <f t="shared" si="119"/>
        <v>0</v>
      </c>
      <c r="O620" s="72">
        <f t="shared" si="120"/>
        <v>0</v>
      </c>
      <c r="P620" s="72">
        <f t="shared" si="130"/>
        <v>0</v>
      </c>
      <c r="Q620" s="72">
        <f t="shared" si="127"/>
        <v>0</v>
      </c>
      <c r="R620" s="72">
        <f t="shared" si="128"/>
        <v>0</v>
      </c>
      <c r="S620" s="72">
        <f t="shared" si="121"/>
        <v>0</v>
      </c>
      <c r="T620" s="74">
        <f t="shared" si="122"/>
        <v>0</v>
      </c>
      <c r="U620" s="77">
        <f t="shared" si="123"/>
        <v>360</v>
      </c>
      <c r="V620" s="78">
        <f t="shared" si="124"/>
        <v>0</v>
      </c>
    </row>
    <row r="621" spans="9:22" x14ac:dyDescent="0.25">
      <c r="I621" s="96">
        <f t="shared" si="125"/>
        <v>0</v>
      </c>
      <c r="J621" s="97">
        <f t="shared" si="126"/>
        <v>0</v>
      </c>
      <c r="K621" s="79">
        <f t="shared" si="129"/>
        <v>0</v>
      </c>
      <c r="L621" s="72">
        <f t="shared" si="118"/>
        <v>0</v>
      </c>
      <c r="M621" s="80"/>
      <c r="N621" s="80">
        <f t="shared" si="119"/>
        <v>0</v>
      </c>
      <c r="O621" s="72">
        <f t="shared" si="120"/>
        <v>0</v>
      </c>
      <c r="P621" s="72">
        <f t="shared" si="130"/>
        <v>0</v>
      </c>
      <c r="Q621" s="72">
        <f t="shared" si="127"/>
        <v>0</v>
      </c>
      <c r="R621" s="72">
        <f t="shared" si="128"/>
        <v>0</v>
      </c>
      <c r="S621" s="72">
        <f t="shared" si="121"/>
        <v>0</v>
      </c>
      <c r="T621" s="74">
        <f t="shared" si="122"/>
        <v>0</v>
      </c>
      <c r="U621" s="77">
        <f t="shared" si="123"/>
        <v>360</v>
      </c>
      <c r="V621" s="78">
        <f t="shared" si="124"/>
        <v>0</v>
      </c>
    </row>
    <row r="622" spans="9:22" x14ac:dyDescent="0.25">
      <c r="I622" s="96">
        <f t="shared" si="125"/>
        <v>0</v>
      </c>
      <c r="J622" s="97">
        <f t="shared" si="126"/>
        <v>0</v>
      </c>
      <c r="K622" s="79">
        <f t="shared" si="129"/>
        <v>0</v>
      </c>
      <c r="L622" s="72">
        <f t="shared" si="118"/>
        <v>0</v>
      </c>
      <c r="M622" s="80"/>
      <c r="N622" s="80">
        <f t="shared" si="119"/>
        <v>0</v>
      </c>
      <c r="O622" s="72">
        <f t="shared" si="120"/>
        <v>0</v>
      </c>
      <c r="P622" s="72">
        <f t="shared" si="130"/>
        <v>0</v>
      </c>
      <c r="Q622" s="72">
        <f t="shared" si="127"/>
        <v>0</v>
      </c>
      <c r="R622" s="72">
        <f t="shared" si="128"/>
        <v>0</v>
      </c>
      <c r="S622" s="72">
        <f t="shared" si="121"/>
        <v>0</v>
      </c>
      <c r="T622" s="74">
        <f t="shared" si="122"/>
        <v>0</v>
      </c>
      <c r="U622" s="77">
        <f t="shared" si="123"/>
        <v>360</v>
      </c>
      <c r="V622" s="78">
        <f t="shared" si="124"/>
        <v>0</v>
      </c>
    </row>
    <row r="623" spans="9:22" x14ac:dyDescent="0.25">
      <c r="I623" s="96">
        <f t="shared" si="125"/>
        <v>0</v>
      </c>
      <c r="J623" s="97">
        <f t="shared" si="126"/>
        <v>0</v>
      </c>
      <c r="K623" s="79">
        <f t="shared" si="129"/>
        <v>0</v>
      </c>
      <c r="L623" s="72">
        <f t="shared" si="118"/>
        <v>0</v>
      </c>
      <c r="M623" s="80"/>
      <c r="N623" s="80">
        <f t="shared" si="119"/>
        <v>0</v>
      </c>
      <c r="O623" s="72">
        <f t="shared" si="120"/>
        <v>0</v>
      </c>
      <c r="P623" s="72">
        <f t="shared" si="130"/>
        <v>0</v>
      </c>
      <c r="Q623" s="72">
        <f t="shared" si="127"/>
        <v>0</v>
      </c>
      <c r="R623" s="72">
        <f t="shared" si="128"/>
        <v>0</v>
      </c>
      <c r="S623" s="72">
        <f t="shared" si="121"/>
        <v>0</v>
      </c>
      <c r="T623" s="74">
        <f t="shared" si="122"/>
        <v>0</v>
      </c>
      <c r="U623" s="77">
        <f t="shared" si="123"/>
        <v>360</v>
      </c>
      <c r="V623" s="78">
        <f t="shared" si="124"/>
        <v>0</v>
      </c>
    </row>
    <row r="624" spans="9:22" x14ac:dyDescent="0.25">
      <c r="I624" s="96">
        <f t="shared" si="125"/>
        <v>0</v>
      </c>
      <c r="J624" s="97">
        <f t="shared" si="126"/>
        <v>0</v>
      </c>
      <c r="K624" s="79">
        <f t="shared" si="129"/>
        <v>0</v>
      </c>
      <c r="L624" s="72">
        <f t="shared" si="118"/>
        <v>0</v>
      </c>
      <c r="M624" s="80"/>
      <c r="N624" s="80">
        <f t="shared" si="119"/>
        <v>0</v>
      </c>
      <c r="O624" s="72">
        <f t="shared" si="120"/>
        <v>0</v>
      </c>
      <c r="P624" s="72">
        <f t="shared" si="130"/>
        <v>0</v>
      </c>
      <c r="Q624" s="72">
        <f t="shared" si="127"/>
        <v>0</v>
      </c>
      <c r="R624" s="72">
        <f t="shared" si="128"/>
        <v>0</v>
      </c>
      <c r="S624" s="72">
        <f t="shared" si="121"/>
        <v>0</v>
      </c>
      <c r="T624" s="74">
        <f t="shared" si="122"/>
        <v>0</v>
      </c>
      <c r="U624" s="77">
        <f t="shared" si="123"/>
        <v>360</v>
      </c>
      <c r="V624" s="78">
        <f t="shared" si="124"/>
        <v>0</v>
      </c>
    </row>
    <row r="625" spans="9:22" x14ac:dyDescent="0.25">
      <c r="I625" s="96">
        <f t="shared" si="125"/>
        <v>0</v>
      </c>
      <c r="J625" s="97">
        <f t="shared" si="126"/>
        <v>0</v>
      </c>
      <c r="K625" s="79">
        <f t="shared" si="129"/>
        <v>0</v>
      </c>
      <c r="L625" s="72">
        <f t="shared" si="118"/>
        <v>0</v>
      </c>
      <c r="M625" s="80"/>
      <c r="N625" s="80">
        <f t="shared" si="119"/>
        <v>0</v>
      </c>
      <c r="O625" s="72">
        <f t="shared" si="120"/>
        <v>0</v>
      </c>
      <c r="P625" s="72">
        <f t="shared" si="130"/>
        <v>0</v>
      </c>
      <c r="Q625" s="72">
        <f t="shared" si="127"/>
        <v>0</v>
      </c>
      <c r="R625" s="72">
        <f t="shared" si="128"/>
        <v>0</v>
      </c>
      <c r="S625" s="72">
        <f t="shared" si="121"/>
        <v>0</v>
      </c>
      <c r="T625" s="74">
        <f t="shared" si="122"/>
        <v>0</v>
      </c>
      <c r="U625" s="77">
        <f t="shared" si="123"/>
        <v>360</v>
      </c>
      <c r="V625" s="78">
        <f t="shared" si="124"/>
        <v>0</v>
      </c>
    </row>
    <row r="626" spans="9:22" x14ac:dyDescent="0.25">
      <c r="I626" s="96">
        <f t="shared" si="125"/>
        <v>0</v>
      </c>
      <c r="J626" s="97">
        <f t="shared" si="126"/>
        <v>0</v>
      </c>
      <c r="K626" s="79">
        <f t="shared" si="129"/>
        <v>0</v>
      </c>
      <c r="L626" s="72">
        <f t="shared" si="118"/>
        <v>0</v>
      </c>
      <c r="M626" s="80"/>
      <c r="N626" s="80">
        <f t="shared" si="119"/>
        <v>0</v>
      </c>
      <c r="O626" s="72">
        <f t="shared" si="120"/>
        <v>0</v>
      </c>
      <c r="P626" s="72">
        <f t="shared" si="130"/>
        <v>0</v>
      </c>
      <c r="Q626" s="72">
        <f t="shared" si="127"/>
        <v>0</v>
      </c>
      <c r="R626" s="72">
        <f t="shared" si="128"/>
        <v>0</v>
      </c>
      <c r="S626" s="72">
        <f t="shared" si="121"/>
        <v>0</v>
      </c>
      <c r="T626" s="74">
        <f t="shared" si="122"/>
        <v>0</v>
      </c>
      <c r="U626" s="77">
        <f t="shared" si="123"/>
        <v>360</v>
      </c>
      <c r="V626" s="78">
        <f t="shared" si="124"/>
        <v>0</v>
      </c>
    </row>
    <row r="627" spans="9:22" x14ac:dyDescent="0.25">
      <c r="I627" s="96">
        <f t="shared" si="125"/>
        <v>0</v>
      </c>
      <c r="J627" s="97">
        <f t="shared" si="126"/>
        <v>0</v>
      </c>
      <c r="K627" s="79">
        <f t="shared" si="129"/>
        <v>0</v>
      </c>
      <c r="L627" s="72">
        <f t="shared" si="118"/>
        <v>0</v>
      </c>
      <c r="M627" s="80"/>
      <c r="N627" s="80">
        <f t="shared" si="119"/>
        <v>0</v>
      </c>
      <c r="O627" s="72">
        <f t="shared" si="120"/>
        <v>0</v>
      </c>
      <c r="P627" s="72">
        <f t="shared" si="130"/>
        <v>0</v>
      </c>
      <c r="Q627" s="72">
        <f t="shared" si="127"/>
        <v>0</v>
      </c>
      <c r="R627" s="72">
        <f t="shared" si="128"/>
        <v>0</v>
      </c>
      <c r="S627" s="72">
        <f t="shared" si="121"/>
        <v>0</v>
      </c>
      <c r="T627" s="74">
        <f t="shared" si="122"/>
        <v>0</v>
      </c>
      <c r="U627" s="77">
        <f t="shared" si="123"/>
        <v>360</v>
      </c>
      <c r="V627" s="78">
        <f t="shared" si="124"/>
        <v>0</v>
      </c>
    </row>
    <row r="628" spans="9:22" x14ac:dyDescent="0.25">
      <c r="I628" s="96">
        <f t="shared" si="125"/>
        <v>0</v>
      </c>
      <c r="J628" s="97">
        <f t="shared" si="126"/>
        <v>0</v>
      </c>
      <c r="K628" s="79">
        <f t="shared" si="129"/>
        <v>0</v>
      </c>
      <c r="L628" s="72">
        <f t="shared" si="118"/>
        <v>0</v>
      </c>
      <c r="M628" s="80"/>
      <c r="N628" s="80">
        <f t="shared" si="119"/>
        <v>0</v>
      </c>
      <c r="O628" s="72">
        <f t="shared" si="120"/>
        <v>0</v>
      </c>
      <c r="P628" s="72">
        <f t="shared" si="130"/>
        <v>0</v>
      </c>
      <c r="Q628" s="72">
        <f t="shared" si="127"/>
        <v>0</v>
      </c>
      <c r="R628" s="72">
        <f t="shared" si="128"/>
        <v>0</v>
      </c>
      <c r="S628" s="72">
        <f t="shared" si="121"/>
        <v>0</v>
      </c>
      <c r="T628" s="74">
        <f t="shared" si="122"/>
        <v>0</v>
      </c>
      <c r="U628" s="77">
        <f t="shared" si="123"/>
        <v>360</v>
      </c>
      <c r="V628" s="78">
        <f t="shared" si="124"/>
        <v>0</v>
      </c>
    </row>
    <row r="629" spans="9:22" x14ac:dyDescent="0.25">
      <c r="I629" s="96">
        <f t="shared" si="125"/>
        <v>0</v>
      </c>
      <c r="J629" s="97">
        <f t="shared" si="126"/>
        <v>0</v>
      </c>
      <c r="K629" s="79">
        <f t="shared" si="129"/>
        <v>0</v>
      </c>
      <c r="L629" s="72">
        <f t="shared" si="118"/>
        <v>0</v>
      </c>
      <c r="M629" s="80"/>
      <c r="N629" s="80">
        <f t="shared" si="119"/>
        <v>0</v>
      </c>
      <c r="O629" s="72">
        <f t="shared" si="120"/>
        <v>0</v>
      </c>
      <c r="P629" s="72">
        <f t="shared" si="130"/>
        <v>0</v>
      </c>
      <c r="Q629" s="72">
        <f t="shared" si="127"/>
        <v>0</v>
      </c>
      <c r="R629" s="72">
        <f t="shared" si="128"/>
        <v>0</v>
      </c>
      <c r="S629" s="72">
        <f t="shared" si="121"/>
        <v>0</v>
      </c>
      <c r="T629" s="74">
        <f t="shared" si="122"/>
        <v>0</v>
      </c>
      <c r="U629" s="77">
        <f t="shared" si="123"/>
        <v>360</v>
      </c>
      <c r="V629" s="78">
        <f t="shared" si="124"/>
        <v>0</v>
      </c>
    </row>
    <row r="630" spans="9:22" x14ac:dyDescent="0.25">
      <c r="I630" s="96">
        <f t="shared" si="125"/>
        <v>0</v>
      </c>
      <c r="J630" s="97">
        <f t="shared" si="126"/>
        <v>0</v>
      </c>
      <c r="K630" s="79">
        <f t="shared" si="129"/>
        <v>0</v>
      </c>
      <c r="L630" s="72">
        <f t="shared" si="118"/>
        <v>0</v>
      </c>
      <c r="M630" s="80"/>
      <c r="N630" s="80">
        <f t="shared" si="119"/>
        <v>0</v>
      </c>
      <c r="O630" s="72">
        <f t="shared" si="120"/>
        <v>0</v>
      </c>
      <c r="P630" s="72">
        <f t="shared" si="130"/>
        <v>0</v>
      </c>
      <c r="Q630" s="72">
        <f t="shared" si="127"/>
        <v>0</v>
      </c>
      <c r="R630" s="72">
        <f t="shared" si="128"/>
        <v>0</v>
      </c>
      <c r="S630" s="72">
        <f t="shared" si="121"/>
        <v>0</v>
      </c>
      <c r="T630" s="74">
        <f t="shared" si="122"/>
        <v>0</v>
      </c>
      <c r="U630" s="77">
        <f t="shared" si="123"/>
        <v>360</v>
      </c>
      <c r="V630" s="78">
        <f t="shared" si="124"/>
        <v>0</v>
      </c>
    </row>
    <row r="631" spans="9:22" x14ac:dyDescent="0.25">
      <c r="I631" s="96">
        <f t="shared" si="125"/>
        <v>0</v>
      </c>
      <c r="J631" s="97">
        <f t="shared" si="126"/>
        <v>0</v>
      </c>
      <c r="K631" s="79">
        <f t="shared" si="129"/>
        <v>0</v>
      </c>
      <c r="L631" s="72">
        <f t="shared" si="118"/>
        <v>0</v>
      </c>
      <c r="M631" s="80"/>
      <c r="N631" s="80">
        <f t="shared" si="119"/>
        <v>0</v>
      </c>
      <c r="O631" s="72">
        <f t="shared" si="120"/>
        <v>0</v>
      </c>
      <c r="P631" s="72">
        <f t="shared" si="130"/>
        <v>0</v>
      </c>
      <c r="Q631" s="72">
        <f t="shared" si="127"/>
        <v>0</v>
      </c>
      <c r="R631" s="72">
        <f t="shared" si="128"/>
        <v>0</v>
      </c>
      <c r="S631" s="72">
        <f t="shared" si="121"/>
        <v>0</v>
      </c>
      <c r="T631" s="74">
        <f t="shared" si="122"/>
        <v>0</v>
      </c>
      <c r="U631" s="77">
        <f t="shared" si="123"/>
        <v>360</v>
      </c>
      <c r="V631" s="78">
        <f t="shared" si="124"/>
        <v>0</v>
      </c>
    </row>
    <row r="632" spans="9:22" x14ac:dyDescent="0.25">
      <c r="I632" s="96">
        <f t="shared" si="125"/>
        <v>0</v>
      </c>
      <c r="J632" s="97">
        <f t="shared" si="126"/>
        <v>0</v>
      </c>
      <c r="K632" s="79">
        <f t="shared" si="129"/>
        <v>0</v>
      </c>
      <c r="L632" s="72">
        <f t="shared" si="118"/>
        <v>0</v>
      </c>
      <c r="M632" s="80"/>
      <c r="N632" s="80">
        <f t="shared" si="119"/>
        <v>0</v>
      </c>
      <c r="O632" s="72">
        <f t="shared" si="120"/>
        <v>0</v>
      </c>
      <c r="P632" s="72">
        <f t="shared" si="130"/>
        <v>0</v>
      </c>
      <c r="Q632" s="72">
        <f t="shared" si="127"/>
        <v>0</v>
      </c>
      <c r="R632" s="72">
        <f t="shared" si="128"/>
        <v>0</v>
      </c>
      <c r="S632" s="72">
        <f t="shared" si="121"/>
        <v>0</v>
      </c>
      <c r="T632" s="74">
        <f t="shared" si="122"/>
        <v>0</v>
      </c>
      <c r="U632" s="77">
        <f t="shared" si="123"/>
        <v>360</v>
      </c>
      <c r="V632" s="78">
        <f t="shared" si="124"/>
        <v>0</v>
      </c>
    </row>
    <row r="633" spans="9:22" x14ac:dyDescent="0.25">
      <c r="I633" s="96">
        <f t="shared" si="125"/>
        <v>0</v>
      </c>
      <c r="J633" s="97">
        <f t="shared" si="126"/>
        <v>0</v>
      </c>
      <c r="K633" s="79">
        <f t="shared" si="129"/>
        <v>0</v>
      </c>
      <c r="L633" s="72">
        <f t="shared" si="118"/>
        <v>0</v>
      </c>
      <c r="M633" s="80"/>
      <c r="N633" s="80">
        <f t="shared" si="119"/>
        <v>0</v>
      </c>
      <c r="O633" s="72">
        <f t="shared" si="120"/>
        <v>0</v>
      </c>
      <c r="P633" s="72">
        <f t="shared" si="130"/>
        <v>0</v>
      </c>
      <c r="Q633" s="72">
        <f t="shared" si="127"/>
        <v>0</v>
      </c>
      <c r="R633" s="72">
        <f t="shared" si="128"/>
        <v>0</v>
      </c>
      <c r="S633" s="72">
        <f t="shared" si="121"/>
        <v>0</v>
      </c>
      <c r="T633" s="74">
        <f t="shared" si="122"/>
        <v>0</v>
      </c>
      <c r="U633" s="77">
        <f t="shared" si="123"/>
        <v>360</v>
      </c>
      <c r="V633" s="78">
        <f t="shared" si="124"/>
        <v>0</v>
      </c>
    </row>
    <row r="634" spans="9:22" x14ac:dyDescent="0.25">
      <c r="I634" s="96">
        <f t="shared" si="125"/>
        <v>0</v>
      </c>
      <c r="J634" s="97">
        <f t="shared" si="126"/>
        <v>0</v>
      </c>
      <c r="K634" s="79">
        <f t="shared" si="129"/>
        <v>0</v>
      </c>
      <c r="L634" s="72">
        <f t="shared" si="118"/>
        <v>0</v>
      </c>
      <c r="M634" s="80"/>
      <c r="N634" s="80">
        <f t="shared" si="119"/>
        <v>0</v>
      </c>
      <c r="O634" s="72">
        <f t="shared" si="120"/>
        <v>0</v>
      </c>
      <c r="P634" s="72">
        <f t="shared" si="130"/>
        <v>0</v>
      </c>
      <c r="Q634" s="72">
        <f t="shared" si="127"/>
        <v>0</v>
      </c>
      <c r="R634" s="72">
        <f t="shared" si="128"/>
        <v>0</v>
      </c>
      <c r="S634" s="72">
        <f t="shared" si="121"/>
        <v>0</v>
      </c>
      <c r="T634" s="74">
        <f t="shared" si="122"/>
        <v>0</v>
      </c>
      <c r="U634" s="77">
        <f t="shared" si="123"/>
        <v>360</v>
      </c>
      <c r="V634" s="78">
        <f t="shared" si="124"/>
        <v>0</v>
      </c>
    </row>
    <row r="635" spans="9:22" x14ac:dyDescent="0.25">
      <c r="I635" s="96">
        <f t="shared" si="125"/>
        <v>0</v>
      </c>
      <c r="J635" s="97">
        <f t="shared" si="126"/>
        <v>0</v>
      </c>
      <c r="K635" s="79">
        <f t="shared" si="129"/>
        <v>0</v>
      </c>
      <c r="L635" s="72">
        <f t="shared" si="118"/>
        <v>0</v>
      </c>
      <c r="M635" s="80"/>
      <c r="N635" s="80">
        <f t="shared" si="119"/>
        <v>0</v>
      </c>
      <c r="O635" s="72">
        <f t="shared" si="120"/>
        <v>0</v>
      </c>
      <c r="P635" s="72">
        <f t="shared" si="130"/>
        <v>0</v>
      </c>
      <c r="Q635" s="72">
        <f t="shared" si="127"/>
        <v>0</v>
      </c>
      <c r="R635" s="72">
        <f t="shared" si="128"/>
        <v>0</v>
      </c>
      <c r="S635" s="72">
        <f t="shared" si="121"/>
        <v>0</v>
      </c>
      <c r="T635" s="74">
        <f t="shared" si="122"/>
        <v>0</v>
      </c>
      <c r="U635" s="77">
        <f t="shared" si="123"/>
        <v>360</v>
      </c>
      <c r="V635" s="78">
        <f t="shared" si="124"/>
        <v>0</v>
      </c>
    </row>
    <row r="636" spans="9:22" x14ac:dyDescent="0.25">
      <c r="I636" s="96">
        <f t="shared" si="125"/>
        <v>0</v>
      </c>
      <c r="J636" s="97">
        <f t="shared" si="126"/>
        <v>0</v>
      </c>
      <c r="K636" s="79">
        <f t="shared" si="129"/>
        <v>0</v>
      </c>
      <c r="L636" s="72">
        <f t="shared" si="118"/>
        <v>0</v>
      </c>
      <c r="M636" s="80"/>
      <c r="N636" s="80">
        <f t="shared" si="119"/>
        <v>0</v>
      </c>
      <c r="O636" s="72">
        <f t="shared" si="120"/>
        <v>0</v>
      </c>
      <c r="P636" s="72">
        <f t="shared" si="130"/>
        <v>0</v>
      </c>
      <c r="Q636" s="72">
        <f t="shared" si="127"/>
        <v>0</v>
      </c>
      <c r="R636" s="72">
        <f t="shared" si="128"/>
        <v>0</v>
      </c>
      <c r="S636" s="72">
        <f t="shared" si="121"/>
        <v>0</v>
      </c>
      <c r="T636" s="74">
        <f t="shared" si="122"/>
        <v>0</v>
      </c>
      <c r="U636" s="77">
        <f t="shared" si="123"/>
        <v>360</v>
      </c>
      <c r="V636" s="78">
        <f t="shared" si="124"/>
        <v>0</v>
      </c>
    </row>
    <row r="637" spans="9:22" x14ac:dyDescent="0.25">
      <c r="I637" s="96">
        <f t="shared" si="125"/>
        <v>0</v>
      </c>
      <c r="J637" s="97">
        <f t="shared" si="126"/>
        <v>0</v>
      </c>
      <c r="K637" s="79">
        <f t="shared" si="129"/>
        <v>0</v>
      </c>
      <c r="L637" s="72">
        <f t="shared" si="118"/>
        <v>0</v>
      </c>
      <c r="M637" s="80"/>
      <c r="N637" s="80">
        <f t="shared" si="119"/>
        <v>0</v>
      </c>
      <c r="O637" s="72">
        <f t="shared" si="120"/>
        <v>0</v>
      </c>
      <c r="P637" s="72">
        <f t="shared" si="130"/>
        <v>0</v>
      </c>
      <c r="Q637" s="72">
        <f t="shared" si="127"/>
        <v>0</v>
      </c>
      <c r="R637" s="72">
        <f t="shared" si="128"/>
        <v>0</v>
      </c>
      <c r="S637" s="72">
        <f t="shared" si="121"/>
        <v>0</v>
      </c>
      <c r="T637" s="74">
        <f t="shared" si="122"/>
        <v>0</v>
      </c>
      <c r="U637" s="77">
        <f t="shared" si="123"/>
        <v>360</v>
      </c>
      <c r="V637" s="78">
        <f t="shared" si="124"/>
        <v>0</v>
      </c>
    </row>
    <row r="638" spans="9:22" x14ac:dyDescent="0.25">
      <c r="I638" s="96">
        <f t="shared" si="125"/>
        <v>0</v>
      </c>
      <c r="J638" s="97">
        <f t="shared" si="126"/>
        <v>0</v>
      </c>
      <c r="K638" s="79">
        <f t="shared" si="129"/>
        <v>0</v>
      </c>
      <c r="L638" s="72">
        <f t="shared" si="118"/>
        <v>0</v>
      </c>
      <c r="M638" s="80"/>
      <c r="N638" s="80">
        <f t="shared" si="119"/>
        <v>0</v>
      </c>
      <c r="O638" s="72">
        <f t="shared" si="120"/>
        <v>0</v>
      </c>
      <c r="P638" s="72">
        <f t="shared" si="130"/>
        <v>0</v>
      </c>
      <c r="Q638" s="72">
        <f t="shared" si="127"/>
        <v>0</v>
      </c>
      <c r="R638" s="72">
        <f t="shared" si="128"/>
        <v>0</v>
      </c>
      <c r="S638" s="72">
        <f t="shared" si="121"/>
        <v>0</v>
      </c>
      <c r="T638" s="74">
        <f t="shared" si="122"/>
        <v>0</v>
      </c>
      <c r="U638" s="77">
        <f t="shared" si="123"/>
        <v>360</v>
      </c>
      <c r="V638" s="78">
        <f t="shared" si="124"/>
        <v>0</v>
      </c>
    </row>
    <row r="639" spans="9:22" x14ac:dyDescent="0.25">
      <c r="I639" s="96">
        <f t="shared" si="125"/>
        <v>0</v>
      </c>
      <c r="J639" s="97">
        <f t="shared" si="126"/>
        <v>0</v>
      </c>
      <c r="K639" s="79">
        <f t="shared" si="129"/>
        <v>0</v>
      </c>
      <c r="L639" s="72">
        <f t="shared" si="118"/>
        <v>0</v>
      </c>
      <c r="M639" s="80"/>
      <c r="N639" s="80">
        <f t="shared" si="119"/>
        <v>0</v>
      </c>
      <c r="O639" s="72">
        <f t="shared" si="120"/>
        <v>0</v>
      </c>
      <c r="P639" s="72">
        <f t="shared" si="130"/>
        <v>0</v>
      </c>
      <c r="Q639" s="72">
        <f t="shared" si="127"/>
        <v>0</v>
      </c>
      <c r="R639" s="72">
        <f t="shared" si="128"/>
        <v>0</v>
      </c>
      <c r="S639" s="72">
        <f t="shared" si="121"/>
        <v>0</v>
      </c>
      <c r="T639" s="74">
        <f t="shared" si="122"/>
        <v>0</v>
      </c>
      <c r="U639" s="77">
        <f t="shared" si="123"/>
        <v>360</v>
      </c>
      <c r="V639" s="78">
        <f t="shared" si="124"/>
        <v>0</v>
      </c>
    </row>
    <row r="640" spans="9:22" x14ac:dyDescent="0.25">
      <c r="I640" s="96">
        <f t="shared" si="125"/>
        <v>0</v>
      </c>
      <c r="J640" s="97">
        <f t="shared" si="126"/>
        <v>0</v>
      </c>
      <c r="K640" s="79">
        <f t="shared" si="129"/>
        <v>0</v>
      </c>
      <c r="L640" s="72">
        <f t="shared" si="118"/>
        <v>0</v>
      </c>
      <c r="M640" s="80"/>
      <c r="N640" s="80">
        <f t="shared" si="119"/>
        <v>0</v>
      </c>
      <c r="O640" s="72">
        <f t="shared" si="120"/>
        <v>0</v>
      </c>
      <c r="P640" s="72">
        <f t="shared" si="130"/>
        <v>0</v>
      </c>
      <c r="Q640" s="72">
        <f t="shared" si="127"/>
        <v>0</v>
      </c>
      <c r="R640" s="72">
        <f t="shared" si="128"/>
        <v>0</v>
      </c>
      <c r="S640" s="72">
        <f t="shared" si="121"/>
        <v>0</v>
      </c>
      <c r="T640" s="74">
        <f t="shared" si="122"/>
        <v>0</v>
      </c>
      <c r="U640" s="77">
        <f t="shared" si="123"/>
        <v>360</v>
      </c>
      <c r="V640" s="78">
        <f t="shared" si="124"/>
        <v>0</v>
      </c>
    </row>
    <row r="641" spans="9:22" x14ac:dyDescent="0.25">
      <c r="I641" s="96">
        <f t="shared" si="125"/>
        <v>0</v>
      </c>
      <c r="J641" s="97">
        <f t="shared" si="126"/>
        <v>0</v>
      </c>
      <c r="K641" s="79">
        <f t="shared" si="129"/>
        <v>0</v>
      </c>
      <c r="L641" s="72">
        <f t="shared" si="118"/>
        <v>0</v>
      </c>
      <c r="M641" s="80"/>
      <c r="N641" s="80">
        <f t="shared" si="119"/>
        <v>0</v>
      </c>
      <c r="O641" s="72">
        <f t="shared" si="120"/>
        <v>0</v>
      </c>
      <c r="P641" s="72">
        <f t="shared" si="130"/>
        <v>0</v>
      </c>
      <c r="Q641" s="72">
        <f t="shared" si="127"/>
        <v>0</v>
      </c>
      <c r="R641" s="72">
        <f t="shared" si="128"/>
        <v>0</v>
      </c>
      <c r="S641" s="72">
        <f t="shared" si="121"/>
        <v>0</v>
      </c>
      <c r="T641" s="74">
        <f t="shared" si="122"/>
        <v>0</v>
      </c>
      <c r="U641" s="77">
        <f t="shared" si="123"/>
        <v>360</v>
      </c>
      <c r="V641" s="78">
        <f t="shared" si="124"/>
        <v>0</v>
      </c>
    </row>
    <row r="642" spans="9:22" x14ac:dyDescent="0.25">
      <c r="I642" s="96">
        <f t="shared" si="125"/>
        <v>0</v>
      </c>
      <c r="J642" s="97">
        <f t="shared" si="126"/>
        <v>0</v>
      </c>
      <c r="K642" s="79">
        <f t="shared" si="129"/>
        <v>0</v>
      </c>
      <c r="L642" s="72">
        <f t="shared" si="118"/>
        <v>0</v>
      </c>
      <c r="M642" s="80"/>
      <c r="N642" s="80">
        <f t="shared" si="119"/>
        <v>0</v>
      </c>
      <c r="O642" s="72">
        <f t="shared" si="120"/>
        <v>0</v>
      </c>
      <c r="P642" s="72">
        <f t="shared" si="130"/>
        <v>0</v>
      </c>
      <c r="Q642" s="72">
        <f t="shared" si="127"/>
        <v>0</v>
      </c>
      <c r="R642" s="72">
        <f t="shared" si="128"/>
        <v>0</v>
      </c>
      <c r="S642" s="72">
        <f t="shared" si="121"/>
        <v>0</v>
      </c>
      <c r="T642" s="74">
        <f t="shared" si="122"/>
        <v>0</v>
      </c>
      <c r="U642" s="77">
        <f t="shared" si="123"/>
        <v>360</v>
      </c>
      <c r="V642" s="78">
        <f t="shared" si="124"/>
        <v>0</v>
      </c>
    </row>
    <row r="643" spans="9:22" x14ac:dyDescent="0.25">
      <c r="I643" s="96">
        <f t="shared" si="125"/>
        <v>0</v>
      </c>
      <c r="J643" s="97">
        <f t="shared" si="126"/>
        <v>0</v>
      </c>
      <c r="K643" s="79">
        <f t="shared" si="129"/>
        <v>0</v>
      </c>
      <c r="L643" s="72">
        <f t="shared" si="118"/>
        <v>0</v>
      </c>
      <c r="M643" s="80"/>
      <c r="N643" s="80">
        <f t="shared" si="119"/>
        <v>0</v>
      </c>
      <c r="O643" s="72">
        <f t="shared" si="120"/>
        <v>0</v>
      </c>
      <c r="P643" s="72">
        <f t="shared" si="130"/>
        <v>0</v>
      </c>
      <c r="Q643" s="72">
        <f t="shared" si="127"/>
        <v>0</v>
      </c>
      <c r="R643" s="72">
        <f t="shared" si="128"/>
        <v>0</v>
      </c>
      <c r="S643" s="72">
        <f t="shared" si="121"/>
        <v>0</v>
      </c>
      <c r="T643" s="74">
        <f t="shared" si="122"/>
        <v>0</v>
      </c>
      <c r="U643" s="77">
        <f t="shared" si="123"/>
        <v>360</v>
      </c>
      <c r="V643" s="78">
        <f t="shared" si="124"/>
        <v>0</v>
      </c>
    </row>
    <row r="644" spans="9:22" x14ac:dyDescent="0.25">
      <c r="I644" s="96">
        <f t="shared" si="125"/>
        <v>0</v>
      </c>
      <c r="J644" s="97">
        <f t="shared" si="126"/>
        <v>0</v>
      </c>
      <c r="K644" s="79">
        <f t="shared" si="129"/>
        <v>0</v>
      </c>
      <c r="L644" s="72">
        <f t="shared" si="118"/>
        <v>0</v>
      </c>
      <c r="M644" s="80"/>
      <c r="N644" s="80">
        <f t="shared" si="119"/>
        <v>0</v>
      </c>
      <c r="O644" s="72">
        <f t="shared" si="120"/>
        <v>0</v>
      </c>
      <c r="P644" s="72">
        <f t="shared" si="130"/>
        <v>0</v>
      </c>
      <c r="Q644" s="72">
        <f t="shared" si="127"/>
        <v>0</v>
      </c>
      <c r="R644" s="72">
        <f t="shared" si="128"/>
        <v>0</v>
      </c>
      <c r="S644" s="72">
        <f t="shared" si="121"/>
        <v>0</v>
      </c>
      <c r="T644" s="74">
        <f t="shared" si="122"/>
        <v>0</v>
      </c>
      <c r="U644" s="77">
        <f t="shared" si="123"/>
        <v>360</v>
      </c>
      <c r="V644" s="78">
        <f t="shared" si="124"/>
        <v>0</v>
      </c>
    </row>
    <row r="645" spans="9:22" x14ac:dyDescent="0.25">
      <c r="I645" s="96">
        <f t="shared" si="125"/>
        <v>0</v>
      </c>
      <c r="J645" s="97">
        <f t="shared" si="126"/>
        <v>0</v>
      </c>
      <c r="K645" s="79">
        <f t="shared" si="129"/>
        <v>0</v>
      </c>
      <c r="L645" s="72">
        <f t="shared" si="118"/>
        <v>0</v>
      </c>
      <c r="M645" s="80"/>
      <c r="N645" s="80">
        <f t="shared" si="119"/>
        <v>0</v>
      </c>
      <c r="O645" s="72">
        <f t="shared" si="120"/>
        <v>0</v>
      </c>
      <c r="P645" s="72">
        <f t="shared" si="130"/>
        <v>0</v>
      </c>
      <c r="Q645" s="72">
        <f t="shared" si="127"/>
        <v>0</v>
      </c>
      <c r="R645" s="72">
        <f t="shared" si="128"/>
        <v>0</v>
      </c>
      <c r="S645" s="72">
        <f t="shared" si="121"/>
        <v>0</v>
      </c>
      <c r="T645" s="74">
        <f t="shared" si="122"/>
        <v>0</v>
      </c>
      <c r="U645" s="77">
        <f t="shared" si="123"/>
        <v>360</v>
      </c>
      <c r="V645" s="78">
        <f t="shared" si="124"/>
        <v>0</v>
      </c>
    </row>
    <row r="646" spans="9:22" x14ac:dyDescent="0.25">
      <c r="I646" s="96">
        <f t="shared" si="125"/>
        <v>0</v>
      </c>
      <c r="J646" s="97">
        <f t="shared" si="126"/>
        <v>0</v>
      </c>
      <c r="K646" s="79">
        <f t="shared" si="129"/>
        <v>0</v>
      </c>
      <c r="L646" s="72">
        <f t="shared" si="118"/>
        <v>0</v>
      </c>
      <c r="M646" s="80"/>
      <c r="N646" s="80">
        <f t="shared" si="119"/>
        <v>0</v>
      </c>
      <c r="O646" s="72">
        <f t="shared" si="120"/>
        <v>0</v>
      </c>
      <c r="P646" s="72">
        <f t="shared" si="130"/>
        <v>0</v>
      </c>
      <c r="Q646" s="72">
        <f t="shared" si="127"/>
        <v>0</v>
      </c>
      <c r="R646" s="72">
        <f t="shared" si="128"/>
        <v>0</v>
      </c>
      <c r="S646" s="72">
        <f t="shared" si="121"/>
        <v>0</v>
      </c>
      <c r="T646" s="74">
        <f t="shared" si="122"/>
        <v>0</v>
      </c>
      <c r="U646" s="77">
        <f t="shared" si="123"/>
        <v>360</v>
      </c>
      <c r="V646" s="78">
        <f t="shared" si="124"/>
        <v>0</v>
      </c>
    </row>
    <row r="647" spans="9:22" x14ac:dyDescent="0.25">
      <c r="I647" s="96">
        <f t="shared" si="125"/>
        <v>0</v>
      </c>
      <c r="J647" s="97">
        <f t="shared" si="126"/>
        <v>0</v>
      </c>
      <c r="K647" s="79">
        <f t="shared" si="129"/>
        <v>0</v>
      </c>
      <c r="L647" s="72">
        <f t="shared" ref="L647:L710" si="131">(IF(K647&gt;0,$L$5*((1+$E$35)^J647),0))</f>
        <v>0</v>
      </c>
      <c r="M647" s="80"/>
      <c r="N647" s="80">
        <f t="shared" ref="N647:N710" si="132">IF(K647&gt;0,$N$5/12,0)</f>
        <v>0</v>
      </c>
      <c r="O647" s="72">
        <f t="shared" ref="O647:O710" si="133">IF(K647&gt;0,($O$5-(ROUNDDOWN(($K$5-K647)/12,0)*$B$52))/12,0)</f>
        <v>0</v>
      </c>
      <c r="P647" s="72">
        <f t="shared" si="130"/>
        <v>0</v>
      </c>
      <c r="Q647" s="72">
        <f t="shared" si="127"/>
        <v>0</v>
      </c>
      <c r="R647" s="72">
        <f t="shared" si="128"/>
        <v>0</v>
      </c>
      <c r="S647" s="72">
        <f t="shared" ref="S647:S710" si="134">Q647+R647</f>
        <v>0</v>
      </c>
      <c r="T647" s="74">
        <f t="shared" ref="T647:T710" si="135">IF(K647&gt;0,L647-M647-N647-O647,0)</f>
        <v>0</v>
      </c>
      <c r="U647" s="77">
        <f t="shared" ref="U647:U710" si="136">$K$5-K648</f>
        <v>360</v>
      </c>
      <c r="V647" s="78">
        <f t="shared" ref="V647:V710" si="137">S647</f>
        <v>0</v>
      </c>
    </row>
    <row r="648" spans="9:22" x14ac:dyDescent="0.25">
      <c r="I648" s="96">
        <f t="shared" ref="I648:I711" si="138">IF($I$5&gt;K648,($I$5-K648)/12,0)</f>
        <v>0</v>
      </c>
      <c r="J648" s="97">
        <f t="shared" ref="J648:J711" si="139">ROUNDDOWN(I648,0)</f>
        <v>0</v>
      </c>
      <c r="K648" s="79">
        <f t="shared" si="129"/>
        <v>0</v>
      </c>
      <c r="L648" s="72">
        <f t="shared" si="131"/>
        <v>0</v>
      </c>
      <c r="M648" s="80"/>
      <c r="N648" s="80">
        <f t="shared" si="132"/>
        <v>0</v>
      </c>
      <c r="O648" s="72">
        <f t="shared" si="133"/>
        <v>0</v>
      </c>
      <c r="P648" s="72">
        <f t="shared" si="130"/>
        <v>0</v>
      </c>
      <c r="Q648" s="72">
        <f t="shared" ref="Q648:Q711" si="140">IF(K648&gt;0,(S647+T648)*(1-($P$5/12)),0)</f>
        <v>0</v>
      </c>
      <c r="R648" s="72">
        <f t="shared" ref="R648:R711" si="141">Q648*($B$15/12)</f>
        <v>0</v>
      </c>
      <c r="S648" s="72">
        <f t="shared" si="134"/>
        <v>0</v>
      </c>
      <c r="T648" s="74">
        <f t="shared" si="135"/>
        <v>0</v>
      </c>
      <c r="U648" s="77">
        <f t="shared" si="136"/>
        <v>360</v>
      </c>
      <c r="V648" s="78">
        <f t="shared" si="137"/>
        <v>0</v>
      </c>
    </row>
    <row r="649" spans="9:22" x14ac:dyDescent="0.25">
      <c r="I649" s="96">
        <f t="shared" si="138"/>
        <v>0</v>
      </c>
      <c r="J649" s="97">
        <f t="shared" si="139"/>
        <v>0</v>
      </c>
      <c r="K649" s="79">
        <f t="shared" ref="K649:K712" si="142">IF(K648-1&gt;0,K648-1,0)</f>
        <v>0</v>
      </c>
      <c r="L649" s="72">
        <f t="shared" si="131"/>
        <v>0</v>
      </c>
      <c r="M649" s="80"/>
      <c r="N649" s="80">
        <f t="shared" si="132"/>
        <v>0</v>
      </c>
      <c r="O649" s="72">
        <f t="shared" si="133"/>
        <v>0</v>
      </c>
      <c r="P649" s="72">
        <f t="shared" ref="P649:P712" si="143">IF(K649&gt;0,Q649*($P$5/12),0)</f>
        <v>0</v>
      </c>
      <c r="Q649" s="72">
        <f t="shared" si="140"/>
        <v>0</v>
      </c>
      <c r="R649" s="72">
        <f t="shared" si="141"/>
        <v>0</v>
      </c>
      <c r="S649" s="72">
        <f t="shared" si="134"/>
        <v>0</v>
      </c>
      <c r="T649" s="74">
        <f t="shared" si="135"/>
        <v>0</v>
      </c>
      <c r="U649" s="77">
        <f t="shared" si="136"/>
        <v>360</v>
      </c>
      <c r="V649" s="78">
        <f t="shared" si="137"/>
        <v>0</v>
      </c>
    </row>
    <row r="650" spans="9:22" x14ac:dyDescent="0.25">
      <c r="I650" s="96">
        <f t="shared" si="138"/>
        <v>0</v>
      </c>
      <c r="J650" s="97">
        <f t="shared" si="139"/>
        <v>0</v>
      </c>
      <c r="K650" s="79">
        <f t="shared" si="142"/>
        <v>0</v>
      </c>
      <c r="L650" s="72">
        <f t="shared" si="131"/>
        <v>0</v>
      </c>
      <c r="M650" s="80"/>
      <c r="N650" s="80">
        <f t="shared" si="132"/>
        <v>0</v>
      </c>
      <c r="O650" s="72">
        <f t="shared" si="133"/>
        <v>0</v>
      </c>
      <c r="P650" s="72">
        <f t="shared" si="143"/>
        <v>0</v>
      </c>
      <c r="Q650" s="72">
        <f t="shared" si="140"/>
        <v>0</v>
      </c>
      <c r="R650" s="72">
        <f t="shared" si="141"/>
        <v>0</v>
      </c>
      <c r="S650" s="72">
        <f t="shared" si="134"/>
        <v>0</v>
      </c>
      <c r="T650" s="74">
        <f t="shared" si="135"/>
        <v>0</v>
      </c>
      <c r="U650" s="77">
        <f t="shared" si="136"/>
        <v>360</v>
      </c>
      <c r="V650" s="78">
        <f t="shared" si="137"/>
        <v>0</v>
      </c>
    </row>
    <row r="651" spans="9:22" x14ac:dyDescent="0.25">
      <c r="I651" s="96">
        <f t="shared" si="138"/>
        <v>0</v>
      </c>
      <c r="J651" s="97">
        <f t="shared" si="139"/>
        <v>0</v>
      </c>
      <c r="K651" s="79">
        <f t="shared" si="142"/>
        <v>0</v>
      </c>
      <c r="L651" s="72">
        <f t="shared" si="131"/>
        <v>0</v>
      </c>
      <c r="M651" s="80"/>
      <c r="N651" s="80">
        <f t="shared" si="132"/>
        <v>0</v>
      </c>
      <c r="O651" s="72">
        <f t="shared" si="133"/>
        <v>0</v>
      </c>
      <c r="P651" s="72">
        <f t="shared" si="143"/>
        <v>0</v>
      </c>
      <c r="Q651" s="72">
        <f t="shared" si="140"/>
        <v>0</v>
      </c>
      <c r="R651" s="72">
        <f t="shared" si="141"/>
        <v>0</v>
      </c>
      <c r="S651" s="72">
        <f t="shared" si="134"/>
        <v>0</v>
      </c>
      <c r="T651" s="74">
        <f t="shared" si="135"/>
        <v>0</v>
      </c>
      <c r="U651" s="77">
        <f t="shared" si="136"/>
        <v>360</v>
      </c>
      <c r="V651" s="78">
        <f t="shared" si="137"/>
        <v>0</v>
      </c>
    </row>
    <row r="652" spans="9:22" x14ac:dyDescent="0.25">
      <c r="I652" s="96">
        <f t="shared" si="138"/>
        <v>0</v>
      </c>
      <c r="J652" s="97">
        <f t="shared" si="139"/>
        <v>0</v>
      </c>
      <c r="K652" s="79">
        <f t="shared" si="142"/>
        <v>0</v>
      </c>
      <c r="L652" s="72">
        <f t="shared" si="131"/>
        <v>0</v>
      </c>
      <c r="M652" s="80"/>
      <c r="N652" s="80">
        <f t="shared" si="132"/>
        <v>0</v>
      </c>
      <c r="O652" s="72">
        <f t="shared" si="133"/>
        <v>0</v>
      </c>
      <c r="P652" s="72">
        <f t="shared" si="143"/>
        <v>0</v>
      </c>
      <c r="Q652" s="72">
        <f t="shared" si="140"/>
        <v>0</v>
      </c>
      <c r="R652" s="72">
        <f t="shared" si="141"/>
        <v>0</v>
      </c>
      <c r="S652" s="72">
        <f t="shared" si="134"/>
        <v>0</v>
      </c>
      <c r="T652" s="74">
        <f t="shared" si="135"/>
        <v>0</v>
      </c>
      <c r="U652" s="77">
        <f t="shared" si="136"/>
        <v>360</v>
      </c>
      <c r="V652" s="78">
        <f t="shared" si="137"/>
        <v>0</v>
      </c>
    </row>
    <row r="653" spans="9:22" x14ac:dyDescent="0.25">
      <c r="I653" s="96">
        <f t="shared" si="138"/>
        <v>0</v>
      </c>
      <c r="J653" s="97">
        <f t="shared" si="139"/>
        <v>0</v>
      </c>
      <c r="K653" s="79">
        <f t="shared" si="142"/>
        <v>0</v>
      </c>
      <c r="L653" s="72">
        <f t="shared" si="131"/>
        <v>0</v>
      </c>
      <c r="M653" s="80"/>
      <c r="N653" s="80">
        <f t="shared" si="132"/>
        <v>0</v>
      </c>
      <c r="O653" s="72">
        <f t="shared" si="133"/>
        <v>0</v>
      </c>
      <c r="P653" s="72">
        <f t="shared" si="143"/>
        <v>0</v>
      </c>
      <c r="Q653" s="72">
        <f t="shared" si="140"/>
        <v>0</v>
      </c>
      <c r="R653" s="72">
        <f t="shared" si="141"/>
        <v>0</v>
      </c>
      <c r="S653" s="72">
        <f t="shared" si="134"/>
        <v>0</v>
      </c>
      <c r="T653" s="74">
        <f t="shared" si="135"/>
        <v>0</v>
      </c>
      <c r="U653" s="77">
        <f t="shared" si="136"/>
        <v>360</v>
      </c>
      <c r="V653" s="78">
        <f t="shared" si="137"/>
        <v>0</v>
      </c>
    </row>
    <row r="654" spans="9:22" x14ac:dyDescent="0.25">
      <c r="I654" s="96">
        <f t="shared" si="138"/>
        <v>0</v>
      </c>
      <c r="J654" s="97">
        <f t="shared" si="139"/>
        <v>0</v>
      </c>
      <c r="K654" s="79">
        <f t="shared" si="142"/>
        <v>0</v>
      </c>
      <c r="L654" s="72">
        <f t="shared" si="131"/>
        <v>0</v>
      </c>
      <c r="M654" s="80"/>
      <c r="N654" s="80">
        <f t="shared" si="132"/>
        <v>0</v>
      </c>
      <c r="O654" s="72">
        <f t="shared" si="133"/>
        <v>0</v>
      </c>
      <c r="P654" s="72">
        <f t="shared" si="143"/>
        <v>0</v>
      </c>
      <c r="Q654" s="72">
        <f t="shared" si="140"/>
        <v>0</v>
      </c>
      <c r="R654" s="72">
        <f t="shared" si="141"/>
        <v>0</v>
      </c>
      <c r="S654" s="72">
        <f t="shared" si="134"/>
        <v>0</v>
      </c>
      <c r="T654" s="74">
        <f t="shared" si="135"/>
        <v>0</v>
      </c>
      <c r="U654" s="77">
        <f t="shared" si="136"/>
        <v>360</v>
      </c>
      <c r="V654" s="78">
        <f t="shared" si="137"/>
        <v>0</v>
      </c>
    </row>
    <row r="655" spans="9:22" x14ac:dyDescent="0.25">
      <c r="I655" s="96">
        <f t="shared" si="138"/>
        <v>0</v>
      </c>
      <c r="J655" s="97">
        <f t="shared" si="139"/>
        <v>0</v>
      </c>
      <c r="K655" s="79">
        <f t="shared" si="142"/>
        <v>0</v>
      </c>
      <c r="L655" s="72">
        <f t="shared" si="131"/>
        <v>0</v>
      </c>
      <c r="M655" s="80"/>
      <c r="N655" s="80">
        <f t="shared" si="132"/>
        <v>0</v>
      </c>
      <c r="O655" s="72">
        <f t="shared" si="133"/>
        <v>0</v>
      </c>
      <c r="P655" s="72">
        <f t="shared" si="143"/>
        <v>0</v>
      </c>
      <c r="Q655" s="72">
        <f t="shared" si="140"/>
        <v>0</v>
      </c>
      <c r="R655" s="72">
        <f t="shared" si="141"/>
        <v>0</v>
      </c>
      <c r="S655" s="72">
        <f t="shared" si="134"/>
        <v>0</v>
      </c>
      <c r="T655" s="74">
        <f t="shared" si="135"/>
        <v>0</v>
      </c>
      <c r="U655" s="77">
        <f t="shared" si="136"/>
        <v>360</v>
      </c>
      <c r="V655" s="78">
        <f t="shared" si="137"/>
        <v>0</v>
      </c>
    </row>
    <row r="656" spans="9:22" x14ac:dyDescent="0.25">
      <c r="I656" s="96">
        <f t="shared" si="138"/>
        <v>0</v>
      </c>
      <c r="J656" s="97">
        <f t="shared" si="139"/>
        <v>0</v>
      </c>
      <c r="K656" s="79">
        <f t="shared" si="142"/>
        <v>0</v>
      </c>
      <c r="L656" s="72">
        <f t="shared" si="131"/>
        <v>0</v>
      </c>
      <c r="M656" s="80"/>
      <c r="N656" s="80">
        <f t="shared" si="132"/>
        <v>0</v>
      </c>
      <c r="O656" s="72">
        <f t="shared" si="133"/>
        <v>0</v>
      </c>
      <c r="P656" s="72">
        <f t="shared" si="143"/>
        <v>0</v>
      </c>
      <c r="Q656" s="72">
        <f t="shared" si="140"/>
        <v>0</v>
      </c>
      <c r="R656" s="72">
        <f t="shared" si="141"/>
        <v>0</v>
      </c>
      <c r="S656" s="72">
        <f t="shared" si="134"/>
        <v>0</v>
      </c>
      <c r="T656" s="74">
        <f t="shared" si="135"/>
        <v>0</v>
      </c>
      <c r="U656" s="77">
        <f t="shared" si="136"/>
        <v>360</v>
      </c>
      <c r="V656" s="78">
        <f t="shared" si="137"/>
        <v>0</v>
      </c>
    </row>
    <row r="657" spans="9:22" x14ac:dyDescent="0.25">
      <c r="I657" s="96">
        <f t="shared" si="138"/>
        <v>0</v>
      </c>
      <c r="J657" s="97">
        <f t="shared" si="139"/>
        <v>0</v>
      </c>
      <c r="K657" s="79">
        <f t="shared" si="142"/>
        <v>0</v>
      </c>
      <c r="L657" s="72">
        <f t="shared" si="131"/>
        <v>0</v>
      </c>
      <c r="M657" s="80"/>
      <c r="N657" s="80">
        <f t="shared" si="132"/>
        <v>0</v>
      </c>
      <c r="O657" s="72">
        <f t="shared" si="133"/>
        <v>0</v>
      </c>
      <c r="P657" s="72">
        <f t="shared" si="143"/>
        <v>0</v>
      </c>
      <c r="Q657" s="72">
        <f t="shared" si="140"/>
        <v>0</v>
      </c>
      <c r="R657" s="72">
        <f t="shared" si="141"/>
        <v>0</v>
      </c>
      <c r="S657" s="72">
        <f t="shared" si="134"/>
        <v>0</v>
      </c>
      <c r="T657" s="74">
        <f t="shared" si="135"/>
        <v>0</v>
      </c>
      <c r="U657" s="77">
        <f t="shared" si="136"/>
        <v>360</v>
      </c>
      <c r="V657" s="78">
        <f t="shared" si="137"/>
        <v>0</v>
      </c>
    </row>
    <row r="658" spans="9:22" x14ac:dyDescent="0.25">
      <c r="I658" s="96">
        <f t="shared" si="138"/>
        <v>0</v>
      </c>
      <c r="J658" s="97">
        <f t="shared" si="139"/>
        <v>0</v>
      </c>
      <c r="K658" s="79">
        <f t="shared" si="142"/>
        <v>0</v>
      </c>
      <c r="L658" s="72">
        <f t="shared" si="131"/>
        <v>0</v>
      </c>
      <c r="M658" s="80"/>
      <c r="N658" s="80">
        <f t="shared" si="132"/>
        <v>0</v>
      </c>
      <c r="O658" s="72">
        <f t="shared" si="133"/>
        <v>0</v>
      </c>
      <c r="P658" s="72">
        <f t="shared" si="143"/>
        <v>0</v>
      </c>
      <c r="Q658" s="72">
        <f t="shared" si="140"/>
        <v>0</v>
      </c>
      <c r="R658" s="72">
        <f t="shared" si="141"/>
        <v>0</v>
      </c>
      <c r="S658" s="72">
        <f t="shared" si="134"/>
        <v>0</v>
      </c>
      <c r="T658" s="74">
        <f t="shared" si="135"/>
        <v>0</v>
      </c>
      <c r="U658" s="77">
        <f t="shared" si="136"/>
        <v>360</v>
      </c>
      <c r="V658" s="78">
        <f t="shared" si="137"/>
        <v>0</v>
      </c>
    </row>
    <row r="659" spans="9:22" x14ac:dyDescent="0.25">
      <c r="I659" s="96">
        <f t="shared" si="138"/>
        <v>0</v>
      </c>
      <c r="J659" s="97">
        <f t="shared" si="139"/>
        <v>0</v>
      </c>
      <c r="K659" s="79">
        <f t="shared" si="142"/>
        <v>0</v>
      </c>
      <c r="L659" s="72">
        <f t="shared" si="131"/>
        <v>0</v>
      </c>
      <c r="M659" s="80"/>
      <c r="N659" s="80">
        <f t="shared" si="132"/>
        <v>0</v>
      </c>
      <c r="O659" s="72">
        <f t="shared" si="133"/>
        <v>0</v>
      </c>
      <c r="P659" s="72">
        <f t="shared" si="143"/>
        <v>0</v>
      </c>
      <c r="Q659" s="72">
        <f t="shared" si="140"/>
        <v>0</v>
      </c>
      <c r="R659" s="72">
        <f t="shared" si="141"/>
        <v>0</v>
      </c>
      <c r="S659" s="72">
        <f t="shared" si="134"/>
        <v>0</v>
      </c>
      <c r="T659" s="74">
        <f t="shared" si="135"/>
        <v>0</v>
      </c>
      <c r="U659" s="77">
        <f t="shared" si="136"/>
        <v>360</v>
      </c>
      <c r="V659" s="78">
        <f t="shared" si="137"/>
        <v>0</v>
      </c>
    </row>
    <row r="660" spans="9:22" x14ac:dyDescent="0.25">
      <c r="I660" s="96">
        <f t="shared" si="138"/>
        <v>0</v>
      </c>
      <c r="J660" s="97">
        <f t="shared" si="139"/>
        <v>0</v>
      </c>
      <c r="K660" s="79">
        <f t="shared" si="142"/>
        <v>0</v>
      </c>
      <c r="L660" s="72">
        <f t="shared" si="131"/>
        <v>0</v>
      </c>
      <c r="M660" s="80"/>
      <c r="N660" s="80">
        <f t="shared" si="132"/>
        <v>0</v>
      </c>
      <c r="O660" s="72">
        <f t="shared" si="133"/>
        <v>0</v>
      </c>
      <c r="P660" s="72">
        <f t="shared" si="143"/>
        <v>0</v>
      </c>
      <c r="Q660" s="72">
        <f t="shared" si="140"/>
        <v>0</v>
      </c>
      <c r="R660" s="72">
        <f t="shared" si="141"/>
        <v>0</v>
      </c>
      <c r="S660" s="72">
        <f t="shared" si="134"/>
        <v>0</v>
      </c>
      <c r="T660" s="74">
        <f t="shared" si="135"/>
        <v>0</v>
      </c>
      <c r="U660" s="77">
        <f t="shared" si="136"/>
        <v>360</v>
      </c>
      <c r="V660" s="78">
        <f t="shared" si="137"/>
        <v>0</v>
      </c>
    </row>
    <row r="661" spans="9:22" x14ac:dyDescent="0.25">
      <c r="I661" s="96">
        <f t="shared" si="138"/>
        <v>0</v>
      </c>
      <c r="J661" s="97">
        <f t="shared" si="139"/>
        <v>0</v>
      </c>
      <c r="K661" s="79">
        <f t="shared" si="142"/>
        <v>0</v>
      </c>
      <c r="L661" s="72">
        <f t="shared" si="131"/>
        <v>0</v>
      </c>
      <c r="M661" s="80"/>
      <c r="N661" s="80">
        <f t="shared" si="132"/>
        <v>0</v>
      </c>
      <c r="O661" s="72">
        <f t="shared" si="133"/>
        <v>0</v>
      </c>
      <c r="P661" s="72">
        <f t="shared" si="143"/>
        <v>0</v>
      </c>
      <c r="Q661" s="72">
        <f t="shared" si="140"/>
        <v>0</v>
      </c>
      <c r="R661" s="72">
        <f t="shared" si="141"/>
        <v>0</v>
      </c>
      <c r="S661" s="72">
        <f t="shared" si="134"/>
        <v>0</v>
      </c>
      <c r="T661" s="74">
        <f t="shared" si="135"/>
        <v>0</v>
      </c>
      <c r="U661" s="77">
        <f t="shared" si="136"/>
        <v>360</v>
      </c>
      <c r="V661" s="78">
        <f t="shared" si="137"/>
        <v>0</v>
      </c>
    </row>
    <row r="662" spans="9:22" x14ac:dyDescent="0.25">
      <c r="I662" s="96">
        <f t="shared" si="138"/>
        <v>0</v>
      </c>
      <c r="J662" s="97">
        <f t="shared" si="139"/>
        <v>0</v>
      </c>
      <c r="K662" s="79">
        <f t="shared" si="142"/>
        <v>0</v>
      </c>
      <c r="L662" s="72">
        <f t="shared" si="131"/>
        <v>0</v>
      </c>
      <c r="M662" s="80"/>
      <c r="N662" s="80">
        <f t="shared" si="132"/>
        <v>0</v>
      </c>
      <c r="O662" s="72">
        <f t="shared" si="133"/>
        <v>0</v>
      </c>
      <c r="P662" s="72">
        <f t="shared" si="143"/>
        <v>0</v>
      </c>
      <c r="Q662" s="72">
        <f t="shared" si="140"/>
        <v>0</v>
      </c>
      <c r="R662" s="72">
        <f t="shared" si="141"/>
        <v>0</v>
      </c>
      <c r="S662" s="72">
        <f t="shared" si="134"/>
        <v>0</v>
      </c>
      <c r="T662" s="74">
        <f t="shared" si="135"/>
        <v>0</v>
      </c>
      <c r="U662" s="77">
        <f t="shared" si="136"/>
        <v>360</v>
      </c>
      <c r="V662" s="78">
        <f t="shared" si="137"/>
        <v>0</v>
      </c>
    </row>
    <row r="663" spans="9:22" x14ac:dyDescent="0.25">
      <c r="I663" s="96">
        <f t="shared" si="138"/>
        <v>0</v>
      </c>
      <c r="J663" s="97">
        <f t="shared" si="139"/>
        <v>0</v>
      </c>
      <c r="K663" s="79">
        <f t="shared" si="142"/>
        <v>0</v>
      </c>
      <c r="L663" s="72">
        <f t="shared" si="131"/>
        <v>0</v>
      </c>
      <c r="M663" s="80"/>
      <c r="N663" s="80">
        <f t="shared" si="132"/>
        <v>0</v>
      </c>
      <c r="O663" s="72">
        <f t="shared" si="133"/>
        <v>0</v>
      </c>
      <c r="P663" s="72">
        <f t="shared" si="143"/>
        <v>0</v>
      </c>
      <c r="Q663" s="72">
        <f t="shared" si="140"/>
        <v>0</v>
      </c>
      <c r="R663" s="72">
        <f t="shared" si="141"/>
        <v>0</v>
      </c>
      <c r="S663" s="72">
        <f t="shared" si="134"/>
        <v>0</v>
      </c>
      <c r="T663" s="74">
        <f t="shared" si="135"/>
        <v>0</v>
      </c>
      <c r="U663" s="77">
        <f t="shared" si="136"/>
        <v>360</v>
      </c>
      <c r="V663" s="78">
        <f t="shared" si="137"/>
        <v>0</v>
      </c>
    </row>
    <row r="664" spans="9:22" x14ac:dyDescent="0.25">
      <c r="I664" s="96">
        <f t="shared" si="138"/>
        <v>0</v>
      </c>
      <c r="J664" s="97">
        <f t="shared" si="139"/>
        <v>0</v>
      </c>
      <c r="K664" s="79">
        <f t="shared" si="142"/>
        <v>0</v>
      </c>
      <c r="L664" s="72">
        <f t="shared" si="131"/>
        <v>0</v>
      </c>
      <c r="M664" s="80"/>
      <c r="N664" s="80">
        <f t="shared" si="132"/>
        <v>0</v>
      </c>
      <c r="O664" s="72">
        <f t="shared" si="133"/>
        <v>0</v>
      </c>
      <c r="P664" s="72">
        <f t="shared" si="143"/>
        <v>0</v>
      </c>
      <c r="Q664" s="72">
        <f t="shared" si="140"/>
        <v>0</v>
      </c>
      <c r="R664" s="72">
        <f t="shared" si="141"/>
        <v>0</v>
      </c>
      <c r="S664" s="72">
        <f t="shared" si="134"/>
        <v>0</v>
      </c>
      <c r="T664" s="74">
        <f t="shared" si="135"/>
        <v>0</v>
      </c>
      <c r="U664" s="77">
        <f t="shared" si="136"/>
        <v>360</v>
      </c>
      <c r="V664" s="78">
        <f t="shared" si="137"/>
        <v>0</v>
      </c>
    </row>
    <row r="665" spans="9:22" x14ac:dyDescent="0.25">
      <c r="I665" s="96">
        <f t="shared" si="138"/>
        <v>0</v>
      </c>
      <c r="J665" s="97">
        <f t="shared" si="139"/>
        <v>0</v>
      </c>
      <c r="K665" s="79">
        <f t="shared" si="142"/>
        <v>0</v>
      </c>
      <c r="L665" s="72">
        <f t="shared" si="131"/>
        <v>0</v>
      </c>
      <c r="M665" s="80"/>
      <c r="N665" s="80">
        <f t="shared" si="132"/>
        <v>0</v>
      </c>
      <c r="O665" s="72">
        <f t="shared" si="133"/>
        <v>0</v>
      </c>
      <c r="P665" s="72">
        <f t="shared" si="143"/>
        <v>0</v>
      </c>
      <c r="Q665" s="72">
        <f t="shared" si="140"/>
        <v>0</v>
      </c>
      <c r="R665" s="72">
        <f t="shared" si="141"/>
        <v>0</v>
      </c>
      <c r="S665" s="72">
        <f t="shared" si="134"/>
        <v>0</v>
      </c>
      <c r="T665" s="74">
        <f t="shared" si="135"/>
        <v>0</v>
      </c>
      <c r="U665" s="77">
        <f t="shared" si="136"/>
        <v>360</v>
      </c>
      <c r="V665" s="78">
        <f t="shared" si="137"/>
        <v>0</v>
      </c>
    </row>
    <row r="666" spans="9:22" x14ac:dyDescent="0.25">
      <c r="I666" s="96">
        <f t="shared" si="138"/>
        <v>0</v>
      </c>
      <c r="J666" s="97">
        <f t="shared" si="139"/>
        <v>0</v>
      </c>
      <c r="K666" s="79">
        <f t="shared" si="142"/>
        <v>0</v>
      </c>
      <c r="L666" s="72">
        <f t="shared" si="131"/>
        <v>0</v>
      </c>
      <c r="M666" s="80"/>
      <c r="N666" s="80">
        <f t="shared" si="132"/>
        <v>0</v>
      </c>
      <c r="O666" s="72">
        <f t="shared" si="133"/>
        <v>0</v>
      </c>
      <c r="P666" s="72">
        <f t="shared" si="143"/>
        <v>0</v>
      </c>
      <c r="Q666" s="72">
        <f t="shared" si="140"/>
        <v>0</v>
      </c>
      <c r="R666" s="72">
        <f t="shared" si="141"/>
        <v>0</v>
      </c>
      <c r="S666" s="72">
        <f t="shared" si="134"/>
        <v>0</v>
      </c>
      <c r="T666" s="74">
        <f t="shared" si="135"/>
        <v>0</v>
      </c>
      <c r="U666" s="77">
        <f t="shared" si="136"/>
        <v>360</v>
      </c>
      <c r="V666" s="78">
        <f t="shared" si="137"/>
        <v>0</v>
      </c>
    </row>
    <row r="667" spans="9:22" x14ac:dyDescent="0.25">
      <c r="I667" s="96">
        <f t="shared" si="138"/>
        <v>0</v>
      </c>
      <c r="J667" s="97">
        <f t="shared" si="139"/>
        <v>0</v>
      </c>
      <c r="K667" s="79">
        <f t="shared" si="142"/>
        <v>0</v>
      </c>
      <c r="L667" s="72">
        <f t="shared" si="131"/>
        <v>0</v>
      </c>
      <c r="M667" s="80"/>
      <c r="N667" s="80">
        <f t="shared" si="132"/>
        <v>0</v>
      </c>
      <c r="O667" s="72">
        <f t="shared" si="133"/>
        <v>0</v>
      </c>
      <c r="P667" s="72">
        <f t="shared" si="143"/>
        <v>0</v>
      </c>
      <c r="Q667" s="72">
        <f t="shared" si="140"/>
        <v>0</v>
      </c>
      <c r="R667" s="72">
        <f t="shared" si="141"/>
        <v>0</v>
      </c>
      <c r="S667" s="72">
        <f t="shared" si="134"/>
        <v>0</v>
      </c>
      <c r="T667" s="74">
        <f t="shared" si="135"/>
        <v>0</v>
      </c>
      <c r="U667" s="77">
        <f t="shared" si="136"/>
        <v>360</v>
      </c>
      <c r="V667" s="78">
        <f t="shared" si="137"/>
        <v>0</v>
      </c>
    </row>
    <row r="668" spans="9:22" x14ac:dyDescent="0.25">
      <c r="I668" s="96">
        <f t="shared" si="138"/>
        <v>0</v>
      </c>
      <c r="J668" s="97">
        <f t="shared" si="139"/>
        <v>0</v>
      </c>
      <c r="K668" s="79">
        <f t="shared" si="142"/>
        <v>0</v>
      </c>
      <c r="L668" s="72">
        <f t="shared" si="131"/>
        <v>0</v>
      </c>
      <c r="M668" s="80"/>
      <c r="N668" s="80">
        <f t="shared" si="132"/>
        <v>0</v>
      </c>
      <c r="O668" s="72">
        <f t="shared" si="133"/>
        <v>0</v>
      </c>
      <c r="P668" s="72">
        <f t="shared" si="143"/>
        <v>0</v>
      </c>
      <c r="Q668" s="72">
        <f t="shared" si="140"/>
        <v>0</v>
      </c>
      <c r="R668" s="72">
        <f t="shared" si="141"/>
        <v>0</v>
      </c>
      <c r="S668" s="72">
        <f t="shared" si="134"/>
        <v>0</v>
      </c>
      <c r="T668" s="74">
        <f t="shared" si="135"/>
        <v>0</v>
      </c>
      <c r="U668" s="77">
        <f t="shared" si="136"/>
        <v>360</v>
      </c>
      <c r="V668" s="78">
        <f t="shared" si="137"/>
        <v>0</v>
      </c>
    </row>
    <row r="669" spans="9:22" x14ac:dyDescent="0.25">
      <c r="I669" s="96">
        <f t="shared" si="138"/>
        <v>0</v>
      </c>
      <c r="J669" s="97">
        <f t="shared" si="139"/>
        <v>0</v>
      </c>
      <c r="K669" s="79">
        <f t="shared" si="142"/>
        <v>0</v>
      </c>
      <c r="L669" s="72">
        <f t="shared" si="131"/>
        <v>0</v>
      </c>
      <c r="M669" s="80"/>
      <c r="N669" s="80">
        <f t="shared" si="132"/>
        <v>0</v>
      </c>
      <c r="O669" s="72">
        <f t="shared" si="133"/>
        <v>0</v>
      </c>
      <c r="P669" s="72">
        <f t="shared" si="143"/>
        <v>0</v>
      </c>
      <c r="Q669" s="72">
        <f t="shared" si="140"/>
        <v>0</v>
      </c>
      <c r="R669" s="72">
        <f t="shared" si="141"/>
        <v>0</v>
      </c>
      <c r="S669" s="72">
        <f t="shared" si="134"/>
        <v>0</v>
      </c>
      <c r="T669" s="74">
        <f t="shared" si="135"/>
        <v>0</v>
      </c>
      <c r="U669" s="77">
        <f t="shared" si="136"/>
        <v>360</v>
      </c>
      <c r="V669" s="78">
        <f t="shared" si="137"/>
        <v>0</v>
      </c>
    </row>
    <row r="670" spans="9:22" x14ac:dyDescent="0.25">
      <c r="I670" s="96">
        <f t="shared" si="138"/>
        <v>0</v>
      </c>
      <c r="J670" s="97">
        <f t="shared" si="139"/>
        <v>0</v>
      </c>
      <c r="K670" s="79">
        <f t="shared" si="142"/>
        <v>0</v>
      </c>
      <c r="L670" s="72">
        <f t="shared" si="131"/>
        <v>0</v>
      </c>
      <c r="M670" s="80"/>
      <c r="N670" s="80">
        <f t="shared" si="132"/>
        <v>0</v>
      </c>
      <c r="O670" s="72">
        <f t="shared" si="133"/>
        <v>0</v>
      </c>
      <c r="P670" s="72">
        <f t="shared" si="143"/>
        <v>0</v>
      </c>
      <c r="Q670" s="72">
        <f t="shared" si="140"/>
        <v>0</v>
      </c>
      <c r="R670" s="72">
        <f t="shared" si="141"/>
        <v>0</v>
      </c>
      <c r="S670" s="72">
        <f t="shared" si="134"/>
        <v>0</v>
      </c>
      <c r="T670" s="74">
        <f t="shared" si="135"/>
        <v>0</v>
      </c>
      <c r="U670" s="77">
        <f t="shared" si="136"/>
        <v>360</v>
      </c>
      <c r="V670" s="78">
        <f t="shared" si="137"/>
        <v>0</v>
      </c>
    </row>
    <row r="671" spans="9:22" x14ac:dyDescent="0.25">
      <c r="I671" s="96">
        <f t="shared" si="138"/>
        <v>0</v>
      </c>
      <c r="J671" s="97">
        <f t="shared" si="139"/>
        <v>0</v>
      </c>
      <c r="K671" s="79">
        <f t="shared" si="142"/>
        <v>0</v>
      </c>
      <c r="L671" s="72">
        <f t="shared" si="131"/>
        <v>0</v>
      </c>
      <c r="M671" s="80"/>
      <c r="N671" s="80">
        <f t="shared" si="132"/>
        <v>0</v>
      </c>
      <c r="O671" s="72">
        <f t="shared" si="133"/>
        <v>0</v>
      </c>
      <c r="P671" s="72">
        <f t="shared" si="143"/>
        <v>0</v>
      </c>
      <c r="Q671" s="72">
        <f t="shared" si="140"/>
        <v>0</v>
      </c>
      <c r="R671" s="72">
        <f t="shared" si="141"/>
        <v>0</v>
      </c>
      <c r="S671" s="72">
        <f t="shared" si="134"/>
        <v>0</v>
      </c>
      <c r="T671" s="74">
        <f t="shared" si="135"/>
        <v>0</v>
      </c>
      <c r="U671" s="77">
        <f t="shared" si="136"/>
        <v>360</v>
      </c>
      <c r="V671" s="78">
        <f t="shared" si="137"/>
        <v>0</v>
      </c>
    </row>
    <row r="672" spans="9:22" x14ac:dyDescent="0.25">
      <c r="I672" s="96">
        <f t="shared" si="138"/>
        <v>0</v>
      </c>
      <c r="J672" s="97">
        <f t="shared" si="139"/>
        <v>0</v>
      </c>
      <c r="K672" s="79">
        <f t="shared" si="142"/>
        <v>0</v>
      </c>
      <c r="L672" s="72">
        <f t="shared" si="131"/>
        <v>0</v>
      </c>
      <c r="M672" s="80"/>
      <c r="N672" s="80">
        <f t="shared" si="132"/>
        <v>0</v>
      </c>
      <c r="O672" s="72">
        <f t="shared" si="133"/>
        <v>0</v>
      </c>
      <c r="P672" s="72">
        <f t="shared" si="143"/>
        <v>0</v>
      </c>
      <c r="Q672" s="72">
        <f t="shared" si="140"/>
        <v>0</v>
      </c>
      <c r="R672" s="72">
        <f t="shared" si="141"/>
        <v>0</v>
      </c>
      <c r="S672" s="72">
        <f t="shared" si="134"/>
        <v>0</v>
      </c>
      <c r="T672" s="74">
        <f t="shared" si="135"/>
        <v>0</v>
      </c>
      <c r="U672" s="77">
        <f t="shared" si="136"/>
        <v>360</v>
      </c>
      <c r="V672" s="78">
        <f t="shared" si="137"/>
        <v>0</v>
      </c>
    </row>
    <row r="673" spans="9:22" x14ac:dyDescent="0.25">
      <c r="I673" s="96">
        <f t="shared" si="138"/>
        <v>0</v>
      </c>
      <c r="J673" s="97">
        <f t="shared" si="139"/>
        <v>0</v>
      </c>
      <c r="K673" s="79">
        <f t="shared" si="142"/>
        <v>0</v>
      </c>
      <c r="L673" s="72">
        <f t="shared" si="131"/>
        <v>0</v>
      </c>
      <c r="M673" s="80"/>
      <c r="N673" s="80">
        <f t="shared" si="132"/>
        <v>0</v>
      </c>
      <c r="O673" s="72">
        <f t="shared" si="133"/>
        <v>0</v>
      </c>
      <c r="P673" s="72">
        <f t="shared" si="143"/>
        <v>0</v>
      </c>
      <c r="Q673" s="72">
        <f t="shared" si="140"/>
        <v>0</v>
      </c>
      <c r="R673" s="72">
        <f t="shared" si="141"/>
        <v>0</v>
      </c>
      <c r="S673" s="72">
        <f t="shared" si="134"/>
        <v>0</v>
      </c>
      <c r="T673" s="74">
        <f t="shared" si="135"/>
        <v>0</v>
      </c>
      <c r="U673" s="77">
        <f t="shared" si="136"/>
        <v>360</v>
      </c>
      <c r="V673" s="78">
        <f t="shared" si="137"/>
        <v>0</v>
      </c>
    </row>
    <row r="674" spans="9:22" x14ac:dyDescent="0.25">
      <c r="I674" s="96">
        <f t="shared" si="138"/>
        <v>0</v>
      </c>
      <c r="J674" s="97">
        <f t="shared" si="139"/>
        <v>0</v>
      </c>
      <c r="K674" s="79">
        <f t="shared" si="142"/>
        <v>0</v>
      </c>
      <c r="L674" s="72">
        <f t="shared" si="131"/>
        <v>0</v>
      </c>
      <c r="M674" s="80"/>
      <c r="N674" s="80">
        <f t="shared" si="132"/>
        <v>0</v>
      </c>
      <c r="O674" s="72">
        <f t="shared" si="133"/>
        <v>0</v>
      </c>
      <c r="P674" s="72">
        <f t="shared" si="143"/>
        <v>0</v>
      </c>
      <c r="Q674" s="72">
        <f t="shared" si="140"/>
        <v>0</v>
      </c>
      <c r="R674" s="72">
        <f t="shared" si="141"/>
        <v>0</v>
      </c>
      <c r="S674" s="72">
        <f t="shared" si="134"/>
        <v>0</v>
      </c>
      <c r="T674" s="74">
        <f t="shared" si="135"/>
        <v>0</v>
      </c>
      <c r="U674" s="77">
        <f t="shared" si="136"/>
        <v>360</v>
      </c>
      <c r="V674" s="78">
        <f t="shared" si="137"/>
        <v>0</v>
      </c>
    </row>
    <row r="675" spans="9:22" x14ac:dyDescent="0.25">
      <c r="I675" s="96">
        <f t="shared" si="138"/>
        <v>0</v>
      </c>
      <c r="J675" s="97">
        <f t="shared" si="139"/>
        <v>0</v>
      </c>
      <c r="K675" s="79">
        <f t="shared" si="142"/>
        <v>0</v>
      </c>
      <c r="L675" s="72">
        <f t="shared" si="131"/>
        <v>0</v>
      </c>
      <c r="M675" s="80"/>
      <c r="N675" s="80">
        <f t="shared" si="132"/>
        <v>0</v>
      </c>
      <c r="O675" s="72">
        <f t="shared" si="133"/>
        <v>0</v>
      </c>
      <c r="P675" s="72">
        <f t="shared" si="143"/>
        <v>0</v>
      </c>
      <c r="Q675" s="72">
        <f t="shared" si="140"/>
        <v>0</v>
      </c>
      <c r="R675" s="72">
        <f t="shared" si="141"/>
        <v>0</v>
      </c>
      <c r="S675" s="72">
        <f t="shared" si="134"/>
        <v>0</v>
      </c>
      <c r="T675" s="74">
        <f t="shared" si="135"/>
        <v>0</v>
      </c>
      <c r="U675" s="77">
        <f t="shared" si="136"/>
        <v>360</v>
      </c>
      <c r="V675" s="78">
        <f t="shared" si="137"/>
        <v>0</v>
      </c>
    </row>
    <row r="676" spans="9:22" x14ac:dyDescent="0.25">
      <c r="I676" s="96">
        <f t="shared" si="138"/>
        <v>0</v>
      </c>
      <c r="J676" s="97">
        <f t="shared" si="139"/>
        <v>0</v>
      </c>
      <c r="K676" s="79">
        <f t="shared" si="142"/>
        <v>0</v>
      </c>
      <c r="L676" s="72">
        <f t="shared" si="131"/>
        <v>0</v>
      </c>
      <c r="M676" s="80"/>
      <c r="N676" s="80">
        <f t="shared" si="132"/>
        <v>0</v>
      </c>
      <c r="O676" s="72">
        <f t="shared" si="133"/>
        <v>0</v>
      </c>
      <c r="P676" s="72">
        <f t="shared" si="143"/>
        <v>0</v>
      </c>
      <c r="Q676" s="72">
        <f t="shared" si="140"/>
        <v>0</v>
      </c>
      <c r="R676" s="72">
        <f t="shared" si="141"/>
        <v>0</v>
      </c>
      <c r="S676" s="72">
        <f t="shared" si="134"/>
        <v>0</v>
      </c>
      <c r="T676" s="74">
        <f t="shared" si="135"/>
        <v>0</v>
      </c>
      <c r="U676" s="77">
        <f t="shared" si="136"/>
        <v>360</v>
      </c>
      <c r="V676" s="78">
        <f t="shared" si="137"/>
        <v>0</v>
      </c>
    </row>
    <row r="677" spans="9:22" x14ac:dyDescent="0.25">
      <c r="I677" s="96">
        <f t="shared" si="138"/>
        <v>0</v>
      </c>
      <c r="J677" s="97">
        <f t="shared" si="139"/>
        <v>0</v>
      </c>
      <c r="K677" s="79">
        <f t="shared" si="142"/>
        <v>0</v>
      </c>
      <c r="L677" s="72">
        <f t="shared" si="131"/>
        <v>0</v>
      </c>
      <c r="M677" s="80"/>
      <c r="N677" s="80">
        <f t="shared" si="132"/>
        <v>0</v>
      </c>
      <c r="O677" s="72">
        <f t="shared" si="133"/>
        <v>0</v>
      </c>
      <c r="P677" s="72">
        <f t="shared" si="143"/>
        <v>0</v>
      </c>
      <c r="Q677" s="72">
        <f t="shared" si="140"/>
        <v>0</v>
      </c>
      <c r="R677" s="72">
        <f t="shared" si="141"/>
        <v>0</v>
      </c>
      <c r="S677" s="72">
        <f t="shared" si="134"/>
        <v>0</v>
      </c>
      <c r="T677" s="74">
        <f t="shared" si="135"/>
        <v>0</v>
      </c>
      <c r="U677" s="77">
        <f t="shared" si="136"/>
        <v>360</v>
      </c>
      <c r="V677" s="78">
        <f t="shared" si="137"/>
        <v>0</v>
      </c>
    </row>
    <row r="678" spans="9:22" x14ac:dyDescent="0.25">
      <c r="I678" s="96">
        <f t="shared" si="138"/>
        <v>0</v>
      </c>
      <c r="J678" s="97">
        <f t="shared" si="139"/>
        <v>0</v>
      </c>
      <c r="K678" s="79">
        <f t="shared" si="142"/>
        <v>0</v>
      </c>
      <c r="L678" s="72">
        <f t="shared" si="131"/>
        <v>0</v>
      </c>
      <c r="M678" s="80"/>
      <c r="N678" s="80">
        <f t="shared" si="132"/>
        <v>0</v>
      </c>
      <c r="O678" s="72">
        <f t="shared" si="133"/>
        <v>0</v>
      </c>
      <c r="P678" s="72">
        <f t="shared" si="143"/>
        <v>0</v>
      </c>
      <c r="Q678" s="72">
        <f t="shared" si="140"/>
        <v>0</v>
      </c>
      <c r="R678" s="72">
        <f t="shared" si="141"/>
        <v>0</v>
      </c>
      <c r="S678" s="72">
        <f t="shared" si="134"/>
        <v>0</v>
      </c>
      <c r="T678" s="74">
        <f t="shared" si="135"/>
        <v>0</v>
      </c>
      <c r="U678" s="77">
        <f t="shared" si="136"/>
        <v>360</v>
      </c>
      <c r="V678" s="78">
        <f t="shared" si="137"/>
        <v>0</v>
      </c>
    </row>
    <row r="679" spans="9:22" x14ac:dyDescent="0.25">
      <c r="I679" s="96">
        <f t="shared" si="138"/>
        <v>0</v>
      </c>
      <c r="J679" s="97">
        <f t="shared" si="139"/>
        <v>0</v>
      </c>
      <c r="K679" s="79">
        <f t="shared" si="142"/>
        <v>0</v>
      </c>
      <c r="L679" s="72">
        <f t="shared" si="131"/>
        <v>0</v>
      </c>
      <c r="M679" s="80"/>
      <c r="N679" s="80">
        <f t="shared" si="132"/>
        <v>0</v>
      </c>
      <c r="O679" s="72">
        <f t="shared" si="133"/>
        <v>0</v>
      </c>
      <c r="P679" s="72">
        <f t="shared" si="143"/>
        <v>0</v>
      </c>
      <c r="Q679" s="72">
        <f t="shared" si="140"/>
        <v>0</v>
      </c>
      <c r="R679" s="72">
        <f t="shared" si="141"/>
        <v>0</v>
      </c>
      <c r="S679" s="72">
        <f t="shared" si="134"/>
        <v>0</v>
      </c>
      <c r="T679" s="74">
        <f t="shared" si="135"/>
        <v>0</v>
      </c>
      <c r="U679" s="77">
        <f t="shared" si="136"/>
        <v>360</v>
      </c>
      <c r="V679" s="78">
        <f t="shared" si="137"/>
        <v>0</v>
      </c>
    </row>
    <row r="680" spans="9:22" x14ac:dyDescent="0.25">
      <c r="I680" s="96">
        <f t="shared" si="138"/>
        <v>0</v>
      </c>
      <c r="J680" s="97">
        <f t="shared" si="139"/>
        <v>0</v>
      </c>
      <c r="K680" s="79">
        <f t="shared" si="142"/>
        <v>0</v>
      </c>
      <c r="L680" s="72">
        <f t="shared" si="131"/>
        <v>0</v>
      </c>
      <c r="M680" s="80"/>
      <c r="N680" s="80">
        <f t="shared" si="132"/>
        <v>0</v>
      </c>
      <c r="O680" s="72">
        <f t="shared" si="133"/>
        <v>0</v>
      </c>
      <c r="P680" s="72">
        <f t="shared" si="143"/>
        <v>0</v>
      </c>
      <c r="Q680" s="72">
        <f t="shared" si="140"/>
        <v>0</v>
      </c>
      <c r="R680" s="72">
        <f t="shared" si="141"/>
        <v>0</v>
      </c>
      <c r="S680" s="72">
        <f t="shared" si="134"/>
        <v>0</v>
      </c>
      <c r="T680" s="74">
        <f t="shared" si="135"/>
        <v>0</v>
      </c>
      <c r="U680" s="77">
        <f t="shared" si="136"/>
        <v>360</v>
      </c>
      <c r="V680" s="78">
        <f t="shared" si="137"/>
        <v>0</v>
      </c>
    </row>
    <row r="681" spans="9:22" x14ac:dyDescent="0.25">
      <c r="I681" s="96">
        <f t="shared" si="138"/>
        <v>0</v>
      </c>
      <c r="J681" s="97">
        <f t="shared" si="139"/>
        <v>0</v>
      </c>
      <c r="K681" s="79">
        <f t="shared" si="142"/>
        <v>0</v>
      </c>
      <c r="L681" s="72">
        <f t="shared" si="131"/>
        <v>0</v>
      </c>
      <c r="M681" s="80"/>
      <c r="N681" s="80">
        <f t="shared" si="132"/>
        <v>0</v>
      </c>
      <c r="O681" s="72">
        <f t="shared" si="133"/>
        <v>0</v>
      </c>
      <c r="P681" s="72">
        <f t="shared" si="143"/>
        <v>0</v>
      </c>
      <c r="Q681" s="72">
        <f t="shared" si="140"/>
        <v>0</v>
      </c>
      <c r="R681" s="72">
        <f t="shared" si="141"/>
        <v>0</v>
      </c>
      <c r="S681" s="72">
        <f t="shared" si="134"/>
        <v>0</v>
      </c>
      <c r="T681" s="74">
        <f t="shared" si="135"/>
        <v>0</v>
      </c>
      <c r="U681" s="77">
        <f t="shared" si="136"/>
        <v>360</v>
      </c>
      <c r="V681" s="78">
        <f t="shared" si="137"/>
        <v>0</v>
      </c>
    </row>
    <row r="682" spans="9:22" x14ac:dyDescent="0.25">
      <c r="I682" s="96">
        <f t="shared" si="138"/>
        <v>0</v>
      </c>
      <c r="J682" s="97">
        <f t="shared" si="139"/>
        <v>0</v>
      </c>
      <c r="K682" s="79">
        <f t="shared" si="142"/>
        <v>0</v>
      </c>
      <c r="L682" s="72">
        <f t="shared" si="131"/>
        <v>0</v>
      </c>
      <c r="M682" s="80"/>
      <c r="N682" s="80">
        <f t="shared" si="132"/>
        <v>0</v>
      </c>
      <c r="O682" s="72">
        <f t="shared" si="133"/>
        <v>0</v>
      </c>
      <c r="P682" s="72">
        <f t="shared" si="143"/>
        <v>0</v>
      </c>
      <c r="Q682" s="72">
        <f t="shared" si="140"/>
        <v>0</v>
      </c>
      <c r="R682" s="72">
        <f t="shared" si="141"/>
        <v>0</v>
      </c>
      <c r="S682" s="72">
        <f t="shared" si="134"/>
        <v>0</v>
      </c>
      <c r="T682" s="74">
        <f t="shared" si="135"/>
        <v>0</v>
      </c>
      <c r="U682" s="77">
        <f t="shared" si="136"/>
        <v>360</v>
      </c>
      <c r="V682" s="78">
        <f t="shared" si="137"/>
        <v>0</v>
      </c>
    </row>
    <row r="683" spans="9:22" x14ac:dyDescent="0.25">
      <c r="I683" s="96">
        <f t="shared" si="138"/>
        <v>0</v>
      </c>
      <c r="J683" s="97">
        <f t="shared" si="139"/>
        <v>0</v>
      </c>
      <c r="K683" s="79">
        <f t="shared" si="142"/>
        <v>0</v>
      </c>
      <c r="L683" s="72">
        <f t="shared" si="131"/>
        <v>0</v>
      </c>
      <c r="M683" s="80"/>
      <c r="N683" s="80">
        <f t="shared" si="132"/>
        <v>0</v>
      </c>
      <c r="O683" s="72">
        <f t="shared" si="133"/>
        <v>0</v>
      </c>
      <c r="P683" s="72">
        <f t="shared" si="143"/>
        <v>0</v>
      </c>
      <c r="Q683" s="72">
        <f t="shared" si="140"/>
        <v>0</v>
      </c>
      <c r="R683" s="72">
        <f t="shared" si="141"/>
        <v>0</v>
      </c>
      <c r="S683" s="72">
        <f t="shared" si="134"/>
        <v>0</v>
      </c>
      <c r="T683" s="74">
        <f t="shared" si="135"/>
        <v>0</v>
      </c>
      <c r="U683" s="77">
        <f t="shared" si="136"/>
        <v>360</v>
      </c>
      <c r="V683" s="78">
        <f t="shared" si="137"/>
        <v>0</v>
      </c>
    </row>
    <row r="684" spans="9:22" x14ac:dyDescent="0.25">
      <c r="I684" s="96">
        <f t="shared" si="138"/>
        <v>0</v>
      </c>
      <c r="J684" s="97">
        <f t="shared" si="139"/>
        <v>0</v>
      </c>
      <c r="K684" s="79">
        <f t="shared" si="142"/>
        <v>0</v>
      </c>
      <c r="L684" s="72">
        <f t="shared" si="131"/>
        <v>0</v>
      </c>
      <c r="M684" s="80"/>
      <c r="N684" s="80">
        <f t="shared" si="132"/>
        <v>0</v>
      </c>
      <c r="O684" s="72">
        <f t="shared" si="133"/>
        <v>0</v>
      </c>
      <c r="P684" s="72">
        <f t="shared" si="143"/>
        <v>0</v>
      </c>
      <c r="Q684" s="72">
        <f t="shared" si="140"/>
        <v>0</v>
      </c>
      <c r="R684" s="72">
        <f t="shared" si="141"/>
        <v>0</v>
      </c>
      <c r="S684" s="72">
        <f t="shared" si="134"/>
        <v>0</v>
      </c>
      <c r="T684" s="74">
        <f t="shared" si="135"/>
        <v>0</v>
      </c>
      <c r="U684" s="77">
        <f t="shared" si="136"/>
        <v>360</v>
      </c>
      <c r="V684" s="78">
        <f t="shared" si="137"/>
        <v>0</v>
      </c>
    </row>
    <row r="685" spans="9:22" x14ac:dyDescent="0.25">
      <c r="I685" s="96">
        <f t="shared" si="138"/>
        <v>0</v>
      </c>
      <c r="J685" s="97">
        <f t="shared" si="139"/>
        <v>0</v>
      </c>
      <c r="K685" s="79">
        <f t="shared" si="142"/>
        <v>0</v>
      </c>
      <c r="L685" s="72">
        <f t="shared" si="131"/>
        <v>0</v>
      </c>
      <c r="M685" s="80"/>
      <c r="N685" s="80">
        <f t="shared" si="132"/>
        <v>0</v>
      </c>
      <c r="O685" s="72">
        <f t="shared" si="133"/>
        <v>0</v>
      </c>
      <c r="P685" s="72">
        <f t="shared" si="143"/>
        <v>0</v>
      </c>
      <c r="Q685" s="72">
        <f t="shared" si="140"/>
        <v>0</v>
      </c>
      <c r="R685" s="72">
        <f t="shared" si="141"/>
        <v>0</v>
      </c>
      <c r="S685" s="72">
        <f t="shared" si="134"/>
        <v>0</v>
      </c>
      <c r="T685" s="74">
        <f t="shared" si="135"/>
        <v>0</v>
      </c>
      <c r="U685" s="77">
        <f t="shared" si="136"/>
        <v>360</v>
      </c>
      <c r="V685" s="78">
        <f t="shared" si="137"/>
        <v>0</v>
      </c>
    </row>
    <row r="686" spans="9:22" x14ac:dyDescent="0.25">
      <c r="I686" s="96">
        <f t="shared" si="138"/>
        <v>0</v>
      </c>
      <c r="J686" s="97">
        <f t="shared" si="139"/>
        <v>0</v>
      </c>
      <c r="K686" s="79">
        <f t="shared" si="142"/>
        <v>0</v>
      </c>
      <c r="L686" s="72">
        <f t="shared" si="131"/>
        <v>0</v>
      </c>
      <c r="M686" s="80"/>
      <c r="N686" s="80">
        <f t="shared" si="132"/>
        <v>0</v>
      </c>
      <c r="O686" s="72">
        <f t="shared" si="133"/>
        <v>0</v>
      </c>
      <c r="P686" s="72">
        <f t="shared" si="143"/>
        <v>0</v>
      </c>
      <c r="Q686" s="72">
        <f t="shared" si="140"/>
        <v>0</v>
      </c>
      <c r="R686" s="72">
        <f t="shared" si="141"/>
        <v>0</v>
      </c>
      <c r="S686" s="72">
        <f t="shared" si="134"/>
        <v>0</v>
      </c>
      <c r="T686" s="74">
        <f t="shared" si="135"/>
        <v>0</v>
      </c>
      <c r="U686" s="77">
        <f t="shared" si="136"/>
        <v>360</v>
      </c>
      <c r="V686" s="78">
        <f t="shared" si="137"/>
        <v>0</v>
      </c>
    </row>
    <row r="687" spans="9:22" x14ac:dyDescent="0.25">
      <c r="I687" s="96">
        <f t="shared" si="138"/>
        <v>0</v>
      </c>
      <c r="J687" s="97">
        <f t="shared" si="139"/>
        <v>0</v>
      </c>
      <c r="K687" s="79">
        <f t="shared" si="142"/>
        <v>0</v>
      </c>
      <c r="L687" s="72">
        <f t="shared" si="131"/>
        <v>0</v>
      </c>
      <c r="M687" s="80"/>
      <c r="N687" s="80">
        <f t="shared" si="132"/>
        <v>0</v>
      </c>
      <c r="O687" s="72">
        <f t="shared" si="133"/>
        <v>0</v>
      </c>
      <c r="P687" s="72">
        <f t="shared" si="143"/>
        <v>0</v>
      </c>
      <c r="Q687" s="72">
        <f t="shared" si="140"/>
        <v>0</v>
      </c>
      <c r="R687" s="72">
        <f t="shared" si="141"/>
        <v>0</v>
      </c>
      <c r="S687" s="72">
        <f t="shared" si="134"/>
        <v>0</v>
      </c>
      <c r="T687" s="74">
        <f t="shared" si="135"/>
        <v>0</v>
      </c>
      <c r="U687" s="77">
        <f t="shared" si="136"/>
        <v>360</v>
      </c>
      <c r="V687" s="78">
        <f t="shared" si="137"/>
        <v>0</v>
      </c>
    </row>
    <row r="688" spans="9:22" x14ac:dyDescent="0.25">
      <c r="I688" s="96">
        <f t="shared" si="138"/>
        <v>0</v>
      </c>
      <c r="J688" s="97">
        <f t="shared" si="139"/>
        <v>0</v>
      </c>
      <c r="K688" s="79">
        <f t="shared" si="142"/>
        <v>0</v>
      </c>
      <c r="L688" s="72">
        <f t="shared" si="131"/>
        <v>0</v>
      </c>
      <c r="M688" s="80"/>
      <c r="N688" s="80">
        <f t="shared" si="132"/>
        <v>0</v>
      </c>
      <c r="O688" s="72">
        <f t="shared" si="133"/>
        <v>0</v>
      </c>
      <c r="P688" s="72">
        <f t="shared" si="143"/>
        <v>0</v>
      </c>
      <c r="Q688" s="72">
        <f t="shared" si="140"/>
        <v>0</v>
      </c>
      <c r="R688" s="72">
        <f t="shared" si="141"/>
        <v>0</v>
      </c>
      <c r="S688" s="72">
        <f t="shared" si="134"/>
        <v>0</v>
      </c>
      <c r="T688" s="74">
        <f t="shared" si="135"/>
        <v>0</v>
      </c>
      <c r="U688" s="77">
        <f t="shared" si="136"/>
        <v>360</v>
      </c>
      <c r="V688" s="78">
        <f t="shared" si="137"/>
        <v>0</v>
      </c>
    </row>
    <row r="689" spans="9:22" x14ac:dyDescent="0.25">
      <c r="I689" s="96">
        <f t="shared" si="138"/>
        <v>0</v>
      </c>
      <c r="J689" s="97">
        <f t="shared" si="139"/>
        <v>0</v>
      </c>
      <c r="K689" s="79">
        <f t="shared" si="142"/>
        <v>0</v>
      </c>
      <c r="L689" s="72">
        <f t="shared" si="131"/>
        <v>0</v>
      </c>
      <c r="M689" s="80"/>
      <c r="N689" s="80">
        <f t="shared" si="132"/>
        <v>0</v>
      </c>
      <c r="O689" s="72">
        <f t="shared" si="133"/>
        <v>0</v>
      </c>
      <c r="P689" s="72">
        <f t="shared" si="143"/>
        <v>0</v>
      </c>
      <c r="Q689" s="72">
        <f t="shared" si="140"/>
        <v>0</v>
      </c>
      <c r="R689" s="72">
        <f t="shared" si="141"/>
        <v>0</v>
      </c>
      <c r="S689" s="72">
        <f t="shared" si="134"/>
        <v>0</v>
      </c>
      <c r="T689" s="74">
        <f t="shared" si="135"/>
        <v>0</v>
      </c>
      <c r="U689" s="77">
        <f t="shared" si="136"/>
        <v>360</v>
      </c>
      <c r="V689" s="78">
        <f t="shared" si="137"/>
        <v>0</v>
      </c>
    </row>
    <row r="690" spans="9:22" x14ac:dyDescent="0.25">
      <c r="I690" s="96">
        <f t="shared" si="138"/>
        <v>0</v>
      </c>
      <c r="J690" s="97">
        <f t="shared" si="139"/>
        <v>0</v>
      </c>
      <c r="K690" s="79">
        <f t="shared" si="142"/>
        <v>0</v>
      </c>
      <c r="L690" s="72">
        <f t="shared" si="131"/>
        <v>0</v>
      </c>
      <c r="M690" s="80"/>
      <c r="N690" s="80">
        <f t="shared" si="132"/>
        <v>0</v>
      </c>
      <c r="O690" s="72">
        <f t="shared" si="133"/>
        <v>0</v>
      </c>
      <c r="P690" s="72">
        <f t="shared" si="143"/>
        <v>0</v>
      </c>
      <c r="Q690" s="72">
        <f t="shared" si="140"/>
        <v>0</v>
      </c>
      <c r="R690" s="72">
        <f t="shared" si="141"/>
        <v>0</v>
      </c>
      <c r="S690" s="72">
        <f t="shared" si="134"/>
        <v>0</v>
      </c>
      <c r="T690" s="74">
        <f t="shared" si="135"/>
        <v>0</v>
      </c>
      <c r="U690" s="77">
        <f t="shared" si="136"/>
        <v>360</v>
      </c>
      <c r="V690" s="78">
        <f t="shared" si="137"/>
        <v>0</v>
      </c>
    </row>
    <row r="691" spans="9:22" x14ac:dyDescent="0.25">
      <c r="I691" s="96">
        <f t="shared" si="138"/>
        <v>0</v>
      </c>
      <c r="J691" s="97">
        <f t="shared" si="139"/>
        <v>0</v>
      </c>
      <c r="K691" s="79">
        <f t="shared" si="142"/>
        <v>0</v>
      </c>
      <c r="L691" s="72">
        <f t="shared" si="131"/>
        <v>0</v>
      </c>
      <c r="M691" s="80"/>
      <c r="N691" s="80">
        <f t="shared" si="132"/>
        <v>0</v>
      </c>
      <c r="O691" s="72">
        <f t="shared" si="133"/>
        <v>0</v>
      </c>
      <c r="P691" s="72">
        <f t="shared" si="143"/>
        <v>0</v>
      </c>
      <c r="Q691" s="72">
        <f t="shared" si="140"/>
        <v>0</v>
      </c>
      <c r="R691" s="72">
        <f t="shared" si="141"/>
        <v>0</v>
      </c>
      <c r="S691" s="72">
        <f t="shared" si="134"/>
        <v>0</v>
      </c>
      <c r="T691" s="74">
        <f t="shared" si="135"/>
        <v>0</v>
      </c>
      <c r="U691" s="77">
        <f t="shared" si="136"/>
        <v>360</v>
      </c>
      <c r="V691" s="78">
        <f t="shared" si="137"/>
        <v>0</v>
      </c>
    </row>
    <row r="692" spans="9:22" x14ac:dyDescent="0.25">
      <c r="I692" s="96">
        <f t="shared" si="138"/>
        <v>0</v>
      </c>
      <c r="J692" s="97">
        <f t="shared" si="139"/>
        <v>0</v>
      </c>
      <c r="K692" s="79">
        <f t="shared" si="142"/>
        <v>0</v>
      </c>
      <c r="L692" s="72">
        <f t="shared" si="131"/>
        <v>0</v>
      </c>
      <c r="M692" s="80"/>
      <c r="N692" s="80">
        <f t="shared" si="132"/>
        <v>0</v>
      </c>
      <c r="O692" s="72">
        <f t="shared" si="133"/>
        <v>0</v>
      </c>
      <c r="P692" s="72">
        <f t="shared" si="143"/>
        <v>0</v>
      </c>
      <c r="Q692" s="72">
        <f t="shared" si="140"/>
        <v>0</v>
      </c>
      <c r="R692" s="72">
        <f t="shared" si="141"/>
        <v>0</v>
      </c>
      <c r="S692" s="72">
        <f t="shared" si="134"/>
        <v>0</v>
      </c>
      <c r="T692" s="74">
        <f t="shared" si="135"/>
        <v>0</v>
      </c>
      <c r="U692" s="77">
        <f t="shared" si="136"/>
        <v>360</v>
      </c>
      <c r="V692" s="78">
        <f t="shared" si="137"/>
        <v>0</v>
      </c>
    </row>
    <row r="693" spans="9:22" x14ac:dyDescent="0.25">
      <c r="I693" s="96">
        <f t="shared" si="138"/>
        <v>0</v>
      </c>
      <c r="J693" s="97">
        <f t="shared" si="139"/>
        <v>0</v>
      </c>
      <c r="K693" s="79">
        <f t="shared" si="142"/>
        <v>0</v>
      </c>
      <c r="L693" s="72">
        <f t="shared" si="131"/>
        <v>0</v>
      </c>
      <c r="M693" s="80"/>
      <c r="N693" s="80">
        <f t="shared" si="132"/>
        <v>0</v>
      </c>
      <c r="O693" s="72">
        <f t="shared" si="133"/>
        <v>0</v>
      </c>
      <c r="P693" s="72">
        <f t="shared" si="143"/>
        <v>0</v>
      </c>
      <c r="Q693" s="72">
        <f t="shared" si="140"/>
        <v>0</v>
      </c>
      <c r="R693" s="72">
        <f t="shared" si="141"/>
        <v>0</v>
      </c>
      <c r="S693" s="72">
        <f t="shared" si="134"/>
        <v>0</v>
      </c>
      <c r="T693" s="74">
        <f t="shared" si="135"/>
        <v>0</v>
      </c>
      <c r="U693" s="77">
        <f t="shared" si="136"/>
        <v>360</v>
      </c>
      <c r="V693" s="78">
        <f t="shared" si="137"/>
        <v>0</v>
      </c>
    </row>
    <row r="694" spans="9:22" x14ac:dyDescent="0.25">
      <c r="I694" s="96">
        <f t="shared" si="138"/>
        <v>0</v>
      </c>
      <c r="J694" s="97">
        <f t="shared" si="139"/>
        <v>0</v>
      </c>
      <c r="K694" s="79">
        <f t="shared" si="142"/>
        <v>0</v>
      </c>
      <c r="L694" s="72">
        <f t="shared" si="131"/>
        <v>0</v>
      </c>
      <c r="M694" s="80"/>
      <c r="N694" s="80">
        <f t="shared" si="132"/>
        <v>0</v>
      </c>
      <c r="O694" s="72">
        <f t="shared" si="133"/>
        <v>0</v>
      </c>
      <c r="P694" s="72">
        <f t="shared" si="143"/>
        <v>0</v>
      </c>
      <c r="Q694" s="72">
        <f t="shared" si="140"/>
        <v>0</v>
      </c>
      <c r="R694" s="72">
        <f t="shared" si="141"/>
        <v>0</v>
      </c>
      <c r="S694" s="72">
        <f t="shared" si="134"/>
        <v>0</v>
      </c>
      <c r="T694" s="74">
        <f t="shared" si="135"/>
        <v>0</v>
      </c>
      <c r="U694" s="77">
        <f t="shared" si="136"/>
        <v>360</v>
      </c>
      <c r="V694" s="78">
        <f t="shared" si="137"/>
        <v>0</v>
      </c>
    </row>
    <row r="695" spans="9:22" x14ac:dyDescent="0.25">
      <c r="I695" s="96">
        <f t="shared" si="138"/>
        <v>0</v>
      </c>
      <c r="J695" s="97">
        <f t="shared" si="139"/>
        <v>0</v>
      </c>
      <c r="K695" s="79">
        <f t="shared" si="142"/>
        <v>0</v>
      </c>
      <c r="L695" s="72">
        <f t="shared" si="131"/>
        <v>0</v>
      </c>
      <c r="M695" s="80"/>
      <c r="N695" s="80">
        <f t="shared" si="132"/>
        <v>0</v>
      </c>
      <c r="O695" s="72">
        <f t="shared" si="133"/>
        <v>0</v>
      </c>
      <c r="P695" s="72">
        <f t="shared" si="143"/>
        <v>0</v>
      </c>
      <c r="Q695" s="72">
        <f t="shared" si="140"/>
        <v>0</v>
      </c>
      <c r="R695" s="72">
        <f t="shared" si="141"/>
        <v>0</v>
      </c>
      <c r="S695" s="72">
        <f t="shared" si="134"/>
        <v>0</v>
      </c>
      <c r="T695" s="74">
        <f t="shared" si="135"/>
        <v>0</v>
      </c>
      <c r="U695" s="77">
        <f t="shared" si="136"/>
        <v>360</v>
      </c>
      <c r="V695" s="78">
        <f t="shared" si="137"/>
        <v>0</v>
      </c>
    </row>
    <row r="696" spans="9:22" x14ac:dyDescent="0.25">
      <c r="I696" s="96">
        <f t="shared" si="138"/>
        <v>0</v>
      </c>
      <c r="J696" s="97">
        <f t="shared" si="139"/>
        <v>0</v>
      </c>
      <c r="K696" s="79">
        <f t="shared" si="142"/>
        <v>0</v>
      </c>
      <c r="L696" s="72">
        <f t="shared" si="131"/>
        <v>0</v>
      </c>
      <c r="M696" s="80"/>
      <c r="N696" s="80">
        <f t="shared" si="132"/>
        <v>0</v>
      </c>
      <c r="O696" s="72">
        <f t="shared" si="133"/>
        <v>0</v>
      </c>
      <c r="P696" s="72">
        <f t="shared" si="143"/>
        <v>0</v>
      </c>
      <c r="Q696" s="72">
        <f t="shared" si="140"/>
        <v>0</v>
      </c>
      <c r="R696" s="72">
        <f t="shared" si="141"/>
        <v>0</v>
      </c>
      <c r="S696" s="72">
        <f t="shared" si="134"/>
        <v>0</v>
      </c>
      <c r="T696" s="74">
        <f t="shared" si="135"/>
        <v>0</v>
      </c>
      <c r="U696" s="77">
        <f t="shared" si="136"/>
        <v>360</v>
      </c>
      <c r="V696" s="78">
        <f t="shared" si="137"/>
        <v>0</v>
      </c>
    </row>
    <row r="697" spans="9:22" x14ac:dyDescent="0.25">
      <c r="I697" s="96">
        <f t="shared" si="138"/>
        <v>0</v>
      </c>
      <c r="J697" s="97">
        <f t="shared" si="139"/>
        <v>0</v>
      </c>
      <c r="K697" s="79">
        <f t="shared" si="142"/>
        <v>0</v>
      </c>
      <c r="L697" s="72">
        <f t="shared" si="131"/>
        <v>0</v>
      </c>
      <c r="M697" s="80"/>
      <c r="N697" s="80">
        <f t="shared" si="132"/>
        <v>0</v>
      </c>
      <c r="O697" s="72">
        <f t="shared" si="133"/>
        <v>0</v>
      </c>
      <c r="P697" s="72">
        <f t="shared" si="143"/>
        <v>0</v>
      </c>
      <c r="Q697" s="72">
        <f t="shared" si="140"/>
        <v>0</v>
      </c>
      <c r="R697" s="72">
        <f t="shared" si="141"/>
        <v>0</v>
      </c>
      <c r="S697" s="72">
        <f t="shared" si="134"/>
        <v>0</v>
      </c>
      <c r="T697" s="74">
        <f t="shared" si="135"/>
        <v>0</v>
      </c>
      <c r="U697" s="77">
        <f t="shared" si="136"/>
        <v>360</v>
      </c>
      <c r="V697" s="78">
        <f t="shared" si="137"/>
        <v>0</v>
      </c>
    </row>
    <row r="698" spans="9:22" x14ac:dyDescent="0.25">
      <c r="I698" s="96">
        <f t="shared" si="138"/>
        <v>0</v>
      </c>
      <c r="J698" s="97">
        <f t="shared" si="139"/>
        <v>0</v>
      </c>
      <c r="K698" s="79">
        <f t="shared" si="142"/>
        <v>0</v>
      </c>
      <c r="L698" s="72">
        <f t="shared" si="131"/>
        <v>0</v>
      </c>
      <c r="M698" s="80"/>
      <c r="N698" s="80">
        <f t="shared" si="132"/>
        <v>0</v>
      </c>
      <c r="O698" s="72">
        <f t="shared" si="133"/>
        <v>0</v>
      </c>
      <c r="P698" s="72">
        <f t="shared" si="143"/>
        <v>0</v>
      </c>
      <c r="Q698" s="72">
        <f t="shared" si="140"/>
        <v>0</v>
      </c>
      <c r="R698" s="72">
        <f t="shared" si="141"/>
        <v>0</v>
      </c>
      <c r="S698" s="72">
        <f t="shared" si="134"/>
        <v>0</v>
      </c>
      <c r="T698" s="74">
        <f t="shared" si="135"/>
        <v>0</v>
      </c>
      <c r="U698" s="77">
        <f t="shared" si="136"/>
        <v>360</v>
      </c>
      <c r="V698" s="78">
        <f t="shared" si="137"/>
        <v>0</v>
      </c>
    </row>
    <row r="699" spans="9:22" x14ac:dyDescent="0.25">
      <c r="I699" s="96">
        <f t="shared" si="138"/>
        <v>0</v>
      </c>
      <c r="J699" s="97">
        <f t="shared" si="139"/>
        <v>0</v>
      </c>
      <c r="K699" s="79">
        <f t="shared" si="142"/>
        <v>0</v>
      </c>
      <c r="L699" s="72">
        <f t="shared" si="131"/>
        <v>0</v>
      </c>
      <c r="M699" s="80"/>
      <c r="N699" s="80">
        <f t="shared" si="132"/>
        <v>0</v>
      </c>
      <c r="O699" s="72">
        <f t="shared" si="133"/>
        <v>0</v>
      </c>
      <c r="P699" s="72">
        <f t="shared" si="143"/>
        <v>0</v>
      </c>
      <c r="Q699" s="72">
        <f t="shared" si="140"/>
        <v>0</v>
      </c>
      <c r="R699" s="72">
        <f t="shared" si="141"/>
        <v>0</v>
      </c>
      <c r="S699" s="72">
        <f t="shared" si="134"/>
        <v>0</v>
      </c>
      <c r="T699" s="74">
        <f t="shared" si="135"/>
        <v>0</v>
      </c>
      <c r="U699" s="77">
        <f t="shared" si="136"/>
        <v>360</v>
      </c>
      <c r="V699" s="78">
        <f t="shared" si="137"/>
        <v>0</v>
      </c>
    </row>
    <row r="700" spans="9:22" x14ac:dyDescent="0.25">
      <c r="I700" s="96">
        <f t="shared" si="138"/>
        <v>0</v>
      </c>
      <c r="J700" s="97">
        <f t="shared" si="139"/>
        <v>0</v>
      </c>
      <c r="K700" s="79">
        <f t="shared" si="142"/>
        <v>0</v>
      </c>
      <c r="L700" s="72">
        <f t="shared" si="131"/>
        <v>0</v>
      </c>
      <c r="M700" s="80"/>
      <c r="N700" s="80">
        <f t="shared" si="132"/>
        <v>0</v>
      </c>
      <c r="O700" s="72">
        <f t="shared" si="133"/>
        <v>0</v>
      </c>
      <c r="P700" s="72">
        <f t="shared" si="143"/>
        <v>0</v>
      </c>
      <c r="Q700" s="72">
        <f t="shared" si="140"/>
        <v>0</v>
      </c>
      <c r="R700" s="72">
        <f t="shared" si="141"/>
        <v>0</v>
      </c>
      <c r="S700" s="72">
        <f t="shared" si="134"/>
        <v>0</v>
      </c>
      <c r="T700" s="74">
        <f t="shared" si="135"/>
        <v>0</v>
      </c>
      <c r="U700" s="77">
        <f t="shared" si="136"/>
        <v>360</v>
      </c>
      <c r="V700" s="78">
        <f t="shared" si="137"/>
        <v>0</v>
      </c>
    </row>
    <row r="701" spans="9:22" x14ac:dyDescent="0.25">
      <c r="I701" s="96">
        <f t="shared" si="138"/>
        <v>0</v>
      </c>
      <c r="J701" s="97">
        <f t="shared" si="139"/>
        <v>0</v>
      </c>
      <c r="K701" s="79">
        <f t="shared" si="142"/>
        <v>0</v>
      </c>
      <c r="L701" s="72">
        <f t="shared" si="131"/>
        <v>0</v>
      </c>
      <c r="M701" s="80"/>
      <c r="N701" s="80">
        <f t="shared" si="132"/>
        <v>0</v>
      </c>
      <c r="O701" s="72">
        <f t="shared" si="133"/>
        <v>0</v>
      </c>
      <c r="P701" s="72">
        <f t="shared" si="143"/>
        <v>0</v>
      </c>
      <c r="Q701" s="72">
        <f t="shared" si="140"/>
        <v>0</v>
      </c>
      <c r="R701" s="72">
        <f t="shared" si="141"/>
        <v>0</v>
      </c>
      <c r="S701" s="72">
        <f t="shared" si="134"/>
        <v>0</v>
      </c>
      <c r="T701" s="74">
        <f t="shared" si="135"/>
        <v>0</v>
      </c>
      <c r="U701" s="77">
        <f t="shared" si="136"/>
        <v>360</v>
      </c>
      <c r="V701" s="78">
        <f t="shared" si="137"/>
        <v>0</v>
      </c>
    </row>
    <row r="702" spans="9:22" x14ac:dyDescent="0.25">
      <c r="I702" s="96">
        <f t="shared" si="138"/>
        <v>0</v>
      </c>
      <c r="J702" s="97">
        <f t="shared" si="139"/>
        <v>0</v>
      </c>
      <c r="K702" s="79">
        <f t="shared" si="142"/>
        <v>0</v>
      </c>
      <c r="L702" s="72">
        <f t="shared" si="131"/>
        <v>0</v>
      </c>
      <c r="M702" s="80"/>
      <c r="N702" s="80">
        <f t="shared" si="132"/>
        <v>0</v>
      </c>
      <c r="O702" s="72">
        <f t="shared" si="133"/>
        <v>0</v>
      </c>
      <c r="P702" s="72">
        <f t="shared" si="143"/>
        <v>0</v>
      </c>
      <c r="Q702" s="72">
        <f t="shared" si="140"/>
        <v>0</v>
      </c>
      <c r="R702" s="72">
        <f t="shared" si="141"/>
        <v>0</v>
      </c>
      <c r="S702" s="72">
        <f t="shared" si="134"/>
        <v>0</v>
      </c>
      <c r="T702" s="74">
        <f t="shared" si="135"/>
        <v>0</v>
      </c>
      <c r="U702" s="77">
        <f t="shared" si="136"/>
        <v>360</v>
      </c>
      <c r="V702" s="78">
        <f t="shared" si="137"/>
        <v>0</v>
      </c>
    </row>
    <row r="703" spans="9:22" x14ac:dyDescent="0.25">
      <c r="I703" s="96">
        <f t="shared" si="138"/>
        <v>0</v>
      </c>
      <c r="J703" s="97">
        <f t="shared" si="139"/>
        <v>0</v>
      </c>
      <c r="K703" s="79">
        <f t="shared" si="142"/>
        <v>0</v>
      </c>
      <c r="L703" s="72">
        <f t="shared" si="131"/>
        <v>0</v>
      </c>
      <c r="M703" s="80"/>
      <c r="N703" s="80">
        <f t="shared" si="132"/>
        <v>0</v>
      </c>
      <c r="O703" s="72">
        <f t="shared" si="133"/>
        <v>0</v>
      </c>
      <c r="P703" s="72">
        <f t="shared" si="143"/>
        <v>0</v>
      </c>
      <c r="Q703" s="72">
        <f t="shared" si="140"/>
        <v>0</v>
      </c>
      <c r="R703" s="72">
        <f t="shared" si="141"/>
        <v>0</v>
      </c>
      <c r="S703" s="72">
        <f t="shared" si="134"/>
        <v>0</v>
      </c>
      <c r="T703" s="74">
        <f t="shared" si="135"/>
        <v>0</v>
      </c>
      <c r="U703" s="77">
        <f t="shared" si="136"/>
        <v>360</v>
      </c>
      <c r="V703" s="78">
        <f t="shared" si="137"/>
        <v>0</v>
      </c>
    </row>
    <row r="704" spans="9:22" x14ac:dyDescent="0.25">
      <c r="I704" s="96">
        <f t="shared" si="138"/>
        <v>0</v>
      </c>
      <c r="J704" s="97">
        <f t="shared" si="139"/>
        <v>0</v>
      </c>
      <c r="K704" s="79">
        <f t="shared" si="142"/>
        <v>0</v>
      </c>
      <c r="L704" s="72">
        <f t="shared" si="131"/>
        <v>0</v>
      </c>
      <c r="M704" s="80"/>
      <c r="N704" s="80">
        <f t="shared" si="132"/>
        <v>0</v>
      </c>
      <c r="O704" s="72">
        <f t="shared" si="133"/>
        <v>0</v>
      </c>
      <c r="P704" s="72">
        <f t="shared" si="143"/>
        <v>0</v>
      </c>
      <c r="Q704" s="72">
        <f t="shared" si="140"/>
        <v>0</v>
      </c>
      <c r="R704" s="72">
        <f t="shared" si="141"/>
        <v>0</v>
      </c>
      <c r="S704" s="72">
        <f t="shared" si="134"/>
        <v>0</v>
      </c>
      <c r="T704" s="74">
        <f t="shared" si="135"/>
        <v>0</v>
      </c>
      <c r="U704" s="77">
        <f t="shared" si="136"/>
        <v>360</v>
      </c>
      <c r="V704" s="78">
        <f t="shared" si="137"/>
        <v>0</v>
      </c>
    </row>
    <row r="705" spans="9:22" x14ac:dyDescent="0.25">
      <c r="I705" s="96">
        <f t="shared" si="138"/>
        <v>0</v>
      </c>
      <c r="J705" s="97">
        <f t="shared" si="139"/>
        <v>0</v>
      </c>
      <c r="K705" s="79">
        <f t="shared" si="142"/>
        <v>0</v>
      </c>
      <c r="L705" s="72">
        <f t="shared" si="131"/>
        <v>0</v>
      </c>
      <c r="M705" s="80"/>
      <c r="N705" s="80">
        <f t="shared" si="132"/>
        <v>0</v>
      </c>
      <c r="O705" s="72">
        <f t="shared" si="133"/>
        <v>0</v>
      </c>
      <c r="P705" s="72">
        <f t="shared" si="143"/>
        <v>0</v>
      </c>
      <c r="Q705" s="72">
        <f t="shared" si="140"/>
        <v>0</v>
      </c>
      <c r="R705" s="72">
        <f t="shared" si="141"/>
        <v>0</v>
      </c>
      <c r="S705" s="72">
        <f t="shared" si="134"/>
        <v>0</v>
      </c>
      <c r="T705" s="74">
        <f t="shared" si="135"/>
        <v>0</v>
      </c>
      <c r="U705" s="77">
        <f t="shared" si="136"/>
        <v>360</v>
      </c>
      <c r="V705" s="78">
        <f t="shared" si="137"/>
        <v>0</v>
      </c>
    </row>
    <row r="706" spans="9:22" x14ac:dyDescent="0.25">
      <c r="I706" s="96">
        <f t="shared" si="138"/>
        <v>0</v>
      </c>
      <c r="J706" s="97">
        <f t="shared" si="139"/>
        <v>0</v>
      </c>
      <c r="K706" s="79">
        <f t="shared" si="142"/>
        <v>0</v>
      </c>
      <c r="L706" s="72">
        <f t="shared" si="131"/>
        <v>0</v>
      </c>
      <c r="M706" s="80"/>
      <c r="N706" s="80">
        <f t="shared" si="132"/>
        <v>0</v>
      </c>
      <c r="O706" s="72">
        <f t="shared" si="133"/>
        <v>0</v>
      </c>
      <c r="P706" s="72">
        <f t="shared" si="143"/>
        <v>0</v>
      </c>
      <c r="Q706" s="72">
        <f t="shared" si="140"/>
        <v>0</v>
      </c>
      <c r="R706" s="72">
        <f t="shared" si="141"/>
        <v>0</v>
      </c>
      <c r="S706" s="72">
        <f t="shared" si="134"/>
        <v>0</v>
      </c>
      <c r="T706" s="74">
        <f t="shared" si="135"/>
        <v>0</v>
      </c>
      <c r="U706" s="77">
        <f t="shared" si="136"/>
        <v>360</v>
      </c>
      <c r="V706" s="78">
        <f t="shared" si="137"/>
        <v>0</v>
      </c>
    </row>
    <row r="707" spans="9:22" x14ac:dyDescent="0.25">
      <c r="I707" s="96">
        <f t="shared" si="138"/>
        <v>0</v>
      </c>
      <c r="J707" s="97">
        <f t="shared" si="139"/>
        <v>0</v>
      </c>
      <c r="K707" s="79">
        <f t="shared" si="142"/>
        <v>0</v>
      </c>
      <c r="L707" s="72">
        <f t="shared" si="131"/>
        <v>0</v>
      </c>
      <c r="M707" s="80"/>
      <c r="N707" s="80">
        <f t="shared" si="132"/>
        <v>0</v>
      </c>
      <c r="O707" s="72">
        <f t="shared" si="133"/>
        <v>0</v>
      </c>
      <c r="P707" s="72">
        <f t="shared" si="143"/>
        <v>0</v>
      </c>
      <c r="Q707" s="72">
        <f t="shared" si="140"/>
        <v>0</v>
      </c>
      <c r="R707" s="72">
        <f t="shared" si="141"/>
        <v>0</v>
      </c>
      <c r="S707" s="72">
        <f t="shared" si="134"/>
        <v>0</v>
      </c>
      <c r="T707" s="74">
        <f t="shared" si="135"/>
        <v>0</v>
      </c>
      <c r="U707" s="77">
        <f t="shared" si="136"/>
        <v>360</v>
      </c>
      <c r="V707" s="78">
        <f t="shared" si="137"/>
        <v>0</v>
      </c>
    </row>
    <row r="708" spans="9:22" x14ac:dyDescent="0.25">
      <c r="I708" s="96">
        <f t="shared" si="138"/>
        <v>0</v>
      </c>
      <c r="J708" s="97">
        <f t="shared" si="139"/>
        <v>0</v>
      </c>
      <c r="K708" s="79">
        <f t="shared" si="142"/>
        <v>0</v>
      </c>
      <c r="L708" s="72">
        <f t="shared" si="131"/>
        <v>0</v>
      </c>
      <c r="M708" s="80"/>
      <c r="N708" s="80">
        <f t="shared" si="132"/>
        <v>0</v>
      </c>
      <c r="O708" s="72">
        <f t="shared" si="133"/>
        <v>0</v>
      </c>
      <c r="P708" s="72">
        <f t="shared" si="143"/>
        <v>0</v>
      </c>
      <c r="Q708" s="72">
        <f t="shared" si="140"/>
        <v>0</v>
      </c>
      <c r="R708" s="72">
        <f t="shared" si="141"/>
        <v>0</v>
      </c>
      <c r="S708" s="72">
        <f t="shared" si="134"/>
        <v>0</v>
      </c>
      <c r="T708" s="74">
        <f t="shared" si="135"/>
        <v>0</v>
      </c>
      <c r="U708" s="77">
        <f t="shared" si="136"/>
        <v>360</v>
      </c>
      <c r="V708" s="78">
        <f t="shared" si="137"/>
        <v>0</v>
      </c>
    </row>
    <row r="709" spans="9:22" x14ac:dyDescent="0.25">
      <c r="I709" s="96">
        <f t="shared" si="138"/>
        <v>0</v>
      </c>
      <c r="J709" s="97">
        <f t="shared" si="139"/>
        <v>0</v>
      </c>
      <c r="K709" s="79">
        <f t="shared" si="142"/>
        <v>0</v>
      </c>
      <c r="L709" s="72">
        <f t="shared" si="131"/>
        <v>0</v>
      </c>
      <c r="M709" s="80"/>
      <c r="N709" s="80">
        <f t="shared" si="132"/>
        <v>0</v>
      </c>
      <c r="O709" s="72">
        <f t="shared" si="133"/>
        <v>0</v>
      </c>
      <c r="P709" s="72">
        <f t="shared" si="143"/>
        <v>0</v>
      </c>
      <c r="Q709" s="72">
        <f t="shared" si="140"/>
        <v>0</v>
      </c>
      <c r="R709" s="72">
        <f t="shared" si="141"/>
        <v>0</v>
      </c>
      <c r="S709" s="72">
        <f t="shared" si="134"/>
        <v>0</v>
      </c>
      <c r="T709" s="74">
        <f t="shared" si="135"/>
        <v>0</v>
      </c>
      <c r="U709" s="77">
        <f t="shared" si="136"/>
        <v>360</v>
      </c>
      <c r="V709" s="78">
        <f t="shared" si="137"/>
        <v>0</v>
      </c>
    </row>
    <row r="710" spans="9:22" x14ac:dyDescent="0.25">
      <c r="I710" s="96">
        <f t="shared" si="138"/>
        <v>0</v>
      </c>
      <c r="J710" s="97">
        <f t="shared" si="139"/>
        <v>0</v>
      </c>
      <c r="K710" s="79">
        <f t="shared" si="142"/>
        <v>0</v>
      </c>
      <c r="L710" s="72">
        <f t="shared" si="131"/>
        <v>0</v>
      </c>
      <c r="M710" s="80"/>
      <c r="N710" s="80">
        <f t="shared" si="132"/>
        <v>0</v>
      </c>
      <c r="O710" s="72">
        <f t="shared" si="133"/>
        <v>0</v>
      </c>
      <c r="P710" s="72">
        <f t="shared" si="143"/>
        <v>0</v>
      </c>
      <c r="Q710" s="72">
        <f t="shared" si="140"/>
        <v>0</v>
      </c>
      <c r="R710" s="72">
        <f t="shared" si="141"/>
        <v>0</v>
      </c>
      <c r="S710" s="72">
        <f t="shared" si="134"/>
        <v>0</v>
      </c>
      <c r="T710" s="74">
        <f t="shared" si="135"/>
        <v>0</v>
      </c>
      <c r="U710" s="77">
        <f t="shared" si="136"/>
        <v>360</v>
      </c>
      <c r="V710" s="78">
        <f t="shared" si="137"/>
        <v>0</v>
      </c>
    </row>
    <row r="711" spans="9:22" x14ac:dyDescent="0.25">
      <c r="I711" s="96">
        <f t="shared" si="138"/>
        <v>0</v>
      </c>
      <c r="J711" s="97">
        <f t="shared" si="139"/>
        <v>0</v>
      </c>
      <c r="K711" s="79">
        <f t="shared" si="142"/>
        <v>0</v>
      </c>
      <c r="L711" s="72">
        <f t="shared" ref="L711:L774" si="144">(IF(K711&gt;0,$L$5*((1+$E$35)^J711),0))</f>
        <v>0</v>
      </c>
      <c r="M711" s="80"/>
      <c r="N711" s="80">
        <f t="shared" ref="N711:N774" si="145">IF(K711&gt;0,$N$5/12,0)</f>
        <v>0</v>
      </c>
      <c r="O711" s="72">
        <f t="shared" ref="O711:O774" si="146">IF(K711&gt;0,($O$5-(ROUNDDOWN(($K$5-K711)/12,0)*$B$52))/12,0)</f>
        <v>0</v>
      </c>
      <c r="P711" s="72">
        <f t="shared" si="143"/>
        <v>0</v>
      </c>
      <c r="Q711" s="72">
        <f t="shared" si="140"/>
        <v>0</v>
      </c>
      <c r="R711" s="72">
        <f t="shared" si="141"/>
        <v>0</v>
      </c>
      <c r="S711" s="72">
        <f t="shared" ref="S711:S774" si="147">Q711+R711</f>
        <v>0</v>
      </c>
      <c r="T711" s="74">
        <f t="shared" ref="T711:T774" si="148">IF(K711&gt;0,L711-M711-N711-O711,0)</f>
        <v>0</v>
      </c>
      <c r="U711" s="77">
        <f t="shared" ref="U711:U774" si="149">$K$5-K712</f>
        <v>360</v>
      </c>
      <c r="V711" s="78">
        <f t="shared" ref="V711:V774" si="150">S711</f>
        <v>0</v>
      </c>
    </row>
    <row r="712" spans="9:22" x14ac:dyDescent="0.25">
      <c r="I712" s="96">
        <f t="shared" ref="I712:I775" si="151">IF($I$5&gt;K712,($I$5-K712)/12,0)</f>
        <v>0</v>
      </c>
      <c r="J712" s="97">
        <f t="shared" ref="J712:J775" si="152">ROUNDDOWN(I712,0)</f>
        <v>0</v>
      </c>
      <c r="K712" s="79">
        <f t="shared" si="142"/>
        <v>0</v>
      </c>
      <c r="L712" s="72">
        <f t="shared" si="144"/>
        <v>0</v>
      </c>
      <c r="M712" s="80"/>
      <c r="N712" s="80">
        <f t="shared" si="145"/>
        <v>0</v>
      </c>
      <c r="O712" s="72">
        <f t="shared" si="146"/>
        <v>0</v>
      </c>
      <c r="P712" s="72">
        <f t="shared" si="143"/>
        <v>0</v>
      </c>
      <c r="Q712" s="72">
        <f t="shared" ref="Q712:Q775" si="153">IF(K712&gt;0,(S711+T712)*(1-($P$5/12)),0)</f>
        <v>0</v>
      </c>
      <c r="R712" s="72">
        <f t="shared" ref="R712:R775" si="154">Q712*($B$15/12)</f>
        <v>0</v>
      </c>
      <c r="S712" s="72">
        <f t="shared" si="147"/>
        <v>0</v>
      </c>
      <c r="T712" s="74">
        <f t="shared" si="148"/>
        <v>0</v>
      </c>
      <c r="U712" s="77">
        <f t="shared" si="149"/>
        <v>360</v>
      </c>
      <c r="V712" s="78">
        <f t="shared" si="150"/>
        <v>0</v>
      </c>
    </row>
    <row r="713" spans="9:22" x14ac:dyDescent="0.25">
      <c r="I713" s="96">
        <f t="shared" si="151"/>
        <v>0</v>
      </c>
      <c r="J713" s="97">
        <f t="shared" si="152"/>
        <v>0</v>
      </c>
      <c r="K713" s="79">
        <f t="shared" ref="K713:K776" si="155">IF(K712-1&gt;0,K712-1,0)</f>
        <v>0</v>
      </c>
      <c r="L713" s="72">
        <f t="shared" si="144"/>
        <v>0</v>
      </c>
      <c r="M713" s="80"/>
      <c r="N713" s="80">
        <f t="shared" si="145"/>
        <v>0</v>
      </c>
      <c r="O713" s="72">
        <f t="shared" si="146"/>
        <v>0</v>
      </c>
      <c r="P713" s="72">
        <f t="shared" ref="P713:P776" si="156">IF(K713&gt;0,Q713*($P$5/12),0)</f>
        <v>0</v>
      </c>
      <c r="Q713" s="72">
        <f t="shared" si="153"/>
        <v>0</v>
      </c>
      <c r="R713" s="72">
        <f t="shared" si="154"/>
        <v>0</v>
      </c>
      <c r="S713" s="72">
        <f t="shared" si="147"/>
        <v>0</v>
      </c>
      <c r="T713" s="74">
        <f t="shared" si="148"/>
        <v>0</v>
      </c>
      <c r="U713" s="77">
        <f t="shared" si="149"/>
        <v>360</v>
      </c>
      <c r="V713" s="78">
        <f t="shared" si="150"/>
        <v>0</v>
      </c>
    </row>
    <row r="714" spans="9:22" x14ac:dyDescent="0.25">
      <c r="I714" s="96">
        <f t="shared" si="151"/>
        <v>0</v>
      </c>
      <c r="J714" s="97">
        <f t="shared" si="152"/>
        <v>0</v>
      </c>
      <c r="K714" s="79">
        <f t="shared" si="155"/>
        <v>0</v>
      </c>
      <c r="L714" s="72">
        <f t="shared" si="144"/>
        <v>0</v>
      </c>
      <c r="M714" s="80"/>
      <c r="N714" s="80">
        <f t="shared" si="145"/>
        <v>0</v>
      </c>
      <c r="O714" s="72">
        <f t="shared" si="146"/>
        <v>0</v>
      </c>
      <c r="P714" s="72">
        <f t="shared" si="156"/>
        <v>0</v>
      </c>
      <c r="Q714" s="72">
        <f t="shared" si="153"/>
        <v>0</v>
      </c>
      <c r="R714" s="72">
        <f t="shared" si="154"/>
        <v>0</v>
      </c>
      <c r="S714" s="72">
        <f t="shared" si="147"/>
        <v>0</v>
      </c>
      <c r="T714" s="74">
        <f t="shared" si="148"/>
        <v>0</v>
      </c>
      <c r="U714" s="77">
        <f t="shared" si="149"/>
        <v>360</v>
      </c>
      <c r="V714" s="78">
        <f t="shared" si="150"/>
        <v>0</v>
      </c>
    </row>
    <row r="715" spans="9:22" x14ac:dyDescent="0.25">
      <c r="I715" s="96">
        <f t="shared" si="151"/>
        <v>0</v>
      </c>
      <c r="J715" s="97">
        <f t="shared" si="152"/>
        <v>0</v>
      </c>
      <c r="K715" s="79">
        <f t="shared" si="155"/>
        <v>0</v>
      </c>
      <c r="L715" s="72">
        <f t="shared" si="144"/>
        <v>0</v>
      </c>
      <c r="M715" s="80"/>
      <c r="N715" s="80">
        <f t="shared" si="145"/>
        <v>0</v>
      </c>
      <c r="O715" s="72">
        <f t="shared" si="146"/>
        <v>0</v>
      </c>
      <c r="P715" s="72">
        <f t="shared" si="156"/>
        <v>0</v>
      </c>
      <c r="Q715" s="72">
        <f t="shared" si="153"/>
        <v>0</v>
      </c>
      <c r="R715" s="72">
        <f t="shared" si="154"/>
        <v>0</v>
      </c>
      <c r="S715" s="72">
        <f t="shared" si="147"/>
        <v>0</v>
      </c>
      <c r="T715" s="74">
        <f t="shared" si="148"/>
        <v>0</v>
      </c>
      <c r="U715" s="77">
        <f t="shared" si="149"/>
        <v>360</v>
      </c>
      <c r="V715" s="78">
        <f t="shared" si="150"/>
        <v>0</v>
      </c>
    </row>
    <row r="716" spans="9:22" x14ac:dyDescent="0.25">
      <c r="I716" s="96">
        <f t="shared" si="151"/>
        <v>0</v>
      </c>
      <c r="J716" s="97">
        <f t="shared" si="152"/>
        <v>0</v>
      </c>
      <c r="K716" s="79">
        <f t="shared" si="155"/>
        <v>0</v>
      </c>
      <c r="L716" s="72">
        <f t="shared" si="144"/>
        <v>0</v>
      </c>
      <c r="M716" s="80"/>
      <c r="N716" s="80">
        <f t="shared" si="145"/>
        <v>0</v>
      </c>
      <c r="O716" s="72">
        <f t="shared" si="146"/>
        <v>0</v>
      </c>
      <c r="P716" s="72">
        <f t="shared" si="156"/>
        <v>0</v>
      </c>
      <c r="Q716" s="72">
        <f t="shared" si="153"/>
        <v>0</v>
      </c>
      <c r="R716" s="72">
        <f t="shared" si="154"/>
        <v>0</v>
      </c>
      <c r="S716" s="72">
        <f t="shared" si="147"/>
        <v>0</v>
      </c>
      <c r="T716" s="74">
        <f t="shared" si="148"/>
        <v>0</v>
      </c>
      <c r="U716" s="77">
        <f t="shared" si="149"/>
        <v>360</v>
      </c>
      <c r="V716" s="78">
        <f t="shared" si="150"/>
        <v>0</v>
      </c>
    </row>
    <row r="717" spans="9:22" x14ac:dyDescent="0.25">
      <c r="I717" s="96">
        <f t="shared" si="151"/>
        <v>0</v>
      </c>
      <c r="J717" s="97">
        <f t="shared" si="152"/>
        <v>0</v>
      </c>
      <c r="K717" s="79">
        <f t="shared" si="155"/>
        <v>0</v>
      </c>
      <c r="L717" s="72">
        <f t="shared" si="144"/>
        <v>0</v>
      </c>
      <c r="M717" s="80"/>
      <c r="N717" s="80">
        <f t="shared" si="145"/>
        <v>0</v>
      </c>
      <c r="O717" s="72">
        <f t="shared" si="146"/>
        <v>0</v>
      </c>
      <c r="P717" s="72">
        <f t="shared" si="156"/>
        <v>0</v>
      </c>
      <c r="Q717" s="72">
        <f t="shared" si="153"/>
        <v>0</v>
      </c>
      <c r="R717" s="72">
        <f t="shared" si="154"/>
        <v>0</v>
      </c>
      <c r="S717" s="72">
        <f t="shared" si="147"/>
        <v>0</v>
      </c>
      <c r="T717" s="74">
        <f t="shared" si="148"/>
        <v>0</v>
      </c>
      <c r="U717" s="77">
        <f t="shared" si="149"/>
        <v>360</v>
      </c>
      <c r="V717" s="78">
        <f t="shared" si="150"/>
        <v>0</v>
      </c>
    </row>
    <row r="718" spans="9:22" x14ac:dyDescent="0.25">
      <c r="I718" s="96">
        <f t="shared" si="151"/>
        <v>0</v>
      </c>
      <c r="J718" s="97">
        <f t="shared" si="152"/>
        <v>0</v>
      </c>
      <c r="K718" s="79">
        <f t="shared" si="155"/>
        <v>0</v>
      </c>
      <c r="L718" s="72">
        <f t="shared" si="144"/>
        <v>0</v>
      </c>
      <c r="M718" s="80"/>
      <c r="N718" s="80">
        <f t="shared" si="145"/>
        <v>0</v>
      </c>
      <c r="O718" s="72">
        <f t="shared" si="146"/>
        <v>0</v>
      </c>
      <c r="P718" s="72">
        <f t="shared" si="156"/>
        <v>0</v>
      </c>
      <c r="Q718" s="72">
        <f t="shared" si="153"/>
        <v>0</v>
      </c>
      <c r="R718" s="72">
        <f t="shared" si="154"/>
        <v>0</v>
      </c>
      <c r="S718" s="72">
        <f t="shared" si="147"/>
        <v>0</v>
      </c>
      <c r="T718" s="74">
        <f t="shared" si="148"/>
        <v>0</v>
      </c>
      <c r="U718" s="77">
        <f t="shared" si="149"/>
        <v>360</v>
      </c>
      <c r="V718" s="78">
        <f t="shared" si="150"/>
        <v>0</v>
      </c>
    </row>
    <row r="719" spans="9:22" x14ac:dyDescent="0.25">
      <c r="I719" s="96">
        <f t="shared" si="151"/>
        <v>0</v>
      </c>
      <c r="J719" s="97">
        <f t="shared" si="152"/>
        <v>0</v>
      </c>
      <c r="K719" s="79">
        <f t="shared" si="155"/>
        <v>0</v>
      </c>
      <c r="L719" s="72">
        <f t="shared" si="144"/>
        <v>0</v>
      </c>
      <c r="M719" s="80"/>
      <c r="N719" s="80">
        <f t="shared" si="145"/>
        <v>0</v>
      </c>
      <c r="O719" s="72">
        <f t="shared" si="146"/>
        <v>0</v>
      </c>
      <c r="P719" s="72">
        <f t="shared" si="156"/>
        <v>0</v>
      </c>
      <c r="Q719" s="72">
        <f t="shared" si="153"/>
        <v>0</v>
      </c>
      <c r="R719" s="72">
        <f t="shared" si="154"/>
        <v>0</v>
      </c>
      <c r="S719" s="72">
        <f t="shared" si="147"/>
        <v>0</v>
      </c>
      <c r="T719" s="74">
        <f t="shared" si="148"/>
        <v>0</v>
      </c>
      <c r="U719" s="77">
        <f t="shared" si="149"/>
        <v>360</v>
      </c>
      <c r="V719" s="78">
        <f t="shared" si="150"/>
        <v>0</v>
      </c>
    </row>
    <row r="720" spans="9:22" x14ac:dyDescent="0.25">
      <c r="I720" s="96">
        <f t="shared" si="151"/>
        <v>0</v>
      </c>
      <c r="J720" s="97">
        <f t="shared" si="152"/>
        <v>0</v>
      </c>
      <c r="K720" s="79">
        <f t="shared" si="155"/>
        <v>0</v>
      </c>
      <c r="L720" s="72">
        <f t="shared" si="144"/>
        <v>0</v>
      </c>
      <c r="M720" s="80"/>
      <c r="N720" s="80">
        <f t="shared" si="145"/>
        <v>0</v>
      </c>
      <c r="O720" s="72">
        <f t="shared" si="146"/>
        <v>0</v>
      </c>
      <c r="P720" s="72">
        <f t="shared" si="156"/>
        <v>0</v>
      </c>
      <c r="Q720" s="72">
        <f t="shared" si="153"/>
        <v>0</v>
      </c>
      <c r="R720" s="72">
        <f t="shared" si="154"/>
        <v>0</v>
      </c>
      <c r="S720" s="72">
        <f t="shared" si="147"/>
        <v>0</v>
      </c>
      <c r="T720" s="74">
        <f t="shared" si="148"/>
        <v>0</v>
      </c>
      <c r="U720" s="77">
        <f t="shared" si="149"/>
        <v>360</v>
      </c>
      <c r="V720" s="78">
        <f t="shared" si="150"/>
        <v>0</v>
      </c>
    </row>
    <row r="721" spans="9:22" x14ac:dyDescent="0.25">
      <c r="I721" s="96">
        <f t="shared" si="151"/>
        <v>0</v>
      </c>
      <c r="J721" s="97">
        <f t="shared" si="152"/>
        <v>0</v>
      </c>
      <c r="K721" s="79">
        <f t="shared" si="155"/>
        <v>0</v>
      </c>
      <c r="L721" s="72">
        <f t="shared" si="144"/>
        <v>0</v>
      </c>
      <c r="M721" s="80"/>
      <c r="N721" s="80">
        <f t="shared" si="145"/>
        <v>0</v>
      </c>
      <c r="O721" s="72">
        <f t="shared" si="146"/>
        <v>0</v>
      </c>
      <c r="P721" s="72">
        <f t="shared" si="156"/>
        <v>0</v>
      </c>
      <c r="Q721" s="72">
        <f t="shared" si="153"/>
        <v>0</v>
      </c>
      <c r="R721" s="72">
        <f t="shared" si="154"/>
        <v>0</v>
      </c>
      <c r="S721" s="72">
        <f t="shared" si="147"/>
        <v>0</v>
      </c>
      <c r="T721" s="74">
        <f t="shared" si="148"/>
        <v>0</v>
      </c>
      <c r="U721" s="77">
        <f t="shared" si="149"/>
        <v>360</v>
      </c>
      <c r="V721" s="78">
        <f t="shared" si="150"/>
        <v>0</v>
      </c>
    </row>
    <row r="722" spans="9:22" x14ac:dyDescent="0.25">
      <c r="I722" s="96">
        <f t="shared" si="151"/>
        <v>0</v>
      </c>
      <c r="J722" s="97">
        <f t="shared" si="152"/>
        <v>0</v>
      </c>
      <c r="K722" s="79">
        <f t="shared" si="155"/>
        <v>0</v>
      </c>
      <c r="L722" s="72">
        <f t="shared" si="144"/>
        <v>0</v>
      </c>
      <c r="M722" s="80"/>
      <c r="N722" s="80">
        <f t="shared" si="145"/>
        <v>0</v>
      </c>
      <c r="O722" s="72">
        <f t="shared" si="146"/>
        <v>0</v>
      </c>
      <c r="P722" s="72">
        <f t="shared" si="156"/>
        <v>0</v>
      </c>
      <c r="Q722" s="72">
        <f t="shared" si="153"/>
        <v>0</v>
      </c>
      <c r="R722" s="72">
        <f t="shared" si="154"/>
        <v>0</v>
      </c>
      <c r="S722" s="72">
        <f t="shared" si="147"/>
        <v>0</v>
      </c>
      <c r="T722" s="74">
        <f t="shared" si="148"/>
        <v>0</v>
      </c>
      <c r="U722" s="77">
        <f t="shared" si="149"/>
        <v>360</v>
      </c>
      <c r="V722" s="78">
        <f t="shared" si="150"/>
        <v>0</v>
      </c>
    </row>
    <row r="723" spans="9:22" x14ac:dyDescent="0.25">
      <c r="I723" s="96">
        <f t="shared" si="151"/>
        <v>0</v>
      </c>
      <c r="J723" s="97">
        <f t="shared" si="152"/>
        <v>0</v>
      </c>
      <c r="K723" s="79">
        <f t="shared" si="155"/>
        <v>0</v>
      </c>
      <c r="L723" s="72">
        <f t="shared" si="144"/>
        <v>0</v>
      </c>
      <c r="M723" s="80"/>
      <c r="N723" s="80">
        <f t="shared" si="145"/>
        <v>0</v>
      </c>
      <c r="O723" s="72">
        <f t="shared" si="146"/>
        <v>0</v>
      </c>
      <c r="P723" s="72">
        <f t="shared" si="156"/>
        <v>0</v>
      </c>
      <c r="Q723" s="72">
        <f t="shared" si="153"/>
        <v>0</v>
      </c>
      <c r="R723" s="72">
        <f t="shared" si="154"/>
        <v>0</v>
      </c>
      <c r="S723" s="72">
        <f t="shared" si="147"/>
        <v>0</v>
      </c>
      <c r="T723" s="74">
        <f t="shared" si="148"/>
        <v>0</v>
      </c>
      <c r="U723" s="77">
        <f t="shared" si="149"/>
        <v>360</v>
      </c>
      <c r="V723" s="78">
        <f t="shared" si="150"/>
        <v>0</v>
      </c>
    </row>
    <row r="724" spans="9:22" x14ac:dyDescent="0.25">
      <c r="I724" s="96">
        <f t="shared" si="151"/>
        <v>0</v>
      </c>
      <c r="J724" s="97">
        <f t="shared" si="152"/>
        <v>0</v>
      </c>
      <c r="K724" s="79">
        <f t="shared" si="155"/>
        <v>0</v>
      </c>
      <c r="L724" s="72">
        <f t="shared" si="144"/>
        <v>0</v>
      </c>
      <c r="M724" s="80"/>
      <c r="N724" s="80">
        <f t="shared" si="145"/>
        <v>0</v>
      </c>
      <c r="O724" s="72">
        <f t="shared" si="146"/>
        <v>0</v>
      </c>
      <c r="P724" s="72">
        <f t="shared" si="156"/>
        <v>0</v>
      </c>
      <c r="Q724" s="72">
        <f t="shared" si="153"/>
        <v>0</v>
      </c>
      <c r="R724" s="72">
        <f t="shared" si="154"/>
        <v>0</v>
      </c>
      <c r="S724" s="72">
        <f t="shared" si="147"/>
        <v>0</v>
      </c>
      <c r="T724" s="74">
        <f t="shared" si="148"/>
        <v>0</v>
      </c>
      <c r="U724" s="77">
        <f t="shared" si="149"/>
        <v>360</v>
      </c>
      <c r="V724" s="78">
        <f t="shared" si="150"/>
        <v>0</v>
      </c>
    </row>
    <row r="725" spans="9:22" x14ac:dyDescent="0.25">
      <c r="I725" s="96">
        <f t="shared" si="151"/>
        <v>0</v>
      </c>
      <c r="J725" s="97">
        <f t="shared" si="152"/>
        <v>0</v>
      </c>
      <c r="K725" s="79">
        <f t="shared" si="155"/>
        <v>0</v>
      </c>
      <c r="L725" s="72">
        <f t="shared" si="144"/>
        <v>0</v>
      </c>
      <c r="M725" s="80"/>
      <c r="N725" s="80">
        <f t="shared" si="145"/>
        <v>0</v>
      </c>
      <c r="O725" s="72">
        <f t="shared" si="146"/>
        <v>0</v>
      </c>
      <c r="P725" s="72">
        <f t="shared" si="156"/>
        <v>0</v>
      </c>
      <c r="Q725" s="72">
        <f t="shared" si="153"/>
        <v>0</v>
      </c>
      <c r="R725" s="72">
        <f t="shared" si="154"/>
        <v>0</v>
      </c>
      <c r="S725" s="72">
        <f t="shared" si="147"/>
        <v>0</v>
      </c>
      <c r="T725" s="74">
        <f t="shared" si="148"/>
        <v>0</v>
      </c>
      <c r="U725" s="77">
        <f t="shared" si="149"/>
        <v>360</v>
      </c>
      <c r="V725" s="78">
        <f t="shared" si="150"/>
        <v>0</v>
      </c>
    </row>
    <row r="726" spans="9:22" x14ac:dyDescent="0.25">
      <c r="I726" s="96">
        <f t="shared" si="151"/>
        <v>0</v>
      </c>
      <c r="J726" s="97">
        <f t="shared" si="152"/>
        <v>0</v>
      </c>
      <c r="K726" s="79">
        <f t="shared" si="155"/>
        <v>0</v>
      </c>
      <c r="L726" s="72">
        <f t="shared" si="144"/>
        <v>0</v>
      </c>
      <c r="M726" s="80"/>
      <c r="N726" s="80">
        <f t="shared" si="145"/>
        <v>0</v>
      </c>
      <c r="O726" s="72">
        <f t="shared" si="146"/>
        <v>0</v>
      </c>
      <c r="P726" s="72">
        <f t="shared" si="156"/>
        <v>0</v>
      </c>
      <c r="Q726" s="72">
        <f t="shared" si="153"/>
        <v>0</v>
      </c>
      <c r="R726" s="72">
        <f t="shared" si="154"/>
        <v>0</v>
      </c>
      <c r="S726" s="72">
        <f t="shared" si="147"/>
        <v>0</v>
      </c>
      <c r="T726" s="74">
        <f t="shared" si="148"/>
        <v>0</v>
      </c>
      <c r="U726" s="77">
        <f t="shared" si="149"/>
        <v>360</v>
      </c>
      <c r="V726" s="78">
        <f t="shared" si="150"/>
        <v>0</v>
      </c>
    </row>
    <row r="727" spans="9:22" x14ac:dyDescent="0.25">
      <c r="I727" s="96">
        <f t="shared" si="151"/>
        <v>0</v>
      </c>
      <c r="J727" s="97">
        <f t="shared" si="152"/>
        <v>0</v>
      </c>
      <c r="K727" s="79">
        <f t="shared" si="155"/>
        <v>0</v>
      </c>
      <c r="L727" s="72">
        <f t="shared" si="144"/>
        <v>0</v>
      </c>
      <c r="M727" s="80"/>
      <c r="N727" s="80">
        <f t="shared" si="145"/>
        <v>0</v>
      </c>
      <c r="O727" s="72">
        <f t="shared" si="146"/>
        <v>0</v>
      </c>
      <c r="P727" s="72">
        <f t="shared" si="156"/>
        <v>0</v>
      </c>
      <c r="Q727" s="72">
        <f t="shared" si="153"/>
        <v>0</v>
      </c>
      <c r="R727" s="72">
        <f t="shared" si="154"/>
        <v>0</v>
      </c>
      <c r="S727" s="72">
        <f t="shared" si="147"/>
        <v>0</v>
      </c>
      <c r="T727" s="74">
        <f t="shared" si="148"/>
        <v>0</v>
      </c>
      <c r="U727" s="77">
        <f t="shared" si="149"/>
        <v>360</v>
      </c>
      <c r="V727" s="78">
        <f t="shared" si="150"/>
        <v>0</v>
      </c>
    </row>
    <row r="728" spans="9:22" x14ac:dyDescent="0.25">
      <c r="I728" s="96">
        <f t="shared" si="151"/>
        <v>0</v>
      </c>
      <c r="J728" s="97">
        <f t="shared" si="152"/>
        <v>0</v>
      </c>
      <c r="K728" s="79">
        <f t="shared" si="155"/>
        <v>0</v>
      </c>
      <c r="L728" s="72">
        <f t="shared" si="144"/>
        <v>0</v>
      </c>
      <c r="M728" s="80"/>
      <c r="N728" s="80">
        <f t="shared" si="145"/>
        <v>0</v>
      </c>
      <c r="O728" s="72">
        <f t="shared" si="146"/>
        <v>0</v>
      </c>
      <c r="P728" s="72">
        <f t="shared" si="156"/>
        <v>0</v>
      </c>
      <c r="Q728" s="72">
        <f t="shared" si="153"/>
        <v>0</v>
      </c>
      <c r="R728" s="72">
        <f t="shared" si="154"/>
        <v>0</v>
      </c>
      <c r="S728" s="72">
        <f t="shared" si="147"/>
        <v>0</v>
      </c>
      <c r="T728" s="74">
        <f t="shared" si="148"/>
        <v>0</v>
      </c>
      <c r="U728" s="77">
        <f t="shared" si="149"/>
        <v>360</v>
      </c>
      <c r="V728" s="78">
        <f t="shared" si="150"/>
        <v>0</v>
      </c>
    </row>
    <row r="729" spans="9:22" x14ac:dyDescent="0.25">
      <c r="I729" s="96">
        <f t="shared" si="151"/>
        <v>0</v>
      </c>
      <c r="J729" s="97">
        <f t="shared" si="152"/>
        <v>0</v>
      </c>
      <c r="K729" s="79">
        <f t="shared" si="155"/>
        <v>0</v>
      </c>
      <c r="L729" s="72">
        <f t="shared" si="144"/>
        <v>0</v>
      </c>
      <c r="M729" s="80"/>
      <c r="N729" s="80">
        <f t="shared" si="145"/>
        <v>0</v>
      </c>
      <c r="O729" s="72">
        <f t="shared" si="146"/>
        <v>0</v>
      </c>
      <c r="P729" s="72">
        <f t="shared" si="156"/>
        <v>0</v>
      </c>
      <c r="Q729" s="72">
        <f t="shared" si="153"/>
        <v>0</v>
      </c>
      <c r="R729" s="72">
        <f t="shared" si="154"/>
        <v>0</v>
      </c>
      <c r="S729" s="72">
        <f t="shared" si="147"/>
        <v>0</v>
      </c>
      <c r="T729" s="74">
        <f t="shared" si="148"/>
        <v>0</v>
      </c>
      <c r="U729" s="77">
        <f t="shared" si="149"/>
        <v>360</v>
      </c>
      <c r="V729" s="78">
        <f t="shared" si="150"/>
        <v>0</v>
      </c>
    </row>
    <row r="730" spans="9:22" x14ac:dyDescent="0.25">
      <c r="I730" s="96">
        <f t="shared" si="151"/>
        <v>0</v>
      </c>
      <c r="J730" s="97">
        <f t="shared" si="152"/>
        <v>0</v>
      </c>
      <c r="K730" s="79">
        <f t="shared" si="155"/>
        <v>0</v>
      </c>
      <c r="L730" s="72">
        <f t="shared" si="144"/>
        <v>0</v>
      </c>
      <c r="M730" s="80"/>
      <c r="N730" s="80">
        <f t="shared" si="145"/>
        <v>0</v>
      </c>
      <c r="O730" s="72">
        <f t="shared" si="146"/>
        <v>0</v>
      </c>
      <c r="P730" s="72">
        <f t="shared" si="156"/>
        <v>0</v>
      </c>
      <c r="Q730" s="72">
        <f t="shared" si="153"/>
        <v>0</v>
      </c>
      <c r="R730" s="72">
        <f t="shared" si="154"/>
        <v>0</v>
      </c>
      <c r="S730" s="72">
        <f t="shared" si="147"/>
        <v>0</v>
      </c>
      <c r="T730" s="74">
        <f t="shared" si="148"/>
        <v>0</v>
      </c>
      <c r="U730" s="77">
        <f t="shared" si="149"/>
        <v>360</v>
      </c>
      <c r="V730" s="78">
        <f t="shared" si="150"/>
        <v>0</v>
      </c>
    </row>
    <row r="731" spans="9:22" x14ac:dyDescent="0.25">
      <c r="I731" s="96">
        <f t="shared" si="151"/>
        <v>0</v>
      </c>
      <c r="J731" s="97">
        <f t="shared" si="152"/>
        <v>0</v>
      </c>
      <c r="K731" s="79">
        <f t="shared" si="155"/>
        <v>0</v>
      </c>
      <c r="L731" s="72">
        <f t="shared" si="144"/>
        <v>0</v>
      </c>
      <c r="M731" s="80"/>
      <c r="N731" s="80">
        <f t="shared" si="145"/>
        <v>0</v>
      </c>
      <c r="O731" s="72">
        <f t="shared" si="146"/>
        <v>0</v>
      </c>
      <c r="P731" s="72">
        <f t="shared" si="156"/>
        <v>0</v>
      </c>
      <c r="Q731" s="72">
        <f t="shared" si="153"/>
        <v>0</v>
      </c>
      <c r="R731" s="72">
        <f t="shared" si="154"/>
        <v>0</v>
      </c>
      <c r="S731" s="72">
        <f t="shared" si="147"/>
        <v>0</v>
      </c>
      <c r="T731" s="74">
        <f t="shared" si="148"/>
        <v>0</v>
      </c>
      <c r="U731" s="77">
        <f t="shared" si="149"/>
        <v>360</v>
      </c>
      <c r="V731" s="78">
        <f t="shared" si="150"/>
        <v>0</v>
      </c>
    </row>
    <row r="732" spans="9:22" x14ac:dyDescent="0.25">
      <c r="I732" s="96">
        <f t="shared" si="151"/>
        <v>0</v>
      </c>
      <c r="J732" s="97">
        <f t="shared" si="152"/>
        <v>0</v>
      </c>
      <c r="K732" s="79">
        <f t="shared" si="155"/>
        <v>0</v>
      </c>
      <c r="L732" s="72">
        <f t="shared" si="144"/>
        <v>0</v>
      </c>
      <c r="M732" s="80"/>
      <c r="N732" s="80">
        <f t="shared" si="145"/>
        <v>0</v>
      </c>
      <c r="O732" s="72">
        <f t="shared" si="146"/>
        <v>0</v>
      </c>
      <c r="P732" s="72">
        <f t="shared" si="156"/>
        <v>0</v>
      </c>
      <c r="Q732" s="72">
        <f t="shared" si="153"/>
        <v>0</v>
      </c>
      <c r="R732" s="72">
        <f t="shared" si="154"/>
        <v>0</v>
      </c>
      <c r="S732" s="72">
        <f t="shared" si="147"/>
        <v>0</v>
      </c>
      <c r="T732" s="74">
        <f t="shared" si="148"/>
        <v>0</v>
      </c>
      <c r="U732" s="77">
        <f t="shared" si="149"/>
        <v>360</v>
      </c>
      <c r="V732" s="78">
        <f t="shared" si="150"/>
        <v>0</v>
      </c>
    </row>
    <row r="733" spans="9:22" x14ac:dyDescent="0.25">
      <c r="I733" s="96">
        <f t="shared" si="151"/>
        <v>0</v>
      </c>
      <c r="J733" s="97">
        <f t="shared" si="152"/>
        <v>0</v>
      </c>
      <c r="K733" s="79">
        <f t="shared" si="155"/>
        <v>0</v>
      </c>
      <c r="L733" s="72">
        <f t="shared" si="144"/>
        <v>0</v>
      </c>
      <c r="M733" s="80"/>
      <c r="N733" s="80">
        <f t="shared" si="145"/>
        <v>0</v>
      </c>
      <c r="O733" s="72">
        <f t="shared" si="146"/>
        <v>0</v>
      </c>
      <c r="P733" s="72">
        <f t="shared" si="156"/>
        <v>0</v>
      </c>
      <c r="Q733" s="72">
        <f t="shared" si="153"/>
        <v>0</v>
      </c>
      <c r="R733" s="72">
        <f t="shared" si="154"/>
        <v>0</v>
      </c>
      <c r="S733" s="72">
        <f t="shared" si="147"/>
        <v>0</v>
      </c>
      <c r="T733" s="74">
        <f t="shared" si="148"/>
        <v>0</v>
      </c>
      <c r="U733" s="77">
        <f t="shared" si="149"/>
        <v>360</v>
      </c>
      <c r="V733" s="78">
        <f t="shared" si="150"/>
        <v>0</v>
      </c>
    </row>
    <row r="734" spans="9:22" x14ac:dyDescent="0.25">
      <c r="I734" s="96">
        <f t="shared" si="151"/>
        <v>0</v>
      </c>
      <c r="J734" s="97">
        <f t="shared" si="152"/>
        <v>0</v>
      </c>
      <c r="K734" s="79">
        <f t="shared" si="155"/>
        <v>0</v>
      </c>
      <c r="L734" s="72">
        <f t="shared" si="144"/>
        <v>0</v>
      </c>
      <c r="M734" s="80"/>
      <c r="N734" s="80">
        <f t="shared" si="145"/>
        <v>0</v>
      </c>
      <c r="O734" s="72">
        <f t="shared" si="146"/>
        <v>0</v>
      </c>
      <c r="P734" s="72">
        <f t="shared" si="156"/>
        <v>0</v>
      </c>
      <c r="Q734" s="72">
        <f t="shared" si="153"/>
        <v>0</v>
      </c>
      <c r="R734" s="72">
        <f t="shared" si="154"/>
        <v>0</v>
      </c>
      <c r="S734" s="72">
        <f t="shared" si="147"/>
        <v>0</v>
      </c>
      <c r="T734" s="74">
        <f t="shared" si="148"/>
        <v>0</v>
      </c>
      <c r="U734" s="77">
        <f t="shared" si="149"/>
        <v>360</v>
      </c>
      <c r="V734" s="78">
        <f t="shared" si="150"/>
        <v>0</v>
      </c>
    </row>
    <row r="735" spans="9:22" x14ac:dyDescent="0.25">
      <c r="I735" s="96">
        <f t="shared" si="151"/>
        <v>0</v>
      </c>
      <c r="J735" s="97">
        <f t="shared" si="152"/>
        <v>0</v>
      </c>
      <c r="K735" s="79">
        <f t="shared" si="155"/>
        <v>0</v>
      </c>
      <c r="L735" s="72">
        <f t="shared" si="144"/>
        <v>0</v>
      </c>
      <c r="M735" s="80"/>
      <c r="N735" s="80">
        <f t="shared" si="145"/>
        <v>0</v>
      </c>
      <c r="O735" s="72">
        <f t="shared" si="146"/>
        <v>0</v>
      </c>
      <c r="P735" s="72">
        <f t="shared" si="156"/>
        <v>0</v>
      </c>
      <c r="Q735" s="72">
        <f t="shared" si="153"/>
        <v>0</v>
      </c>
      <c r="R735" s="72">
        <f t="shared" si="154"/>
        <v>0</v>
      </c>
      <c r="S735" s="72">
        <f t="shared" si="147"/>
        <v>0</v>
      </c>
      <c r="T735" s="74">
        <f t="shared" si="148"/>
        <v>0</v>
      </c>
      <c r="U735" s="77">
        <f t="shared" si="149"/>
        <v>360</v>
      </c>
      <c r="V735" s="78">
        <f t="shared" si="150"/>
        <v>0</v>
      </c>
    </row>
    <row r="736" spans="9:22" x14ac:dyDescent="0.25">
      <c r="I736" s="96">
        <f t="shared" si="151"/>
        <v>0</v>
      </c>
      <c r="J736" s="97">
        <f t="shared" si="152"/>
        <v>0</v>
      </c>
      <c r="K736" s="79">
        <f t="shared" si="155"/>
        <v>0</v>
      </c>
      <c r="L736" s="72">
        <f t="shared" si="144"/>
        <v>0</v>
      </c>
      <c r="M736" s="80"/>
      <c r="N736" s="80">
        <f t="shared" si="145"/>
        <v>0</v>
      </c>
      <c r="O736" s="72">
        <f t="shared" si="146"/>
        <v>0</v>
      </c>
      <c r="P736" s="72">
        <f t="shared" si="156"/>
        <v>0</v>
      </c>
      <c r="Q736" s="72">
        <f t="shared" si="153"/>
        <v>0</v>
      </c>
      <c r="R736" s="72">
        <f t="shared" si="154"/>
        <v>0</v>
      </c>
      <c r="S736" s="72">
        <f t="shared" si="147"/>
        <v>0</v>
      </c>
      <c r="T736" s="74">
        <f t="shared" si="148"/>
        <v>0</v>
      </c>
      <c r="U736" s="77">
        <f t="shared" si="149"/>
        <v>360</v>
      </c>
      <c r="V736" s="78">
        <f t="shared" si="150"/>
        <v>0</v>
      </c>
    </row>
    <row r="737" spans="9:22" x14ac:dyDescent="0.25">
      <c r="I737" s="96">
        <f t="shared" si="151"/>
        <v>0</v>
      </c>
      <c r="J737" s="97">
        <f t="shared" si="152"/>
        <v>0</v>
      </c>
      <c r="K737" s="79">
        <f t="shared" si="155"/>
        <v>0</v>
      </c>
      <c r="L737" s="72">
        <f t="shared" si="144"/>
        <v>0</v>
      </c>
      <c r="M737" s="80"/>
      <c r="N737" s="80">
        <f t="shared" si="145"/>
        <v>0</v>
      </c>
      <c r="O737" s="72">
        <f t="shared" si="146"/>
        <v>0</v>
      </c>
      <c r="P737" s="72">
        <f t="shared" si="156"/>
        <v>0</v>
      </c>
      <c r="Q737" s="72">
        <f t="shared" si="153"/>
        <v>0</v>
      </c>
      <c r="R737" s="72">
        <f t="shared" si="154"/>
        <v>0</v>
      </c>
      <c r="S737" s="72">
        <f t="shared" si="147"/>
        <v>0</v>
      </c>
      <c r="T737" s="74">
        <f t="shared" si="148"/>
        <v>0</v>
      </c>
      <c r="U737" s="77">
        <f t="shared" si="149"/>
        <v>360</v>
      </c>
      <c r="V737" s="78">
        <f t="shared" si="150"/>
        <v>0</v>
      </c>
    </row>
    <row r="738" spans="9:22" x14ac:dyDescent="0.25">
      <c r="I738" s="96">
        <f t="shared" si="151"/>
        <v>0</v>
      </c>
      <c r="J738" s="97">
        <f t="shared" si="152"/>
        <v>0</v>
      </c>
      <c r="K738" s="79">
        <f t="shared" si="155"/>
        <v>0</v>
      </c>
      <c r="L738" s="72">
        <f t="shared" si="144"/>
        <v>0</v>
      </c>
      <c r="M738" s="80"/>
      <c r="N738" s="80">
        <f t="shared" si="145"/>
        <v>0</v>
      </c>
      <c r="O738" s="72">
        <f t="shared" si="146"/>
        <v>0</v>
      </c>
      <c r="P738" s="72">
        <f t="shared" si="156"/>
        <v>0</v>
      </c>
      <c r="Q738" s="72">
        <f t="shared" si="153"/>
        <v>0</v>
      </c>
      <c r="R738" s="72">
        <f t="shared" si="154"/>
        <v>0</v>
      </c>
      <c r="S738" s="72">
        <f t="shared" si="147"/>
        <v>0</v>
      </c>
      <c r="T738" s="74">
        <f t="shared" si="148"/>
        <v>0</v>
      </c>
      <c r="U738" s="77">
        <f t="shared" si="149"/>
        <v>360</v>
      </c>
      <c r="V738" s="78">
        <f t="shared" si="150"/>
        <v>0</v>
      </c>
    </row>
    <row r="739" spans="9:22" x14ac:dyDescent="0.25">
      <c r="I739" s="96">
        <f t="shared" si="151"/>
        <v>0</v>
      </c>
      <c r="J739" s="97">
        <f t="shared" si="152"/>
        <v>0</v>
      </c>
      <c r="K739" s="79">
        <f t="shared" si="155"/>
        <v>0</v>
      </c>
      <c r="L739" s="72">
        <f t="shared" si="144"/>
        <v>0</v>
      </c>
      <c r="M739" s="80"/>
      <c r="N739" s="80">
        <f t="shared" si="145"/>
        <v>0</v>
      </c>
      <c r="O739" s="72">
        <f t="shared" si="146"/>
        <v>0</v>
      </c>
      <c r="P739" s="72">
        <f t="shared" si="156"/>
        <v>0</v>
      </c>
      <c r="Q739" s="72">
        <f t="shared" si="153"/>
        <v>0</v>
      </c>
      <c r="R739" s="72">
        <f t="shared" si="154"/>
        <v>0</v>
      </c>
      <c r="S739" s="72">
        <f t="shared" si="147"/>
        <v>0</v>
      </c>
      <c r="T739" s="74">
        <f t="shared" si="148"/>
        <v>0</v>
      </c>
      <c r="U739" s="77">
        <f t="shared" si="149"/>
        <v>360</v>
      </c>
      <c r="V739" s="78">
        <f t="shared" si="150"/>
        <v>0</v>
      </c>
    </row>
    <row r="740" spans="9:22" x14ac:dyDescent="0.25">
      <c r="I740" s="96">
        <f t="shared" si="151"/>
        <v>0</v>
      </c>
      <c r="J740" s="97">
        <f t="shared" si="152"/>
        <v>0</v>
      </c>
      <c r="K740" s="79">
        <f t="shared" si="155"/>
        <v>0</v>
      </c>
      <c r="L740" s="72">
        <f t="shared" si="144"/>
        <v>0</v>
      </c>
      <c r="M740" s="80"/>
      <c r="N740" s="80">
        <f t="shared" si="145"/>
        <v>0</v>
      </c>
      <c r="O740" s="72">
        <f t="shared" si="146"/>
        <v>0</v>
      </c>
      <c r="P740" s="72">
        <f t="shared" si="156"/>
        <v>0</v>
      </c>
      <c r="Q740" s="72">
        <f t="shared" si="153"/>
        <v>0</v>
      </c>
      <c r="R740" s="72">
        <f t="shared" si="154"/>
        <v>0</v>
      </c>
      <c r="S740" s="72">
        <f t="shared" si="147"/>
        <v>0</v>
      </c>
      <c r="T740" s="74">
        <f t="shared" si="148"/>
        <v>0</v>
      </c>
      <c r="U740" s="77">
        <f t="shared" si="149"/>
        <v>360</v>
      </c>
      <c r="V740" s="78">
        <f t="shared" si="150"/>
        <v>0</v>
      </c>
    </row>
    <row r="741" spans="9:22" x14ac:dyDescent="0.25">
      <c r="I741" s="96">
        <f t="shared" si="151"/>
        <v>0</v>
      </c>
      <c r="J741" s="97">
        <f t="shared" si="152"/>
        <v>0</v>
      </c>
      <c r="K741" s="79">
        <f t="shared" si="155"/>
        <v>0</v>
      </c>
      <c r="L741" s="72">
        <f t="shared" si="144"/>
        <v>0</v>
      </c>
      <c r="M741" s="80"/>
      <c r="N741" s="80">
        <f t="shared" si="145"/>
        <v>0</v>
      </c>
      <c r="O741" s="72">
        <f t="shared" si="146"/>
        <v>0</v>
      </c>
      <c r="P741" s="72">
        <f t="shared" si="156"/>
        <v>0</v>
      </c>
      <c r="Q741" s="72">
        <f t="shared" si="153"/>
        <v>0</v>
      </c>
      <c r="R741" s="72">
        <f t="shared" si="154"/>
        <v>0</v>
      </c>
      <c r="S741" s="72">
        <f t="shared" si="147"/>
        <v>0</v>
      </c>
      <c r="T741" s="74">
        <f t="shared" si="148"/>
        <v>0</v>
      </c>
      <c r="U741" s="77">
        <f t="shared" si="149"/>
        <v>360</v>
      </c>
      <c r="V741" s="78">
        <f t="shared" si="150"/>
        <v>0</v>
      </c>
    </row>
    <row r="742" spans="9:22" x14ac:dyDescent="0.25">
      <c r="I742" s="96">
        <f t="shared" si="151"/>
        <v>0</v>
      </c>
      <c r="J742" s="97">
        <f t="shared" si="152"/>
        <v>0</v>
      </c>
      <c r="K742" s="79">
        <f t="shared" si="155"/>
        <v>0</v>
      </c>
      <c r="L742" s="72">
        <f t="shared" si="144"/>
        <v>0</v>
      </c>
      <c r="M742" s="80"/>
      <c r="N742" s="80">
        <f t="shared" si="145"/>
        <v>0</v>
      </c>
      <c r="O742" s="72">
        <f t="shared" si="146"/>
        <v>0</v>
      </c>
      <c r="P742" s="72">
        <f t="shared" si="156"/>
        <v>0</v>
      </c>
      <c r="Q742" s="72">
        <f t="shared" si="153"/>
        <v>0</v>
      </c>
      <c r="R742" s="72">
        <f t="shared" si="154"/>
        <v>0</v>
      </c>
      <c r="S742" s="72">
        <f t="shared" si="147"/>
        <v>0</v>
      </c>
      <c r="T742" s="74">
        <f t="shared" si="148"/>
        <v>0</v>
      </c>
      <c r="U742" s="77">
        <f t="shared" si="149"/>
        <v>360</v>
      </c>
      <c r="V742" s="78">
        <f t="shared" si="150"/>
        <v>0</v>
      </c>
    </row>
    <row r="743" spans="9:22" x14ac:dyDescent="0.25">
      <c r="I743" s="96">
        <f t="shared" si="151"/>
        <v>0</v>
      </c>
      <c r="J743" s="97">
        <f t="shared" si="152"/>
        <v>0</v>
      </c>
      <c r="K743" s="79">
        <f t="shared" si="155"/>
        <v>0</v>
      </c>
      <c r="L743" s="72">
        <f t="shared" si="144"/>
        <v>0</v>
      </c>
      <c r="M743" s="80"/>
      <c r="N743" s="80">
        <f t="shared" si="145"/>
        <v>0</v>
      </c>
      <c r="O743" s="72">
        <f t="shared" si="146"/>
        <v>0</v>
      </c>
      <c r="P743" s="72">
        <f t="shared" si="156"/>
        <v>0</v>
      </c>
      <c r="Q743" s="72">
        <f t="shared" si="153"/>
        <v>0</v>
      </c>
      <c r="R743" s="72">
        <f t="shared" si="154"/>
        <v>0</v>
      </c>
      <c r="S743" s="72">
        <f t="shared" si="147"/>
        <v>0</v>
      </c>
      <c r="T743" s="74">
        <f t="shared" si="148"/>
        <v>0</v>
      </c>
      <c r="U743" s="77">
        <f t="shared" si="149"/>
        <v>360</v>
      </c>
      <c r="V743" s="78">
        <f t="shared" si="150"/>
        <v>0</v>
      </c>
    </row>
    <row r="744" spans="9:22" x14ac:dyDescent="0.25">
      <c r="I744" s="96">
        <f t="shared" si="151"/>
        <v>0</v>
      </c>
      <c r="J744" s="97">
        <f t="shared" si="152"/>
        <v>0</v>
      </c>
      <c r="K744" s="79">
        <f t="shared" si="155"/>
        <v>0</v>
      </c>
      <c r="L744" s="72">
        <f t="shared" si="144"/>
        <v>0</v>
      </c>
      <c r="M744" s="80"/>
      <c r="N744" s="80">
        <f t="shared" si="145"/>
        <v>0</v>
      </c>
      <c r="O744" s="72">
        <f t="shared" si="146"/>
        <v>0</v>
      </c>
      <c r="P744" s="72">
        <f t="shared" si="156"/>
        <v>0</v>
      </c>
      <c r="Q744" s="72">
        <f t="shared" si="153"/>
        <v>0</v>
      </c>
      <c r="R744" s="72">
        <f t="shared" si="154"/>
        <v>0</v>
      </c>
      <c r="S744" s="72">
        <f t="shared" si="147"/>
        <v>0</v>
      </c>
      <c r="T744" s="74">
        <f t="shared" si="148"/>
        <v>0</v>
      </c>
      <c r="U744" s="77">
        <f t="shared" si="149"/>
        <v>360</v>
      </c>
      <c r="V744" s="78">
        <f t="shared" si="150"/>
        <v>0</v>
      </c>
    </row>
    <row r="745" spans="9:22" x14ac:dyDescent="0.25">
      <c r="I745" s="96">
        <f t="shared" si="151"/>
        <v>0</v>
      </c>
      <c r="J745" s="97">
        <f t="shared" si="152"/>
        <v>0</v>
      </c>
      <c r="K745" s="79">
        <f t="shared" si="155"/>
        <v>0</v>
      </c>
      <c r="L745" s="72">
        <f t="shared" si="144"/>
        <v>0</v>
      </c>
      <c r="M745" s="80"/>
      <c r="N745" s="80">
        <f t="shared" si="145"/>
        <v>0</v>
      </c>
      <c r="O745" s="72">
        <f t="shared" si="146"/>
        <v>0</v>
      </c>
      <c r="P745" s="72">
        <f t="shared" si="156"/>
        <v>0</v>
      </c>
      <c r="Q745" s="72">
        <f t="shared" si="153"/>
        <v>0</v>
      </c>
      <c r="R745" s="72">
        <f t="shared" si="154"/>
        <v>0</v>
      </c>
      <c r="S745" s="72">
        <f t="shared" si="147"/>
        <v>0</v>
      </c>
      <c r="T745" s="74">
        <f t="shared" si="148"/>
        <v>0</v>
      </c>
      <c r="U745" s="77">
        <f t="shared" si="149"/>
        <v>360</v>
      </c>
      <c r="V745" s="78">
        <f t="shared" si="150"/>
        <v>0</v>
      </c>
    </row>
    <row r="746" spans="9:22" x14ac:dyDescent="0.25">
      <c r="I746" s="96">
        <f t="shared" si="151"/>
        <v>0</v>
      </c>
      <c r="J746" s="97">
        <f t="shared" si="152"/>
        <v>0</v>
      </c>
      <c r="K746" s="79">
        <f t="shared" si="155"/>
        <v>0</v>
      </c>
      <c r="L746" s="72">
        <f t="shared" si="144"/>
        <v>0</v>
      </c>
      <c r="M746" s="80"/>
      <c r="N746" s="80">
        <f t="shared" si="145"/>
        <v>0</v>
      </c>
      <c r="O746" s="72">
        <f t="shared" si="146"/>
        <v>0</v>
      </c>
      <c r="P746" s="72">
        <f t="shared" si="156"/>
        <v>0</v>
      </c>
      <c r="Q746" s="72">
        <f t="shared" si="153"/>
        <v>0</v>
      </c>
      <c r="R746" s="72">
        <f t="shared" si="154"/>
        <v>0</v>
      </c>
      <c r="S746" s="72">
        <f t="shared" si="147"/>
        <v>0</v>
      </c>
      <c r="T746" s="74">
        <f t="shared" si="148"/>
        <v>0</v>
      </c>
      <c r="U746" s="77">
        <f t="shared" si="149"/>
        <v>360</v>
      </c>
      <c r="V746" s="78">
        <f t="shared" si="150"/>
        <v>0</v>
      </c>
    </row>
    <row r="747" spans="9:22" x14ac:dyDescent="0.25">
      <c r="I747" s="96">
        <f t="shared" si="151"/>
        <v>0</v>
      </c>
      <c r="J747" s="97">
        <f t="shared" si="152"/>
        <v>0</v>
      </c>
      <c r="K747" s="79">
        <f t="shared" si="155"/>
        <v>0</v>
      </c>
      <c r="L747" s="72">
        <f t="shared" si="144"/>
        <v>0</v>
      </c>
      <c r="M747" s="80"/>
      <c r="N747" s="80">
        <f t="shared" si="145"/>
        <v>0</v>
      </c>
      <c r="O747" s="72">
        <f t="shared" si="146"/>
        <v>0</v>
      </c>
      <c r="P747" s="72">
        <f t="shared" si="156"/>
        <v>0</v>
      </c>
      <c r="Q747" s="72">
        <f t="shared" si="153"/>
        <v>0</v>
      </c>
      <c r="R747" s="72">
        <f t="shared" si="154"/>
        <v>0</v>
      </c>
      <c r="S747" s="72">
        <f t="shared" si="147"/>
        <v>0</v>
      </c>
      <c r="T747" s="74">
        <f t="shared" si="148"/>
        <v>0</v>
      </c>
      <c r="U747" s="77">
        <f t="shared" si="149"/>
        <v>360</v>
      </c>
      <c r="V747" s="78">
        <f t="shared" si="150"/>
        <v>0</v>
      </c>
    </row>
    <row r="748" spans="9:22" x14ac:dyDescent="0.25">
      <c r="I748" s="96">
        <f t="shared" si="151"/>
        <v>0</v>
      </c>
      <c r="J748" s="97">
        <f t="shared" si="152"/>
        <v>0</v>
      </c>
      <c r="K748" s="79">
        <f t="shared" si="155"/>
        <v>0</v>
      </c>
      <c r="L748" s="72">
        <f t="shared" si="144"/>
        <v>0</v>
      </c>
      <c r="M748" s="80"/>
      <c r="N748" s="80">
        <f t="shared" si="145"/>
        <v>0</v>
      </c>
      <c r="O748" s="72">
        <f t="shared" si="146"/>
        <v>0</v>
      </c>
      <c r="P748" s="72">
        <f t="shared" si="156"/>
        <v>0</v>
      </c>
      <c r="Q748" s="72">
        <f t="shared" si="153"/>
        <v>0</v>
      </c>
      <c r="R748" s="72">
        <f t="shared" si="154"/>
        <v>0</v>
      </c>
      <c r="S748" s="72">
        <f t="shared" si="147"/>
        <v>0</v>
      </c>
      <c r="T748" s="74">
        <f t="shared" si="148"/>
        <v>0</v>
      </c>
      <c r="U748" s="77">
        <f t="shared" si="149"/>
        <v>360</v>
      </c>
      <c r="V748" s="78">
        <f t="shared" si="150"/>
        <v>0</v>
      </c>
    </row>
    <row r="749" spans="9:22" x14ac:dyDescent="0.25">
      <c r="I749" s="96">
        <f t="shared" si="151"/>
        <v>0</v>
      </c>
      <c r="J749" s="97">
        <f t="shared" si="152"/>
        <v>0</v>
      </c>
      <c r="K749" s="79">
        <f t="shared" si="155"/>
        <v>0</v>
      </c>
      <c r="L749" s="72">
        <f t="shared" si="144"/>
        <v>0</v>
      </c>
      <c r="M749" s="80"/>
      <c r="N749" s="80">
        <f t="shared" si="145"/>
        <v>0</v>
      </c>
      <c r="O749" s="72">
        <f t="shared" si="146"/>
        <v>0</v>
      </c>
      <c r="P749" s="72">
        <f t="shared" si="156"/>
        <v>0</v>
      </c>
      <c r="Q749" s="72">
        <f t="shared" si="153"/>
        <v>0</v>
      </c>
      <c r="R749" s="72">
        <f t="shared" si="154"/>
        <v>0</v>
      </c>
      <c r="S749" s="72">
        <f t="shared" si="147"/>
        <v>0</v>
      </c>
      <c r="T749" s="74">
        <f t="shared" si="148"/>
        <v>0</v>
      </c>
      <c r="U749" s="77">
        <f t="shared" si="149"/>
        <v>360</v>
      </c>
      <c r="V749" s="78">
        <f t="shared" si="150"/>
        <v>0</v>
      </c>
    </row>
    <row r="750" spans="9:22" x14ac:dyDescent="0.25">
      <c r="I750" s="96">
        <f t="shared" si="151"/>
        <v>0</v>
      </c>
      <c r="J750" s="97">
        <f t="shared" si="152"/>
        <v>0</v>
      </c>
      <c r="K750" s="79">
        <f t="shared" si="155"/>
        <v>0</v>
      </c>
      <c r="L750" s="72">
        <f t="shared" si="144"/>
        <v>0</v>
      </c>
      <c r="M750" s="80"/>
      <c r="N750" s="80">
        <f t="shared" si="145"/>
        <v>0</v>
      </c>
      <c r="O750" s="72">
        <f t="shared" si="146"/>
        <v>0</v>
      </c>
      <c r="P750" s="72">
        <f t="shared" si="156"/>
        <v>0</v>
      </c>
      <c r="Q750" s="72">
        <f t="shared" si="153"/>
        <v>0</v>
      </c>
      <c r="R750" s="72">
        <f t="shared" si="154"/>
        <v>0</v>
      </c>
      <c r="S750" s="72">
        <f t="shared" si="147"/>
        <v>0</v>
      </c>
      <c r="T750" s="74">
        <f t="shared" si="148"/>
        <v>0</v>
      </c>
      <c r="U750" s="77">
        <f t="shared" si="149"/>
        <v>360</v>
      </c>
      <c r="V750" s="78">
        <f t="shared" si="150"/>
        <v>0</v>
      </c>
    </row>
    <row r="751" spans="9:22" x14ac:dyDescent="0.25">
      <c r="I751" s="96">
        <f t="shared" si="151"/>
        <v>0</v>
      </c>
      <c r="J751" s="97">
        <f t="shared" si="152"/>
        <v>0</v>
      </c>
      <c r="K751" s="79">
        <f t="shared" si="155"/>
        <v>0</v>
      </c>
      <c r="L751" s="72">
        <f t="shared" si="144"/>
        <v>0</v>
      </c>
      <c r="M751" s="80"/>
      <c r="N751" s="80">
        <f t="shared" si="145"/>
        <v>0</v>
      </c>
      <c r="O751" s="72">
        <f t="shared" si="146"/>
        <v>0</v>
      </c>
      <c r="P751" s="72">
        <f t="shared" si="156"/>
        <v>0</v>
      </c>
      <c r="Q751" s="72">
        <f t="shared" si="153"/>
        <v>0</v>
      </c>
      <c r="R751" s="72">
        <f t="shared" si="154"/>
        <v>0</v>
      </c>
      <c r="S751" s="72">
        <f t="shared" si="147"/>
        <v>0</v>
      </c>
      <c r="T751" s="74">
        <f t="shared" si="148"/>
        <v>0</v>
      </c>
      <c r="U751" s="77">
        <f t="shared" si="149"/>
        <v>360</v>
      </c>
      <c r="V751" s="78">
        <f t="shared" si="150"/>
        <v>0</v>
      </c>
    </row>
    <row r="752" spans="9:22" x14ac:dyDescent="0.25">
      <c r="I752" s="96">
        <f t="shared" si="151"/>
        <v>0</v>
      </c>
      <c r="J752" s="97">
        <f t="shared" si="152"/>
        <v>0</v>
      </c>
      <c r="K752" s="79">
        <f t="shared" si="155"/>
        <v>0</v>
      </c>
      <c r="L752" s="72">
        <f t="shared" si="144"/>
        <v>0</v>
      </c>
      <c r="M752" s="80"/>
      <c r="N752" s="80">
        <f t="shared" si="145"/>
        <v>0</v>
      </c>
      <c r="O752" s="72">
        <f t="shared" si="146"/>
        <v>0</v>
      </c>
      <c r="P752" s="72">
        <f t="shared" si="156"/>
        <v>0</v>
      </c>
      <c r="Q752" s="72">
        <f t="shared" si="153"/>
        <v>0</v>
      </c>
      <c r="R752" s="72">
        <f t="shared" si="154"/>
        <v>0</v>
      </c>
      <c r="S752" s="72">
        <f t="shared" si="147"/>
        <v>0</v>
      </c>
      <c r="T752" s="74">
        <f t="shared" si="148"/>
        <v>0</v>
      </c>
      <c r="U752" s="77">
        <f t="shared" si="149"/>
        <v>360</v>
      </c>
      <c r="V752" s="78">
        <f t="shared" si="150"/>
        <v>0</v>
      </c>
    </row>
    <row r="753" spans="9:22" x14ac:dyDescent="0.25">
      <c r="I753" s="96">
        <f t="shared" si="151"/>
        <v>0</v>
      </c>
      <c r="J753" s="97">
        <f t="shared" si="152"/>
        <v>0</v>
      </c>
      <c r="K753" s="79">
        <f t="shared" si="155"/>
        <v>0</v>
      </c>
      <c r="L753" s="72">
        <f t="shared" si="144"/>
        <v>0</v>
      </c>
      <c r="M753" s="80"/>
      <c r="N753" s="80">
        <f t="shared" si="145"/>
        <v>0</v>
      </c>
      <c r="O753" s="72">
        <f t="shared" si="146"/>
        <v>0</v>
      </c>
      <c r="P753" s="72">
        <f t="shared" si="156"/>
        <v>0</v>
      </c>
      <c r="Q753" s="72">
        <f t="shared" si="153"/>
        <v>0</v>
      </c>
      <c r="R753" s="72">
        <f t="shared" si="154"/>
        <v>0</v>
      </c>
      <c r="S753" s="72">
        <f t="shared" si="147"/>
        <v>0</v>
      </c>
      <c r="T753" s="74">
        <f t="shared" si="148"/>
        <v>0</v>
      </c>
      <c r="U753" s="77">
        <f t="shared" si="149"/>
        <v>360</v>
      </c>
      <c r="V753" s="78">
        <f t="shared" si="150"/>
        <v>0</v>
      </c>
    </row>
    <row r="754" spans="9:22" x14ac:dyDescent="0.25">
      <c r="I754" s="96">
        <f t="shared" si="151"/>
        <v>0</v>
      </c>
      <c r="J754" s="97">
        <f t="shared" si="152"/>
        <v>0</v>
      </c>
      <c r="K754" s="79">
        <f t="shared" si="155"/>
        <v>0</v>
      </c>
      <c r="L754" s="72">
        <f t="shared" si="144"/>
        <v>0</v>
      </c>
      <c r="M754" s="80"/>
      <c r="N754" s="80">
        <f t="shared" si="145"/>
        <v>0</v>
      </c>
      <c r="O754" s="72">
        <f t="shared" si="146"/>
        <v>0</v>
      </c>
      <c r="P754" s="72">
        <f t="shared" si="156"/>
        <v>0</v>
      </c>
      <c r="Q754" s="72">
        <f t="shared" si="153"/>
        <v>0</v>
      </c>
      <c r="R754" s="72">
        <f t="shared" si="154"/>
        <v>0</v>
      </c>
      <c r="S754" s="72">
        <f t="shared" si="147"/>
        <v>0</v>
      </c>
      <c r="T754" s="74">
        <f t="shared" si="148"/>
        <v>0</v>
      </c>
      <c r="U754" s="77">
        <f t="shared" si="149"/>
        <v>360</v>
      </c>
      <c r="V754" s="78">
        <f t="shared" si="150"/>
        <v>0</v>
      </c>
    </row>
    <row r="755" spans="9:22" x14ac:dyDescent="0.25">
      <c r="I755" s="96">
        <f t="shared" si="151"/>
        <v>0</v>
      </c>
      <c r="J755" s="97">
        <f t="shared" si="152"/>
        <v>0</v>
      </c>
      <c r="K755" s="79">
        <f t="shared" si="155"/>
        <v>0</v>
      </c>
      <c r="L755" s="72">
        <f t="shared" si="144"/>
        <v>0</v>
      </c>
      <c r="M755" s="80"/>
      <c r="N755" s="80">
        <f t="shared" si="145"/>
        <v>0</v>
      </c>
      <c r="O755" s="72">
        <f t="shared" si="146"/>
        <v>0</v>
      </c>
      <c r="P755" s="72">
        <f t="shared" si="156"/>
        <v>0</v>
      </c>
      <c r="Q755" s="72">
        <f t="shared" si="153"/>
        <v>0</v>
      </c>
      <c r="R755" s="72">
        <f t="shared" si="154"/>
        <v>0</v>
      </c>
      <c r="S755" s="72">
        <f t="shared" si="147"/>
        <v>0</v>
      </c>
      <c r="T755" s="74">
        <f t="shared" si="148"/>
        <v>0</v>
      </c>
      <c r="U755" s="77">
        <f t="shared" si="149"/>
        <v>360</v>
      </c>
      <c r="V755" s="78">
        <f t="shared" si="150"/>
        <v>0</v>
      </c>
    </row>
    <row r="756" spans="9:22" x14ac:dyDescent="0.25">
      <c r="I756" s="96">
        <f t="shared" si="151"/>
        <v>0</v>
      </c>
      <c r="J756" s="97">
        <f t="shared" si="152"/>
        <v>0</v>
      </c>
      <c r="K756" s="79">
        <f t="shared" si="155"/>
        <v>0</v>
      </c>
      <c r="L756" s="72">
        <f t="shared" si="144"/>
        <v>0</v>
      </c>
      <c r="M756" s="80"/>
      <c r="N756" s="80">
        <f t="shared" si="145"/>
        <v>0</v>
      </c>
      <c r="O756" s="72">
        <f t="shared" si="146"/>
        <v>0</v>
      </c>
      <c r="P756" s="72">
        <f t="shared" si="156"/>
        <v>0</v>
      </c>
      <c r="Q756" s="72">
        <f t="shared" si="153"/>
        <v>0</v>
      </c>
      <c r="R756" s="72">
        <f t="shared" si="154"/>
        <v>0</v>
      </c>
      <c r="S756" s="72">
        <f t="shared" si="147"/>
        <v>0</v>
      </c>
      <c r="T756" s="74">
        <f t="shared" si="148"/>
        <v>0</v>
      </c>
      <c r="U756" s="77">
        <f t="shared" si="149"/>
        <v>360</v>
      </c>
      <c r="V756" s="78">
        <f t="shared" si="150"/>
        <v>0</v>
      </c>
    </row>
    <row r="757" spans="9:22" x14ac:dyDescent="0.25">
      <c r="I757" s="96">
        <f t="shared" si="151"/>
        <v>0</v>
      </c>
      <c r="J757" s="97">
        <f t="shared" si="152"/>
        <v>0</v>
      </c>
      <c r="K757" s="79">
        <f t="shared" si="155"/>
        <v>0</v>
      </c>
      <c r="L757" s="72">
        <f t="shared" si="144"/>
        <v>0</v>
      </c>
      <c r="M757" s="80"/>
      <c r="N757" s="80">
        <f t="shared" si="145"/>
        <v>0</v>
      </c>
      <c r="O757" s="72">
        <f t="shared" si="146"/>
        <v>0</v>
      </c>
      <c r="P757" s="72">
        <f t="shared" si="156"/>
        <v>0</v>
      </c>
      <c r="Q757" s="72">
        <f t="shared" si="153"/>
        <v>0</v>
      </c>
      <c r="R757" s="72">
        <f t="shared" si="154"/>
        <v>0</v>
      </c>
      <c r="S757" s="72">
        <f t="shared" si="147"/>
        <v>0</v>
      </c>
      <c r="T757" s="74">
        <f t="shared" si="148"/>
        <v>0</v>
      </c>
      <c r="U757" s="77">
        <f t="shared" si="149"/>
        <v>360</v>
      </c>
      <c r="V757" s="78">
        <f t="shared" si="150"/>
        <v>0</v>
      </c>
    </row>
    <row r="758" spans="9:22" x14ac:dyDescent="0.25">
      <c r="I758" s="96">
        <f t="shared" si="151"/>
        <v>0</v>
      </c>
      <c r="J758" s="97">
        <f t="shared" si="152"/>
        <v>0</v>
      </c>
      <c r="K758" s="79">
        <f t="shared" si="155"/>
        <v>0</v>
      </c>
      <c r="L758" s="72">
        <f t="shared" si="144"/>
        <v>0</v>
      </c>
      <c r="M758" s="80"/>
      <c r="N758" s="80">
        <f t="shared" si="145"/>
        <v>0</v>
      </c>
      <c r="O758" s="72">
        <f t="shared" si="146"/>
        <v>0</v>
      </c>
      <c r="P758" s="72">
        <f t="shared" si="156"/>
        <v>0</v>
      </c>
      <c r="Q758" s="72">
        <f t="shared" si="153"/>
        <v>0</v>
      </c>
      <c r="R758" s="72">
        <f t="shared" si="154"/>
        <v>0</v>
      </c>
      <c r="S758" s="72">
        <f t="shared" si="147"/>
        <v>0</v>
      </c>
      <c r="T758" s="74">
        <f t="shared" si="148"/>
        <v>0</v>
      </c>
      <c r="U758" s="77">
        <f t="shared" si="149"/>
        <v>360</v>
      </c>
      <c r="V758" s="78">
        <f t="shared" si="150"/>
        <v>0</v>
      </c>
    </row>
    <row r="759" spans="9:22" x14ac:dyDescent="0.25">
      <c r="I759" s="96">
        <f t="shared" si="151"/>
        <v>0</v>
      </c>
      <c r="J759" s="97">
        <f t="shared" si="152"/>
        <v>0</v>
      </c>
      <c r="K759" s="79">
        <f t="shared" si="155"/>
        <v>0</v>
      </c>
      <c r="L759" s="72">
        <f t="shared" si="144"/>
        <v>0</v>
      </c>
      <c r="M759" s="80"/>
      <c r="N759" s="80">
        <f t="shared" si="145"/>
        <v>0</v>
      </c>
      <c r="O759" s="72">
        <f t="shared" si="146"/>
        <v>0</v>
      </c>
      <c r="P759" s="72">
        <f t="shared" si="156"/>
        <v>0</v>
      </c>
      <c r="Q759" s="72">
        <f t="shared" si="153"/>
        <v>0</v>
      </c>
      <c r="R759" s="72">
        <f t="shared" si="154"/>
        <v>0</v>
      </c>
      <c r="S759" s="72">
        <f t="shared" si="147"/>
        <v>0</v>
      </c>
      <c r="T759" s="74">
        <f t="shared" si="148"/>
        <v>0</v>
      </c>
      <c r="U759" s="77">
        <f t="shared" si="149"/>
        <v>360</v>
      </c>
      <c r="V759" s="78">
        <f t="shared" si="150"/>
        <v>0</v>
      </c>
    </row>
    <row r="760" spans="9:22" x14ac:dyDescent="0.25">
      <c r="I760" s="96">
        <f t="shared" si="151"/>
        <v>0</v>
      </c>
      <c r="J760" s="97">
        <f t="shared" si="152"/>
        <v>0</v>
      </c>
      <c r="K760" s="79">
        <f t="shared" si="155"/>
        <v>0</v>
      </c>
      <c r="L760" s="72">
        <f t="shared" si="144"/>
        <v>0</v>
      </c>
      <c r="M760" s="80"/>
      <c r="N760" s="80">
        <f t="shared" si="145"/>
        <v>0</v>
      </c>
      <c r="O760" s="72">
        <f t="shared" si="146"/>
        <v>0</v>
      </c>
      <c r="P760" s="72">
        <f t="shared" si="156"/>
        <v>0</v>
      </c>
      <c r="Q760" s="72">
        <f t="shared" si="153"/>
        <v>0</v>
      </c>
      <c r="R760" s="72">
        <f t="shared" si="154"/>
        <v>0</v>
      </c>
      <c r="S760" s="72">
        <f t="shared" si="147"/>
        <v>0</v>
      </c>
      <c r="T760" s="74">
        <f t="shared" si="148"/>
        <v>0</v>
      </c>
      <c r="U760" s="77">
        <f t="shared" si="149"/>
        <v>360</v>
      </c>
      <c r="V760" s="78">
        <f t="shared" si="150"/>
        <v>0</v>
      </c>
    </row>
    <row r="761" spans="9:22" x14ac:dyDescent="0.25">
      <c r="I761" s="96">
        <f t="shared" si="151"/>
        <v>0</v>
      </c>
      <c r="J761" s="97">
        <f t="shared" si="152"/>
        <v>0</v>
      </c>
      <c r="K761" s="79">
        <f t="shared" si="155"/>
        <v>0</v>
      </c>
      <c r="L761" s="72">
        <f t="shared" si="144"/>
        <v>0</v>
      </c>
      <c r="M761" s="80"/>
      <c r="N761" s="80">
        <f t="shared" si="145"/>
        <v>0</v>
      </c>
      <c r="O761" s="72">
        <f t="shared" si="146"/>
        <v>0</v>
      </c>
      <c r="P761" s="72">
        <f t="shared" si="156"/>
        <v>0</v>
      </c>
      <c r="Q761" s="72">
        <f t="shared" si="153"/>
        <v>0</v>
      </c>
      <c r="R761" s="72">
        <f t="shared" si="154"/>
        <v>0</v>
      </c>
      <c r="S761" s="72">
        <f t="shared" si="147"/>
        <v>0</v>
      </c>
      <c r="T761" s="74">
        <f t="shared" si="148"/>
        <v>0</v>
      </c>
      <c r="U761" s="77">
        <f t="shared" si="149"/>
        <v>360</v>
      </c>
      <c r="V761" s="78">
        <f t="shared" si="150"/>
        <v>0</v>
      </c>
    </row>
    <row r="762" spans="9:22" x14ac:dyDescent="0.25">
      <c r="I762" s="96">
        <f t="shared" si="151"/>
        <v>0</v>
      </c>
      <c r="J762" s="97">
        <f t="shared" si="152"/>
        <v>0</v>
      </c>
      <c r="K762" s="79">
        <f t="shared" si="155"/>
        <v>0</v>
      </c>
      <c r="L762" s="72">
        <f t="shared" si="144"/>
        <v>0</v>
      </c>
      <c r="M762" s="80"/>
      <c r="N762" s="80">
        <f t="shared" si="145"/>
        <v>0</v>
      </c>
      <c r="O762" s="72">
        <f t="shared" si="146"/>
        <v>0</v>
      </c>
      <c r="P762" s="72">
        <f t="shared" si="156"/>
        <v>0</v>
      </c>
      <c r="Q762" s="72">
        <f t="shared" si="153"/>
        <v>0</v>
      </c>
      <c r="R762" s="72">
        <f t="shared" si="154"/>
        <v>0</v>
      </c>
      <c r="S762" s="72">
        <f t="shared" si="147"/>
        <v>0</v>
      </c>
      <c r="T762" s="74">
        <f t="shared" si="148"/>
        <v>0</v>
      </c>
      <c r="U762" s="77">
        <f t="shared" si="149"/>
        <v>360</v>
      </c>
      <c r="V762" s="78">
        <f t="shared" si="150"/>
        <v>0</v>
      </c>
    </row>
    <row r="763" spans="9:22" x14ac:dyDescent="0.25">
      <c r="I763" s="96">
        <f t="shared" si="151"/>
        <v>0</v>
      </c>
      <c r="J763" s="97">
        <f t="shared" si="152"/>
        <v>0</v>
      </c>
      <c r="K763" s="79">
        <f t="shared" si="155"/>
        <v>0</v>
      </c>
      <c r="L763" s="72">
        <f t="shared" si="144"/>
        <v>0</v>
      </c>
      <c r="M763" s="80"/>
      <c r="N763" s="80">
        <f t="shared" si="145"/>
        <v>0</v>
      </c>
      <c r="O763" s="72">
        <f t="shared" si="146"/>
        <v>0</v>
      </c>
      <c r="P763" s="72">
        <f t="shared" si="156"/>
        <v>0</v>
      </c>
      <c r="Q763" s="72">
        <f t="shared" si="153"/>
        <v>0</v>
      </c>
      <c r="R763" s="72">
        <f t="shared" si="154"/>
        <v>0</v>
      </c>
      <c r="S763" s="72">
        <f t="shared" si="147"/>
        <v>0</v>
      </c>
      <c r="T763" s="74">
        <f t="shared" si="148"/>
        <v>0</v>
      </c>
      <c r="U763" s="77">
        <f t="shared" si="149"/>
        <v>360</v>
      </c>
      <c r="V763" s="78">
        <f t="shared" si="150"/>
        <v>0</v>
      </c>
    </row>
    <row r="764" spans="9:22" x14ac:dyDescent="0.25">
      <c r="I764" s="96">
        <f t="shared" si="151"/>
        <v>0</v>
      </c>
      <c r="J764" s="97">
        <f t="shared" si="152"/>
        <v>0</v>
      </c>
      <c r="K764" s="79">
        <f t="shared" si="155"/>
        <v>0</v>
      </c>
      <c r="L764" s="72">
        <f t="shared" si="144"/>
        <v>0</v>
      </c>
      <c r="M764" s="80"/>
      <c r="N764" s="80">
        <f t="shared" si="145"/>
        <v>0</v>
      </c>
      <c r="O764" s="72">
        <f t="shared" si="146"/>
        <v>0</v>
      </c>
      <c r="P764" s="72">
        <f t="shared" si="156"/>
        <v>0</v>
      </c>
      <c r="Q764" s="72">
        <f t="shared" si="153"/>
        <v>0</v>
      </c>
      <c r="R764" s="72">
        <f t="shared" si="154"/>
        <v>0</v>
      </c>
      <c r="S764" s="72">
        <f t="shared" si="147"/>
        <v>0</v>
      </c>
      <c r="T764" s="74">
        <f t="shared" si="148"/>
        <v>0</v>
      </c>
      <c r="U764" s="77">
        <f t="shared" si="149"/>
        <v>360</v>
      </c>
      <c r="V764" s="78">
        <f t="shared" si="150"/>
        <v>0</v>
      </c>
    </row>
    <row r="765" spans="9:22" x14ac:dyDescent="0.25">
      <c r="I765" s="96">
        <f t="shared" si="151"/>
        <v>0</v>
      </c>
      <c r="J765" s="97">
        <f t="shared" si="152"/>
        <v>0</v>
      </c>
      <c r="K765" s="79">
        <f t="shared" si="155"/>
        <v>0</v>
      </c>
      <c r="L765" s="72">
        <f t="shared" si="144"/>
        <v>0</v>
      </c>
      <c r="M765" s="80"/>
      <c r="N765" s="80">
        <f t="shared" si="145"/>
        <v>0</v>
      </c>
      <c r="O765" s="72">
        <f t="shared" si="146"/>
        <v>0</v>
      </c>
      <c r="P765" s="72">
        <f t="shared" si="156"/>
        <v>0</v>
      </c>
      <c r="Q765" s="72">
        <f t="shared" si="153"/>
        <v>0</v>
      </c>
      <c r="R765" s="72">
        <f t="shared" si="154"/>
        <v>0</v>
      </c>
      <c r="S765" s="72">
        <f t="shared" si="147"/>
        <v>0</v>
      </c>
      <c r="T765" s="74">
        <f t="shared" si="148"/>
        <v>0</v>
      </c>
      <c r="U765" s="77">
        <f t="shared" si="149"/>
        <v>360</v>
      </c>
      <c r="V765" s="78">
        <f t="shared" si="150"/>
        <v>0</v>
      </c>
    </row>
    <row r="766" spans="9:22" x14ac:dyDescent="0.25">
      <c r="I766" s="96">
        <f t="shared" si="151"/>
        <v>0</v>
      </c>
      <c r="J766" s="97">
        <f t="shared" si="152"/>
        <v>0</v>
      </c>
      <c r="K766" s="79">
        <f t="shared" si="155"/>
        <v>0</v>
      </c>
      <c r="L766" s="72">
        <f t="shared" si="144"/>
        <v>0</v>
      </c>
      <c r="M766" s="80"/>
      <c r="N766" s="80">
        <f t="shared" si="145"/>
        <v>0</v>
      </c>
      <c r="O766" s="72">
        <f t="shared" si="146"/>
        <v>0</v>
      </c>
      <c r="P766" s="72">
        <f t="shared" si="156"/>
        <v>0</v>
      </c>
      <c r="Q766" s="72">
        <f t="shared" si="153"/>
        <v>0</v>
      </c>
      <c r="R766" s="72">
        <f t="shared" si="154"/>
        <v>0</v>
      </c>
      <c r="S766" s="72">
        <f t="shared" si="147"/>
        <v>0</v>
      </c>
      <c r="T766" s="74">
        <f t="shared" si="148"/>
        <v>0</v>
      </c>
      <c r="U766" s="77">
        <f t="shared" si="149"/>
        <v>360</v>
      </c>
      <c r="V766" s="78">
        <f t="shared" si="150"/>
        <v>0</v>
      </c>
    </row>
    <row r="767" spans="9:22" x14ac:dyDescent="0.25">
      <c r="I767" s="96">
        <f t="shared" si="151"/>
        <v>0</v>
      </c>
      <c r="J767" s="97">
        <f t="shared" si="152"/>
        <v>0</v>
      </c>
      <c r="K767" s="79">
        <f t="shared" si="155"/>
        <v>0</v>
      </c>
      <c r="L767" s="72">
        <f t="shared" si="144"/>
        <v>0</v>
      </c>
      <c r="M767" s="80"/>
      <c r="N767" s="80">
        <f t="shared" si="145"/>
        <v>0</v>
      </c>
      <c r="O767" s="72">
        <f t="shared" si="146"/>
        <v>0</v>
      </c>
      <c r="P767" s="72">
        <f t="shared" si="156"/>
        <v>0</v>
      </c>
      <c r="Q767" s="72">
        <f t="shared" si="153"/>
        <v>0</v>
      </c>
      <c r="R767" s="72">
        <f t="shared" si="154"/>
        <v>0</v>
      </c>
      <c r="S767" s="72">
        <f t="shared" si="147"/>
        <v>0</v>
      </c>
      <c r="T767" s="74">
        <f t="shared" si="148"/>
        <v>0</v>
      </c>
      <c r="U767" s="77">
        <f t="shared" si="149"/>
        <v>360</v>
      </c>
      <c r="V767" s="78">
        <f t="shared" si="150"/>
        <v>0</v>
      </c>
    </row>
    <row r="768" spans="9:22" x14ac:dyDescent="0.25">
      <c r="I768" s="96">
        <f t="shared" si="151"/>
        <v>0</v>
      </c>
      <c r="J768" s="97">
        <f t="shared" si="152"/>
        <v>0</v>
      </c>
      <c r="K768" s="79">
        <f t="shared" si="155"/>
        <v>0</v>
      </c>
      <c r="L768" s="72">
        <f t="shared" si="144"/>
        <v>0</v>
      </c>
      <c r="M768" s="80"/>
      <c r="N768" s="80">
        <f t="shared" si="145"/>
        <v>0</v>
      </c>
      <c r="O768" s="72">
        <f t="shared" si="146"/>
        <v>0</v>
      </c>
      <c r="P768" s="72">
        <f t="shared" si="156"/>
        <v>0</v>
      </c>
      <c r="Q768" s="72">
        <f t="shared" si="153"/>
        <v>0</v>
      </c>
      <c r="R768" s="72">
        <f t="shared" si="154"/>
        <v>0</v>
      </c>
      <c r="S768" s="72">
        <f t="shared" si="147"/>
        <v>0</v>
      </c>
      <c r="T768" s="74">
        <f t="shared" si="148"/>
        <v>0</v>
      </c>
      <c r="U768" s="77">
        <f t="shared" si="149"/>
        <v>360</v>
      </c>
      <c r="V768" s="78">
        <f t="shared" si="150"/>
        <v>0</v>
      </c>
    </row>
    <row r="769" spans="9:22" x14ac:dyDescent="0.25">
      <c r="I769" s="96">
        <f t="shared" si="151"/>
        <v>0</v>
      </c>
      <c r="J769" s="97">
        <f t="shared" si="152"/>
        <v>0</v>
      </c>
      <c r="K769" s="79">
        <f t="shared" si="155"/>
        <v>0</v>
      </c>
      <c r="L769" s="72">
        <f t="shared" si="144"/>
        <v>0</v>
      </c>
      <c r="M769" s="80"/>
      <c r="N769" s="80">
        <f t="shared" si="145"/>
        <v>0</v>
      </c>
      <c r="O769" s="72">
        <f t="shared" si="146"/>
        <v>0</v>
      </c>
      <c r="P769" s="72">
        <f t="shared" si="156"/>
        <v>0</v>
      </c>
      <c r="Q769" s="72">
        <f t="shared" si="153"/>
        <v>0</v>
      </c>
      <c r="R769" s="72">
        <f t="shared" si="154"/>
        <v>0</v>
      </c>
      <c r="S769" s="72">
        <f t="shared" si="147"/>
        <v>0</v>
      </c>
      <c r="T769" s="74">
        <f t="shared" si="148"/>
        <v>0</v>
      </c>
      <c r="U769" s="77">
        <f t="shared" si="149"/>
        <v>360</v>
      </c>
      <c r="V769" s="78">
        <f t="shared" si="150"/>
        <v>0</v>
      </c>
    </row>
    <row r="770" spans="9:22" x14ac:dyDescent="0.25">
      <c r="I770" s="96">
        <f t="shared" si="151"/>
        <v>0</v>
      </c>
      <c r="J770" s="97">
        <f t="shared" si="152"/>
        <v>0</v>
      </c>
      <c r="K770" s="79">
        <f t="shared" si="155"/>
        <v>0</v>
      </c>
      <c r="L770" s="72">
        <f t="shared" si="144"/>
        <v>0</v>
      </c>
      <c r="M770" s="80"/>
      <c r="N770" s="80">
        <f t="shared" si="145"/>
        <v>0</v>
      </c>
      <c r="O770" s="72">
        <f t="shared" si="146"/>
        <v>0</v>
      </c>
      <c r="P770" s="72">
        <f t="shared" si="156"/>
        <v>0</v>
      </c>
      <c r="Q770" s="72">
        <f t="shared" si="153"/>
        <v>0</v>
      </c>
      <c r="R770" s="72">
        <f t="shared" si="154"/>
        <v>0</v>
      </c>
      <c r="S770" s="72">
        <f t="shared" si="147"/>
        <v>0</v>
      </c>
      <c r="T770" s="74">
        <f t="shared" si="148"/>
        <v>0</v>
      </c>
      <c r="U770" s="77">
        <f t="shared" si="149"/>
        <v>360</v>
      </c>
      <c r="V770" s="78">
        <f t="shared" si="150"/>
        <v>0</v>
      </c>
    </row>
    <row r="771" spans="9:22" x14ac:dyDescent="0.25">
      <c r="I771" s="96">
        <f t="shared" si="151"/>
        <v>0</v>
      </c>
      <c r="J771" s="97">
        <f t="shared" si="152"/>
        <v>0</v>
      </c>
      <c r="K771" s="79">
        <f t="shared" si="155"/>
        <v>0</v>
      </c>
      <c r="L771" s="72">
        <f t="shared" si="144"/>
        <v>0</v>
      </c>
      <c r="M771" s="80"/>
      <c r="N771" s="80">
        <f t="shared" si="145"/>
        <v>0</v>
      </c>
      <c r="O771" s="72">
        <f t="shared" si="146"/>
        <v>0</v>
      </c>
      <c r="P771" s="72">
        <f t="shared" si="156"/>
        <v>0</v>
      </c>
      <c r="Q771" s="72">
        <f t="shared" si="153"/>
        <v>0</v>
      </c>
      <c r="R771" s="72">
        <f t="shared" si="154"/>
        <v>0</v>
      </c>
      <c r="S771" s="72">
        <f t="shared" si="147"/>
        <v>0</v>
      </c>
      <c r="T771" s="74">
        <f t="shared" si="148"/>
        <v>0</v>
      </c>
      <c r="U771" s="77">
        <f t="shared" si="149"/>
        <v>360</v>
      </c>
      <c r="V771" s="78">
        <f t="shared" si="150"/>
        <v>0</v>
      </c>
    </row>
    <row r="772" spans="9:22" x14ac:dyDescent="0.25">
      <c r="I772" s="96">
        <f t="shared" si="151"/>
        <v>0</v>
      </c>
      <c r="J772" s="97">
        <f t="shared" si="152"/>
        <v>0</v>
      </c>
      <c r="K772" s="79">
        <f t="shared" si="155"/>
        <v>0</v>
      </c>
      <c r="L772" s="72">
        <f t="shared" si="144"/>
        <v>0</v>
      </c>
      <c r="M772" s="80"/>
      <c r="N772" s="80">
        <f t="shared" si="145"/>
        <v>0</v>
      </c>
      <c r="O772" s="72">
        <f t="shared" si="146"/>
        <v>0</v>
      </c>
      <c r="P772" s="72">
        <f t="shared" si="156"/>
        <v>0</v>
      </c>
      <c r="Q772" s="72">
        <f t="shared" si="153"/>
        <v>0</v>
      </c>
      <c r="R772" s="72">
        <f t="shared" si="154"/>
        <v>0</v>
      </c>
      <c r="S772" s="72">
        <f t="shared" si="147"/>
        <v>0</v>
      </c>
      <c r="T772" s="74">
        <f t="shared" si="148"/>
        <v>0</v>
      </c>
      <c r="U772" s="77">
        <f t="shared" si="149"/>
        <v>360</v>
      </c>
      <c r="V772" s="78">
        <f t="shared" si="150"/>
        <v>0</v>
      </c>
    </row>
    <row r="773" spans="9:22" x14ac:dyDescent="0.25">
      <c r="I773" s="96">
        <f t="shared" si="151"/>
        <v>0</v>
      </c>
      <c r="J773" s="97">
        <f t="shared" si="152"/>
        <v>0</v>
      </c>
      <c r="K773" s="79">
        <f t="shared" si="155"/>
        <v>0</v>
      </c>
      <c r="L773" s="72">
        <f t="shared" si="144"/>
        <v>0</v>
      </c>
      <c r="M773" s="80"/>
      <c r="N773" s="80">
        <f t="shared" si="145"/>
        <v>0</v>
      </c>
      <c r="O773" s="72">
        <f t="shared" si="146"/>
        <v>0</v>
      </c>
      <c r="P773" s="72">
        <f t="shared" si="156"/>
        <v>0</v>
      </c>
      <c r="Q773" s="72">
        <f t="shared" si="153"/>
        <v>0</v>
      </c>
      <c r="R773" s="72">
        <f t="shared" si="154"/>
        <v>0</v>
      </c>
      <c r="S773" s="72">
        <f t="shared" si="147"/>
        <v>0</v>
      </c>
      <c r="T773" s="74">
        <f t="shared" si="148"/>
        <v>0</v>
      </c>
      <c r="U773" s="77">
        <f t="shared" si="149"/>
        <v>360</v>
      </c>
      <c r="V773" s="78">
        <f t="shared" si="150"/>
        <v>0</v>
      </c>
    </row>
    <row r="774" spans="9:22" x14ac:dyDescent="0.25">
      <c r="I774" s="96">
        <f t="shared" si="151"/>
        <v>0</v>
      </c>
      <c r="J774" s="97">
        <f t="shared" si="152"/>
        <v>0</v>
      </c>
      <c r="K774" s="79">
        <f t="shared" si="155"/>
        <v>0</v>
      </c>
      <c r="L774" s="72">
        <f t="shared" si="144"/>
        <v>0</v>
      </c>
      <c r="M774" s="80"/>
      <c r="N774" s="80">
        <f t="shared" si="145"/>
        <v>0</v>
      </c>
      <c r="O774" s="72">
        <f t="shared" si="146"/>
        <v>0</v>
      </c>
      <c r="P774" s="72">
        <f t="shared" si="156"/>
        <v>0</v>
      </c>
      <c r="Q774" s="72">
        <f t="shared" si="153"/>
        <v>0</v>
      </c>
      <c r="R774" s="72">
        <f t="shared" si="154"/>
        <v>0</v>
      </c>
      <c r="S774" s="72">
        <f t="shared" si="147"/>
        <v>0</v>
      </c>
      <c r="T774" s="74">
        <f t="shared" si="148"/>
        <v>0</v>
      </c>
      <c r="U774" s="77">
        <f t="shared" si="149"/>
        <v>360</v>
      </c>
      <c r="V774" s="78">
        <f t="shared" si="150"/>
        <v>0</v>
      </c>
    </row>
    <row r="775" spans="9:22" x14ac:dyDescent="0.25">
      <c r="I775" s="96">
        <f t="shared" si="151"/>
        <v>0</v>
      </c>
      <c r="J775" s="97">
        <f t="shared" si="152"/>
        <v>0</v>
      </c>
      <c r="K775" s="79">
        <f t="shared" si="155"/>
        <v>0</v>
      </c>
      <c r="L775" s="72">
        <f t="shared" ref="L775:L838" si="157">(IF(K775&gt;0,$L$5*((1+$E$35)^J775),0))</f>
        <v>0</v>
      </c>
      <c r="M775" s="80"/>
      <c r="N775" s="80">
        <f t="shared" ref="N775:N838" si="158">IF(K775&gt;0,$N$5/12,0)</f>
        <v>0</v>
      </c>
      <c r="O775" s="72">
        <f t="shared" ref="O775:O838" si="159">IF(K775&gt;0,($O$5-(ROUNDDOWN(($K$5-K775)/12,0)*$B$52))/12,0)</f>
        <v>0</v>
      </c>
      <c r="P775" s="72">
        <f t="shared" si="156"/>
        <v>0</v>
      </c>
      <c r="Q775" s="72">
        <f t="shared" si="153"/>
        <v>0</v>
      </c>
      <c r="R775" s="72">
        <f t="shared" si="154"/>
        <v>0</v>
      </c>
      <c r="S775" s="72">
        <f t="shared" ref="S775:S838" si="160">Q775+R775</f>
        <v>0</v>
      </c>
      <c r="T775" s="74">
        <f t="shared" ref="T775:T838" si="161">IF(K775&gt;0,L775-M775-N775-O775,0)</f>
        <v>0</v>
      </c>
      <c r="U775" s="77">
        <f t="shared" ref="U775:U838" si="162">$K$5-K776</f>
        <v>360</v>
      </c>
      <c r="V775" s="78">
        <f t="shared" ref="V775:V838" si="163">S775</f>
        <v>0</v>
      </c>
    </row>
    <row r="776" spans="9:22" x14ac:dyDescent="0.25">
      <c r="I776" s="96">
        <f t="shared" ref="I776:I839" si="164">IF($I$5&gt;K776,($I$5-K776)/12,0)</f>
        <v>0</v>
      </c>
      <c r="J776" s="97">
        <f t="shared" ref="J776:J839" si="165">ROUNDDOWN(I776,0)</f>
        <v>0</v>
      </c>
      <c r="K776" s="79">
        <f t="shared" si="155"/>
        <v>0</v>
      </c>
      <c r="L776" s="72">
        <f t="shared" si="157"/>
        <v>0</v>
      </c>
      <c r="M776" s="80"/>
      <c r="N776" s="80">
        <f t="shared" si="158"/>
        <v>0</v>
      </c>
      <c r="O776" s="72">
        <f t="shared" si="159"/>
        <v>0</v>
      </c>
      <c r="P776" s="72">
        <f t="shared" si="156"/>
        <v>0</v>
      </c>
      <c r="Q776" s="72">
        <f t="shared" ref="Q776:Q839" si="166">IF(K776&gt;0,(S775+T776)*(1-($P$5/12)),0)</f>
        <v>0</v>
      </c>
      <c r="R776" s="72">
        <f t="shared" ref="R776:R839" si="167">Q776*($B$15/12)</f>
        <v>0</v>
      </c>
      <c r="S776" s="72">
        <f t="shared" si="160"/>
        <v>0</v>
      </c>
      <c r="T776" s="74">
        <f t="shared" si="161"/>
        <v>0</v>
      </c>
      <c r="U776" s="77">
        <f t="shared" si="162"/>
        <v>360</v>
      </c>
      <c r="V776" s="78">
        <f t="shared" si="163"/>
        <v>0</v>
      </c>
    </row>
    <row r="777" spans="9:22" x14ac:dyDescent="0.25">
      <c r="I777" s="96">
        <f t="shared" si="164"/>
        <v>0</v>
      </c>
      <c r="J777" s="97">
        <f t="shared" si="165"/>
        <v>0</v>
      </c>
      <c r="K777" s="79">
        <f t="shared" ref="K777:K840" si="168">IF(K776-1&gt;0,K776-1,0)</f>
        <v>0</v>
      </c>
      <c r="L777" s="72">
        <f t="shared" si="157"/>
        <v>0</v>
      </c>
      <c r="M777" s="80"/>
      <c r="N777" s="80">
        <f t="shared" si="158"/>
        <v>0</v>
      </c>
      <c r="O777" s="72">
        <f t="shared" si="159"/>
        <v>0</v>
      </c>
      <c r="P777" s="72">
        <f t="shared" ref="P777:P840" si="169">IF(K777&gt;0,Q777*($P$5/12),0)</f>
        <v>0</v>
      </c>
      <c r="Q777" s="72">
        <f t="shared" si="166"/>
        <v>0</v>
      </c>
      <c r="R777" s="72">
        <f t="shared" si="167"/>
        <v>0</v>
      </c>
      <c r="S777" s="72">
        <f t="shared" si="160"/>
        <v>0</v>
      </c>
      <c r="T777" s="74">
        <f t="shared" si="161"/>
        <v>0</v>
      </c>
      <c r="U777" s="77">
        <f t="shared" si="162"/>
        <v>360</v>
      </c>
      <c r="V777" s="78">
        <f t="shared" si="163"/>
        <v>0</v>
      </c>
    </row>
    <row r="778" spans="9:22" x14ac:dyDescent="0.25">
      <c r="I778" s="96">
        <f t="shared" si="164"/>
        <v>0</v>
      </c>
      <c r="J778" s="97">
        <f t="shared" si="165"/>
        <v>0</v>
      </c>
      <c r="K778" s="79">
        <f t="shared" si="168"/>
        <v>0</v>
      </c>
      <c r="L778" s="72">
        <f t="shared" si="157"/>
        <v>0</v>
      </c>
      <c r="M778" s="80"/>
      <c r="N778" s="80">
        <f t="shared" si="158"/>
        <v>0</v>
      </c>
      <c r="O778" s="72">
        <f t="shared" si="159"/>
        <v>0</v>
      </c>
      <c r="P778" s="72">
        <f t="shared" si="169"/>
        <v>0</v>
      </c>
      <c r="Q778" s="72">
        <f t="shared" si="166"/>
        <v>0</v>
      </c>
      <c r="R778" s="72">
        <f t="shared" si="167"/>
        <v>0</v>
      </c>
      <c r="S778" s="72">
        <f t="shared" si="160"/>
        <v>0</v>
      </c>
      <c r="T778" s="74">
        <f t="shared" si="161"/>
        <v>0</v>
      </c>
      <c r="U778" s="77">
        <f t="shared" si="162"/>
        <v>360</v>
      </c>
      <c r="V778" s="78">
        <f t="shared" si="163"/>
        <v>0</v>
      </c>
    </row>
    <row r="779" spans="9:22" x14ac:dyDescent="0.25">
      <c r="I779" s="96">
        <f t="shared" si="164"/>
        <v>0</v>
      </c>
      <c r="J779" s="97">
        <f t="shared" si="165"/>
        <v>0</v>
      </c>
      <c r="K779" s="79">
        <f t="shared" si="168"/>
        <v>0</v>
      </c>
      <c r="L779" s="72">
        <f t="shared" si="157"/>
        <v>0</v>
      </c>
      <c r="M779" s="80"/>
      <c r="N779" s="80">
        <f t="shared" si="158"/>
        <v>0</v>
      </c>
      <c r="O779" s="72">
        <f t="shared" si="159"/>
        <v>0</v>
      </c>
      <c r="P779" s="72">
        <f t="shared" si="169"/>
        <v>0</v>
      </c>
      <c r="Q779" s="72">
        <f t="shared" si="166"/>
        <v>0</v>
      </c>
      <c r="R779" s="72">
        <f t="shared" si="167"/>
        <v>0</v>
      </c>
      <c r="S779" s="72">
        <f t="shared" si="160"/>
        <v>0</v>
      </c>
      <c r="T779" s="74">
        <f t="shared" si="161"/>
        <v>0</v>
      </c>
      <c r="U779" s="77">
        <f t="shared" si="162"/>
        <v>360</v>
      </c>
      <c r="V779" s="78">
        <f t="shared" si="163"/>
        <v>0</v>
      </c>
    </row>
    <row r="780" spans="9:22" x14ac:dyDescent="0.25">
      <c r="I780" s="96">
        <f t="shared" si="164"/>
        <v>0</v>
      </c>
      <c r="J780" s="97">
        <f t="shared" si="165"/>
        <v>0</v>
      </c>
      <c r="K780" s="79">
        <f t="shared" si="168"/>
        <v>0</v>
      </c>
      <c r="L780" s="72">
        <f t="shared" si="157"/>
        <v>0</v>
      </c>
      <c r="M780" s="80"/>
      <c r="N780" s="80">
        <f t="shared" si="158"/>
        <v>0</v>
      </c>
      <c r="O780" s="72">
        <f t="shared" si="159"/>
        <v>0</v>
      </c>
      <c r="P780" s="72">
        <f t="shared" si="169"/>
        <v>0</v>
      </c>
      <c r="Q780" s="72">
        <f t="shared" si="166"/>
        <v>0</v>
      </c>
      <c r="R780" s="72">
        <f t="shared" si="167"/>
        <v>0</v>
      </c>
      <c r="S780" s="72">
        <f t="shared" si="160"/>
        <v>0</v>
      </c>
      <c r="T780" s="74">
        <f t="shared" si="161"/>
        <v>0</v>
      </c>
      <c r="U780" s="77">
        <f t="shared" si="162"/>
        <v>360</v>
      </c>
      <c r="V780" s="78">
        <f t="shared" si="163"/>
        <v>0</v>
      </c>
    </row>
    <row r="781" spans="9:22" x14ac:dyDescent="0.25">
      <c r="I781" s="96">
        <f t="shared" si="164"/>
        <v>0</v>
      </c>
      <c r="J781" s="97">
        <f t="shared" si="165"/>
        <v>0</v>
      </c>
      <c r="K781" s="79">
        <f t="shared" si="168"/>
        <v>0</v>
      </c>
      <c r="L781" s="72">
        <f t="shared" si="157"/>
        <v>0</v>
      </c>
      <c r="M781" s="80"/>
      <c r="N781" s="80">
        <f t="shared" si="158"/>
        <v>0</v>
      </c>
      <c r="O781" s="72">
        <f t="shared" si="159"/>
        <v>0</v>
      </c>
      <c r="P781" s="72">
        <f t="shared" si="169"/>
        <v>0</v>
      </c>
      <c r="Q781" s="72">
        <f t="shared" si="166"/>
        <v>0</v>
      </c>
      <c r="R781" s="72">
        <f t="shared" si="167"/>
        <v>0</v>
      </c>
      <c r="S781" s="72">
        <f t="shared" si="160"/>
        <v>0</v>
      </c>
      <c r="T781" s="74">
        <f t="shared" si="161"/>
        <v>0</v>
      </c>
      <c r="U781" s="77">
        <f t="shared" si="162"/>
        <v>360</v>
      </c>
      <c r="V781" s="78">
        <f t="shared" si="163"/>
        <v>0</v>
      </c>
    </row>
    <row r="782" spans="9:22" x14ac:dyDescent="0.25">
      <c r="I782" s="96">
        <f t="shared" si="164"/>
        <v>0</v>
      </c>
      <c r="J782" s="97">
        <f t="shared" si="165"/>
        <v>0</v>
      </c>
      <c r="K782" s="79">
        <f t="shared" si="168"/>
        <v>0</v>
      </c>
      <c r="L782" s="72">
        <f t="shared" si="157"/>
        <v>0</v>
      </c>
      <c r="M782" s="80"/>
      <c r="N782" s="80">
        <f t="shared" si="158"/>
        <v>0</v>
      </c>
      <c r="O782" s="72">
        <f t="shared" si="159"/>
        <v>0</v>
      </c>
      <c r="P782" s="72">
        <f t="shared" si="169"/>
        <v>0</v>
      </c>
      <c r="Q782" s="72">
        <f t="shared" si="166"/>
        <v>0</v>
      </c>
      <c r="R782" s="72">
        <f t="shared" si="167"/>
        <v>0</v>
      </c>
      <c r="S782" s="72">
        <f t="shared" si="160"/>
        <v>0</v>
      </c>
      <c r="T782" s="74">
        <f t="shared" si="161"/>
        <v>0</v>
      </c>
      <c r="U782" s="77">
        <f t="shared" si="162"/>
        <v>360</v>
      </c>
      <c r="V782" s="78">
        <f t="shared" si="163"/>
        <v>0</v>
      </c>
    </row>
    <row r="783" spans="9:22" x14ac:dyDescent="0.25">
      <c r="I783" s="96">
        <f t="shared" si="164"/>
        <v>0</v>
      </c>
      <c r="J783" s="97">
        <f t="shared" si="165"/>
        <v>0</v>
      </c>
      <c r="K783" s="79">
        <f t="shared" si="168"/>
        <v>0</v>
      </c>
      <c r="L783" s="72">
        <f t="shared" si="157"/>
        <v>0</v>
      </c>
      <c r="M783" s="80"/>
      <c r="N783" s="80">
        <f t="shared" si="158"/>
        <v>0</v>
      </c>
      <c r="O783" s="72">
        <f t="shared" si="159"/>
        <v>0</v>
      </c>
      <c r="P783" s="72">
        <f t="shared" si="169"/>
        <v>0</v>
      </c>
      <c r="Q783" s="72">
        <f t="shared" si="166"/>
        <v>0</v>
      </c>
      <c r="R783" s="72">
        <f t="shared" si="167"/>
        <v>0</v>
      </c>
      <c r="S783" s="72">
        <f t="shared" si="160"/>
        <v>0</v>
      </c>
      <c r="T783" s="74">
        <f t="shared" si="161"/>
        <v>0</v>
      </c>
      <c r="U783" s="77">
        <f t="shared" si="162"/>
        <v>360</v>
      </c>
      <c r="V783" s="78">
        <f t="shared" si="163"/>
        <v>0</v>
      </c>
    </row>
    <row r="784" spans="9:22" x14ac:dyDescent="0.25">
      <c r="I784" s="96">
        <f t="shared" si="164"/>
        <v>0</v>
      </c>
      <c r="J784" s="97">
        <f t="shared" si="165"/>
        <v>0</v>
      </c>
      <c r="K784" s="79">
        <f t="shared" si="168"/>
        <v>0</v>
      </c>
      <c r="L784" s="72">
        <f t="shared" si="157"/>
        <v>0</v>
      </c>
      <c r="M784" s="80"/>
      <c r="N784" s="80">
        <f t="shared" si="158"/>
        <v>0</v>
      </c>
      <c r="O784" s="72">
        <f t="shared" si="159"/>
        <v>0</v>
      </c>
      <c r="P784" s="72">
        <f t="shared" si="169"/>
        <v>0</v>
      </c>
      <c r="Q784" s="72">
        <f t="shared" si="166"/>
        <v>0</v>
      </c>
      <c r="R784" s="72">
        <f t="shared" si="167"/>
        <v>0</v>
      </c>
      <c r="S784" s="72">
        <f t="shared" si="160"/>
        <v>0</v>
      </c>
      <c r="T784" s="74">
        <f t="shared" si="161"/>
        <v>0</v>
      </c>
      <c r="U784" s="77">
        <f t="shared" si="162"/>
        <v>360</v>
      </c>
      <c r="V784" s="78">
        <f t="shared" si="163"/>
        <v>0</v>
      </c>
    </row>
    <row r="785" spans="9:22" x14ac:dyDescent="0.25">
      <c r="I785" s="96">
        <f t="shared" si="164"/>
        <v>0</v>
      </c>
      <c r="J785" s="97">
        <f t="shared" si="165"/>
        <v>0</v>
      </c>
      <c r="K785" s="79">
        <f t="shared" si="168"/>
        <v>0</v>
      </c>
      <c r="L785" s="72">
        <f t="shared" si="157"/>
        <v>0</v>
      </c>
      <c r="M785" s="80"/>
      <c r="N785" s="80">
        <f t="shared" si="158"/>
        <v>0</v>
      </c>
      <c r="O785" s="72">
        <f t="shared" si="159"/>
        <v>0</v>
      </c>
      <c r="P785" s="72">
        <f t="shared" si="169"/>
        <v>0</v>
      </c>
      <c r="Q785" s="72">
        <f t="shared" si="166"/>
        <v>0</v>
      </c>
      <c r="R785" s="72">
        <f t="shared" si="167"/>
        <v>0</v>
      </c>
      <c r="S785" s="72">
        <f t="shared" si="160"/>
        <v>0</v>
      </c>
      <c r="T785" s="74">
        <f t="shared" si="161"/>
        <v>0</v>
      </c>
      <c r="U785" s="77">
        <f t="shared" si="162"/>
        <v>360</v>
      </c>
      <c r="V785" s="78">
        <f t="shared" si="163"/>
        <v>0</v>
      </c>
    </row>
    <row r="786" spans="9:22" x14ac:dyDescent="0.25">
      <c r="I786" s="96">
        <f t="shared" si="164"/>
        <v>0</v>
      </c>
      <c r="J786" s="97">
        <f t="shared" si="165"/>
        <v>0</v>
      </c>
      <c r="K786" s="79">
        <f t="shared" si="168"/>
        <v>0</v>
      </c>
      <c r="L786" s="72">
        <f t="shared" si="157"/>
        <v>0</v>
      </c>
      <c r="M786" s="80"/>
      <c r="N786" s="80">
        <f t="shared" si="158"/>
        <v>0</v>
      </c>
      <c r="O786" s="72">
        <f t="shared" si="159"/>
        <v>0</v>
      </c>
      <c r="P786" s="72">
        <f t="shared" si="169"/>
        <v>0</v>
      </c>
      <c r="Q786" s="72">
        <f t="shared" si="166"/>
        <v>0</v>
      </c>
      <c r="R786" s="72">
        <f t="shared" si="167"/>
        <v>0</v>
      </c>
      <c r="S786" s="72">
        <f t="shared" si="160"/>
        <v>0</v>
      </c>
      <c r="T786" s="74">
        <f t="shared" si="161"/>
        <v>0</v>
      </c>
      <c r="U786" s="77">
        <f t="shared" si="162"/>
        <v>360</v>
      </c>
      <c r="V786" s="78">
        <f t="shared" si="163"/>
        <v>0</v>
      </c>
    </row>
    <row r="787" spans="9:22" x14ac:dyDescent="0.25">
      <c r="I787" s="96">
        <f t="shared" si="164"/>
        <v>0</v>
      </c>
      <c r="J787" s="97">
        <f t="shared" si="165"/>
        <v>0</v>
      </c>
      <c r="K787" s="79">
        <f t="shared" si="168"/>
        <v>0</v>
      </c>
      <c r="L787" s="72">
        <f t="shared" si="157"/>
        <v>0</v>
      </c>
      <c r="M787" s="80"/>
      <c r="N787" s="80">
        <f t="shared" si="158"/>
        <v>0</v>
      </c>
      <c r="O787" s="72">
        <f t="shared" si="159"/>
        <v>0</v>
      </c>
      <c r="P787" s="72">
        <f t="shared" si="169"/>
        <v>0</v>
      </c>
      <c r="Q787" s="72">
        <f t="shared" si="166"/>
        <v>0</v>
      </c>
      <c r="R787" s="72">
        <f t="shared" si="167"/>
        <v>0</v>
      </c>
      <c r="S787" s="72">
        <f t="shared" si="160"/>
        <v>0</v>
      </c>
      <c r="T787" s="74">
        <f t="shared" si="161"/>
        <v>0</v>
      </c>
      <c r="U787" s="77">
        <f t="shared" si="162"/>
        <v>360</v>
      </c>
      <c r="V787" s="78">
        <f t="shared" si="163"/>
        <v>0</v>
      </c>
    </row>
    <row r="788" spans="9:22" x14ac:dyDescent="0.25">
      <c r="I788" s="96">
        <f t="shared" si="164"/>
        <v>0</v>
      </c>
      <c r="J788" s="97">
        <f t="shared" si="165"/>
        <v>0</v>
      </c>
      <c r="K788" s="79">
        <f t="shared" si="168"/>
        <v>0</v>
      </c>
      <c r="L788" s="72">
        <f t="shared" si="157"/>
        <v>0</v>
      </c>
      <c r="M788" s="80"/>
      <c r="N788" s="80">
        <f t="shared" si="158"/>
        <v>0</v>
      </c>
      <c r="O788" s="72">
        <f t="shared" si="159"/>
        <v>0</v>
      </c>
      <c r="P788" s="72">
        <f t="shared" si="169"/>
        <v>0</v>
      </c>
      <c r="Q788" s="72">
        <f t="shared" si="166"/>
        <v>0</v>
      </c>
      <c r="R788" s="72">
        <f t="shared" si="167"/>
        <v>0</v>
      </c>
      <c r="S788" s="72">
        <f t="shared" si="160"/>
        <v>0</v>
      </c>
      <c r="T788" s="74">
        <f t="shared" si="161"/>
        <v>0</v>
      </c>
      <c r="U788" s="77">
        <f t="shared" si="162"/>
        <v>360</v>
      </c>
      <c r="V788" s="78">
        <f t="shared" si="163"/>
        <v>0</v>
      </c>
    </row>
    <row r="789" spans="9:22" x14ac:dyDescent="0.25">
      <c r="I789" s="96">
        <f t="shared" si="164"/>
        <v>0</v>
      </c>
      <c r="J789" s="97">
        <f t="shared" si="165"/>
        <v>0</v>
      </c>
      <c r="K789" s="79">
        <f t="shared" si="168"/>
        <v>0</v>
      </c>
      <c r="L789" s="72">
        <f t="shared" si="157"/>
        <v>0</v>
      </c>
      <c r="M789" s="80"/>
      <c r="N789" s="80">
        <f t="shared" si="158"/>
        <v>0</v>
      </c>
      <c r="O789" s="72">
        <f t="shared" si="159"/>
        <v>0</v>
      </c>
      <c r="P789" s="72">
        <f t="shared" si="169"/>
        <v>0</v>
      </c>
      <c r="Q789" s="72">
        <f t="shared" si="166"/>
        <v>0</v>
      </c>
      <c r="R789" s="72">
        <f t="shared" si="167"/>
        <v>0</v>
      </c>
      <c r="S789" s="72">
        <f t="shared" si="160"/>
        <v>0</v>
      </c>
      <c r="T789" s="74">
        <f t="shared" si="161"/>
        <v>0</v>
      </c>
      <c r="U789" s="77">
        <f t="shared" si="162"/>
        <v>360</v>
      </c>
      <c r="V789" s="78">
        <f t="shared" si="163"/>
        <v>0</v>
      </c>
    </row>
    <row r="790" spans="9:22" x14ac:dyDescent="0.25">
      <c r="I790" s="96">
        <f t="shared" si="164"/>
        <v>0</v>
      </c>
      <c r="J790" s="97">
        <f t="shared" si="165"/>
        <v>0</v>
      </c>
      <c r="K790" s="79">
        <f t="shared" si="168"/>
        <v>0</v>
      </c>
      <c r="L790" s="72">
        <f t="shared" si="157"/>
        <v>0</v>
      </c>
      <c r="M790" s="80"/>
      <c r="N790" s="80">
        <f t="shared" si="158"/>
        <v>0</v>
      </c>
      <c r="O790" s="72">
        <f t="shared" si="159"/>
        <v>0</v>
      </c>
      <c r="P790" s="72">
        <f t="shared" si="169"/>
        <v>0</v>
      </c>
      <c r="Q790" s="72">
        <f t="shared" si="166"/>
        <v>0</v>
      </c>
      <c r="R790" s="72">
        <f t="shared" si="167"/>
        <v>0</v>
      </c>
      <c r="S790" s="72">
        <f t="shared" si="160"/>
        <v>0</v>
      </c>
      <c r="T790" s="74">
        <f t="shared" si="161"/>
        <v>0</v>
      </c>
      <c r="U790" s="77">
        <f t="shared" si="162"/>
        <v>360</v>
      </c>
      <c r="V790" s="78">
        <f t="shared" si="163"/>
        <v>0</v>
      </c>
    </row>
    <row r="791" spans="9:22" x14ac:dyDescent="0.25">
      <c r="I791" s="96">
        <f t="shared" si="164"/>
        <v>0</v>
      </c>
      <c r="J791" s="97">
        <f t="shared" si="165"/>
        <v>0</v>
      </c>
      <c r="K791" s="79">
        <f t="shared" si="168"/>
        <v>0</v>
      </c>
      <c r="L791" s="72">
        <f t="shared" si="157"/>
        <v>0</v>
      </c>
      <c r="M791" s="80"/>
      <c r="N791" s="80">
        <f t="shared" si="158"/>
        <v>0</v>
      </c>
      <c r="O791" s="72">
        <f t="shared" si="159"/>
        <v>0</v>
      </c>
      <c r="P791" s="72">
        <f t="shared" si="169"/>
        <v>0</v>
      </c>
      <c r="Q791" s="72">
        <f t="shared" si="166"/>
        <v>0</v>
      </c>
      <c r="R791" s="72">
        <f t="shared" si="167"/>
        <v>0</v>
      </c>
      <c r="S791" s="72">
        <f t="shared" si="160"/>
        <v>0</v>
      </c>
      <c r="T791" s="74">
        <f t="shared" si="161"/>
        <v>0</v>
      </c>
      <c r="U791" s="77">
        <f t="shared" si="162"/>
        <v>360</v>
      </c>
      <c r="V791" s="78">
        <f t="shared" si="163"/>
        <v>0</v>
      </c>
    </row>
    <row r="792" spans="9:22" x14ac:dyDescent="0.25">
      <c r="I792" s="96">
        <f t="shared" si="164"/>
        <v>0</v>
      </c>
      <c r="J792" s="97">
        <f t="shared" si="165"/>
        <v>0</v>
      </c>
      <c r="K792" s="79">
        <f t="shared" si="168"/>
        <v>0</v>
      </c>
      <c r="L792" s="72">
        <f t="shared" si="157"/>
        <v>0</v>
      </c>
      <c r="M792" s="80"/>
      <c r="N792" s="80">
        <f t="shared" si="158"/>
        <v>0</v>
      </c>
      <c r="O792" s="72">
        <f t="shared" si="159"/>
        <v>0</v>
      </c>
      <c r="P792" s="72">
        <f t="shared" si="169"/>
        <v>0</v>
      </c>
      <c r="Q792" s="72">
        <f t="shared" si="166"/>
        <v>0</v>
      </c>
      <c r="R792" s="72">
        <f t="shared" si="167"/>
        <v>0</v>
      </c>
      <c r="S792" s="72">
        <f t="shared" si="160"/>
        <v>0</v>
      </c>
      <c r="T792" s="74">
        <f t="shared" si="161"/>
        <v>0</v>
      </c>
      <c r="U792" s="77">
        <f t="shared" si="162"/>
        <v>360</v>
      </c>
      <c r="V792" s="78">
        <f t="shared" si="163"/>
        <v>0</v>
      </c>
    </row>
    <row r="793" spans="9:22" x14ac:dyDescent="0.25">
      <c r="I793" s="96">
        <f t="shared" si="164"/>
        <v>0</v>
      </c>
      <c r="J793" s="97">
        <f t="shared" si="165"/>
        <v>0</v>
      </c>
      <c r="K793" s="79">
        <f t="shared" si="168"/>
        <v>0</v>
      </c>
      <c r="L793" s="72">
        <f t="shared" si="157"/>
        <v>0</v>
      </c>
      <c r="M793" s="80"/>
      <c r="N793" s="80">
        <f t="shared" si="158"/>
        <v>0</v>
      </c>
      <c r="O793" s="72">
        <f t="shared" si="159"/>
        <v>0</v>
      </c>
      <c r="P793" s="72">
        <f t="shared" si="169"/>
        <v>0</v>
      </c>
      <c r="Q793" s="72">
        <f t="shared" si="166"/>
        <v>0</v>
      </c>
      <c r="R793" s="72">
        <f t="shared" si="167"/>
        <v>0</v>
      </c>
      <c r="S793" s="72">
        <f t="shared" si="160"/>
        <v>0</v>
      </c>
      <c r="T793" s="74">
        <f t="shared" si="161"/>
        <v>0</v>
      </c>
      <c r="U793" s="77">
        <f t="shared" si="162"/>
        <v>360</v>
      </c>
      <c r="V793" s="78">
        <f t="shared" si="163"/>
        <v>0</v>
      </c>
    </row>
    <row r="794" spans="9:22" x14ac:dyDescent="0.25">
      <c r="I794" s="96">
        <f t="shared" si="164"/>
        <v>0</v>
      </c>
      <c r="J794" s="97">
        <f t="shared" si="165"/>
        <v>0</v>
      </c>
      <c r="K794" s="79">
        <f t="shared" si="168"/>
        <v>0</v>
      </c>
      <c r="L794" s="72">
        <f t="shared" si="157"/>
        <v>0</v>
      </c>
      <c r="M794" s="80"/>
      <c r="N794" s="80">
        <f t="shared" si="158"/>
        <v>0</v>
      </c>
      <c r="O794" s="72">
        <f t="shared" si="159"/>
        <v>0</v>
      </c>
      <c r="P794" s="72">
        <f t="shared" si="169"/>
        <v>0</v>
      </c>
      <c r="Q794" s="72">
        <f t="shared" si="166"/>
        <v>0</v>
      </c>
      <c r="R794" s="72">
        <f t="shared" si="167"/>
        <v>0</v>
      </c>
      <c r="S794" s="72">
        <f t="shared" si="160"/>
        <v>0</v>
      </c>
      <c r="T794" s="74">
        <f t="shared" si="161"/>
        <v>0</v>
      </c>
      <c r="U794" s="77">
        <f t="shared" si="162"/>
        <v>360</v>
      </c>
      <c r="V794" s="78">
        <f t="shared" si="163"/>
        <v>0</v>
      </c>
    </row>
    <row r="795" spans="9:22" x14ac:dyDescent="0.25">
      <c r="I795" s="96">
        <f t="shared" si="164"/>
        <v>0</v>
      </c>
      <c r="J795" s="97">
        <f t="shared" si="165"/>
        <v>0</v>
      </c>
      <c r="K795" s="79">
        <f t="shared" si="168"/>
        <v>0</v>
      </c>
      <c r="L795" s="72">
        <f t="shared" si="157"/>
        <v>0</v>
      </c>
      <c r="M795" s="80"/>
      <c r="N795" s="80">
        <f t="shared" si="158"/>
        <v>0</v>
      </c>
      <c r="O795" s="72">
        <f t="shared" si="159"/>
        <v>0</v>
      </c>
      <c r="P795" s="72">
        <f t="shared" si="169"/>
        <v>0</v>
      </c>
      <c r="Q795" s="72">
        <f t="shared" si="166"/>
        <v>0</v>
      </c>
      <c r="R795" s="72">
        <f t="shared" si="167"/>
        <v>0</v>
      </c>
      <c r="S795" s="72">
        <f t="shared" si="160"/>
        <v>0</v>
      </c>
      <c r="T795" s="74">
        <f t="shared" si="161"/>
        <v>0</v>
      </c>
      <c r="U795" s="77">
        <f t="shared" si="162"/>
        <v>360</v>
      </c>
      <c r="V795" s="78">
        <f t="shared" si="163"/>
        <v>0</v>
      </c>
    </row>
    <row r="796" spans="9:22" x14ac:dyDescent="0.25">
      <c r="I796" s="96">
        <f t="shared" si="164"/>
        <v>0</v>
      </c>
      <c r="J796" s="97">
        <f t="shared" si="165"/>
        <v>0</v>
      </c>
      <c r="K796" s="79">
        <f t="shared" si="168"/>
        <v>0</v>
      </c>
      <c r="L796" s="72">
        <f t="shared" si="157"/>
        <v>0</v>
      </c>
      <c r="M796" s="80"/>
      <c r="N796" s="80">
        <f t="shared" si="158"/>
        <v>0</v>
      </c>
      <c r="O796" s="72">
        <f t="shared" si="159"/>
        <v>0</v>
      </c>
      <c r="P796" s="72">
        <f t="shared" si="169"/>
        <v>0</v>
      </c>
      <c r="Q796" s="72">
        <f t="shared" si="166"/>
        <v>0</v>
      </c>
      <c r="R796" s="72">
        <f t="shared" si="167"/>
        <v>0</v>
      </c>
      <c r="S796" s="72">
        <f t="shared" si="160"/>
        <v>0</v>
      </c>
      <c r="T796" s="74">
        <f t="shared" si="161"/>
        <v>0</v>
      </c>
      <c r="U796" s="77">
        <f t="shared" si="162"/>
        <v>360</v>
      </c>
      <c r="V796" s="78">
        <f t="shared" si="163"/>
        <v>0</v>
      </c>
    </row>
    <row r="797" spans="9:22" x14ac:dyDescent="0.25">
      <c r="I797" s="96">
        <f t="shared" si="164"/>
        <v>0</v>
      </c>
      <c r="J797" s="97">
        <f t="shared" si="165"/>
        <v>0</v>
      </c>
      <c r="K797" s="79">
        <f t="shared" si="168"/>
        <v>0</v>
      </c>
      <c r="L797" s="72">
        <f t="shared" si="157"/>
        <v>0</v>
      </c>
      <c r="M797" s="80"/>
      <c r="N797" s="80">
        <f t="shared" si="158"/>
        <v>0</v>
      </c>
      <c r="O797" s="72">
        <f t="shared" si="159"/>
        <v>0</v>
      </c>
      <c r="P797" s="72">
        <f t="shared" si="169"/>
        <v>0</v>
      </c>
      <c r="Q797" s="72">
        <f t="shared" si="166"/>
        <v>0</v>
      </c>
      <c r="R797" s="72">
        <f t="shared" si="167"/>
        <v>0</v>
      </c>
      <c r="S797" s="72">
        <f t="shared" si="160"/>
        <v>0</v>
      </c>
      <c r="T797" s="74">
        <f t="shared" si="161"/>
        <v>0</v>
      </c>
      <c r="U797" s="77">
        <f t="shared" si="162"/>
        <v>360</v>
      </c>
      <c r="V797" s="78">
        <f t="shared" si="163"/>
        <v>0</v>
      </c>
    </row>
    <row r="798" spans="9:22" x14ac:dyDescent="0.25">
      <c r="I798" s="96">
        <f t="shared" si="164"/>
        <v>0</v>
      </c>
      <c r="J798" s="97">
        <f t="shared" si="165"/>
        <v>0</v>
      </c>
      <c r="K798" s="79">
        <f t="shared" si="168"/>
        <v>0</v>
      </c>
      <c r="L798" s="72">
        <f t="shared" si="157"/>
        <v>0</v>
      </c>
      <c r="M798" s="80"/>
      <c r="N798" s="80">
        <f t="shared" si="158"/>
        <v>0</v>
      </c>
      <c r="O798" s="72">
        <f t="shared" si="159"/>
        <v>0</v>
      </c>
      <c r="P798" s="72">
        <f t="shared" si="169"/>
        <v>0</v>
      </c>
      <c r="Q798" s="72">
        <f t="shared" si="166"/>
        <v>0</v>
      </c>
      <c r="R798" s="72">
        <f t="shared" si="167"/>
        <v>0</v>
      </c>
      <c r="S798" s="72">
        <f t="shared" si="160"/>
        <v>0</v>
      </c>
      <c r="T798" s="74">
        <f t="shared" si="161"/>
        <v>0</v>
      </c>
      <c r="U798" s="77">
        <f t="shared" si="162"/>
        <v>360</v>
      </c>
      <c r="V798" s="78">
        <f t="shared" si="163"/>
        <v>0</v>
      </c>
    </row>
    <row r="799" spans="9:22" x14ac:dyDescent="0.25">
      <c r="I799" s="96">
        <f t="shared" si="164"/>
        <v>0</v>
      </c>
      <c r="J799" s="97">
        <f t="shared" si="165"/>
        <v>0</v>
      </c>
      <c r="K799" s="79">
        <f t="shared" si="168"/>
        <v>0</v>
      </c>
      <c r="L799" s="72">
        <f t="shared" si="157"/>
        <v>0</v>
      </c>
      <c r="M799" s="80"/>
      <c r="N799" s="80">
        <f t="shared" si="158"/>
        <v>0</v>
      </c>
      <c r="O799" s="72">
        <f t="shared" si="159"/>
        <v>0</v>
      </c>
      <c r="P799" s="72">
        <f t="shared" si="169"/>
        <v>0</v>
      </c>
      <c r="Q799" s="72">
        <f t="shared" si="166"/>
        <v>0</v>
      </c>
      <c r="R799" s="72">
        <f t="shared" si="167"/>
        <v>0</v>
      </c>
      <c r="S799" s="72">
        <f t="shared" si="160"/>
        <v>0</v>
      </c>
      <c r="T799" s="74">
        <f t="shared" si="161"/>
        <v>0</v>
      </c>
      <c r="U799" s="77">
        <f t="shared" si="162"/>
        <v>360</v>
      </c>
      <c r="V799" s="78">
        <f t="shared" si="163"/>
        <v>0</v>
      </c>
    </row>
    <row r="800" spans="9:22" x14ac:dyDescent="0.25">
      <c r="I800" s="96">
        <f t="shared" si="164"/>
        <v>0</v>
      </c>
      <c r="J800" s="97">
        <f t="shared" si="165"/>
        <v>0</v>
      </c>
      <c r="K800" s="79">
        <f t="shared" si="168"/>
        <v>0</v>
      </c>
      <c r="L800" s="72">
        <f t="shared" si="157"/>
        <v>0</v>
      </c>
      <c r="M800" s="80"/>
      <c r="N800" s="80">
        <f t="shared" si="158"/>
        <v>0</v>
      </c>
      <c r="O800" s="72">
        <f t="shared" si="159"/>
        <v>0</v>
      </c>
      <c r="P800" s="72">
        <f t="shared" si="169"/>
        <v>0</v>
      </c>
      <c r="Q800" s="72">
        <f t="shared" si="166"/>
        <v>0</v>
      </c>
      <c r="R800" s="72">
        <f t="shared" si="167"/>
        <v>0</v>
      </c>
      <c r="S800" s="72">
        <f t="shared" si="160"/>
        <v>0</v>
      </c>
      <c r="T800" s="74">
        <f t="shared" si="161"/>
        <v>0</v>
      </c>
      <c r="U800" s="77">
        <f t="shared" si="162"/>
        <v>360</v>
      </c>
      <c r="V800" s="78">
        <f t="shared" si="163"/>
        <v>0</v>
      </c>
    </row>
    <row r="801" spans="9:22" x14ac:dyDescent="0.25">
      <c r="I801" s="96">
        <f t="shared" si="164"/>
        <v>0</v>
      </c>
      <c r="J801" s="97">
        <f t="shared" si="165"/>
        <v>0</v>
      </c>
      <c r="K801" s="79">
        <f t="shared" si="168"/>
        <v>0</v>
      </c>
      <c r="L801" s="72">
        <f t="shared" si="157"/>
        <v>0</v>
      </c>
      <c r="M801" s="80"/>
      <c r="N801" s="80">
        <f t="shared" si="158"/>
        <v>0</v>
      </c>
      <c r="O801" s="72">
        <f t="shared" si="159"/>
        <v>0</v>
      </c>
      <c r="P801" s="72">
        <f t="shared" si="169"/>
        <v>0</v>
      </c>
      <c r="Q801" s="72">
        <f t="shared" si="166"/>
        <v>0</v>
      </c>
      <c r="R801" s="72">
        <f t="shared" si="167"/>
        <v>0</v>
      </c>
      <c r="S801" s="72">
        <f t="shared" si="160"/>
        <v>0</v>
      </c>
      <c r="T801" s="74">
        <f t="shared" si="161"/>
        <v>0</v>
      </c>
      <c r="U801" s="77">
        <f t="shared" si="162"/>
        <v>360</v>
      </c>
      <c r="V801" s="78">
        <f t="shared" si="163"/>
        <v>0</v>
      </c>
    </row>
    <row r="802" spans="9:22" x14ac:dyDescent="0.25">
      <c r="I802" s="96">
        <f t="shared" si="164"/>
        <v>0</v>
      </c>
      <c r="J802" s="97">
        <f t="shared" si="165"/>
        <v>0</v>
      </c>
      <c r="K802" s="79">
        <f t="shared" si="168"/>
        <v>0</v>
      </c>
      <c r="L802" s="72">
        <f t="shared" si="157"/>
        <v>0</v>
      </c>
      <c r="M802" s="80"/>
      <c r="N802" s="80">
        <f t="shared" si="158"/>
        <v>0</v>
      </c>
      <c r="O802" s="72">
        <f t="shared" si="159"/>
        <v>0</v>
      </c>
      <c r="P802" s="72">
        <f t="shared" si="169"/>
        <v>0</v>
      </c>
      <c r="Q802" s="72">
        <f t="shared" si="166"/>
        <v>0</v>
      </c>
      <c r="R802" s="72">
        <f t="shared" si="167"/>
        <v>0</v>
      </c>
      <c r="S802" s="72">
        <f t="shared" si="160"/>
        <v>0</v>
      </c>
      <c r="T802" s="74">
        <f t="shared" si="161"/>
        <v>0</v>
      </c>
      <c r="U802" s="77">
        <f t="shared" si="162"/>
        <v>360</v>
      </c>
      <c r="V802" s="78">
        <f t="shared" si="163"/>
        <v>0</v>
      </c>
    </row>
    <row r="803" spans="9:22" x14ac:dyDescent="0.25">
      <c r="I803" s="96">
        <f t="shared" si="164"/>
        <v>0</v>
      </c>
      <c r="J803" s="97">
        <f t="shared" si="165"/>
        <v>0</v>
      </c>
      <c r="K803" s="79">
        <f t="shared" si="168"/>
        <v>0</v>
      </c>
      <c r="L803" s="72">
        <f t="shared" si="157"/>
        <v>0</v>
      </c>
      <c r="M803" s="80"/>
      <c r="N803" s="80">
        <f t="shared" si="158"/>
        <v>0</v>
      </c>
      <c r="O803" s="72">
        <f t="shared" si="159"/>
        <v>0</v>
      </c>
      <c r="P803" s="72">
        <f t="shared" si="169"/>
        <v>0</v>
      </c>
      <c r="Q803" s="72">
        <f t="shared" si="166"/>
        <v>0</v>
      </c>
      <c r="R803" s="72">
        <f t="shared" si="167"/>
        <v>0</v>
      </c>
      <c r="S803" s="72">
        <f t="shared" si="160"/>
        <v>0</v>
      </c>
      <c r="T803" s="74">
        <f t="shared" si="161"/>
        <v>0</v>
      </c>
      <c r="U803" s="77">
        <f t="shared" si="162"/>
        <v>360</v>
      </c>
      <c r="V803" s="78">
        <f t="shared" si="163"/>
        <v>0</v>
      </c>
    </row>
    <row r="804" spans="9:22" x14ac:dyDescent="0.25">
      <c r="I804" s="96">
        <f t="shared" si="164"/>
        <v>0</v>
      </c>
      <c r="J804" s="97">
        <f t="shared" si="165"/>
        <v>0</v>
      </c>
      <c r="K804" s="79">
        <f t="shared" si="168"/>
        <v>0</v>
      </c>
      <c r="L804" s="72">
        <f t="shared" si="157"/>
        <v>0</v>
      </c>
      <c r="M804" s="80"/>
      <c r="N804" s="80">
        <f t="shared" si="158"/>
        <v>0</v>
      </c>
      <c r="O804" s="72">
        <f t="shared" si="159"/>
        <v>0</v>
      </c>
      <c r="P804" s="72">
        <f t="shared" si="169"/>
        <v>0</v>
      </c>
      <c r="Q804" s="72">
        <f t="shared" si="166"/>
        <v>0</v>
      </c>
      <c r="R804" s="72">
        <f t="shared" si="167"/>
        <v>0</v>
      </c>
      <c r="S804" s="72">
        <f t="shared" si="160"/>
        <v>0</v>
      </c>
      <c r="T804" s="74">
        <f t="shared" si="161"/>
        <v>0</v>
      </c>
      <c r="U804" s="77">
        <f t="shared" si="162"/>
        <v>360</v>
      </c>
      <c r="V804" s="78">
        <f t="shared" si="163"/>
        <v>0</v>
      </c>
    </row>
    <row r="805" spans="9:22" x14ac:dyDescent="0.25">
      <c r="I805" s="96">
        <f t="shared" si="164"/>
        <v>0</v>
      </c>
      <c r="J805" s="97">
        <f t="shared" si="165"/>
        <v>0</v>
      </c>
      <c r="K805" s="79">
        <f t="shared" si="168"/>
        <v>0</v>
      </c>
      <c r="L805" s="72">
        <f t="shared" si="157"/>
        <v>0</v>
      </c>
      <c r="M805" s="80"/>
      <c r="N805" s="80">
        <f t="shared" si="158"/>
        <v>0</v>
      </c>
      <c r="O805" s="72">
        <f t="shared" si="159"/>
        <v>0</v>
      </c>
      <c r="P805" s="72">
        <f t="shared" si="169"/>
        <v>0</v>
      </c>
      <c r="Q805" s="72">
        <f t="shared" si="166"/>
        <v>0</v>
      </c>
      <c r="R805" s="72">
        <f t="shared" si="167"/>
        <v>0</v>
      </c>
      <c r="S805" s="72">
        <f t="shared" si="160"/>
        <v>0</v>
      </c>
      <c r="T805" s="74">
        <f t="shared" si="161"/>
        <v>0</v>
      </c>
      <c r="U805" s="77">
        <f t="shared" si="162"/>
        <v>360</v>
      </c>
      <c r="V805" s="78">
        <f t="shared" si="163"/>
        <v>0</v>
      </c>
    </row>
    <row r="806" spans="9:22" x14ac:dyDescent="0.25">
      <c r="I806" s="96">
        <f t="shared" si="164"/>
        <v>0</v>
      </c>
      <c r="J806" s="97">
        <f t="shared" si="165"/>
        <v>0</v>
      </c>
      <c r="K806" s="79">
        <f t="shared" si="168"/>
        <v>0</v>
      </c>
      <c r="L806" s="72">
        <f t="shared" si="157"/>
        <v>0</v>
      </c>
      <c r="M806" s="80"/>
      <c r="N806" s="80">
        <f t="shared" si="158"/>
        <v>0</v>
      </c>
      <c r="O806" s="72">
        <f t="shared" si="159"/>
        <v>0</v>
      </c>
      <c r="P806" s="72">
        <f t="shared" si="169"/>
        <v>0</v>
      </c>
      <c r="Q806" s="72">
        <f t="shared" si="166"/>
        <v>0</v>
      </c>
      <c r="R806" s="72">
        <f t="shared" si="167"/>
        <v>0</v>
      </c>
      <c r="S806" s="72">
        <f t="shared" si="160"/>
        <v>0</v>
      </c>
      <c r="T806" s="74">
        <f t="shared" si="161"/>
        <v>0</v>
      </c>
      <c r="U806" s="77">
        <f t="shared" si="162"/>
        <v>360</v>
      </c>
      <c r="V806" s="78">
        <f t="shared" si="163"/>
        <v>0</v>
      </c>
    </row>
    <row r="807" spans="9:22" x14ac:dyDescent="0.25">
      <c r="I807" s="96">
        <f t="shared" si="164"/>
        <v>0</v>
      </c>
      <c r="J807" s="97">
        <f t="shared" si="165"/>
        <v>0</v>
      </c>
      <c r="K807" s="79">
        <f t="shared" si="168"/>
        <v>0</v>
      </c>
      <c r="L807" s="72">
        <f t="shared" si="157"/>
        <v>0</v>
      </c>
      <c r="M807" s="80"/>
      <c r="N807" s="80">
        <f t="shared" si="158"/>
        <v>0</v>
      </c>
      <c r="O807" s="72">
        <f t="shared" si="159"/>
        <v>0</v>
      </c>
      <c r="P807" s="72">
        <f t="shared" si="169"/>
        <v>0</v>
      </c>
      <c r="Q807" s="72">
        <f t="shared" si="166"/>
        <v>0</v>
      </c>
      <c r="R807" s="72">
        <f t="shared" si="167"/>
        <v>0</v>
      </c>
      <c r="S807" s="72">
        <f t="shared" si="160"/>
        <v>0</v>
      </c>
      <c r="T807" s="74">
        <f t="shared" si="161"/>
        <v>0</v>
      </c>
      <c r="U807" s="77">
        <f t="shared" si="162"/>
        <v>360</v>
      </c>
      <c r="V807" s="78">
        <f t="shared" si="163"/>
        <v>0</v>
      </c>
    </row>
    <row r="808" spans="9:22" x14ac:dyDescent="0.25">
      <c r="I808" s="96">
        <f t="shared" si="164"/>
        <v>0</v>
      </c>
      <c r="J808" s="97">
        <f t="shared" si="165"/>
        <v>0</v>
      </c>
      <c r="K808" s="79">
        <f t="shared" si="168"/>
        <v>0</v>
      </c>
      <c r="L808" s="72">
        <f t="shared" si="157"/>
        <v>0</v>
      </c>
      <c r="M808" s="80"/>
      <c r="N808" s="80">
        <f t="shared" si="158"/>
        <v>0</v>
      </c>
      <c r="O808" s="72">
        <f t="shared" si="159"/>
        <v>0</v>
      </c>
      <c r="P808" s="72">
        <f t="shared" si="169"/>
        <v>0</v>
      </c>
      <c r="Q808" s="72">
        <f t="shared" si="166"/>
        <v>0</v>
      </c>
      <c r="R808" s="72">
        <f t="shared" si="167"/>
        <v>0</v>
      </c>
      <c r="S808" s="72">
        <f t="shared" si="160"/>
        <v>0</v>
      </c>
      <c r="T808" s="74">
        <f t="shared" si="161"/>
        <v>0</v>
      </c>
      <c r="U808" s="77">
        <f t="shared" si="162"/>
        <v>360</v>
      </c>
      <c r="V808" s="78">
        <f t="shared" si="163"/>
        <v>0</v>
      </c>
    </row>
    <row r="809" spans="9:22" x14ac:dyDescent="0.25">
      <c r="I809" s="96">
        <f t="shared" si="164"/>
        <v>0</v>
      </c>
      <c r="J809" s="97">
        <f t="shared" si="165"/>
        <v>0</v>
      </c>
      <c r="K809" s="79">
        <f t="shared" si="168"/>
        <v>0</v>
      </c>
      <c r="L809" s="72">
        <f t="shared" si="157"/>
        <v>0</v>
      </c>
      <c r="M809" s="80"/>
      <c r="N809" s="80">
        <f t="shared" si="158"/>
        <v>0</v>
      </c>
      <c r="O809" s="72">
        <f t="shared" si="159"/>
        <v>0</v>
      </c>
      <c r="P809" s="72">
        <f t="shared" si="169"/>
        <v>0</v>
      </c>
      <c r="Q809" s="72">
        <f t="shared" si="166"/>
        <v>0</v>
      </c>
      <c r="R809" s="72">
        <f t="shared" si="167"/>
        <v>0</v>
      </c>
      <c r="S809" s="72">
        <f t="shared" si="160"/>
        <v>0</v>
      </c>
      <c r="T809" s="74">
        <f t="shared" si="161"/>
        <v>0</v>
      </c>
      <c r="U809" s="77">
        <f t="shared" si="162"/>
        <v>360</v>
      </c>
      <c r="V809" s="78">
        <f t="shared" si="163"/>
        <v>0</v>
      </c>
    </row>
    <row r="810" spans="9:22" x14ac:dyDescent="0.25">
      <c r="I810" s="96">
        <f t="shared" si="164"/>
        <v>0</v>
      </c>
      <c r="J810" s="97">
        <f t="shared" si="165"/>
        <v>0</v>
      </c>
      <c r="K810" s="79">
        <f t="shared" si="168"/>
        <v>0</v>
      </c>
      <c r="L810" s="72">
        <f t="shared" si="157"/>
        <v>0</v>
      </c>
      <c r="M810" s="80"/>
      <c r="N810" s="80">
        <f t="shared" si="158"/>
        <v>0</v>
      </c>
      <c r="O810" s="72">
        <f t="shared" si="159"/>
        <v>0</v>
      </c>
      <c r="P810" s="72">
        <f t="shared" si="169"/>
        <v>0</v>
      </c>
      <c r="Q810" s="72">
        <f t="shared" si="166"/>
        <v>0</v>
      </c>
      <c r="R810" s="72">
        <f t="shared" si="167"/>
        <v>0</v>
      </c>
      <c r="S810" s="72">
        <f t="shared" si="160"/>
        <v>0</v>
      </c>
      <c r="T810" s="74">
        <f t="shared" si="161"/>
        <v>0</v>
      </c>
      <c r="U810" s="77">
        <f t="shared" si="162"/>
        <v>360</v>
      </c>
      <c r="V810" s="78">
        <f t="shared" si="163"/>
        <v>0</v>
      </c>
    </row>
    <row r="811" spans="9:22" x14ac:dyDescent="0.25">
      <c r="I811" s="96">
        <f t="shared" si="164"/>
        <v>0</v>
      </c>
      <c r="J811" s="97">
        <f t="shared" si="165"/>
        <v>0</v>
      </c>
      <c r="K811" s="79">
        <f t="shared" si="168"/>
        <v>0</v>
      </c>
      <c r="L811" s="72">
        <f t="shared" si="157"/>
        <v>0</v>
      </c>
      <c r="M811" s="80"/>
      <c r="N811" s="80">
        <f t="shared" si="158"/>
        <v>0</v>
      </c>
      <c r="O811" s="72">
        <f t="shared" si="159"/>
        <v>0</v>
      </c>
      <c r="P811" s="72">
        <f t="shared" si="169"/>
        <v>0</v>
      </c>
      <c r="Q811" s="72">
        <f t="shared" si="166"/>
        <v>0</v>
      </c>
      <c r="R811" s="72">
        <f t="shared" si="167"/>
        <v>0</v>
      </c>
      <c r="S811" s="72">
        <f t="shared" si="160"/>
        <v>0</v>
      </c>
      <c r="T811" s="74">
        <f t="shared" si="161"/>
        <v>0</v>
      </c>
      <c r="U811" s="77">
        <f t="shared" si="162"/>
        <v>360</v>
      </c>
      <c r="V811" s="78">
        <f t="shared" si="163"/>
        <v>0</v>
      </c>
    </row>
    <row r="812" spans="9:22" x14ac:dyDescent="0.25">
      <c r="I812" s="96">
        <f t="shared" si="164"/>
        <v>0</v>
      </c>
      <c r="J812" s="97">
        <f t="shared" si="165"/>
        <v>0</v>
      </c>
      <c r="K812" s="79">
        <f t="shared" si="168"/>
        <v>0</v>
      </c>
      <c r="L812" s="72">
        <f t="shared" si="157"/>
        <v>0</v>
      </c>
      <c r="M812" s="80"/>
      <c r="N812" s="80">
        <f t="shared" si="158"/>
        <v>0</v>
      </c>
      <c r="O812" s="72">
        <f t="shared" si="159"/>
        <v>0</v>
      </c>
      <c r="P812" s="72">
        <f t="shared" si="169"/>
        <v>0</v>
      </c>
      <c r="Q812" s="72">
        <f t="shared" si="166"/>
        <v>0</v>
      </c>
      <c r="R812" s="72">
        <f t="shared" si="167"/>
        <v>0</v>
      </c>
      <c r="S812" s="72">
        <f t="shared" si="160"/>
        <v>0</v>
      </c>
      <c r="T812" s="74">
        <f t="shared" si="161"/>
        <v>0</v>
      </c>
      <c r="U812" s="77">
        <f t="shared" si="162"/>
        <v>360</v>
      </c>
      <c r="V812" s="78">
        <f t="shared" si="163"/>
        <v>0</v>
      </c>
    </row>
    <row r="813" spans="9:22" x14ac:dyDescent="0.25">
      <c r="I813" s="96">
        <f t="shared" si="164"/>
        <v>0</v>
      </c>
      <c r="J813" s="97">
        <f t="shared" si="165"/>
        <v>0</v>
      </c>
      <c r="K813" s="79">
        <f t="shared" si="168"/>
        <v>0</v>
      </c>
      <c r="L813" s="72">
        <f t="shared" si="157"/>
        <v>0</v>
      </c>
      <c r="M813" s="80"/>
      <c r="N813" s="80">
        <f t="shared" si="158"/>
        <v>0</v>
      </c>
      <c r="O813" s="72">
        <f t="shared" si="159"/>
        <v>0</v>
      </c>
      <c r="P813" s="72">
        <f t="shared" si="169"/>
        <v>0</v>
      </c>
      <c r="Q813" s="72">
        <f t="shared" si="166"/>
        <v>0</v>
      </c>
      <c r="R813" s="72">
        <f t="shared" si="167"/>
        <v>0</v>
      </c>
      <c r="S813" s="72">
        <f t="shared" si="160"/>
        <v>0</v>
      </c>
      <c r="T813" s="74">
        <f t="shared" si="161"/>
        <v>0</v>
      </c>
      <c r="U813" s="77">
        <f t="shared" si="162"/>
        <v>360</v>
      </c>
      <c r="V813" s="78">
        <f t="shared" si="163"/>
        <v>0</v>
      </c>
    </row>
    <row r="814" spans="9:22" x14ac:dyDescent="0.25">
      <c r="I814" s="96">
        <f t="shared" si="164"/>
        <v>0</v>
      </c>
      <c r="J814" s="97">
        <f t="shared" si="165"/>
        <v>0</v>
      </c>
      <c r="K814" s="79">
        <f t="shared" si="168"/>
        <v>0</v>
      </c>
      <c r="L814" s="72">
        <f t="shared" si="157"/>
        <v>0</v>
      </c>
      <c r="M814" s="80"/>
      <c r="N814" s="80">
        <f t="shared" si="158"/>
        <v>0</v>
      </c>
      <c r="O814" s="72">
        <f t="shared" si="159"/>
        <v>0</v>
      </c>
      <c r="P814" s="72">
        <f t="shared" si="169"/>
        <v>0</v>
      </c>
      <c r="Q814" s="72">
        <f t="shared" si="166"/>
        <v>0</v>
      </c>
      <c r="R814" s="72">
        <f t="shared" si="167"/>
        <v>0</v>
      </c>
      <c r="S814" s="72">
        <f t="shared" si="160"/>
        <v>0</v>
      </c>
      <c r="T814" s="74">
        <f t="shared" si="161"/>
        <v>0</v>
      </c>
      <c r="U814" s="77">
        <f t="shared" si="162"/>
        <v>360</v>
      </c>
      <c r="V814" s="78">
        <f t="shared" si="163"/>
        <v>0</v>
      </c>
    </row>
    <row r="815" spans="9:22" x14ac:dyDescent="0.25">
      <c r="I815" s="96">
        <f t="shared" si="164"/>
        <v>0</v>
      </c>
      <c r="J815" s="97">
        <f t="shared" si="165"/>
        <v>0</v>
      </c>
      <c r="K815" s="79">
        <f t="shared" si="168"/>
        <v>0</v>
      </c>
      <c r="L815" s="72">
        <f t="shared" si="157"/>
        <v>0</v>
      </c>
      <c r="M815" s="80"/>
      <c r="N815" s="80">
        <f t="shared" si="158"/>
        <v>0</v>
      </c>
      <c r="O815" s="72">
        <f t="shared" si="159"/>
        <v>0</v>
      </c>
      <c r="P815" s="72">
        <f t="shared" si="169"/>
        <v>0</v>
      </c>
      <c r="Q815" s="72">
        <f t="shared" si="166"/>
        <v>0</v>
      </c>
      <c r="R815" s="72">
        <f t="shared" si="167"/>
        <v>0</v>
      </c>
      <c r="S815" s="72">
        <f t="shared" si="160"/>
        <v>0</v>
      </c>
      <c r="T815" s="74">
        <f t="shared" si="161"/>
        <v>0</v>
      </c>
      <c r="U815" s="77">
        <f t="shared" si="162"/>
        <v>360</v>
      </c>
      <c r="V815" s="78">
        <f t="shared" si="163"/>
        <v>0</v>
      </c>
    </row>
    <row r="816" spans="9:22" x14ac:dyDescent="0.25">
      <c r="I816" s="96">
        <f t="shared" si="164"/>
        <v>0</v>
      </c>
      <c r="J816" s="97">
        <f t="shared" si="165"/>
        <v>0</v>
      </c>
      <c r="K816" s="79">
        <f t="shared" si="168"/>
        <v>0</v>
      </c>
      <c r="L816" s="72">
        <f t="shared" si="157"/>
        <v>0</v>
      </c>
      <c r="M816" s="80"/>
      <c r="N816" s="80">
        <f t="shared" si="158"/>
        <v>0</v>
      </c>
      <c r="O816" s="72">
        <f t="shared" si="159"/>
        <v>0</v>
      </c>
      <c r="P816" s="72">
        <f t="shared" si="169"/>
        <v>0</v>
      </c>
      <c r="Q816" s="72">
        <f t="shared" si="166"/>
        <v>0</v>
      </c>
      <c r="R816" s="72">
        <f t="shared" si="167"/>
        <v>0</v>
      </c>
      <c r="S816" s="72">
        <f t="shared" si="160"/>
        <v>0</v>
      </c>
      <c r="T816" s="74">
        <f t="shared" si="161"/>
        <v>0</v>
      </c>
      <c r="U816" s="77">
        <f t="shared" si="162"/>
        <v>360</v>
      </c>
      <c r="V816" s="78">
        <f t="shared" si="163"/>
        <v>0</v>
      </c>
    </row>
    <row r="817" spans="9:22" x14ac:dyDescent="0.25">
      <c r="I817" s="96">
        <f t="shared" si="164"/>
        <v>0</v>
      </c>
      <c r="J817" s="97">
        <f t="shared" si="165"/>
        <v>0</v>
      </c>
      <c r="K817" s="79">
        <f t="shared" si="168"/>
        <v>0</v>
      </c>
      <c r="L817" s="72">
        <f t="shared" si="157"/>
        <v>0</v>
      </c>
      <c r="M817" s="80"/>
      <c r="N817" s="80">
        <f t="shared" si="158"/>
        <v>0</v>
      </c>
      <c r="O817" s="72">
        <f t="shared" si="159"/>
        <v>0</v>
      </c>
      <c r="P817" s="72">
        <f t="shared" si="169"/>
        <v>0</v>
      </c>
      <c r="Q817" s="72">
        <f t="shared" si="166"/>
        <v>0</v>
      </c>
      <c r="R817" s="72">
        <f t="shared" si="167"/>
        <v>0</v>
      </c>
      <c r="S817" s="72">
        <f t="shared" si="160"/>
        <v>0</v>
      </c>
      <c r="T817" s="74">
        <f t="shared" si="161"/>
        <v>0</v>
      </c>
      <c r="U817" s="77">
        <f t="shared" si="162"/>
        <v>360</v>
      </c>
      <c r="V817" s="78">
        <f t="shared" si="163"/>
        <v>0</v>
      </c>
    </row>
    <row r="818" spans="9:22" x14ac:dyDescent="0.25">
      <c r="I818" s="96">
        <f t="shared" si="164"/>
        <v>0</v>
      </c>
      <c r="J818" s="97">
        <f t="shared" si="165"/>
        <v>0</v>
      </c>
      <c r="K818" s="79">
        <f t="shared" si="168"/>
        <v>0</v>
      </c>
      <c r="L818" s="72">
        <f t="shared" si="157"/>
        <v>0</v>
      </c>
      <c r="M818" s="80"/>
      <c r="N818" s="80">
        <f t="shared" si="158"/>
        <v>0</v>
      </c>
      <c r="O818" s="72">
        <f t="shared" si="159"/>
        <v>0</v>
      </c>
      <c r="P818" s="72">
        <f t="shared" si="169"/>
        <v>0</v>
      </c>
      <c r="Q818" s="72">
        <f t="shared" si="166"/>
        <v>0</v>
      </c>
      <c r="R818" s="72">
        <f t="shared" si="167"/>
        <v>0</v>
      </c>
      <c r="S818" s="72">
        <f t="shared" si="160"/>
        <v>0</v>
      </c>
      <c r="T818" s="74">
        <f t="shared" si="161"/>
        <v>0</v>
      </c>
      <c r="U818" s="77">
        <f t="shared" si="162"/>
        <v>360</v>
      </c>
      <c r="V818" s="78">
        <f t="shared" si="163"/>
        <v>0</v>
      </c>
    </row>
    <row r="819" spans="9:22" x14ac:dyDescent="0.25">
      <c r="I819" s="96">
        <f t="shared" si="164"/>
        <v>0</v>
      </c>
      <c r="J819" s="97">
        <f t="shared" si="165"/>
        <v>0</v>
      </c>
      <c r="K819" s="79">
        <f t="shared" si="168"/>
        <v>0</v>
      </c>
      <c r="L819" s="72">
        <f t="shared" si="157"/>
        <v>0</v>
      </c>
      <c r="M819" s="80"/>
      <c r="N819" s="80">
        <f t="shared" si="158"/>
        <v>0</v>
      </c>
      <c r="O819" s="72">
        <f t="shared" si="159"/>
        <v>0</v>
      </c>
      <c r="P819" s="72">
        <f t="shared" si="169"/>
        <v>0</v>
      </c>
      <c r="Q819" s="72">
        <f t="shared" si="166"/>
        <v>0</v>
      </c>
      <c r="R819" s="72">
        <f t="shared" si="167"/>
        <v>0</v>
      </c>
      <c r="S819" s="72">
        <f t="shared" si="160"/>
        <v>0</v>
      </c>
      <c r="T819" s="74">
        <f t="shared" si="161"/>
        <v>0</v>
      </c>
      <c r="U819" s="77">
        <f t="shared" si="162"/>
        <v>360</v>
      </c>
      <c r="V819" s="78">
        <f t="shared" si="163"/>
        <v>0</v>
      </c>
    </row>
    <row r="820" spans="9:22" x14ac:dyDescent="0.25">
      <c r="I820" s="96">
        <f t="shared" si="164"/>
        <v>0</v>
      </c>
      <c r="J820" s="97">
        <f t="shared" si="165"/>
        <v>0</v>
      </c>
      <c r="K820" s="79">
        <f t="shared" si="168"/>
        <v>0</v>
      </c>
      <c r="L820" s="72">
        <f t="shared" si="157"/>
        <v>0</v>
      </c>
      <c r="M820" s="80"/>
      <c r="N820" s="80">
        <f t="shared" si="158"/>
        <v>0</v>
      </c>
      <c r="O820" s="72">
        <f t="shared" si="159"/>
        <v>0</v>
      </c>
      <c r="P820" s="72">
        <f t="shared" si="169"/>
        <v>0</v>
      </c>
      <c r="Q820" s="72">
        <f t="shared" si="166"/>
        <v>0</v>
      </c>
      <c r="R820" s="72">
        <f t="shared" si="167"/>
        <v>0</v>
      </c>
      <c r="S820" s="72">
        <f t="shared" si="160"/>
        <v>0</v>
      </c>
      <c r="T820" s="74">
        <f t="shared" si="161"/>
        <v>0</v>
      </c>
      <c r="U820" s="77">
        <f t="shared" si="162"/>
        <v>360</v>
      </c>
      <c r="V820" s="78">
        <f t="shared" si="163"/>
        <v>0</v>
      </c>
    </row>
    <row r="821" spans="9:22" x14ac:dyDescent="0.25">
      <c r="I821" s="96">
        <f t="shared" si="164"/>
        <v>0</v>
      </c>
      <c r="J821" s="97">
        <f t="shared" si="165"/>
        <v>0</v>
      </c>
      <c r="K821" s="79">
        <f t="shared" si="168"/>
        <v>0</v>
      </c>
      <c r="L821" s="72">
        <f t="shared" si="157"/>
        <v>0</v>
      </c>
      <c r="M821" s="80"/>
      <c r="N821" s="80">
        <f t="shared" si="158"/>
        <v>0</v>
      </c>
      <c r="O821" s="72">
        <f t="shared" si="159"/>
        <v>0</v>
      </c>
      <c r="P821" s="72">
        <f t="shared" si="169"/>
        <v>0</v>
      </c>
      <c r="Q821" s="72">
        <f t="shared" si="166"/>
        <v>0</v>
      </c>
      <c r="R821" s="72">
        <f t="shared" si="167"/>
        <v>0</v>
      </c>
      <c r="S821" s="72">
        <f t="shared" si="160"/>
        <v>0</v>
      </c>
      <c r="T821" s="74">
        <f t="shared" si="161"/>
        <v>0</v>
      </c>
      <c r="U821" s="77">
        <f t="shared" si="162"/>
        <v>360</v>
      </c>
      <c r="V821" s="78">
        <f t="shared" si="163"/>
        <v>0</v>
      </c>
    </row>
    <row r="822" spans="9:22" x14ac:dyDescent="0.25">
      <c r="I822" s="96">
        <f t="shared" si="164"/>
        <v>0</v>
      </c>
      <c r="J822" s="97">
        <f t="shared" si="165"/>
        <v>0</v>
      </c>
      <c r="K822" s="79">
        <f t="shared" si="168"/>
        <v>0</v>
      </c>
      <c r="L822" s="72">
        <f t="shared" si="157"/>
        <v>0</v>
      </c>
      <c r="M822" s="80"/>
      <c r="N822" s="80">
        <f t="shared" si="158"/>
        <v>0</v>
      </c>
      <c r="O822" s="72">
        <f t="shared" si="159"/>
        <v>0</v>
      </c>
      <c r="P822" s="72">
        <f t="shared" si="169"/>
        <v>0</v>
      </c>
      <c r="Q822" s="72">
        <f t="shared" si="166"/>
        <v>0</v>
      </c>
      <c r="R822" s="72">
        <f t="shared" si="167"/>
        <v>0</v>
      </c>
      <c r="S822" s="72">
        <f t="shared" si="160"/>
        <v>0</v>
      </c>
      <c r="T822" s="74">
        <f t="shared" si="161"/>
        <v>0</v>
      </c>
      <c r="U822" s="77">
        <f t="shared" si="162"/>
        <v>360</v>
      </c>
      <c r="V822" s="78">
        <f t="shared" si="163"/>
        <v>0</v>
      </c>
    </row>
    <row r="823" spans="9:22" x14ac:dyDescent="0.25">
      <c r="I823" s="96">
        <f t="shared" si="164"/>
        <v>0</v>
      </c>
      <c r="J823" s="97">
        <f t="shared" si="165"/>
        <v>0</v>
      </c>
      <c r="K823" s="79">
        <f t="shared" si="168"/>
        <v>0</v>
      </c>
      <c r="L823" s="72">
        <f t="shared" si="157"/>
        <v>0</v>
      </c>
      <c r="M823" s="80"/>
      <c r="N823" s="80">
        <f t="shared" si="158"/>
        <v>0</v>
      </c>
      <c r="O823" s="72">
        <f t="shared" si="159"/>
        <v>0</v>
      </c>
      <c r="P823" s="72">
        <f t="shared" si="169"/>
        <v>0</v>
      </c>
      <c r="Q823" s="72">
        <f t="shared" si="166"/>
        <v>0</v>
      </c>
      <c r="R823" s="72">
        <f t="shared" si="167"/>
        <v>0</v>
      </c>
      <c r="S823" s="72">
        <f t="shared" si="160"/>
        <v>0</v>
      </c>
      <c r="T823" s="74">
        <f t="shared" si="161"/>
        <v>0</v>
      </c>
      <c r="U823" s="77">
        <f t="shared" si="162"/>
        <v>360</v>
      </c>
      <c r="V823" s="78">
        <f t="shared" si="163"/>
        <v>0</v>
      </c>
    </row>
    <row r="824" spans="9:22" x14ac:dyDescent="0.25">
      <c r="I824" s="96">
        <f t="shared" si="164"/>
        <v>0</v>
      </c>
      <c r="J824" s="97">
        <f t="shared" si="165"/>
        <v>0</v>
      </c>
      <c r="K824" s="79">
        <f t="shared" si="168"/>
        <v>0</v>
      </c>
      <c r="L824" s="72">
        <f t="shared" si="157"/>
        <v>0</v>
      </c>
      <c r="M824" s="80"/>
      <c r="N824" s="80">
        <f t="shared" si="158"/>
        <v>0</v>
      </c>
      <c r="O824" s="72">
        <f t="shared" si="159"/>
        <v>0</v>
      </c>
      <c r="P824" s="72">
        <f t="shared" si="169"/>
        <v>0</v>
      </c>
      <c r="Q824" s="72">
        <f t="shared" si="166"/>
        <v>0</v>
      </c>
      <c r="R824" s="72">
        <f t="shared" si="167"/>
        <v>0</v>
      </c>
      <c r="S824" s="72">
        <f t="shared" si="160"/>
        <v>0</v>
      </c>
      <c r="T824" s="74">
        <f t="shared" si="161"/>
        <v>0</v>
      </c>
      <c r="U824" s="77">
        <f t="shared" si="162"/>
        <v>360</v>
      </c>
      <c r="V824" s="78">
        <f t="shared" si="163"/>
        <v>0</v>
      </c>
    </row>
    <row r="825" spans="9:22" x14ac:dyDescent="0.25">
      <c r="I825" s="96">
        <f t="shared" si="164"/>
        <v>0</v>
      </c>
      <c r="J825" s="97">
        <f t="shared" si="165"/>
        <v>0</v>
      </c>
      <c r="K825" s="79">
        <f t="shared" si="168"/>
        <v>0</v>
      </c>
      <c r="L825" s="72">
        <f t="shared" si="157"/>
        <v>0</v>
      </c>
      <c r="M825" s="80"/>
      <c r="N825" s="80">
        <f t="shared" si="158"/>
        <v>0</v>
      </c>
      <c r="O825" s="72">
        <f t="shared" si="159"/>
        <v>0</v>
      </c>
      <c r="P825" s="72">
        <f t="shared" si="169"/>
        <v>0</v>
      </c>
      <c r="Q825" s="72">
        <f t="shared" si="166"/>
        <v>0</v>
      </c>
      <c r="R825" s="72">
        <f t="shared" si="167"/>
        <v>0</v>
      </c>
      <c r="S825" s="72">
        <f t="shared" si="160"/>
        <v>0</v>
      </c>
      <c r="T825" s="74">
        <f t="shared" si="161"/>
        <v>0</v>
      </c>
      <c r="U825" s="77">
        <f t="shared" si="162"/>
        <v>360</v>
      </c>
      <c r="V825" s="78">
        <f t="shared" si="163"/>
        <v>0</v>
      </c>
    </row>
    <row r="826" spans="9:22" x14ac:dyDescent="0.25">
      <c r="I826" s="96">
        <f t="shared" si="164"/>
        <v>0</v>
      </c>
      <c r="J826" s="97">
        <f t="shared" si="165"/>
        <v>0</v>
      </c>
      <c r="K826" s="79">
        <f t="shared" si="168"/>
        <v>0</v>
      </c>
      <c r="L826" s="72">
        <f t="shared" si="157"/>
        <v>0</v>
      </c>
      <c r="M826" s="80"/>
      <c r="N826" s="80">
        <f t="shared" si="158"/>
        <v>0</v>
      </c>
      <c r="O826" s="72">
        <f t="shared" si="159"/>
        <v>0</v>
      </c>
      <c r="P826" s="72">
        <f t="shared" si="169"/>
        <v>0</v>
      </c>
      <c r="Q826" s="72">
        <f t="shared" si="166"/>
        <v>0</v>
      </c>
      <c r="R826" s="72">
        <f t="shared" si="167"/>
        <v>0</v>
      </c>
      <c r="S826" s="72">
        <f t="shared" si="160"/>
        <v>0</v>
      </c>
      <c r="T826" s="74">
        <f t="shared" si="161"/>
        <v>0</v>
      </c>
      <c r="U826" s="77">
        <f t="shared" si="162"/>
        <v>360</v>
      </c>
      <c r="V826" s="78">
        <f t="shared" si="163"/>
        <v>0</v>
      </c>
    </row>
    <row r="827" spans="9:22" x14ac:dyDescent="0.25">
      <c r="I827" s="96">
        <f t="shared" si="164"/>
        <v>0</v>
      </c>
      <c r="J827" s="97">
        <f t="shared" si="165"/>
        <v>0</v>
      </c>
      <c r="K827" s="79">
        <f t="shared" si="168"/>
        <v>0</v>
      </c>
      <c r="L827" s="72">
        <f t="shared" si="157"/>
        <v>0</v>
      </c>
      <c r="M827" s="80"/>
      <c r="N827" s="80">
        <f t="shared" si="158"/>
        <v>0</v>
      </c>
      <c r="O827" s="72">
        <f t="shared" si="159"/>
        <v>0</v>
      </c>
      <c r="P827" s="72">
        <f t="shared" si="169"/>
        <v>0</v>
      </c>
      <c r="Q827" s="72">
        <f t="shared" si="166"/>
        <v>0</v>
      </c>
      <c r="R827" s="72">
        <f t="shared" si="167"/>
        <v>0</v>
      </c>
      <c r="S827" s="72">
        <f t="shared" si="160"/>
        <v>0</v>
      </c>
      <c r="T827" s="74">
        <f t="shared" si="161"/>
        <v>0</v>
      </c>
      <c r="U827" s="77">
        <f t="shared" si="162"/>
        <v>360</v>
      </c>
      <c r="V827" s="78">
        <f t="shared" si="163"/>
        <v>0</v>
      </c>
    </row>
    <row r="828" spans="9:22" x14ac:dyDescent="0.25">
      <c r="I828" s="96">
        <f t="shared" si="164"/>
        <v>0</v>
      </c>
      <c r="J828" s="97">
        <f t="shared" si="165"/>
        <v>0</v>
      </c>
      <c r="K828" s="79">
        <f t="shared" si="168"/>
        <v>0</v>
      </c>
      <c r="L828" s="72">
        <f t="shared" si="157"/>
        <v>0</v>
      </c>
      <c r="M828" s="80"/>
      <c r="N828" s="80">
        <f t="shared" si="158"/>
        <v>0</v>
      </c>
      <c r="O828" s="72">
        <f t="shared" si="159"/>
        <v>0</v>
      </c>
      <c r="P828" s="72">
        <f t="shared" si="169"/>
        <v>0</v>
      </c>
      <c r="Q828" s="72">
        <f t="shared" si="166"/>
        <v>0</v>
      </c>
      <c r="R828" s="72">
        <f t="shared" si="167"/>
        <v>0</v>
      </c>
      <c r="S828" s="72">
        <f t="shared" si="160"/>
        <v>0</v>
      </c>
      <c r="T828" s="74">
        <f t="shared" si="161"/>
        <v>0</v>
      </c>
      <c r="U828" s="77">
        <f t="shared" si="162"/>
        <v>360</v>
      </c>
      <c r="V828" s="78">
        <f t="shared" si="163"/>
        <v>0</v>
      </c>
    </row>
    <row r="829" spans="9:22" x14ac:dyDescent="0.25">
      <c r="I829" s="96">
        <f t="shared" si="164"/>
        <v>0</v>
      </c>
      <c r="J829" s="97">
        <f t="shared" si="165"/>
        <v>0</v>
      </c>
      <c r="K829" s="79">
        <f t="shared" si="168"/>
        <v>0</v>
      </c>
      <c r="L829" s="72">
        <f t="shared" si="157"/>
        <v>0</v>
      </c>
      <c r="M829" s="80"/>
      <c r="N829" s="80">
        <f t="shared" si="158"/>
        <v>0</v>
      </c>
      <c r="O829" s="72">
        <f t="shared" si="159"/>
        <v>0</v>
      </c>
      <c r="P829" s="72">
        <f t="shared" si="169"/>
        <v>0</v>
      </c>
      <c r="Q829" s="72">
        <f t="shared" si="166"/>
        <v>0</v>
      </c>
      <c r="R829" s="72">
        <f t="shared" si="167"/>
        <v>0</v>
      </c>
      <c r="S829" s="72">
        <f t="shared" si="160"/>
        <v>0</v>
      </c>
      <c r="T829" s="74">
        <f t="shared" si="161"/>
        <v>0</v>
      </c>
      <c r="U829" s="77">
        <f t="shared" si="162"/>
        <v>360</v>
      </c>
      <c r="V829" s="78">
        <f t="shared" si="163"/>
        <v>0</v>
      </c>
    </row>
    <row r="830" spans="9:22" x14ac:dyDescent="0.25">
      <c r="I830" s="96">
        <f t="shared" si="164"/>
        <v>0</v>
      </c>
      <c r="J830" s="97">
        <f t="shared" si="165"/>
        <v>0</v>
      </c>
      <c r="K830" s="79">
        <f t="shared" si="168"/>
        <v>0</v>
      </c>
      <c r="L830" s="72">
        <f t="shared" si="157"/>
        <v>0</v>
      </c>
      <c r="M830" s="80"/>
      <c r="N830" s="80">
        <f t="shared" si="158"/>
        <v>0</v>
      </c>
      <c r="O830" s="72">
        <f t="shared" si="159"/>
        <v>0</v>
      </c>
      <c r="P830" s="72">
        <f t="shared" si="169"/>
        <v>0</v>
      </c>
      <c r="Q830" s="72">
        <f t="shared" si="166"/>
        <v>0</v>
      </c>
      <c r="R830" s="72">
        <f t="shared" si="167"/>
        <v>0</v>
      </c>
      <c r="S830" s="72">
        <f t="shared" si="160"/>
        <v>0</v>
      </c>
      <c r="T830" s="74">
        <f t="shared" si="161"/>
        <v>0</v>
      </c>
      <c r="U830" s="77">
        <f t="shared" si="162"/>
        <v>360</v>
      </c>
      <c r="V830" s="78">
        <f t="shared" si="163"/>
        <v>0</v>
      </c>
    </row>
    <row r="831" spans="9:22" x14ac:dyDescent="0.25">
      <c r="I831" s="96">
        <f t="shared" si="164"/>
        <v>0</v>
      </c>
      <c r="J831" s="97">
        <f t="shared" si="165"/>
        <v>0</v>
      </c>
      <c r="K831" s="79">
        <f t="shared" si="168"/>
        <v>0</v>
      </c>
      <c r="L831" s="72">
        <f t="shared" si="157"/>
        <v>0</v>
      </c>
      <c r="M831" s="80"/>
      <c r="N831" s="80">
        <f t="shared" si="158"/>
        <v>0</v>
      </c>
      <c r="O831" s="72">
        <f t="shared" si="159"/>
        <v>0</v>
      </c>
      <c r="P831" s="72">
        <f t="shared" si="169"/>
        <v>0</v>
      </c>
      <c r="Q831" s="72">
        <f t="shared" si="166"/>
        <v>0</v>
      </c>
      <c r="R831" s="72">
        <f t="shared" si="167"/>
        <v>0</v>
      </c>
      <c r="S831" s="72">
        <f t="shared" si="160"/>
        <v>0</v>
      </c>
      <c r="T831" s="74">
        <f t="shared" si="161"/>
        <v>0</v>
      </c>
      <c r="U831" s="77">
        <f t="shared" si="162"/>
        <v>360</v>
      </c>
      <c r="V831" s="78">
        <f t="shared" si="163"/>
        <v>0</v>
      </c>
    </row>
    <row r="832" spans="9:22" x14ac:dyDescent="0.25">
      <c r="I832" s="96">
        <f t="shared" si="164"/>
        <v>0</v>
      </c>
      <c r="J832" s="97">
        <f t="shared" si="165"/>
        <v>0</v>
      </c>
      <c r="K832" s="79">
        <f t="shared" si="168"/>
        <v>0</v>
      </c>
      <c r="L832" s="72">
        <f t="shared" si="157"/>
        <v>0</v>
      </c>
      <c r="M832" s="80"/>
      <c r="N832" s="80">
        <f t="shared" si="158"/>
        <v>0</v>
      </c>
      <c r="O832" s="72">
        <f t="shared" si="159"/>
        <v>0</v>
      </c>
      <c r="P832" s="72">
        <f t="shared" si="169"/>
        <v>0</v>
      </c>
      <c r="Q832" s="72">
        <f t="shared" si="166"/>
        <v>0</v>
      </c>
      <c r="R832" s="72">
        <f t="shared" si="167"/>
        <v>0</v>
      </c>
      <c r="S832" s="72">
        <f t="shared" si="160"/>
        <v>0</v>
      </c>
      <c r="T832" s="74">
        <f t="shared" si="161"/>
        <v>0</v>
      </c>
      <c r="U832" s="77">
        <f t="shared" si="162"/>
        <v>360</v>
      </c>
      <c r="V832" s="78">
        <f t="shared" si="163"/>
        <v>0</v>
      </c>
    </row>
    <row r="833" spans="9:22" x14ac:dyDescent="0.25">
      <c r="I833" s="96">
        <f t="shared" si="164"/>
        <v>0</v>
      </c>
      <c r="J833" s="97">
        <f t="shared" si="165"/>
        <v>0</v>
      </c>
      <c r="K833" s="79">
        <f t="shared" si="168"/>
        <v>0</v>
      </c>
      <c r="L833" s="72">
        <f t="shared" si="157"/>
        <v>0</v>
      </c>
      <c r="M833" s="80"/>
      <c r="N833" s="80">
        <f t="shared" si="158"/>
        <v>0</v>
      </c>
      <c r="O833" s="72">
        <f t="shared" si="159"/>
        <v>0</v>
      </c>
      <c r="P833" s="72">
        <f t="shared" si="169"/>
        <v>0</v>
      </c>
      <c r="Q833" s="72">
        <f t="shared" si="166"/>
        <v>0</v>
      </c>
      <c r="R833" s="72">
        <f t="shared" si="167"/>
        <v>0</v>
      </c>
      <c r="S833" s="72">
        <f t="shared" si="160"/>
        <v>0</v>
      </c>
      <c r="T833" s="74">
        <f t="shared" si="161"/>
        <v>0</v>
      </c>
      <c r="U833" s="77">
        <f t="shared" si="162"/>
        <v>360</v>
      </c>
      <c r="V833" s="78">
        <f t="shared" si="163"/>
        <v>0</v>
      </c>
    </row>
    <row r="834" spans="9:22" x14ac:dyDescent="0.25">
      <c r="I834" s="96">
        <f t="shared" si="164"/>
        <v>0</v>
      </c>
      <c r="J834" s="97">
        <f t="shared" si="165"/>
        <v>0</v>
      </c>
      <c r="K834" s="79">
        <f t="shared" si="168"/>
        <v>0</v>
      </c>
      <c r="L834" s="72">
        <f t="shared" si="157"/>
        <v>0</v>
      </c>
      <c r="M834" s="80"/>
      <c r="N834" s="80">
        <f t="shared" si="158"/>
        <v>0</v>
      </c>
      <c r="O834" s="72">
        <f t="shared" si="159"/>
        <v>0</v>
      </c>
      <c r="P834" s="72">
        <f t="shared" si="169"/>
        <v>0</v>
      </c>
      <c r="Q834" s="72">
        <f t="shared" si="166"/>
        <v>0</v>
      </c>
      <c r="R834" s="72">
        <f t="shared" si="167"/>
        <v>0</v>
      </c>
      <c r="S834" s="72">
        <f t="shared" si="160"/>
        <v>0</v>
      </c>
      <c r="T834" s="74">
        <f t="shared" si="161"/>
        <v>0</v>
      </c>
      <c r="U834" s="77">
        <f t="shared" si="162"/>
        <v>360</v>
      </c>
      <c r="V834" s="78">
        <f t="shared" si="163"/>
        <v>0</v>
      </c>
    </row>
    <row r="835" spans="9:22" x14ac:dyDescent="0.25">
      <c r="I835" s="96">
        <f t="shared" si="164"/>
        <v>0</v>
      </c>
      <c r="J835" s="97">
        <f t="shared" si="165"/>
        <v>0</v>
      </c>
      <c r="K835" s="79">
        <f t="shared" si="168"/>
        <v>0</v>
      </c>
      <c r="L835" s="72">
        <f t="shared" si="157"/>
        <v>0</v>
      </c>
      <c r="M835" s="80"/>
      <c r="N835" s="80">
        <f t="shared" si="158"/>
        <v>0</v>
      </c>
      <c r="O835" s="72">
        <f t="shared" si="159"/>
        <v>0</v>
      </c>
      <c r="P835" s="72">
        <f t="shared" si="169"/>
        <v>0</v>
      </c>
      <c r="Q835" s="72">
        <f t="shared" si="166"/>
        <v>0</v>
      </c>
      <c r="R835" s="72">
        <f t="shared" si="167"/>
        <v>0</v>
      </c>
      <c r="S835" s="72">
        <f t="shared" si="160"/>
        <v>0</v>
      </c>
      <c r="T835" s="74">
        <f t="shared" si="161"/>
        <v>0</v>
      </c>
      <c r="U835" s="77">
        <f t="shared" si="162"/>
        <v>360</v>
      </c>
      <c r="V835" s="78">
        <f t="shared" si="163"/>
        <v>0</v>
      </c>
    </row>
    <row r="836" spans="9:22" x14ac:dyDescent="0.25">
      <c r="I836" s="96">
        <f t="shared" si="164"/>
        <v>0</v>
      </c>
      <c r="J836" s="97">
        <f t="shared" si="165"/>
        <v>0</v>
      </c>
      <c r="K836" s="79">
        <f t="shared" si="168"/>
        <v>0</v>
      </c>
      <c r="L836" s="72">
        <f t="shared" si="157"/>
        <v>0</v>
      </c>
      <c r="M836" s="80"/>
      <c r="N836" s="80">
        <f t="shared" si="158"/>
        <v>0</v>
      </c>
      <c r="O836" s="72">
        <f t="shared" si="159"/>
        <v>0</v>
      </c>
      <c r="P836" s="72">
        <f t="shared" si="169"/>
        <v>0</v>
      </c>
      <c r="Q836" s="72">
        <f t="shared" si="166"/>
        <v>0</v>
      </c>
      <c r="R836" s="72">
        <f t="shared" si="167"/>
        <v>0</v>
      </c>
      <c r="S836" s="72">
        <f t="shared" si="160"/>
        <v>0</v>
      </c>
      <c r="T836" s="74">
        <f t="shared" si="161"/>
        <v>0</v>
      </c>
      <c r="U836" s="77">
        <f t="shared" si="162"/>
        <v>360</v>
      </c>
      <c r="V836" s="78">
        <f t="shared" si="163"/>
        <v>0</v>
      </c>
    </row>
    <row r="837" spans="9:22" x14ac:dyDescent="0.25">
      <c r="I837" s="96">
        <f t="shared" si="164"/>
        <v>0</v>
      </c>
      <c r="J837" s="97">
        <f t="shared" si="165"/>
        <v>0</v>
      </c>
      <c r="K837" s="79">
        <f t="shared" si="168"/>
        <v>0</v>
      </c>
      <c r="L837" s="72">
        <f t="shared" si="157"/>
        <v>0</v>
      </c>
      <c r="M837" s="80"/>
      <c r="N837" s="80">
        <f t="shared" si="158"/>
        <v>0</v>
      </c>
      <c r="O837" s="72">
        <f t="shared" si="159"/>
        <v>0</v>
      </c>
      <c r="P837" s="72">
        <f t="shared" si="169"/>
        <v>0</v>
      </c>
      <c r="Q837" s="72">
        <f t="shared" si="166"/>
        <v>0</v>
      </c>
      <c r="R837" s="72">
        <f t="shared" si="167"/>
        <v>0</v>
      </c>
      <c r="S837" s="72">
        <f t="shared" si="160"/>
        <v>0</v>
      </c>
      <c r="T837" s="74">
        <f t="shared" si="161"/>
        <v>0</v>
      </c>
      <c r="U837" s="77">
        <f t="shared" si="162"/>
        <v>360</v>
      </c>
      <c r="V837" s="78">
        <f t="shared" si="163"/>
        <v>0</v>
      </c>
    </row>
    <row r="838" spans="9:22" x14ac:dyDescent="0.25">
      <c r="I838" s="96">
        <f t="shared" si="164"/>
        <v>0</v>
      </c>
      <c r="J838" s="97">
        <f t="shared" si="165"/>
        <v>0</v>
      </c>
      <c r="K838" s="79">
        <f t="shared" si="168"/>
        <v>0</v>
      </c>
      <c r="L838" s="72">
        <f t="shared" si="157"/>
        <v>0</v>
      </c>
      <c r="M838" s="80"/>
      <c r="N838" s="80">
        <f t="shared" si="158"/>
        <v>0</v>
      </c>
      <c r="O838" s="72">
        <f t="shared" si="159"/>
        <v>0</v>
      </c>
      <c r="P838" s="72">
        <f t="shared" si="169"/>
        <v>0</v>
      </c>
      <c r="Q838" s="72">
        <f t="shared" si="166"/>
        <v>0</v>
      </c>
      <c r="R838" s="72">
        <f t="shared" si="167"/>
        <v>0</v>
      </c>
      <c r="S838" s="72">
        <f t="shared" si="160"/>
        <v>0</v>
      </c>
      <c r="T838" s="74">
        <f t="shared" si="161"/>
        <v>0</v>
      </c>
      <c r="U838" s="77">
        <f t="shared" si="162"/>
        <v>360</v>
      </c>
      <c r="V838" s="78">
        <f t="shared" si="163"/>
        <v>0</v>
      </c>
    </row>
    <row r="839" spans="9:22" x14ac:dyDescent="0.25">
      <c r="I839" s="96">
        <f t="shared" si="164"/>
        <v>0</v>
      </c>
      <c r="J839" s="97">
        <f t="shared" si="165"/>
        <v>0</v>
      </c>
      <c r="K839" s="79">
        <f t="shared" si="168"/>
        <v>0</v>
      </c>
      <c r="L839" s="72">
        <f t="shared" ref="L839:L902" si="170">(IF(K839&gt;0,$L$5*((1+$E$35)^J839),0))</f>
        <v>0</v>
      </c>
      <c r="M839" s="80"/>
      <c r="N839" s="80">
        <f t="shared" ref="N839:N902" si="171">IF(K839&gt;0,$N$5/12,0)</f>
        <v>0</v>
      </c>
      <c r="O839" s="72">
        <f t="shared" ref="O839:O902" si="172">IF(K839&gt;0,($O$5-(ROUNDDOWN(($K$5-K839)/12,0)*$B$52))/12,0)</f>
        <v>0</v>
      </c>
      <c r="P839" s="72">
        <f t="shared" si="169"/>
        <v>0</v>
      </c>
      <c r="Q839" s="72">
        <f t="shared" si="166"/>
        <v>0</v>
      </c>
      <c r="R839" s="72">
        <f t="shared" si="167"/>
        <v>0</v>
      </c>
      <c r="S839" s="72">
        <f t="shared" ref="S839:S862" si="173">Q839+R839</f>
        <v>0</v>
      </c>
      <c r="T839" s="74">
        <f t="shared" ref="T839:T902" si="174">IF(K839&gt;0,L839-M839-N839-O839,0)</f>
        <v>0</v>
      </c>
      <c r="U839" s="77">
        <f t="shared" ref="U839:U902" si="175">$K$5-K840</f>
        <v>360</v>
      </c>
      <c r="V839" s="78">
        <f t="shared" ref="V839:V902" si="176">S839</f>
        <v>0</v>
      </c>
    </row>
    <row r="840" spans="9:22" x14ac:dyDescent="0.25">
      <c r="I840" s="96">
        <f t="shared" ref="I840:I903" si="177">IF($I$5&gt;K840,($I$5-K840)/12,0)</f>
        <v>0</v>
      </c>
      <c r="J840" s="97">
        <f t="shared" ref="J840:J903" si="178">ROUNDDOWN(I840,0)</f>
        <v>0</v>
      </c>
      <c r="K840" s="79">
        <f t="shared" si="168"/>
        <v>0</v>
      </c>
      <c r="L840" s="72">
        <f t="shared" si="170"/>
        <v>0</v>
      </c>
      <c r="M840" s="80"/>
      <c r="N840" s="80">
        <f t="shared" si="171"/>
        <v>0</v>
      </c>
      <c r="O840" s="72">
        <f t="shared" si="172"/>
        <v>0</v>
      </c>
      <c r="P840" s="72">
        <f t="shared" si="169"/>
        <v>0</v>
      </c>
      <c r="Q840" s="72">
        <f t="shared" ref="Q840:Q903" si="179">IF(K840&gt;0,(S839+T840)*(1-($P$5/12)),0)</f>
        <v>0</v>
      </c>
      <c r="R840" s="72">
        <f t="shared" ref="R840:R903" si="180">Q840*($B$15/12)</f>
        <v>0</v>
      </c>
      <c r="S840" s="72">
        <f t="shared" si="173"/>
        <v>0</v>
      </c>
      <c r="T840" s="74">
        <f t="shared" si="174"/>
        <v>0</v>
      </c>
      <c r="U840" s="77">
        <f t="shared" si="175"/>
        <v>360</v>
      </c>
      <c r="V840" s="78">
        <f t="shared" si="176"/>
        <v>0</v>
      </c>
    </row>
    <row r="841" spans="9:22" x14ac:dyDescent="0.25">
      <c r="I841" s="96">
        <f t="shared" si="177"/>
        <v>0</v>
      </c>
      <c r="J841" s="97">
        <f t="shared" si="178"/>
        <v>0</v>
      </c>
      <c r="K841" s="79">
        <f t="shared" ref="K841:K904" si="181">IF(K840-1&gt;0,K840-1,0)</f>
        <v>0</v>
      </c>
      <c r="L841" s="72">
        <f t="shared" si="170"/>
        <v>0</v>
      </c>
      <c r="M841" s="80"/>
      <c r="N841" s="80">
        <f t="shared" si="171"/>
        <v>0</v>
      </c>
      <c r="O841" s="72">
        <f t="shared" si="172"/>
        <v>0</v>
      </c>
      <c r="P841" s="72">
        <f t="shared" ref="P841:P904" si="182">IF(K841&gt;0,Q841*($P$5/12),0)</f>
        <v>0</v>
      </c>
      <c r="Q841" s="72">
        <f t="shared" si="179"/>
        <v>0</v>
      </c>
      <c r="R841" s="72">
        <f t="shared" si="180"/>
        <v>0</v>
      </c>
      <c r="S841" s="72">
        <f t="shared" si="173"/>
        <v>0</v>
      </c>
      <c r="T841" s="74">
        <f t="shared" si="174"/>
        <v>0</v>
      </c>
      <c r="U841" s="77">
        <f t="shared" si="175"/>
        <v>360</v>
      </c>
      <c r="V841" s="78">
        <f t="shared" si="176"/>
        <v>0</v>
      </c>
    </row>
    <row r="842" spans="9:22" x14ac:dyDescent="0.25">
      <c r="I842" s="96">
        <f t="shared" si="177"/>
        <v>0</v>
      </c>
      <c r="J842" s="97">
        <f t="shared" si="178"/>
        <v>0</v>
      </c>
      <c r="K842" s="79">
        <f t="shared" si="181"/>
        <v>0</v>
      </c>
      <c r="L842" s="72">
        <f t="shared" si="170"/>
        <v>0</v>
      </c>
      <c r="M842" s="80"/>
      <c r="N842" s="80">
        <f t="shared" si="171"/>
        <v>0</v>
      </c>
      <c r="O842" s="72">
        <f t="shared" si="172"/>
        <v>0</v>
      </c>
      <c r="P842" s="72">
        <f t="shared" si="182"/>
        <v>0</v>
      </c>
      <c r="Q842" s="72">
        <f t="shared" si="179"/>
        <v>0</v>
      </c>
      <c r="R842" s="72">
        <f t="shared" si="180"/>
        <v>0</v>
      </c>
      <c r="S842" s="72">
        <f t="shared" si="173"/>
        <v>0</v>
      </c>
      <c r="T842" s="74">
        <f t="shared" si="174"/>
        <v>0</v>
      </c>
      <c r="U842" s="77">
        <f t="shared" si="175"/>
        <v>360</v>
      </c>
      <c r="V842" s="78">
        <f t="shared" si="176"/>
        <v>0</v>
      </c>
    </row>
    <row r="843" spans="9:22" x14ac:dyDescent="0.25">
      <c r="I843" s="96">
        <f t="shared" si="177"/>
        <v>0</v>
      </c>
      <c r="J843" s="97">
        <f t="shared" si="178"/>
        <v>0</v>
      </c>
      <c r="K843" s="79">
        <f t="shared" si="181"/>
        <v>0</v>
      </c>
      <c r="L843" s="72">
        <f t="shared" si="170"/>
        <v>0</v>
      </c>
      <c r="M843" s="80"/>
      <c r="N843" s="80">
        <f t="shared" si="171"/>
        <v>0</v>
      </c>
      <c r="O843" s="72">
        <f t="shared" si="172"/>
        <v>0</v>
      </c>
      <c r="P843" s="72">
        <f t="shared" si="182"/>
        <v>0</v>
      </c>
      <c r="Q843" s="72">
        <f t="shared" si="179"/>
        <v>0</v>
      </c>
      <c r="R843" s="72">
        <f t="shared" si="180"/>
        <v>0</v>
      </c>
      <c r="S843" s="72">
        <f t="shared" si="173"/>
        <v>0</v>
      </c>
      <c r="T843" s="74">
        <f t="shared" si="174"/>
        <v>0</v>
      </c>
      <c r="U843" s="77">
        <f t="shared" si="175"/>
        <v>360</v>
      </c>
      <c r="V843" s="78">
        <f t="shared" si="176"/>
        <v>0</v>
      </c>
    </row>
    <row r="844" spans="9:22" x14ac:dyDescent="0.25">
      <c r="I844" s="96">
        <f t="shared" si="177"/>
        <v>0</v>
      </c>
      <c r="J844" s="97">
        <f t="shared" si="178"/>
        <v>0</v>
      </c>
      <c r="K844" s="79">
        <f t="shared" si="181"/>
        <v>0</v>
      </c>
      <c r="L844" s="72">
        <f t="shared" si="170"/>
        <v>0</v>
      </c>
      <c r="M844" s="80"/>
      <c r="N844" s="80">
        <f t="shared" si="171"/>
        <v>0</v>
      </c>
      <c r="O844" s="72">
        <f t="shared" si="172"/>
        <v>0</v>
      </c>
      <c r="P844" s="72">
        <f t="shared" si="182"/>
        <v>0</v>
      </c>
      <c r="Q844" s="72">
        <f t="shared" si="179"/>
        <v>0</v>
      </c>
      <c r="R844" s="72">
        <f t="shared" si="180"/>
        <v>0</v>
      </c>
      <c r="S844" s="72">
        <f t="shared" si="173"/>
        <v>0</v>
      </c>
      <c r="T844" s="74">
        <f t="shared" si="174"/>
        <v>0</v>
      </c>
      <c r="U844" s="77">
        <f t="shared" si="175"/>
        <v>360</v>
      </c>
      <c r="V844" s="78">
        <f t="shared" si="176"/>
        <v>0</v>
      </c>
    </row>
    <row r="845" spans="9:22" x14ac:dyDescent="0.25">
      <c r="I845" s="96">
        <f t="shared" si="177"/>
        <v>0</v>
      </c>
      <c r="J845" s="97">
        <f t="shared" si="178"/>
        <v>0</v>
      </c>
      <c r="K845" s="79">
        <f t="shared" si="181"/>
        <v>0</v>
      </c>
      <c r="L845" s="72">
        <f t="shared" si="170"/>
        <v>0</v>
      </c>
      <c r="M845" s="80"/>
      <c r="N845" s="80">
        <f t="shared" si="171"/>
        <v>0</v>
      </c>
      <c r="O845" s="72">
        <f t="shared" si="172"/>
        <v>0</v>
      </c>
      <c r="P845" s="72">
        <f t="shared" si="182"/>
        <v>0</v>
      </c>
      <c r="Q845" s="72">
        <f t="shared" si="179"/>
        <v>0</v>
      </c>
      <c r="R845" s="72">
        <f t="shared" si="180"/>
        <v>0</v>
      </c>
      <c r="S845" s="72">
        <f t="shared" si="173"/>
        <v>0</v>
      </c>
      <c r="T845" s="74">
        <f t="shared" si="174"/>
        <v>0</v>
      </c>
      <c r="U845" s="77">
        <f t="shared" si="175"/>
        <v>360</v>
      </c>
      <c r="V845" s="78">
        <f t="shared" si="176"/>
        <v>0</v>
      </c>
    </row>
    <row r="846" spans="9:22" x14ac:dyDescent="0.25">
      <c r="I846" s="96">
        <f t="shared" si="177"/>
        <v>0</v>
      </c>
      <c r="J846" s="97">
        <f t="shared" si="178"/>
        <v>0</v>
      </c>
      <c r="K846" s="79">
        <f t="shared" si="181"/>
        <v>0</v>
      </c>
      <c r="L846" s="72">
        <f t="shared" si="170"/>
        <v>0</v>
      </c>
      <c r="M846" s="80"/>
      <c r="N846" s="80">
        <f t="shared" si="171"/>
        <v>0</v>
      </c>
      <c r="O846" s="72">
        <f t="shared" si="172"/>
        <v>0</v>
      </c>
      <c r="P846" s="72">
        <f t="shared" si="182"/>
        <v>0</v>
      </c>
      <c r="Q846" s="72">
        <f t="shared" si="179"/>
        <v>0</v>
      </c>
      <c r="R846" s="72">
        <f t="shared" si="180"/>
        <v>0</v>
      </c>
      <c r="S846" s="72">
        <f t="shared" si="173"/>
        <v>0</v>
      </c>
      <c r="T846" s="74">
        <f t="shared" si="174"/>
        <v>0</v>
      </c>
      <c r="U846" s="77">
        <f t="shared" si="175"/>
        <v>360</v>
      </c>
      <c r="V846" s="78">
        <f t="shared" si="176"/>
        <v>0</v>
      </c>
    </row>
    <row r="847" spans="9:22" x14ac:dyDescent="0.25">
      <c r="I847" s="96">
        <f t="shared" si="177"/>
        <v>0</v>
      </c>
      <c r="J847" s="97">
        <f t="shared" si="178"/>
        <v>0</v>
      </c>
      <c r="K847" s="79">
        <f t="shared" si="181"/>
        <v>0</v>
      </c>
      <c r="L847" s="72">
        <f t="shared" si="170"/>
        <v>0</v>
      </c>
      <c r="M847" s="80"/>
      <c r="N847" s="80">
        <f t="shared" si="171"/>
        <v>0</v>
      </c>
      <c r="O847" s="72">
        <f t="shared" si="172"/>
        <v>0</v>
      </c>
      <c r="P847" s="72">
        <f t="shared" si="182"/>
        <v>0</v>
      </c>
      <c r="Q847" s="72">
        <f t="shared" si="179"/>
        <v>0</v>
      </c>
      <c r="R847" s="72">
        <f t="shared" si="180"/>
        <v>0</v>
      </c>
      <c r="S847" s="72">
        <f t="shared" si="173"/>
        <v>0</v>
      </c>
      <c r="T847" s="74">
        <f t="shared" si="174"/>
        <v>0</v>
      </c>
      <c r="U847" s="77">
        <f t="shared" si="175"/>
        <v>360</v>
      </c>
      <c r="V847" s="78">
        <f t="shared" si="176"/>
        <v>0</v>
      </c>
    </row>
    <row r="848" spans="9:22" x14ac:dyDescent="0.25">
      <c r="I848" s="96">
        <f t="shared" si="177"/>
        <v>0</v>
      </c>
      <c r="J848" s="97">
        <f t="shared" si="178"/>
        <v>0</v>
      </c>
      <c r="K848" s="79">
        <f t="shared" si="181"/>
        <v>0</v>
      </c>
      <c r="L848" s="72">
        <f t="shared" si="170"/>
        <v>0</v>
      </c>
      <c r="M848" s="80"/>
      <c r="N848" s="80">
        <f t="shared" si="171"/>
        <v>0</v>
      </c>
      <c r="O848" s="72">
        <f t="shared" si="172"/>
        <v>0</v>
      </c>
      <c r="P848" s="72">
        <f t="shared" si="182"/>
        <v>0</v>
      </c>
      <c r="Q848" s="72">
        <f t="shared" si="179"/>
        <v>0</v>
      </c>
      <c r="R848" s="72">
        <f t="shared" si="180"/>
        <v>0</v>
      </c>
      <c r="S848" s="72">
        <f t="shared" si="173"/>
        <v>0</v>
      </c>
      <c r="T848" s="74">
        <f t="shared" si="174"/>
        <v>0</v>
      </c>
      <c r="U848" s="77">
        <f t="shared" si="175"/>
        <v>360</v>
      </c>
      <c r="V848" s="78">
        <f t="shared" si="176"/>
        <v>0</v>
      </c>
    </row>
    <row r="849" spans="9:22" x14ac:dyDescent="0.25">
      <c r="I849" s="96">
        <f t="shared" si="177"/>
        <v>0</v>
      </c>
      <c r="J849" s="97">
        <f t="shared" si="178"/>
        <v>0</v>
      </c>
      <c r="K849" s="79">
        <f t="shared" si="181"/>
        <v>0</v>
      </c>
      <c r="L849" s="72">
        <f t="shared" si="170"/>
        <v>0</v>
      </c>
      <c r="M849" s="80"/>
      <c r="N849" s="80">
        <f t="shared" si="171"/>
        <v>0</v>
      </c>
      <c r="O849" s="72">
        <f t="shared" si="172"/>
        <v>0</v>
      </c>
      <c r="P849" s="72">
        <f t="shared" si="182"/>
        <v>0</v>
      </c>
      <c r="Q849" s="72">
        <f t="shared" si="179"/>
        <v>0</v>
      </c>
      <c r="R849" s="72">
        <f t="shared" si="180"/>
        <v>0</v>
      </c>
      <c r="S849" s="72">
        <f t="shared" si="173"/>
        <v>0</v>
      </c>
      <c r="T849" s="74">
        <f t="shared" si="174"/>
        <v>0</v>
      </c>
      <c r="U849" s="77">
        <f t="shared" si="175"/>
        <v>360</v>
      </c>
      <c r="V849" s="78">
        <f t="shared" si="176"/>
        <v>0</v>
      </c>
    </row>
    <row r="850" spans="9:22" x14ac:dyDescent="0.25">
      <c r="I850" s="96">
        <f t="shared" si="177"/>
        <v>0</v>
      </c>
      <c r="J850" s="97">
        <f t="shared" si="178"/>
        <v>0</v>
      </c>
      <c r="K850" s="79">
        <f t="shared" si="181"/>
        <v>0</v>
      </c>
      <c r="L850" s="72">
        <f t="shared" si="170"/>
        <v>0</v>
      </c>
      <c r="M850" s="80"/>
      <c r="N850" s="80">
        <f t="shared" si="171"/>
        <v>0</v>
      </c>
      <c r="O850" s="72">
        <f t="shared" si="172"/>
        <v>0</v>
      </c>
      <c r="P850" s="72">
        <f t="shared" si="182"/>
        <v>0</v>
      </c>
      <c r="Q850" s="72">
        <f t="shared" si="179"/>
        <v>0</v>
      </c>
      <c r="R850" s="72">
        <f t="shared" si="180"/>
        <v>0</v>
      </c>
      <c r="S850" s="72">
        <f t="shared" si="173"/>
        <v>0</v>
      </c>
      <c r="T850" s="74">
        <f t="shared" si="174"/>
        <v>0</v>
      </c>
      <c r="U850" s="77">
        <f t="shared" si="175"/>
        <v>360</v>
      </c>
      <c r="V850" s="78">
        <f t="shared" si="176"/>
        <v>0</v>
      </c>
    </row>
    <row r="851" spans="9:22" x14ac:dyDescent="0.25">
      <c r="I851" s="96">
        <f t="shared" si="177"/>
        <v>0</v>
      </c>
      <c r="J851" s="97">
        <f t="shared" si="178"/>
        <v>0</v>
      </c>
      <c r="K851" s="79">
        <f t="shared" si="181"/>
        <v>0</v>
      </c>
      <c r="L851" s="72">
        <f t="shared" si="170"/>
        <v>0</v>
      </c>
      <c r="M851" s="80"/>
      <c r="N851" s="80">
        <f t="shared" si="171"/>
        <v>0</v>
      </c>
      <c r="O851" s="72">
        <f t="shared" si="172"/>
        <v>0</v>
      </c>
      <c r="P851" s="72">
        <f t="shared" si="182"/>
        <v>0</v>
      </c>
      <c r="Q851" s="72">
        <f t="shared" si="179"/>
        <v>0</v>
      </c>
      <c r="R851" s="72">
        <f t="shared" si="180"/>
        <v>0</v>
      </c>
      <c r="S851" s="72">
        <f t="shared" si="173"/>
        <v>0</v>
      </c>
      <c r="T851" s="74">
        <f t="shared" si="174"/>
        <v>0</v>
      </c>
      <c r="U851" s="77">
        <f t="shared" si="175"/>
        <v>360</v>
      </c>
      <c r="V851" s="78">
        <f t="shared" si="176"/>
        <v>0</v>
      </c>
    </row>
    <row r="852" spans="9:22" x14ac:dyDescent="0.25">
      <c r="I852" s="96">
        <f t="shared" si="177"/>
        <v>0</v>
      </c>
      <c r="J852" s="97">
        <f t="shared" si="178"/>
        <v>0</v>
      </c>
      <c r="K852" s="79">
        <f t="shared" si="181"/>
        <v>0</v>
      </c>
      <c r="L852" s="72">
        <f t="shared" si="170"/>
        <v>0</v>
      </c>
      <c r="M852" s="80"/>
      <c r="N852" s="80">
        <f t="shared" si="171"/>
        <v>0</v>
      </c>
      <c r="O852" s="72">
        <f t="shared" si="172"/>
        <v>0</v>
      </c>
      <c r="P852" s="72">
        <f t="shared" si="182"/>
        <v>0</v>
      </c>
      <c r="Q852" s="72">
        <f t="shared" si="179"/>
        <v>0</v>
      </c>
      <c r="R852" s="72">
        <f t="shared" si="180"/>
        <v>0</v>
      </c>
      <c r="S852" s="72">
        <f t="shared" si="173"/>
        <v>0</v>
      </c>
      <c r="T852" s="74">
        <f t="shared" si="174"/>
        <v>0</v>
      </c>
      <c r="U852" s="77">
        <f t="shared" si="175"/>
        <v>360</v>
      </c>
      <c r="V852" s="78">
        <f t="shared" si="176"/>
        <v>0</v>
      </c>
    </row>
    <row r="853" spans="9:22" x14ac:dyDescent="0.25">
      <c r="I853" s="96">
        <f t="shared" si="177"/>
        <v>0</v>
      </c>
      <c r="J853" s="97">
        <f t="shared" si="178"/>
        <v>0</v>
      </c>
      <c r="K853" s="79">
        <f t="shared" si="181"/>
        <v>0</v>
      </c>
      <c r="L853" s="72">
        <f t="shared" si="170"/>
        <v>0</v>
      </c>
      <c r="M853" s="80"/>
      <c r="N853" s="80">
        <f t="shared" si="171"/>
        <v>0</v>
      </c>
      <c r="O853" s="72">
        <f t="shared" si="172"/>
        <v>0</v>
      </c>
      <c r="P853" s="72">
        <f t="shared" si="182"/>
        <v>0</v>
      </c>
      <c r="Q853" s="72">
        <f t="shared" si="179"/>
        <v>0</v>
      </c>
      <c r="R853" s="72">
        <f t="shared" si="180"/>
        <v>0</v>
      </c>
      <c r="S853" s="72">
        <f t="shared" si="173"/>
        <v>0</v>
      </c>
      <c r="T853" s="74">
        <f t="shared" si="174"/>
        <v>0</v>
      </c>
      <c r="U853" s="77">
        <f t="shared" si="175"/>
        <v>360</v>
      </c>
      <c r="V853" s="78">
        <f t="shared" si="176"/>
        <v>0</v>
      </c>
    </row>
    <row r="854" spans="9:22" x14ac:dyDescent="0.25">
      <c r="I854" s="96">
        <f t="shared" si="177"/>
        <v>0</v>
      </c>
      <c r="J854" s="97">
        <f t="shared" si="178"/>
        <v>0</v>
      </c>
      <c r="K854" s="79">
        <f t="shared" si="181"/>
        <v>0</v>
      </c>
      <c r="L854" s="72">
        <f t="shared" si="170"/>
        <v>0</v>
      </c>
      <c r="M854" s="80"/>
      <c r="N854" s="80">
        <f t="shared" si="171"/>
        <v>0</v>
      </c>
      <c r="O854" s="72">
        <f t="shared" si="172"/>
        <v>0</v>
      </c>
      <c r="P854" s="72">
        <f t="shared" si="182"/>
        <v>0</v>
      </c>
      <c r="Q854" s="72">
        <f t="shared" si="179"/>
        <v>0</v>
      </c>
      <c r="R854" s="72">
        <f t="shared" si="180"/>
        <v>0</v>
      </c>
      <c r="S854" s="72">
        <f t="shared" si="173"/>
        <v>0</v>
      </c>
      <c r="T854" s="74">
        <f t="shared" si="174"/>
        <v>0</v>
      </c>
      <c r="U854" s="77">
        <f t="shared" si="175"/>
        <v>360</v>
      </c>
      <c r="V854" s="78">
        <f t="shared" si="176"/>
        <v>0</v>
      </c>
    </row>
    <row r="855" spans="9:22" x14ac:dyDescent="0.25">
      <c r="I855" s="96">
        <f t="shared" si="177"/>
        <v>0</v>
      </c>
      <c r="J855" s="97">
        <f t="shared" si="178"/>
        <v>0</v>
      </c>
      <c r="K855" s="79">
        <f t="shared" si="181"/>
        <v>0</v>
      </c>
      <c r="L855" s="72">
        <f t="shared" si="170"/>
        <v>0</v>
      </c>
      <c r="M855" s="80"/>
      <c r="N855" s="80">
        <f t="shared" si="171"/>
        <v>0</v>
      </c>
      <c r="O855" s="72">
        <f t="shared" si="172"/>
        <v>0</v>
      </c>
      <c r="P855" s="72">
        <f t="shared" si="182"/>
        <v>0</v>
      </c>
      <c r="Q855" s="72">
        <f t="shared" si="179"/>
        <v>0</v>
      </c>
      <c r="R855" s="72">
        <f t="shared" si="180"/>
        <v>0</v>
      </c>
      <c r="S855" s="72">
        <f t="shared" si="173"/>
        <v>0</v>
      </c>
      <c r="T855" s="74">
        <f t="shared" si="174"/>
        <v>0</v>
      </c>
      <c r="U855" s="77">
        <f t="shared" si="175"/>
        <v>360</v>
      </c>
      <c r="V855" s="78">
        <f t="shared" si="176"/>
        <v>0</v>
      </c>
    </row>
    <row r="856" spans="9:22" x14ac:dyDescent="0.25">
      <c r="I856" s="96">
        <f t="shared" si="177"/>
        <v>0</v>
      </c>
      <c r="J856" s="97">
        <f t="shared" si="178"/>
        <v>0</v>
      </c>
      <c r="K856" s="79">
        <f t="shared" si="181"/>
        <v>0</v>
      </c>
      <c r="L856" s="72">
        <f t="shared" si="170"/>
        <v>0</v>
      </c>
      <c r="M856" s="80"/>
      <c r="N856" s="80">
        <f t="shared" si="171"/>
        <v>0</v>
      </c>
      <c r="O856" s="72">
        <f t="shared" si="172"/>
        <v>0</v>
      </c>
      <c r="P856" s="72">
        <f t="shared" si="182"/>
        <v>0</v>
      </c>
      <c r="Q856" s="72">
        <f t="shared" si="179"/>
        <v>0</v>
      </c>
      <c r="R856" s="72">
        <f t="shared" si="180"/>
        <v>0</v>
      </c>
      <c r="S856" s="72">
        <f t="shared" si="173"/>
        <v>0</v>
      </c>
      <c r="T856" s="74">
        <f t="shared" si="174"/>
        <v>0</v>
      </c>
      <c r="U856" s="77">
        <f t="shared" si="175"/>
        <v>360</v>
      </c>
      <c r="V856" s="78">
        <f t="shared" si="176"/>
        <v>0</v>
      </c>
    </row>
    <row r="857" spans="9:22" x14ac:dyDescent="0.25">
      <c r="I857" s="96">
        <f t="shared" si="177"/>
        <v>0</v>
      </c>
      <c r="J857" s="97">
        <f t="shared" si="178"/>
        <v>0</v>
      </c>
      <c r="K857" s="79">
        <f t="shared" si="181"/>
        <v>0</v>
      </c>
      <c r="L857" s="72">
        <f t="shared" si="170"/>
        <v>0</v>
      </c>
      <c r="M857" s="80"/>
      <c r="N857" s="80">
        <f t="shared" si="171"/>
        <v>0</v>
      </c>
      <c r="O857" s="72">
        <f t="shared" si="172"/>
        <v>0</v>
      </c>
      <c r="P857" s="72">
        <f t="shared" si="182"/>
        <v>0</v>
      </c>
      <c r="Q857" s="72">
        <f t="shared" si="179"/>
        <v>0</v>
      </c>
      <c r="R857" s="72">
        <f t="shared" si="180"/>
        <v>0</v>
      </c>
      <c r="S857" s="72">
        <f t="shared" si="173"/>
        <v>0</v>
      </c>
      <c r="T857" s="74">
        <f t="shared" si="174"/>
        <v>0</v>
      </c>
      <c r="U857" s="77">
        <f t="shared" si="175"/>
        <v>360</v>
      </c>
      <c r="V857" s="78">
        <f t="shared" si="176"/>
        <v>0</v>
      </c>
    </row>
    <row r="858" spans="9:22" x14ac:dyDescent="0.25">
      <c r="I858" s="96">
        <f t="shared" si="177"/>
        <v>0</v>
      </c>
      <c r="J858" s="97">
        <f t="shared" si="178"/>
        <v>0</v>
      </c>
      <c r="K858" s="79">
        <f t="shared" si="181"/>
        <v>0</v>
      </c>
      <c r="L858" s="72">
        <f t="shared" si="170"/>
        <v>0</v>
      </c>
      <c r="M858" s="80"/>
      <c r="N858" s="80">
        <f t="shared" si="171"/>
        <v>0</v>
      </c>
      <c r="O858" s="72">
        <f t="shared" si="172"/>
        <v>0</v>
      </c>
      <c r="P858" s="72">
        <f t="shared" si="182"/>
        <v>0</v>
      </c>
      <c r="Q858" s="72">
        <f t="shared" si="179"/>
        <v>0</v>
      </c>
      <c r="R858" s="72">
        <f t="shared" si="180"/>
        <v>0</v>
      </c>
      <c r="S858" s="72">
        <f t="shared" si="173"/>
        <v>0</v>
      </c>
      <c r="T858" s="74">
        <f t="shared" si="174"/>
        <v>0</v>
      </c>
      <c r="U858" s="77">
        <f t="shared" si="175"/>
        <v>360</v>
      </c>
      <c r="V858" s="78">
        <f t="shared" si="176"/>
        <v>0</v>
      </c>
    </row>
    <row r="859" spans="9:22" x14ac:dyDescent="0.25">
      <c r="I859" s="96">
        <f t="shared" si="177"/>
        <v>0</v>
      </c>
      <c r="J859" s="97">
        <f t="shared" si="178"/>
        <v>0</v>
      </c>
      <c r="K859" s="79">
        <f t="shared" si="181"/>
        <v>0</v>
      </c>
      <c r="L859" s="72">
        <f t="shared" si="170"/>
        <v>0</v>
      </c>
      <c r="M859" s="80"/>
      <c r="N859" s="80">
        <f t="shared" si="171"/>
        <v>0</v>
      </c>
      <c r="O859" s="72">
        <f t="shared" si="172"/>
        <v>0</v>
      </c>
      <c r="P859" s="72">
        <f t="shared" si="182"/>
        <v>0</v>
      </c>
      <c r="Q859" s="72">
        <f t="shared" si="179"/>
        <v>0</v>
      </c>
      <c r="R859" s="72">
        <f t="shared" si="180"/>
        <v>0</v>
      </c>
      <c r="S859" s="72">
        <f t="shared" si="173"/>
        <v>0</v>
      </c>
      <c r="T859" s="74">
        <f t="shared" si="174"/>
        <v>0</v>
      </c>
      <c r="U859" s="77">
        <f t="shared" si="175"/>
        <v>360</v>
      </c>
      <c r="V859" s="78">
        <f t="shared" si="176"/>
        <v>0</v>
      </c>
    </row>
    <row r="860" spans="9:22" x14ac:dyDescent="0.25">
      <c r="I860" s="96">
        <f t="shared" si="177"/>
        <v>0</v>
      </c>
      <c r="J860" s="97">
        <f t="shared" si="178"/>
        <v>0</v>
      </c>
      <c r="K860" s="79">
        <f t="shared" si="181"/>
        <v>0</v>
      </c>
      <c r="L860" s="72">
        <f t="shared" si="170"/>
        <v>0</v>
      </c>
      <c r="M860" s="80"/>
      <c r="N860" s="80">
        <f t="shared" si="171"/>
        <v>0</v>
      </c>
      <c r="O860" s="72">
        <f t="shared" si="172"/>
        <v>0</v>
      </c>
      <c r="P860" s="72">
        <f t="shared" si="182"/>
        <v>0</v>
      </c>
      <c r="Q860" s="72">
        <f t="shared" si="179"/>
        <v>0</v>
      </c>
      <c r="R860" s="72">
        <f t="shared" si="180"/>
        <v>0</v>
      </c>
      <c r="S860" s="72">
        <f t="shared" si="173"/>
        <v>0</v>
      </c>
      <c r="T860" s="74">
        <f t="shared" si="174"/>
        <v>0</v>
      </c>
      <c r="U860" s="77">
        <f t="shared" si="175"/>
        <v>360</v>
      </c>
      <c r="V860" s="78">
        <f t="shared" si="176"/>
        <v>0</v>
      </c>
    </row>
    <row r="861" spans="9:22" x14ac:dyDescent="0.25">
      <c r="I861" s="96">
        <f t="shared" si="177"/>
        <v>0</v>
      </c>
      <c r="J861" s="97">
        <f t="shared" si="178"/>
        <v>0</v>
      </c>
      <c r="K861" s="79">
        <f t="shared" si="181"/>
        <v>0</v>
      </c>
      <c r="L861" s="72">
        <f t="shared" si="170"/>
        <v>0</v>
      </c>
      <c r="M861" s="80"/>
      <c r="N861" s="80">
        <f t="shared" si="171"/>
        <v>0</v>
      </c>
      <c r="O861" s="72">
        <f t="shared" si="172"/>
        <v>0</v>
      </c>
      <c r="P861" s="72">
        <f t="shared" si="182"/>
        <v>0</v>
      </c>
      <c r="Q861" s="72">
        <f t="shared" si="179"/>
        <v>0</v>
      </c>
      <c r="R861" s="72">
        <f t="shared" si="180"/>
        <v>0</v>
      </c>
      <c r="S861" s="72">
        <f t="shared" si="173"/>
        <v>0</v>
      </c>
      <c r="T861" s="74">
        <f t="shared" si="174"/>
        <v>0</v>
      </c>
      <c r="U861" s="77">
        <f t="shared" si="175"/>
        <v>360</v>
      </c>
      <c r="V861" s="78">
        <f t="shared" si="176"/>
        <v>0</v>
      </c>
    </row>
    <row r="862" spans="9:22" x14ac:dyDescent="0.25">
      <c r="I862" s="96">
        <f t="shared" si="177"/>
        <v>0</v>
      </c>
      <c r="J862" s="97">
        <f t="shared" si="178"/>
        <v>0</v>
      </c>
      <c r="K862" s="79">
        <f t="shared" si="181"/>
        <v>0</v>
      </c>
      <c r="L862" s="72">
        <f t="shared" si="170"/>
        <v>0</v>
      </c>
      <c r="M862" s="80"/>
      <c r="N862" s="80">
        <f t="shared" si="171"/>
        <v>0</v>
      </c>
      <c r="O862" s="72">
        <f t="shared" si="172"/>
        <v>0</v>
      </c>
      <c r="P862" s="72">
        <f t="shared" si="182"/>
        <v>0</v>
      </c>
      <c r="Q862" s="72">
        <f t="shared" si="179"/>
        <v>0</v>
      </c>
      <c r="R862" s="72">
        <f t="shared" si="180"/>
        <v>0</v>
      </c>
      <c r="S862" s="72">
        <f t="shared" si="173"/>
        <v>0</v>
      </c>
      <c r="T862" s="74">
        <f t="shared" si="174"/>
        <v>0</v>
      </c>
      <c r="U862" s="77">
        <f t="shared" si="175"/>
        <v>360</v>
      </c>
      <c r="V862" s="78">
        <f t="shared" si="176"/>
        <v>0</v>
      </c>
    </row>
    <row r="863" spans="9:22" x14ac:dyDescent="0.25">
      <c r="I863" s="96">
        <f t="shared" si="177"/>
        <v>0</v>
      </c>
      <c r="J863" s="97">
        <f t="shared" si="178"/>
        <v>0</v>
      </c>
      <c r="K863" s="79">
        <f t="shared" si="181"/>
        <v>0</v>
      </c>
      <c r="L863" s="72">
        <f t="shared" si="170"/>
        <v>0</v>
      </c>
      <c r="M863" s="80"/>
      <c r="N863" s="80">
        <f t="shared" si="171"/>
        <v>0</v>
      </c>
      <c r="O863" s="72">
        <f t="shared" si="172"/>
        <v>0</v>
      </c>
      <c r="P863" s="72">
        <f t="shared" si="182"/>
        <v>0</v>
      </c>
      <c r="Q863" s="72">
        <f t="shared" si="179"/>
        <v>0</v>
      </c>
      <c r="R863" s="72">
        <f t="shared" si="180"/>
        <v>0</v>
      </c>
      <c r="S863" s="72">
        <f>Q863+R863</f>
        <v>0</v>
      </c>
      <c r="T863" s="74">
        <f t="shared" si="174"/>
        <v>0</v>
      </c>
      <c r="U863" s="77">
        <f t="shared" si="175"/>
        <v>360</v>
      </c>
      <c r="V863" s="78">
        <f t="shared" si="176"/>
        <v>0</v>
      </c>
    </row>
    <row r="864" spans="9:22" x14ac:dyDescent="0.25">
      <c r="I864" s="96">
        <f t="shared" si="177"/>
        <v>0</v>
      </c>
      <c r="J864" s="97">
        <f t="shared" si="178"/>
        <v>0</v>
      </c>
      <c r="K864" s="79">
        <f t="shared" si="181"/>
        <v>0</v>
      </c>
      <c r="L864" s="72">
        <f t="shared" si="170"/>
        <v>0</v>
      </c>
      <c r="M864" s="80"/>
      <c r="N864" s="80">
        <f t="shared" si="171"/>
        <v>0</v>
      </c>
      <c r="O864" s="72">
        <f t="shared" si="172"/>
        <v>0</v>
      </c>
      <c r="P864" s="72">
        <f t="shared" si="182"/>
        <v>0</v>
      </c>
      <c r="Q864" s="72">
        <f t="shared" si="179"/>
        <v>0</v>
      </c>
      <c r="R864" s="72">
        <f t="shared" si="180"/>
        <v>0</v>
      </c>
      <c r="S864" s="72">
        <f t="shared" ref="S864:S927" si="183">Q864+R864</f>
        <v>0</v>
      </c>
      <c r="T864" s="74">
        <f t="shared" si="174"/>
        <v>0</v>
      </c>
      <c r="U864" s="77">
        <f t="shared" si="175"/>
        <v>360</v>
      </c>
      <c r="V864" s="78">
        <f t="shared" si="176"/>
        <v>0</v>
      </c>
    </row>
    <row r="865" spans="9:22" x14ac:dyDescent="0.25">
      <c r="I865" s="96">
        <f t="shared" si="177"/>
        <v>0</v>
      </c>
      <c r="J865" s="97">
        <f t="shared" si="178"/>
        <v>0</v>
      </c>
      <c r="K865" s="79">
        <f t="shared" si="181"/>
        <v>0</v>
      </c>
      <c r="L865" s="72">
        <f t="shared" si="170"/>
        <v>0</v>
      </c>
      <c r="M865" s="80"/>
      <c r="N865" s="80">
        <f t="shared" si="171"/>
        <v>0</v>
      </c>
      <c r="O865" s="72">
        <f t="shared" si="172"/>
        <v>0</v>
      </c>
      <c r="P865" s="72">
        <f t="shared" si="182"/>
        <v>0</v>
      </c>
      <c r="Q865" s="72">
        <f t="shared" si="179"/>
        <v>0</v>
      </c>
      <c r="R865" s="72">
        <f t="shared" si="180"/>
        <v>0</v>
      </c>
      <c r="S865" s="72">
        <f t="shared" si="183"/>
        <v>0</v>
      </c>
      <c r="T865" s="74">
        <f t="shared" si="174"/>
        <v>0</v>
      </c>
      <c r="U865" s="77">
        <f t="shared" si="175"/>
        <v>360</v>
      </c>
      <c r="V865" s="78">
        <f t="shared" si="176"/>
        <v>0</v>
      </c>
    </row>
    <row r="866" spans="9:22" x14ac:dyDescent="0.25">
      <c r="I866" s="96">
        <f t="shared" si="177"/>
        <v>0</v>
      </c>
      <c r="J866" s="97">
        <f t="shared" si="178"/>
        <v>0</v>
      </c>
      <c r="K866" s="79">
        <f t="shared" si="181"/>
        <v>0</v>
      </c>
      <c r="L866" s="72">
        <f t="shared" si="170"/>
        <v>0</v>
      </c>
      <c r="M866" s="80"/>
      <c r="N866" s="80">
        <f t="shared" si="171"/>
        <v>0</v>
      </c>
      <c r="O866" s="72">
        <f t="shared" si="172"/>
        <v>0</v>
      </c>
      <c r="P866" s="72">
        <f t="shared" si="182"/>
        <v>0</v>
      </c>
      <c r="Q866" s="72">
        <f t="shared" si="179"/>
        <v>0</v>
      </c>
      <c r="R866" s="72">
        <f t="shared" si="180"/>
        <v>0</v>
      </c>
      <c r="S866" s="72">
        <f t="shared" si="183"/>
        <v>0</v>
      </c>
      <c r="T866" s="74">
        <f t="shared" si="174"/>
        <v>0</v>
      </c>
      <c r="U866" s="77">
        <f t="shared" si="175"/>
        <v>360</v>
      </c>
      <c r="V866" s="78">
        <f t="shared" si="176"/>
        <v>0</v>
      </c>
    </row>
    <row r="867" spans="9:22" x14ac:dyDescent="0.25">
      <c r="I867" s="96">
        <f t="shared" si="177"/>
        <v>0</v>
      </c>
      <c r="J867" s="97">
        <f t="shared" si="178"/>
        <v>0</v>
      </c>
      <c r="K867" s="79">
        <f t="shared" si="181"/>
        <v>0</v>
      </c>
      <c r="L867" s="72">
        <f t="shared" si="170"/>
        <v>0</v>
      </c>
      <c r="M867" s="80"/>
      <c r="N867" s="80">
        <f t="shared" si="171"/>
        <v>0</v>
      </c>
      <c r="O867" s="72">
        <f t="shared" si="172"/>
        <v>0</v>
      </c>
      <c r="P867" s="72">
        <f t="shared" si="182"/>
        <v>0</v>
      </c>
      <c r="Q867" s="72">
        <f t="shared" si="179"/>
        <v>0</v>
      </c>
      <c r="R867" s="72">
        <f t="shared" si="180"/>
        <v>0</v>
      </c>
      <c r="S867" s="72">
        <f t="shared" si="183"/>
        <v>0</v>
      </c>
      <c r="T867" s="74">
        <f t="shared" si="174"/>
        <v>0</v>
      </c>
      <c r="U867" s="77">
        <f t="shared" si="175"/>
        <v>360</v>
      </c>
      <c r="V867" s="78">
        <f t="shared" si="176"/>
        <v>0</v>
      </c>
    </row>
    <row r="868" spans="9:22" x14ac:dyDescent="0.25">
      <c r="I868" s="96">
        <f t="shared" si="177"/>
        <v>0</v>
      </c>
      <c r="J868" s="97">
        <f t="shared" si="178"/>
        <v>0</v>
      </c>
      <c r="K868" s="79">
        <f t="shared" si="181"/>
        <v>0</v>
      </c>
      <c r="L868" s="72">
        <f t="shared" si="170"/>
        <v>0</v>
      </c>
      <c r="M868" s="80"/>
      <c r="N868" s="80">
        <f t="shared" si="171"/>
        <v>0</v>
      </c>
      <c r="O868" s="72">
        <f t="shared" si="172"/>
        <v>0</v>
      </c>
      <c r="P868" s="72">
        <f t="shared" si="182"/>
        <v>0</v>
      </c>
      <c r="Q868" s="72">
        <f t="shared" si="179"/>
        <v>0</v>
      </c>
      <c r="R868" s="72">
        <f t="shared" si="180"/>
        <v>0</v>
      </c>
      <c r="S868" s="72">
        <f t="shared" si="183"/>
        <v>0</v>
      </c>
      <c r="T868" s="74">
        <f t="shared" si="174"/>
        <v>0</v>
      </c>
      <c r="U868" s="77">
        <f t="shared" si="175"/>
        <v>360</v>
      </c>
      <c r="V868" s="78">
        <f t="shared" si="176"/>
        <v>0</v>
      </c>
    </row>
    <row r="869" spans="9:22" x14ac:dyDescent="0.25">
      <c r="I869" s="96">
        <f t="shared" si="177"/>
        <v>0</v>
      </c>
      <c r="J869" s="97">
        <f t="shared" si="178"/>
        <v>0</v>
      </c>
      <c r="K869" s="79">
        <f t="shared" si="181"/>
        <v>0</v>
      </c>
      <c r="L869" s="72">
        <f t="shared" si="170"/>
        <v>0</v>
      </c>
      <c r="M869" s="80"/>
      <c r="N869" s="80">
        <f t="shared" si="171"/>
        <v>0</v>
      </c>
      <c r="O869" s="72">
        <f t="shared" si="172"/>
        <v>0</v>
      </c>
      <c r="P869" s="72">
        <f t="shared" si="182"/>
        <v>0</v>
      </c>
      <c r="Q869" s="72">
        <f t="shared" si="179"/>
        <v>0</v>
      </c>
      <c r="R869" s="72">
        <f t="shared" si="180"/>
        <v>0</v>
      </c>
      <c r="S869" s="72">
        <f t="shared" si="183"/>
        <v>0</v>
      </c>
      <c r="T869" s="74">
        <f t="shared" si="174"/>
        <v>0</v>
      </c>
      <c r="U869" s="77">
        <f t="shared" si="175"/>
        <v>360</v>
      </c>
      <c r="V869" s="78">
        <f t="shared" si="176"/>
        <v>0</v>
      </c>
    </row>
    <row r="870" spans="9:22" x14ac:dyDescent="0.25">
      <c r="I870" s="96">
        <f t="shared" si="177"/>
        <v>0</v>
      </c>
      <c r="J870" s="97">
        <f t="shared" si="178"/>
        <v>0</v>
      </c>
      <c r="K870" s="79">
        <f t="shared" si="181"/>
        <v>0</v>
      </c>
      <c r="L870" s="72">
        <f t="shared" si="170"/>
        <v>0</v>
      </c>
      <c r="M870" s="80"/>
      <c r="N870" s="80">
        <f t="shared" si="171"/>
        <v>0</v>
      </c>
      <c r="O870" s="72">
        <f t="shared" si="172"/>
        <v>0</v>
      </c>
      <c r="P870" s="72">
        <f t="shared" si="182"/>
        <v>0</v>
      </c>
      <c r="Q870" s="72">
        <f t="shared" si="179"/>
        <v>0</v>
      </c>
      <c r="R870" s="72">
        <f t="shared" si="180"/>
        <v>0</v>
      </c>
      <c r="S870" s="72">
        <f t="shared" si="183"/>
        <v>0</v>
      </c>
      <c r="T870" s="74">
        <f t="shared" si="174"/>
        <v>0</v>
      </c>
      <c r="U870" s="77">
        <f t="shared" si="175"/>
        <v>360</v>
      </c>
      <c r="V870" s="78">
        <f t="shared" si="176"/>
        <v>0</v>
      </c>
    </row>
    <row r="871" spans="9:22" x14ac:dyDescent="0.25">
      <c r="I871" s="96">
        <f t="shared" si="177"/>
        <v>0</v>
      </c>
      <c r="J871" s="97">
        <f t="shared" si="178"/>
        <v>0</v>
      </c>
      <c r="K871" s="79">
        <f t="shared" si="181"/>
        <v>0</v>
      </c>
      <c r="L871" s="72">
        <f t="shared" si="170"/>
        <v>0</v>
      </c>
      <c r="M871" s="80"/>
      <c r="N871" s="80">
        <f t="shared" si="171"/>
        <v>0</v>
      </c>
      <c r="O871" s="72">
        <f t="shared" si="172"/>
        <v>0</v>
      </c>
      <c r="P871" s="72">
        <f t="shared" si="182"/>
        <v>0</v>
      </c>
      <c r="Q871" s="72">
        <f t="shared" si="179"/>
        <v>0</v>
      </c>
      <c r="R871" s="72">
        <f t="shared" si="180"/>
        <v>0</v>
      </c>
      <c r="S871" s="72">
        <f t="shared" si="183"/>
        <v>0</v>
      </c>
      <c r="T871" s="74">
        <f t="shared" si="174"/>
        <v>0</v>
      </c>
      <c r="U871" s="77">
        <f t="shared" si="175"/>
        <v>360</v>
      </c>
      <c r="V871" s="78">
        <f t="shared" si="176"/>
        <v>0</v>
      </c>
    </row>
    <row r="872" spans="9:22" x14ac:dyDescent="0.25">
      <c r="I872" s="96">
        <f t="shared" si="177"/>
        <v>0</v>
      </c>
      <c r="J872" s="97">
        <f t="shared" si="178"/>
        <v>0</v>
      </c>
      <c r="K872" s="79">
        <f t="shared" si="181"/>
        <v>0</v>
      </c>
      <c r="L872" s="72">
        <f t="shared" si="170"/>
        <v>0</v>
      </c>
      <c r="M872" s="80"/>
      <c r="N872" s="80">
        <f t="shared" si="171"/>
        <v>0</v>
      </c>
      <c r="O872" s="72">
        <f t="shared" si="172"/>
        <v>0</v>
      </c>
      <c r="P872" s="72">
        <f t="shared" si="182"/>
        <v>0</v>
      </c>
      <c r="Q872" s="72">
        <f t="shared" si="179"/>
        <v>0</v>
      </c>
      <c r="R872" s="72">
        <f t="shared" si="180"/>
        <v>0</v>
      </c>
      <c r="S872" s="72">
        <f t="shared" si="183"/>
        <v>0</v>
      </c>
      <c r="T872" s="74">
        <f t="shared" si="174"/>
        <v>0</v>
      </c>
      <c r="U872" s="77">
        <f t="shared" si="175"/>
        <v>360</v>
      </c>
      <c r="V872" s="78">
        <f t="shared" si="176"/>
        <v>0</v>
      </c>
    </row>
    <row r="873" spans="9:22" x14ac:dyDescent="0.25">
      <c r="I873" s="96">
        <f t="shared" si="177"/>
        <v>0</v>
      </c>
      <c r="J873" s="97">
        <f t="shared" si="178"/>
        <v>0</v>
      </c>
      <c r="K873" s="79">
        <f t="shared" si="181"/>
        <v>0</v>
      </c>
      <c r="L873" s="72">
        <f t="shared" si="170"/>
        <v>0</v>
      </c>
      <c r="M873" s="80"/>
      <c r="N873" s="80">
        <f t="shared" si="171"/>
        <v>0</v>
      </c>
      <c r="O873" s="72">
        <f t="shared" si="172"/>
        <v>0</v>
      </c>
      <c r="P873" s="72">
        <f t="shared" si="182"/>
        <v>0</v>
      </c>
      <c r="Q873" s="72">
        <f t="shared" si="179"/>
        <v>0</v>
      </c>
      <c r="R873" s="72">
        <f t="shared" si="180"/>
        <v>0</v>
      </c>
      <c r="S873" s="72">
        <f t="shared" si="183"/>
        <v>0</v>
      </c>
      <c r="T873" s="74">
        <f t="shared" si="174"/>
        <v>0</v>
      </c>
      <c r="U873" s="77">
        <f t="shared" si="175"/>
        <v>360</v>
      </c>
      <c r="V873" s="78">
        <f t="shared" si="176"/>
        <v>0</v>
      </c>
    </row>
    <row r="874" spans="9:22" x14ac:dyDescent="0.25">
      <c r="I874" s="96">
        <f t="shared" si="177"/>
        <v>0</v>
      </c>
      <c r="J874" s="97">
        <f t="shared" si="178"/>
        <v>0</v>
      </c>
      <c r="K874" s="79">
        <f t="shared" si="181"/>
        <v>0</v>
      </c>
      <c r="L874" s="72">
        <f t="shared" si="170"/>
        <v>0</v>
      </c>
      <c r="M874" s="80"/>
      <c r="N874" s="80">
        <f t="shared" si="171"/>
        <v>0</v>
      </c>
      <c r="O874" s="72">
        <f t="shared" si="172"/>
        <v>0</v>
      </c>
      <c r="P874" s="72">
        <f t="shared" si="182"/>
        <v>0</v>
      </c>
      <c r="Q874" s="72">
        <f t="shared" si="179"/>
        <v>0</v>
      </c>
      <c r="R874" s="72">
        <f t="shared" si="180"/>
        <v>0</v>
      </c>
      <c r="S874" s="72">
        <f t="shared" si="183"/>
        <v>0</v>
      </c>
      <c r="T874" s="74">
        <f t="shared" si="174"/>
        <v>0</v>
      </c>
      <c r="U874" s="77">
        <f t="shared" si="175"/>
        <v>360</v>
      </c>
      <c r="V874" s="78">
        <f t="shared" si="176"/>
        <v>0</v>
      </c>
    </row>
    <row r="875" spans="9:22" x14ac:dyDescent="0.25">
      <c r="I875" s="96">
        <f t="shared" si="177"/>
        <v>0</v>
      </c>
      <c r="J875" s="97">
        <f t="shared" si="178"/>
        <v>0</v>
      </c>
      <c r="K875" s="79">
        <f t="shared" si="181"/>
        <v>0</v>
      </c>
      <c r="L875" s="72">
        <f t="shared" si="170"/>
        <v>0</v>
      </c>
      <c r="M875" s="80"/>
      <c r="N875" s="80">
        <f t="shared" si="171"/>
        <v>0</v>
      </c>
      <c r="O875" s="72">
        <f t="shared" si="172"/>
        <v>0</v>
      </c>
      <c r="P875" s="72">
        <f t="shared" si="182"/>
        <v>0</v>
      </c>
      <c r="Q875" s="72">
        <f t="shared" si="179"/>
        <v>0</v>
      </c>
      <c r="R875" s="72">
        <f t="shared" si="180"/>
        <v>0</v>
      </c>
      <c r="S875" s="72">
        <f t="shared" si="183"/>
        <v>0</v>
      </c>
      <c r="T875" s="74">
        <f t="shared" si="174"/>
        <v>0</v>
      </c>
      <c r="U875" s="77">
        <f t="shared" si="175"/>
        <v>360</v>
      </c>
      <c r="V875" s="78">
        <f t="shared" si="176"/>
        <v>0</v>
      </c>
    </row>
    <row r="876" spans="9:22" x14ac:dyDescent="0.25">
      <c r="I876" s="96">
        <f t="shared" si="177"/>
        <v>0</v>
      </c>
      <c r="J876" s="97">
        <f t="shared" si="178"/>
        <v>0</v>
      </c>
      <c r="K876" s="79">
        <f t="shared" si="181"/>
        <v>0</v>
      </c>
      <c r="L876" s="72">
        <f t="shared" si="170"/>
        <v>0</v>
      </c>
      <c r="M876" s="80"/>
      <c r="N876" s="80">
        <f t="shared" si="171"/>
        <v>0</v>
      </c>
      <c r="O876" s="72">
        <f t="shared" si="172"/>
        <v>0</v>
      </c>
      <c r="P876" s="72">
        <f t="shared" si="182"/>
        <v>0</v>
      </c>
      <c r="Q876" s="72">
        <f t="shared" si="179"/>
        <v>0</v>
      </c>
      <c r="R876" s="72">
        <f t="shared" si="180"/>
        <v>0</v>
      </c>
      <c r="S876" s="72">
        <f t="shared" si="183"/>
        <v>0</v>
      </c>
      <c r="T876" s="74">
        <f t="shared" si="174"/>
        <v>0</v>
      </c>
      <c r="U876" s="77">
        <f t="shared" si="175"/>
        <v>360</v>
      </c>
      <c r="V876" s="78">
        <f t="shared" si="176"/>
        <v>0</v>
      </c>
    </row>
    <row r="877" spans="9:22" x14ac:dyDescent="0.25">
      <c r="I877" s="96">
        <f t="shared" si="177"/>
        <v>0</v>
      </c>
      <c r="J877" s="97">
        <f t="shared" si="178"/>
        <v>0</v>
      </c>
      <c r="K877" s="79">
        <f t="shared" si="181"/>
        <v>0</v>
      </c>
      <c r="L877" s="72">
        <f t="shared" si="170"/>
        <v>0</v>
      </c>
      <c r="M877" s="80"/>
      <c r="N877" s="80">
        <f t="shared" si="171"/>
        <v>0</v>
      </c>
      <c r="O877" s="72">
        <f t="shared" si="172"/>
        <v>0</v>
      </c>
      <c r="P877" s="72">
        <f t="shared" si="182"/>
        <v>0</v>
      </c>
      <c r="Q877" s="72">
        <f t="shared" si="179"/>
        <v>0</v>
      </c>
      <c r="R877" s="72">
        <f t="shared" si="180"/>
        <v>0</v>
      </c>
      <c r="S877" s="72">
        <f t="shared" si="183"/>
        <v>0</v>
      </c>
      <c r="T877" s="74">
        <f t="shared" si="174"/>
        <v>0</v>
      </c>
      <c r="U877" s="77">
        <f t="shared" si="175"/>
        <v>360</v>
      </c>
      <c r="V877" s="78">
        <f t="shared" si="176"/>
        <v>0</v>
      </c>
    </row>
    <row r="878" spans="9:22" x14ac:dyDescent="0.25">
      <c r="I878" s="96">
        <f t="shared" si="177"/>
        <v>0</v>
      </c>
      <c r="J878" s="97">
        <f t="shared" si="178"/>
        <v>0</v>
      </c>
      <c r="K878" s="79">
        <f t="shared" si="181"/>
        <v>0</v>
      </c>
      <c r="L878" s="72">
        <f t="shared" si="170"/>
        <v>0</v>
      </c>
      <c r="M878" s="80"/>
      <c r="N878" s="80">
        <f t="shared" si="171"/>
        <v>0</v>
      </c>
      <c r="O878" s="72">
        <f t="shared" si="172"/>
        <v>0</v>
      </c>
      <c r="P878" s="72">
        <f t="shared" si="182"/>
        <v>0</v>
      </c>
      <c r="Q878" s="72">
        <f t="shared" si="179"/>
        <v>0</v>
      </c>
      <c r="R878" s="72">
        <f t="shared" si="180"/>
        <v>0</v>
      </c>
      <c r="S878" s="72">
        <f t="shared" si="183"/>
        <v>0</v>
      </c>
      <c r="T878" s="74">
        <f t="shared" si="174"/>
        <v>0</v>
      </c>
      <c r="U878" s="77">
        <f t="shared" si="175"/>
        <v>360</v>
      </c>
      <c r="V878" s="78">
        <f t="shared" si="176"/>
        <v>0</v>
      </c>
    </row>
    <row r="879" spans="9:22" x14ac:dyDescent="0.25">
      <c r="I879" s="96">
        <f t="shared" si="177"/>
        <v>0</v>
      </c>
      <c r="J879" s="97">
        <f t="shared" si="178"/>
        <v>0</v>
      </c>
      <c r="K879" s="79">
        <f t="shared" si="181"/>
        <v>0</v>
      </c>
      <c r="L879" s="72">
        <f t="shared" si="170"/>
        <v>0</v>
      </c>
      <c r="M879" s="80"/>
      <c r="N879" s="80">
        <f t="shared" si="171"/>
        <v>0</v>
      </c>
      <c r="O879" s="72">
        <f t="shared" si="172"/>
        <v>0</v>
      </c>
      <c r="P879" s="72">
        <f t="shared" si="182"/>
        <v>0</v>
      </c>
      <c r="Q879" s="72">
        <f t="shared" si="179"/>
        <v>0</v>
      </c>
      <c r="R879" s="72">
        <f t="shared" si="180"/>
        <v>0</v>
      </c>
      <c r="S879" s="72">
        <f t="shared" si="183"/>
        <v>0</v>
      </c>
      <c r="T879" s="74">
        <f t="shared" si="174"/>
        <v>0</v>
      </c>
      <c r="U879" s="77">
        <f t="shared" si="175"/>
        <v>360</v>
      </c>
      <c r="V879" s="78">
        <f t="shared" si="176"/>
        <v>0</v>
      </c>
    </row>
    <row r="880" spans="9:22" x14ac:dyDescent="0.25">
      <c r="I880" s="96">
        <f t="shared" si="177"/>
        <v>0</v>
      </c>
      <c r="J880" s="97">
        <f t="shared" si="178"/>
        <v>0</v>
      </c>
      <c r="K880" s="79">
        <f t="shared" si="181"/>
        <v>0</v>
      </c>
      <c r="L880" s="72">
        <f t="shared" si="170"/>
        <v>0</v>
      </c>
      <c r="M880" s="80"/>
      <c r="N880" s="80">
        <f t="shared" si="171"/>
        <v>0</v>
      </c>
      <c r="O880" s="72">
        <f t="shared" si="172"/>
        <v>0</v>
      </c>
      <c r="P880" s="72">
        <f t="shared" si="182"/>
        <v>0</v>
      </c>
      <c r="Q880" s="72">
        <f t="shared" si="179"/>
        <v>0</v>
      </c>
      <c r="R880" s="72">
        <f t="shared" si="180"/>
        <v>0</v>
      </c>
      <c r="S880" s="72">
        <f t="shared" si="183"/>
        <v>0</v>
      </c>
      <c r="T880" s="74">
        <f t="shared" si="174"/>
        <v>0</v>
      </c>
      <c r="U880" s="77">
        <f t="shared" si="175"/>
        <v>360</v>
      </c>
      <c r="V880" s="78">
        <f t="shared" si="176"/>
        <v>0</v>
      </c>
    </row>
    <row r="881" spans="9:22" x14ac:dyDescent="0.25">
      <c r="I881" s="96">
        <f t="shared" si="177"/>
        <v>0</v>
      </c>
      <c r="J881" s="97">
        <f t="shared" si="178"/>
        <v>0</v>
      </c>
      <c r="K881" s="79">
        <f t="shared" si="181"/>
        <v>0</v>
      </c>
      <c r="L881" s="72">
        <f t="shared" si="170"/>
        <v>0</v>
      </c>
      <c r="M881" s="80"/>
      <c r="N881" s="80">
        <f t="shared" si="171"/>
        <v>0</v>
      </c>
      <c r="O881" s="72">
        <f t="shared" si="172"/>
        <v>0</v>
      </c>
      <c r="P881" s="72">
        <f t="shared" si="182"/>
        <v>0</v>
      </c>
      <c r="Q881" s="72">
        <f t="shared" si="179"/>
        <v>0</v>
      </c>
      <c r="R881" s="72">
        <f t="shared" si="180"/>
        <v>0</v>
      </c>
      <c r="S881" s="72">
        <f t="shared" si="183"/>
        <v>0</v>
      </c>
      <c r="T881" s="74">
        <f t="shared" si="174"/>
        <v>0</v>
      </c>
      <c r="U881" s="77">
        <f t="shared" si="175"/>
        <v>360</v>
      </c>
      <c r="V881" s="78">
        <f t="shared" si="176"/>
        <v>0</v>
      </c>
    </row>
    <row r="882" spans="9:22" x14ac:dyDescent="0.25">
      <c r="I882" s="96">
        <f t="shared" si="177"/>
        <v>0</v>
      </c>
      <c r="J882" s="97">
        <f t="shared" si="178"/>
        <v>0</v>
      </c>
      <c r="K882" s="79">
        <f t="shared" si="181"/>
        <v>0</v>
      </c>
      <c r="L882" s="72">
        <f t="shared" si="170"/>
        <v>0</v>
      </c>
      <c r="M882" s="80"/>
      <c r="N882" s="80">
        <f t="shared" si="171"/>
        <v>0</v>
      </c>
      <c r="O882" s="72">
        <f t="shared" si="172"/>
        <v>0</v>
      </c>
      <c r="P882" s="72">
        <f t="shared" si="182"/>
        <v>0</v>
      </c>
      <c r="Q882" s="72">
        <f t="shared" si="179"/>
        <v>0</v>
      </c>
      <c r="R882" s="72">
        <f t="shared" si="180"/>
        <v>0</v>
      </c>
      <c r="S882" s="72">
        <f t="shared" si="183"/>
        <v>0</v>
      </c>
      <c r="T882" s="74">
        <f t="shared" si="174"/>
        <v>0</v>
      </c>
      <c r="U882" s="77">
        <f t="shared" si="175"/>
        <v>360</v>
      </c>
      <c r="V882" s="78">
        <f t="shared" si="176"/>
        <v>0</v>
      </c>
    </row>
    <row r="883" spans="9:22" x14ac:dyDescent="0.25">
      <c r="I883" s="96">
        <f t="shared" si="177"/>
        <v>0</v>
      </c>
      <c r="J883" s="97">
        <f t="shared" si="178"/>
        <v>0</v>
      </c>
      <c r="K883" s="79">
        <f t="shared" si="181"/>
        <v>0</v>
      </c>
      <c r="L883" s="72">
        <f t="shared" si="170"/>
        <v>0</v>
      </c>
      <c r="M883" s="80"/>
      <c r="N883" s="80">
        <f t="shared" si="171"/>
        <v>0</v>
      </c>
      <c r="O883" s="72">
        <f t="shared" si="172"/>
        <v>0</v>
      </c>
      <c r="P883" s="72">
        <f t="shared" si="182"/>
        <v>0</v>
      </c>
      <c r="Q883" s="72">
        <f t="shared" si="179"/>
        <v>0</v>
      </c>
      <c r="R883" s="72">
        <f t="shared" si="180"/>
        <v>0</v>
      </c>
      <c r="S883" s="72">
        <f t="shared" si="183"/>
        <v>0</v>
      </c>
      <c r="T883" s="74">
        <f t="shared" si="174"/>
        <v>0</v>
      </c>
      <c r="U883" s="77">
        <f t="shared" si="175"/>
        <v>360</v>
      </c>
      <c r="V883" s="78">
        <f t="shared" si="176"/>
        <v>0</v>
      </c>
    </row>
    <row r="884" spans="9:22" x14ac:dyDescent="0.25">
      <c r="I884" s="96">
        <f t="shared" si="177"/>
        <v>0</v>
      </c>
      <c r="J884" s="97">
        <f t="shared" si="178"/>
        <v>0</v>
      </c>
      <c r="K884" s="79">
        <f t="shared" si="181"/>
        <v>0</v>
      </c>
      <c r="L884" s="72">
        <f t="shared" si="170"/>
        <v>0</v>
      </c>
      <c r="M884" s="80"/>
      <c r="N884" s="80">
        <f t="shared" si="171"/>
        <v>0</v>
      </c>
      <c r="O884" s="72">
        <f t="shared" si="172"/>
        <v>0</v>
      </c>
      <c r="P884" s="72">
        <f t="shared" si="182"/>
        <v>0</v>
      </c>
      <c r="Q884" s="72">
        <f t="shared" si="179"/>
        <v>0</v>
      </c>
      <c r="R884" s="72">
        <f t="shared" si="180"/>
        <v>0</v>
      </c>
      <c r="S884" s="72">
        <f t="shared" si="183"/>
        <v>0</v>
      </c>
      <c r="T884" s="74">
        <f t="shared" si="174"/>
        <v>0</v>
      </c>
      <c r="U884" s="77">
        <f t="shared" si="175"/>
        <v>360</v>
      </c>
      <c r="V884" s="78">
        <f t="shared" si="176"/>
        <v>0</v>
      </c>
    </row>
    <row r="885" spans="9:22" x14ac:dyDescent="0.25">
      <c r="I885" s="96">
        <f t="shared" si="177"/>
        <v>0</v>
      </c>
      <c r="J885" s="97">
        <f t="shared" si="178"/>
        <v>0</v>
      </c>
      <c r="K885" s="79">
        <f t="shared" si="181"/>
        <v>0</v>
      </c>
      <c r="L885" s="72">
        <f t="shared" si="170"/>
        <v>0</v>
      </c>
      <c r="M885" s="80"/>
      <c r="N885" s="80">
        <f t="shared" si="171"/>
        <v>0</v>
      </c>
      <c r="O885" s="72">
        <f t="shared" si="172"/>
        <v>0</v>
      </c>
      <c r="P885" s="72">
        <f t="shared" si="182"/>
        <v>0</v>
      </c>
      <c r="Q885" s="72">
        <f t="shared" si="179"/>
        <v>0</v>
      </c>
      <c r="R885" s="72">
        <f t="shared" si="180"/>
        <v>0</v>
      </c>
      <c r="S885" s="72">
        <f t="shared" si="183"/>
        <v>0</v>
      </c>
      <c r="T885" s="74">
        <f t="shared" si="174"/>
        <v>0</v>
      </c>
      <c r="U885" s="77">
        <f t="shared" si="175"/>
        <v>360</v>
      </c>
      <c r="V885" s="78">
        <f t="shared" si="176"/>
        <v>0</v>
      </c>
    </row>
    <row r="886" spans="9:22" x14ac:dyDescent="0.25">
      <c r="I886" s="96">
        <f t="shared" si="177"/>
        <v>0</v>
      </c>
      <c r="J886" s="97">
        <f t="shared" si="178"/>
        <v>0</v>
      </c>
      <c r="K886" s="79">
        <f t="shared" si="181"/>
        <v>0</v>
      </c>
      <c r="L886" s="72">
        <f t="shared" si="170"/>
        <v>0</v>
      </c>
      <c r="M886" s="80"/>
      <c r="N886" s="80">
        <f t="shared" si="171"/>
        <v>0</v>
      </c>
      <c r="O886" s="72">
        <f t="shared" si="172"/>
        <v>0</v>
      </c>
      <c r="P886" s="72">
        <f t="shared" si="182"/>
        <v>0</v>
      </c>
      <c r="Q886" s="72">
        <f t="shared" si="179"/>
        <v>0</v>
      </c>
      <c r="R886" s="72">
        <f t="shared" si="180"/>
        <v>0</v>
      </c>
      <c r="S886" s="72">
        <f t="shared" si="183"/>
        <v>0</v>
      </c>
      <c r="T886" s="74">
        <f t="shared" si="174"/>
        <v>0</v>
      </c>
      <c r="U886" s="77">
        <f t="shared" si="175"/>
        <v>360</v>
      </c>
      <c r="V886" s="78">
        <f t="shared" si="176"/>
        <v>0</v>
      </c>
    </row>
    <row r="887" spans="9:22" x14ac:dyDescent="0.25">
      <c r="I887" s="96">
        <f t="shared" si="177"/>
        <v>0</v>
      </c>
      <c r="J887" s="97">
        <f t="shared" si="178"/>
        <v>0</v>
      </c>
      <c r="K887" s="79">
        <f t="shared" si="181"/>
        <v>0</v>
      </c>
      <c r="L887" s="72">
        <f t="shared" si="170"/>
        <v>0</v>
      </c>
      <c r="M887" s="80"/>
      <c r="N887" s="80">
        <f t="shared" si="171"/>
        <v>0</v>
      </c>
      <c r="O887" s="72">
        <f t="shared" si="172"/>
        <v>0</v>
      </c>
      <c r="P887" s="72">
        <f t="shared" si="182"/>
        <v>0</v>
      </c>
      <c r="Q887" s="72">
        <f t="shared" si="179"/>
        <v>0</v>
      </c>
      <c r="R887" s="72">
        <f t="shared" si="180"/>
        <v>0</v>
      </c>
      <c r="S887" s="72">
        <f t="shared" si="183"/>
        <v>0</v>
      </c>
      <c r="T887" s="74">
        <f t="shared" si="174"/>
        <v>0</v>
      </c>
      <c r="U887" s="77">
        <f t="shared" si="175"/>
        <v>360</v>
      </c>
      <c r="V887" s="78">
        <f t="shared" si="176"/>
        <v>0</v>
      </c>
    </row>
    <row r="888" spans="9:22" x14ac:dyDescent="0.25">
      <c r="I888" s="96">
        <f t="shared" si="177"/>
        <v>0</v>
      </c>
      <c r="J888" s="97">
        <f t="shared" si="178"/>
        <v>0</v>
      </c>
      <c r="K888" s="79">
        <f t="shared" si="181"/>
        <v>0</v>
      </c>
      <c r="L888" s="72">
        <f t="shared" si="170"/>
        <v>0</v>
      </c>
      <c r="M888" s="80"/>
      <c r="N888" s="80">
        <f t="shared" si="171"/>
        <v>0</v>
      </c>
      <c r="O888" s="72">
        <f t="shared" si="172"/>
        <v>0</v>
      </c>
      <c r="P888" s="72">
        <f t="shared" si="182"/>
        <v>0</v>
      </c>
      <c r="Q888" s="72">
        <f t="shared" si="179"/>
        <v>0</v>
      </c>
      <c r="R888" s="72">
        <f t="shared" si="180"/>
        <v>0</v>
      </c>
      <c r="S888" s="72">
        <f t="shared" si="183"/>
        <v>0</v>
      </c>
      <c r="T888" s="74">
        <f t="shared" si="174"/>
        <v>0</v>
      </c>
      <c r="U888" s="77">
        <f t="shared" si="175"/>
        <v>360</v>
      </c>
      <c r="V888" s="78">
        <f t="shared" si="176"/>
        <v>0</v>
      </c>
    </row>
    <row r="889" spans="9:22" x14ac:dyDescent="0.25">
      <c r="I889" s="96">
        <f t="shared" si="177"/>
        <v>0</v>
      </c>
      <c r="J889" s="97">
        <f t="shared" si="178"/>
        <v>0</v>
      </c>
      <c r="K889" s="79">
        <f t="shared" si="181"/>
        <v>0</v>
      </c>
      <c r="L889" s="72">
        <f t="shared" si="170"/>
        <v>0</v>
      </c>
      <c r="M889" s="80"/>
      <c r="N889" s="80">
        <f t="shared" si="171"/>
        <v>0</v>
      </c>
      <c r="O889" s="72">
        <f t="shared" si="172"/>
        <v>0</v>
      </c>
      <c r="P889" s="72">
        <f t="shared" si="182"/>
        <v>0</v>
      </c>
      <c r="Q889" s="72">
        <f t="shared" si="179"/>
        <v>0</v>
      </c>
      <c r="R889" s="72">
        <f t="shared" si="180"/>
        <v>0</v>
      </c>
      <c r="S889" s="72">
        <f t="shared" si="183"/>
        <v>0</v>
      </c>
      <c r="T889" s="74">
        <f t="shared" si="174"/>
        <v>0</v>
      </c>
      <c r="U889" s="77">
        <f t="shared" si="175"/>
        <v>360</v>
      </c>
      <c r="V889" s="78">
        <f t="shared" si="176"/>
        <v>0</v>
      </c>
    </row>
    <row r="890" spans="9:22" x14ac:dyDescent="0.25">
      <c r="I890" s="96">
        <f t="shared" si="177"/>
        <v>0</v>
      </c>
      <c r="J890" s="97">
        <f t="shared" si="178"/>
        <v>0</v>
      </c>
      <c r="K890" s="79">
        <f t="shared" si="181"/>
        <v>0</v>
      </c>
      <c r="L890" s="72">
        <f t="shared" si="170"/>
        <v>0</v>
      </c>
      <c r="M890" s="80"/>
      <c r="N890" s="80">
        <f t="shared" si="171"/>
        <v>0</v>
      </c>
      <c r="O890" s="72">
        <f t="shared" si="172"/>
        <v>0</v>
      </c>
      <c r="P890" s="72">
        <f t="shared" si="182"/>
        <v>0</v>
      </c>
      <c r="Q890" s="72">
        <f t="shared" si="179"/>
        <v>0</v>
      </c>
      <c r="R890" s="72">
        <f t="shared" si="180"/>
        <v>0</v>
      </c>
      <c r="S890" s="72">
        <f t="shared" si="183"/>
        <v>0</v>
      </c>
      <c r="T890" s="74">
        <f t="shared" si="174"/>
        <v>0</v>
      </c>
      <c r="U890" s="77">
        <f t="shared" si="175"/>
        <v>360</v>
      </c>
      <c r="V890" s="78">
        <f t="shared" si="176"/>
        <v>0</v>
      </c>
    </row>
    <row r="891" spans="9:22" x14ac:dyDescent="0.25">
      <c r="I891" s="96">
        <f t="shared" si="177"/>
        <v>0</v>
      </c>
      <c r="J891" s="97">
        <f t="shared" si="178"/>
        <v>0</v>
      </c>
      <c r="K891" s="79">
        <f t="shared" si="181"/>
        <v>0</v>
      </c>
      <c r="L891" s="72">
        <f t="shared" si="170"/>
        <v>0</v>
      </c>
      <c r="M891" s="80"/>
      <c r="N891" s="80">
        <f t="shared" si="171"/>
        <v>0</v>
      </c>
      <c r="O891" s="72">
        <f t="shared" si="172"/>
        <v>0</v>
      </c>
      <c r="P891" s="72">
        <f t="shared" si="182"/>
        <v>0</v>
      </c>
      <c r="Q891" s="72">
        <f t="shared" si="179"/>
        <v>0</v>
      </c>
      <c r="R891" s="72">
        <f t="shared" si="180"/>
        <v>0</v>
      </c>
      <c r="S891" s="72">
        <f t="shared" si="183"/>
        <v>0</v>
      </c>
      <c r="T891" s="74">
        <f t="shared" si="174"/>
        <v>0</v>
      </c>
      <c r="U891" s="77">
        <f t="shared" si="175"/>
        <v>360</v>
      </c>
      <c r="V891" s="78">
        <f t="shared" si="176"/>
        <v>0</v>
      </c>
    </row>
    <row r="892" spans="9:22" x14ac:dyDescent="0.25">
      <c r="I892" s="96">
        <f t="shared" si="177"/>
        <v>0</v>
      </c>
      <c r="J892" s="97">
        <f t="shared" si="178"/>
        <v>0</v>
      </c>
      <c r="K892" s="79">
        <f t="shared" si="181"/>
        <v>0</v>
      </c>
      <c r="L892" s="72">
        <f t="shared" si="170"/>
        <v>0</v>
      </c>
      <c r="M892" s="80"/>
      <c r="N892" s="80">
        <f t="shared" si="171"/>
        <v>0</v>
      </c>
      <c r="O892" s="72">
        <f t="shared" si="172"/>
        <v>0</v>
      </c>
      <c r="P892" s="72">
        <f t="shared" si="182"/>
        <v>0</v>
      </c>
      <c r="Q892" s="72">
        <f t="shared" si="179"/>
        <v>0</v>
      </c>
      <c r="R892" s="72">
        <f t="shared" si="180"/>
        <v>0</v>
      </c>
      <c r="S892" s="72">
        <f t="shared" si="183"/>
        <v>0</v>
      </c>
      <c r="T892" s="74">
        <f t="shared" si="174"/>
        <v>0</v>
      </c>
      <c r="U892" s="77">
        <f t="shared" si="175"/>
        <v>360</v>
      </c>
      <c r="V892" s="78">
        <f t="shared" si="176"/>
        <v>0</v>
      </c>
    </row>
    <row r="893" spans="9:22" x14ac:dyDescent="0.25">
      <c r="I893" s="96">
        <f t="shared" si="177"/>
        <v>0</v>
      </c>
      <c r="J893" s="97">
        <f t="shared" si="178"/>
        <v>0</v>
      </c>
      <c r="K893" s="79">
        <f t="shared" si="181"/>
        <v>0</v>
      </c>
      <c r="L893" s="72">
        <f t="shared" si="170"/>
        <v>0</v>
      </c>
      <c r="M893" s="80"/>
      <c r="N893" s="80">
        <f t="shared" si="171"/>
        <v>0</v>
      </c>
      <c r="O893" s="72">
        <f t="shared" si="172"/>
        <v>0</v>
      </c>
      <c r="P893" s="72">
        <f t="shared" si="182"/>
        <v>0</v>
      </c>
      <c r="Q893" s="72">
        <f t="shared" si="179"/>
        <v>0</v>
      </c>
      <c r="R893" s="72">
        <f t="shared" si="180"/>
        <v>0</v>
      </c>
      <c r="S893" s="72">
        <f t="shared" si="183"/>
        <v>0</v>
      </c>
      <c r="T893" s="74">
        <f t="shared" si="174"/>
        <v>0</v>
      </c>
      <c r="U893" s="77">
        <f t="shared" si="175"/>
        <v>360</v>
      </c>
      <c r="V893" s="78">
        <f t="shared" si="176"/>
        <v>0</v>
      </c>
    </row>
    <row r="894" spans="9:22" x14ac:dyDescent="0.25">
      <c r="I894" s="96">
        <f t="shared" si="177"/>
        <v>0</v>
      </c>
      <c r="J894" s="97">
        <f t="shared" si="178"/>
        <v>0</v>
      </c>
      <c r="K894" s="79">
        <f t="shared" si="181"/>
        <v>0</v>
      </c>
      <c r="L894" s="72">
        <f t="shared" si="170"/>
        <v>0</v>
      </c>
      <c r="M894" s="80"/>
      <c r="N894" s="80">
        <f t="shared" si="171"/>
        <v>0</v>
      </c>
      <c r="O894" s="72">
        <f t="shared" si="172"/>
        <v>0</v>
      </c>
      <c r="P894" s="72">
        <f t="shared" si="182"/>
        <v>0</v>
      </c>
      <c r="Q894" s="72">
        <f t="shared" si="179"/>
        <v>0</v>
      </c>
      <c r="R894" s="72">
        <f t="shared" si="180"/>
        <v>0</v>
      </c>
      <c r="S894" s="72">
        <f t="shared" si="183"/>
        <v>0</v>
      </c>
      <c r="T894" s="74">
        <f t="shared" si="174"/>
        <v>0</v>
      </c>
      <c r="U894" s="77">
        <f t="shared" si="175"/>
        <v>360</v>
      </c>
      <c r="V894" s="78">
        <f t="shared" si="176"/>
        <v>0</v>
      </c>
    </row>
    <row r="895" spans="9:22" x14ac:dyDescent="0.25">
      <c r="I895" s="96">
        <f t="shared" si="177"/>
        <v>0</v>
      </c>
      <c r="J895" s="97">
        <f t="shared" si="178"/>
        <v>0</v>
      </c>
      <c r="K895" s="79">
        <f t="shared" si="181"/>
        <v>0</v>
      </c>
      <c r="L895" s="72">
        <f t="shared" si="170"/>
        <v>0</v>
      </c>
      <c r="M895" s="80"/>
      <c r="N895" s="80">
        <f t="shared" si="171"/>
        <v>0</v>
      </c>
      <c r="O895" s="72">
        <f t="shared" si="172"/>
        <v>0</v>
      </c>
      <c r="P895" s="72">
        <f t="shared" si="182"/>
        <v>0</v>
      </c>
      <c r="Q895" s="72">
        <f t="shared" si="179"/>
        <v>0</v>
      </c>
      <c r="R895" s="72">
        <f t="shared" si="180"/>
        <v>0</v>
      </c>
      <c r="S895" s="72">
        <f t="shared" si="183"/>
        <v>0</v>
      </c>
      <c r="T895" s="74">
        <f t="shared" si="174"/>
        <v>0</v>
      </c>
      <c r="U895" s="77">
        <f t="shared" si="175"/>
        <v>360</v>
      </c>
      <c r="V895" s="78">
        <f t="shared" si="176"/>
        <v>0</v>
      </c>
    </row>
    <row r="896" spans="9:22" x14ac:dyDescent="0.25">
      <c r="I896" s="96">
        <f t="shared" si="177"/>
        <v>0</v>
      </c>
      <c r="J896" s="97">
        <f t="shared" si="178"/>
        <v>0</v>
      </c>
      <c r="K896" s="79">
        <f t="shared" si="181"/>
        <v>0</v>
      </c>
      <c r="L896" s="72">
        <f t="shared" si="170"/>
        <v>0</v>
      </c>
      <c r="M896" s="80"/>
      <c r="N896" s="80">
        <f t="shared" si="171"/>
        <v>0</v>
      </c>
      <c r="O896" s="72">
        <f t="shared" si="172"/>
        <v>0</v>
      </c>
      <c r="P896" s="72">
        <f t="shared" si="182"/>
        <v>0</v>
      </c>
      <c r="Q896" s="72">
        <f t="shared" si="179"/>
        <v>0</v>
      </c>
      <c r="R896" s="72">
        <f t="shared" si="180"/>
        <v>0</v>
      </c>
      <c r="S896" s="72">
        <f t="shared" si="183"/>
        <v>0</v>
      </c>
      <c r="T896" s="74">
        <f t="shared" si="174"/>
        <v>0</v>
      </c>
      <c r="U896" s="77">
        <f t="shared" si="175"/>
        <v>360</v>
      </c>
      <c r="V896" s="78">
        <f t="shared" si="176"/>
        <v>0</v>
      </c>
    </row>
    <row r="897" spans="9:22" x14ac:dyDescent="0.25">
      <c r="I897" s="96">
        <f t="shared" si="177"/>
        <v>0</v>
      </c>
      <c r="J897" s="97">
        <f t="shared" si="178"/>
        <v>0</v>
      </c>
      <c r="K897" s="79">
        <f t="shared" si="181"/>
        <v>0</v>
      </c>
      <c r="L897" s="72">
        <f t="shared" si="170"/>
        <v>0</v>
      </c>
      <c r="M897" s="80"/>
      <c r="N897" s="80">
        <f t="shared" si="171"/>
        <v>0</v>
      </c>
      <c r="O897" s="72">
        <f t="shared" si="172"/>
        <v>0</v>
      </c>
      <c r="P897" s="72">
        <f t="shared" si="182"/>
        <v>0</v>
      </c>
      <c r="Q897" s="72">
        <f t="shared" si="179"/>
        <v>0</v>
      </c>
      <c r="R897" s="72">
        <f t="shared" si="180"/>
        <v>0</v>
      </c>
      <c r="S897" s="72">
        <f t="shared" si="183"/>
        <v>0</v>
      </c>
      <c r="T897" s="74">
        <f t="shared" si="174"/>
        <v>0</v>
      </c>
      <c r="U897" s="77">
        <f t="shared" si="175"/>
        <v>360</v>
      </c>
      <c r="V897" s="78">
        <f t="shared" si="176"/>
        <v>0</v>
      </c>
    </row>
    <row r="898" spans="9:22" x14ac:dyDescent="0.25">
      <c r="I898" s="96">
        <f t="shared" si="177"/>
        <v>0</v>
      </c>
      <c r="J898" s="97">
        <f t="shared" si="178"/>
        <v>0</v>
      </c>
      <c r="K898" s="79">
        <f t="shared" si="181"/>
        <v>0</v>
      </c>
      <c r="L898" s="72">
        <f t="shared" si="170"/>
        <v>0</v>
      </c>
      <c r="M898" s="80"/>
      <c r="N898" s="80">
        <f t="shared" si="171"/>
        <v>0</v>
      </c>
      <c r="O898" s="72">
        <f t="shared" si="172"/>
        <v>0</v>
      </c>
      <c r="P898" s="72">
        <f t="shared" si="182"/>
        <v>0</v>
      </c>
      <c r="Q898" s="72">
        <f t="shared" si="179"/>
        <v>0</v>
      </c>
      <c r="R898" s="72">
        <f t="shared" si="180"/>
        <v>0</v>
      </c>
      <c r="S898" s="72">
        <f t="shared" si="183"/>
        <v>0</v>
      </c>
      <c r="T898" s="74">
        <f t="shared" si="174"/>
        <v>0</v>
      </c>
      <c r="U898" s="77">
        <f t="shared" si="175"/>
        <v>360</v>
      </c>
      <c r="V898" s="78">
        <f t="shared" si="176"/>
        <v>0</v>
      </c>
    </row>
    <row r="899" spans="9:22" x14ac:dyDescent="0.25">
      <c r="I899" s="96">
        <f t="shared" si="177"/>
        <v>0</v>
      </c>
      <c r="J899" s="97">
        <f t="shared" si="178"/>
        <v>0</v>
      </c>
      <c r="K899" s="79">
        <f t="shared" si="181"/>
        <v>0</v>
      </c>
      <c r="L899" s="72">
        <f t="shared" si="170"/>
        <v>0</v>
      </c>
      <c r="M899" s="80"/>
      <c r="N899" s="80">
        <f t="shared" si="171"/>
        <v>0</v>
      </c>
      <c r="O899" s="72">
        <f t="shared" si="172"/>
        <v>0</v>
      </c>
      <c r="P899" s="72">
        <f t="shared" si="182"/>
        <v>0</v>
      </c>
      <c r="Q899" s="72">
        <f t="shared" si="179"/>
        <v>0</v>
      </c>
      <c r="R899" s="72">
        <f t="shared" si="180"/>
        <v>0</v>
      </c>
      <c r="S899" s="72">
        <f t="shared" si="183"/>
        <v>0</v>
      </c>
      <c r="T899" s="74">
        <f t="shared" si="174"/>
        <v>0</v>
      </c>
      <c r="U899" s="77">
        <f t="shared" si="175"/>
        <v>360</v>
      </c>
      <c r="V899" s="78">
        <f t="shared" si="176"/>
        <v>0</v>
      </c>
    </row>
    <row r="900" spans="9:22" x14ac:dyDescent="0.25">
      <c r="I900" s="96">
        <f t="shared" si="177"/>
        <v>0</v>
      </c>
      <c r="J900" s="97">
        <f t="shared" si="178"/>
        <v>0</v>
      </c>
      <c r="K900" s="79">
        <f t="shared" si="181"/>
        <v>0</v>
      </c>
      <c r="L900" s="72">
        <f t="shared" si="170"/>
        <v>0</v>
      </c>
      <c r="M900" s="80"/>
      <c r="N900" s="80">
        <f t="shared" si="171"/>
        <v>0</v>
      </c>
      <c r="O900" s="72">
        <f t="shared" si="172"/>
        <v>0</v>
      </c>
      <c r="P900" s="72">
        <f t="shared" si="182"/>
        <v>0</v>
      </c>
      <c r="Q900" s="72">
        <f t="shared" si="179"/>
        <v>0</v>
      </c>
      <c r="R900" s="72">
        <f t="shared" si="180"/>
        <v>0</v>
      </c>
      <c r="S900" s="72">
        <f t="shared" si="183"/>
        <v>0</v>
      </c>
      <c r="T900" s="74">
        <f t="shared" si="174"/>
        <v>0</v>
      </c>
      <c r="U900" s="77">
        <f t="shared" si="175"/>
        <v>360</v>
      </c>
      <c r="V900" s="78">
        <f t="shared" si="176"/>
        <v>0</v>
      </c>
    </row>
    <row r="901" spans="9:22" x14ac:dyDescent="0.25">
      <c r="I901" s="96">
        <f t="shared" si="177"/>
        <v>0</v>
      </c>
      <c r="J901" s="97">
        <f t="shared" si="178"/>
        <v>0</v>
      </c>
      <c r="K901" s="79">
        <f t="shared" si="181"/>
        <v>0</v>
      </c>
      <c r="L901" s="72">
        <f t="shared" si="170"/>
        <v>0</v>
      </c>
      <c r="M901" s="80"/>
      <c r="N901" s="80">
        <f t="shared" si="171"/>
        <v>0</v>
      </c>
      <c r="O901" s="72">
        <f t="shared" si="172"/>
        <v>0</v>
      </c>
      <c r="P901" s="72">
        <f t="shared" si="182"/>
        <v>0</v>
      </c>
      <c r="Q901" s="72">
        <f t="shared" si="179"/>
        <v>0</v>
      </c>
      <c r="R901" s="72">
        <f t="shared" si="180"/>
        <v>0</v>
      </c>
      <c r="S901" s="72">
        <f t="shared" si="183"/>
        <v>0</v>
      </c>
      <c r="T901" s="74">
        <f t="shared" si="174"/>
        <v>0</v>
      </c>
      <c r="U901" s="77">
        <f t="shared" si="175"/>
        <v>360</v>
      </c>
      <c r="V901" s="78">
        <f t="shared" si="176"/>
        <v>0</v>
      </c>
    </row>
    <row r="902" spans="9:22" x14ac:dyDescent="0.25">
      <c r="I902" s="96">
        <f t="shared" si="177"/>
        <v>0</v>
      </c>
      <c r="J902" s="97">
        <f t="shared" si="178"/>
        <v>0</v>
      </c>
      <c r="K902" s="79">
        <f t="shared" si="181"/>
        <v>0</v>
      </c>
      <c r="L902" s="72">
        <f t="shared" si="170"/>
        <v>0</v>
      </c>
      <c r="M902" s="80"/>
      <c r="N902" s="80">
        <f t="shared" si="171"/>
        <v>0</v>
      </c>
      <c r="O902" s="72">
        <f t="shared" si="172"/>
        <v>0</v>
      </c>
      <c r="P902" s="72">
        <f t="shared" si="182"/>
        <v>0</v>
      </c>
      <c r="Q902" s="72">
        <f t="shared" si="179"/>
        <v>0</v>
      </c>
      <c r="R902" s="72">
        <f t="shared" si="180"/>
        <v>0</v>
      </c>
      <c r="S902" s="72">
        <f t="shared" si="183"/>
        <v>0</v>
      </c>
      <c r="T902" s="74">
        <f t="shared" si="174"/>
        <v>0</v>
      </c>
      <c r="U902" s="77">
        <f t="shared" si="175"/>
        <v>360</v>
      </c>
      <c r="V902" s="78">
        <f t="shared" si="176"/>
        <v>0</v>
      </c>
    </row>
    <row r="903" spans="9:22" x14ac:dyDescent="0.25">
      <c r="I903" s="96">
        <f t="shared" si="177"/>
        <v>0</v>
      </c>
      <c r="J903" s="97">
        <f t="shared" si="178"/>
        <v>0</v>
      </c>
      <c r="K903" s="79">
        <f t="shared" si="181"/>
        <v>0</v>
      </c>
      <c r="L903" s="72">
        <f t="shared" ref="L903:L966" si="184">(IF(K903&gt;0,$L$5*((1+$E$35)^J903),0))</f>
        <v>0</v>
      </c>
      <c r="M903" s="80"/>
      <c r="N903" s="80">
        <f t="shared" ref="N903:N966" si="185">IF(K903&gt;0,$N$5/12,0)</f>
        <v>0</v>
      </c>
      <c r="O903" s="72">
        <f t="shared" ref="O903:O966" si="186">IF(K903&gt;0,($O$5-(ROUNDDOWN(($K$5-K903)/12,0)*$B$52))/12,0)</f>
        <v>0</v>
      </c>
      <c r="P903" s="72">
        <f t="shared" si="182"/>
        <v>0</v>
      </c>
      <c r="Q903" s="72">
        <f t="shared" si="179"/>
        <v>0</v>
      </c>
      <c r="R903" s="72">
        <f t="shared" si="180"/>
        <v>0</v>
      </c>
      <c r="S903" s="72">
        <f t="shared" si="183"/>
        <v>0</v>
      </c>
      <c r="T903" s="74">
        <f t="shared" ref="T903:T966" si="187">IF(K903&gt;0,L903-M903-N903-O903,0)</f>
        <v>0</v>
      </c>
      <c r="U903" s="77">
        <f t="shared" ref="U903:U966" si="188">$K$5-K904</f>
        <v>360</v>
      </c>
      <c r="V903" s="78">
        <f t="shared" ref="V903:V966" si="189">S903</f>
        <v>0</v>
      </c>
    </row>
    <row r="904" spans="9:22" x14ac:dyDescent="0.25">
      <c r="I904" s="96">
        <f t="shared" ref="I904:I967" si="190">IF($I$5&gt;K904,($I$5-K904)/12,0)</f>
        <v>0</v>
      </c>
      <c r="J904" s="97">
        <f t="shared" ref="J904:J967" si="191">ROUNDDOWN(I904,0)</f>
        <v>0</v>
      </c>
      <c r="K904" s="79">
        <f t="shared" si="181"/>
        <v>0</v>
      </c>
      <c r="L904" s="72">
        <f t="shared" si="184"/>
        <v>0</v>
      </c>
      <c r="M904" s="80"/>
      <c r="N904" s="80">
        <f t="shared" si="185"/>
        <v>0</v>
      </c>
      <c r="O904" s="72">
        <f t="shared" si="186"/>
        <v>0</v>
      </c>
      <c r="P904" s="72">
        <f t="shared" si="182"/>
        <v>0</v>
      </c>
      <c r="Q904" s="72">
        <f t="shared" ref="Q904:Q967" si="192">IF(K904&gt;0,(S903+T904)*(1-($P$5/12)),0)</f>
        <v>0</v>
      </c>
      <c r="R904" s="72">
        <f t="shared" ref="R904:R967" si="193">Q904*($B$15/12)</f>
        <v>0</v>
      </c>
      <c r="S904" s="72">
        <f t="shared" si="183"/>
        <v>0</v>
      </c>
      <c r="T904" s="74">
        <f t="shared" si="187"/>
        <v>0</v>
      </c>
      <c r="U904" s="77">
        <f t="shared" si="188"/>
        <v>360</v>
      </c>
      <c r="V904" s="78">
        <f t="shared" si="189"/>
        <v>0</v>
      </c>
    </row>
    <row r="905" spans="9:22" x14ac:dyDescent="0.25">
      <c r="I905" s="96">
        <f t="shared" si="190"/>
        <v>0</v>
      </c>
      <c r="J905" s="97">
        <f t="shared" si="191"/>
        <v>0</v>
      </c>
      <c r="K905" s="79">
        <f t="shared" ref="K905:K968" si="194">IF(K904-1&gt;0,K904-1,0)</f>
        <v>0</v>
      </c>
      <c r="L905" s="72">
        <f t="shared" si="184"/>
        <v>0</v>
      </c>
      <c r="M905" s="80"/>
      <c r="N905" s="80">
        <f t="shared" si="185"/>
        <v>0</v>
      </c>
      <c r="O905" s="72">
        <f t="shared" si="186"/>
        <v>0</v>
      </c>
      <c r="P905" s="72">
        <f t="shared" ref="P905:P968" si="195">IF(K905&gt;0,Q905*($P$5/12),0)</f>
        <v>0</v>
      </c>
      <c r="Q905" s="72">
        <f t="shared" si="192"/>
        <v>0</v>
      </c>
      <c r="R905" s="72">
        <f t="shared" si="193"/>
        <v>0</v>
      </c>
      <c r="S905" s="72">
        <f t="shared" si="183"/>
        <v>0</v>
      </c>
      <c r="T905" s="74">
        <f t="shared" si="187"/>
        <v>0</v>
      </c>
      <c r="U905" s="77">
        <f t="shared" si="188"/>
        <v>360</v>
      </c>
      <c r="V905" s="78">
        <f t="shared" si="189"/>
        <v>0</v>
      </c>
    </row>
    <row r="906" spans="9:22" x14ac:dyDescent="0.25">
      <c r="I906" s="96">
        <f t="shared" si="190"/>
        <v>0</v>
      </c>
      <c r="J906" s="97">
        <f t="shared" si="191"/>
        <v>0</v>
      </c>
      <c r="K906" s="79">
        <f t="shared" si="194"/>
        <v>0</v>
      </c>
      <c r="L906" s="72">
        <f t="shared" si="184"/>
        <v>0</v>
      </c>
      <c r="M906" s="80"/>
      <c r="N906" s="80">
        <f t="shared" si="185"/>
        <v>0</v>
      </c>
      <c r="O906" s="72">
        <f t="shared" si="186"/>
        <v>0</v>
      </c>
      <c r="P906" s="72">
        <f t="shared" si="195"/>
        <v>0</v>
      </c>
      <c r="Q906" s="72">
        <f t="shared" si="192"/>
        <v>0</v>
      </c>
      <c r="R906" s="72">
        <f t="shared" si="193"/>
        <v>0</v>
      </c>
      <c r="S906" s="72">
        <f t="shared" si="183"/>
        <v>0</v>
      </c>
      <c r="T906" s="74">
        <f t="shared" si="187"/>
        <v>0</v>
      </c>
      <c r="U906" s="77">
        <f t="shared" si="188"/>
        <v>360</v>
      </c>
      <c r="V906" s="78">
        <f t="shared" si="189"/>
        <v>0</v>
      </c>
    </row>
    <row r="907" spans="9:22" x14ac:dyDescent="0.25">
      <c r="I907" s="96">
        <f t="shared" si="190"/>
        <v>0</v>
      </c>
      <c r="J907" s="97">
        <f t="shared" si="191"/>
        <v>0</v>
      </c>
      <c r="K907" s="79">
        <f t="shared" si="194"/>
        <v>0</v>
      </c>
      <c r="L907" s="72">
        <f t="shared" si="184"/>
        <v>0</v>
      </c>
      <c r="M907" s="80"/>
      <c r="N907" s="80">
        <f t="shared" si="185"/>
        <v>0</v>
      </c>
      <c r="O907" s="72">
        <f t="shared" si="186"/>
        <v>0</v>
      </c>
      <c r="P907" s="72">
        <f t="shared" si="195"/>
        <v>0</v>
      </c>
      <c r="Q907" s="72">
        <f t="shared" si="192"/>
        <v>0</v>
      </c>
      <c r="R907" s="72">
        <f t="shared" si="193"/>
        <v>0</v>
      </c>
      <c r="S907" s="72">
        <f t="shared" si="183"/>
        <v>0</v>
      </c>
      <c r="T907" s="74">
        <f t="shared" si="187"/>
        <v>0</v>
      </c>
      <c r="U907" s="77">
        <f t="shared" si="188"/>
        <v>360</v>
      </c>
      <c r="V907" s="78">
        <f t="shared" si="189"/>
        <v>0</v>
      </c>
    </row>
    <row r="908" spans="9:22" x14ac:dyDescent="0.25">
      <c r="I908" s="96">
        <f t="shared" si="190"/>
        <v>0</v>
      </c>
      <c r="J908" s="97">
        <f t="shared" si="191"/>
        <v>0</v>
      </c>
      <c r="K908" s="79">
        <f t="shared" si="194"/>
        <v>0</v>
      </c>
      <c r="L908" s="72">
        <f t="shared" si="184"/>
        <v>0</v>
      </c>
      <c r="M908" s="80"/>
      <c r="N908" s="80">
        <f t="shared" si="185"/>
        <v>0</v>
      </c>
      <c r="O908" s="72">
        <f t="shared" si="186"/>
        <v>0</v>
      </c>
      <c r="P908" s="72">
        <f t="shared" si="195"/>
        <v>0</v>
      </c>
      <c r="Q908" s="72">
        <f t="shared" si="192"/>
        <v>0</v>
      </c>
      <c r="R908" s="72">
        <f t="shared" si="193"/>
        <v>0</v>
      </c>
      <c r="S908" s="72">
        <f t="shared" si="183"/>
        <v>0</v>
      </c>
      <c r="T908" s="74">
        <f t="shared" si="187"/>
        <v>0</v>
      </c>
      <c r="U908" s="77">
        <f t="shared" si="188"/>
        <v>360</v>
      </c>
      <c r="V908" s="78">
        <f t="shared" si="189"/>
        <v>0</v>
      </c>
    </row>
    <row r="909" spans="9:22" x14ac:dyDescent="0.25">
      <c r="I909" s="96">
        <f t="shared" si="190"/>
        <v>0</v>
      </c>
      <c r="J909" s="97">
        <f t="shared" si="191"/>
        <v>0</v>
      </c>
      <c r="K909" s="79">
        <f t="shared" si="194"/>
        <v>0</v>
      </c>
      <c r="L909" s="72">
        <f t="shared" si="184"/>
        <v>0</v>
      </c>
      <c r="M909" s="80"/>
      <c r="N909" s="80">
        <f t="shared" si="185"/>
        <v>0</v>
      </c>
      <c r="O909" s="72">
        <f t="shared" si="186"/>
        <v>0</v>
      </c>
      <c r="P909" s="72">
        <f t="shared" si="195"/>
        <v>0</v>
      </c>
      <c r="Q909" s="72">
        <f t="shared" si="192"/>
        <v>0</v>
      </c>
      <c r="R909" s="72">
        <f t="shared" si="193"/>
        <v>0</v>
      </c>
      <c r="S909" s="72">
        <f t="shared" si="183"/>
        <v>0</v>
      </c>
      <c r="T909" s="74">
        <f t="shared" si="187"/>
        <v>0</v>
      </c>
      <c r="U909" s="77">
        <f t="shared" si="188"/>
        <v>360</v>
      </c>
      <c r="V909" s="78">
        <f t="shared" si="189"/>
        <v>0</v>
      </c>
    </row>
    <row r="910" spans="9:22" x14ac:dyDescent="0.25">
      <c r="I910" s="96">
        <f t="shared" si="190"/>
        <v>0</v>
      </c>
      <c r="J910" s="97">
        <f t="shared" si="191"/>
        <v>0</v>
      </c>
      <c r="K910" s="79">
        <f t="shared" si="194"/>
        <v>0</v>
      </c>
      <c r="L910" s="72">
        <f t="shared" si="184"/>
        <v>0</v>
      </c>
      <c r="M910" s="80"/>
      <c r="N910" s="80">
        <f t="shared" si="185"/>
        <v>0</v>
      </c>
      <c r="O910" s="72">
        <f t="shared" si="186"/>
        <v>0</v>
      </c>
      <c r="P910" s="72">
        <f t="shared" si="195"/>
        <v>0</v>
      </c>
      <c r="Q910" s="72">
        <f t="shared" si="192"/>
        <v>0</v>
      </c>
      <c r="R910" s="72">
        <f t="shared" si="193"/>
        <v>0</v>
      </c>
      <c r="S910" s="72">
        <f t="shared" si="183"/>
        <v>0</v>
      </c>
      <c r="T910" s="74">
        <f t="shared" si="187"/>
        <v>0</v>
      </c>
      <c r="U910" s="77">
        <f t="shared" si="188"/>
        <v>360</v>
      </c>
      <c r="V910" s="78">
        <f t="shared" si="189"/>
        <v>0</v>
      </c>
    </row>
    <row r="911" spans="9:22" x14ac:dyDescent="0.25">
      <c r="I911" s="96">
        <f t="shared" si="190"/>
        <v>0</v>
      </c>
      <c r="J911" s="97">
        <f t="shared" si="191"/>
        <v>0</v>
      </c>
      <c r="K911" s="79">
        <f t="shared" si="194"/>
        <v>0</v>
      </c>
      <c r="L911" s="72">
        <f t="shared" si="184"/>
        <v>0</v>
      </c>
      <c r="M911" s="80"/>
      <c r="N911" s="80">
        <f t="shared" si="185"/>
        <v>0</v>
      </c>
      <c r="O911" s="72">
        <f t="shared" si="186"/>
        <v>0</v>
      </c>
      <c r="P911" s="72">
        <f t="shared" si="195"/>
        <v>0</v>
      </c>
      <c r="Q911" s="72">
        <f t="shared" si="192"/>
        <v>0</v>
      </c>
      <c r="R911" s="72">
        <f t="shared" si="193"/>
        <v>0</v>
      </c>
      <c r="S911" s="72">
        <f t="shared" si="183"/>
        <v>0</v>
      </c>
      <c r="T911" s="74">
        <f t="shared" si="187"/>
        <v>0</v>
      </c>
      <c r="U911" s="77">
        <f t="shared" si="188"/>
        <v>360</v>
      </c>
      <c r="V911" s="78">
        <f t="shared" si="189"/>
        <v>0</v>
      </c>
    </row>
    <row r="912" spans="9:22" x14ac:dyDescent="0.25">
      <c r="I912" s="96">
        <f t="shared" si="190"/>
        <v>0</v>
      </c>
      <c r="J912" s="97">
        <f t="shared" si="191"/>
        <v>0</v>
      </c>
      <c r="K912" s="79">
        <f t="shared" si="194"/>
        <v>0</v>
      </c>
      <c r="L912" s="72">
        <f t="shared" si="184"/>
        <v>0</v>
      </c>
      <c r="M912" s="80"/>
      <c r="N912" s="80">
        <f t="shared" si="185"/>
        <v>0</v>
      </c>
      <c r="O912" s="72">
        <f t="shared" si="186"/>
        <v>0</v>
      </c>
      <c r="P912" s="72">
        <f t="shared" si="195"/>
        <v>0</v>
      </c>
      <c r="Q912" s="72">
        <f t="shared" si="192"/>
        <v>0</v>
      </c>
      <c r="R912" s="72">
        <f t="shared" si="193"/>
        <v>0</v>
      </c>
      <c r="S912" s="72">
        <f t="shared" si="183"/>
        <v>0</v>
      </c>
      <c r="T912" s="74">
        <f t="shared" si="187"/>
        <v>0</v>
      </c>
      <c r="U912" s="77">
        <f t="shared" si="188"/>
        <v>360</v>
      </c>
      <c r="V912" s="78">
        <f t="shared" si="189"/>
        <v>0</v>
      </c>
    </row>
    <row r="913" spans="9:22" x14ac:dyDescent="0.25">
      <c r="I913" s="96">
        <f t="shared" si="190"/>
        <v>0</v>
      </c>
      <c r="J913" s="97">
        <f t="shared" si="191"/>
        <v>0</v>
      </c>
      <c r="K913" s="79">
        <f t="shared" si="194"/>
        <v>0</v>
      </c>
      <c r="L913" s="72">
        <f t="shared" si="184"/>
        <v>0</v>
      </c>
      <c r="M913" s="80"/>
      <c r="N913" s="80">
        <f t="shared" si="185"/>
        <v>0</v>
      </c>
      <c r="O913" s="72">
        <f t="shared" si="186"/>
        <v>0</v>
      </c>
      <c r="P913" s="72">
        <f t="shared" si="195"/>
        <v>0</v>
      </c>
      <c r="Q913" s="72">
        <f t="shared" si="192"/>
        <v>0</v>
      </c>
      <c r="R913" s="72">
        <f t="shared" si="193"/>
        <v>0</v>
      </c>
      <c r="S913" s="72">
        <f t="shared" si="183"/>
        <v>0</v>
      </c>
      <c r="T913" s="74">
        <f t="shared" si="187"/>
        <v>0</v>
      </c>
      <c r="U913" s="77">
        <f t="shared" si="188"/>
        <v>360</v>
      </c>
      <c r="V913" s="78">
        <f t="shared" si="189"/>
        <v>0</v>
      </c>
    </row>
    <row r="914" spans="9:22" x14ac:dyDescent="0.25">
      <c r="I914" s="96">
        <f t="shared" si="190"/>
        <v>0</v>
      </c>
      <c r="J914" s="97">
        <f t="shared" si="191"/>
        <v>0</v>
      </c>
      <c r="K914" s="79">
        <f t="shared" si="194"/>
        <v>0</v>
      </c>
      <c r="L914" s="72">
        <f t="shared" si="184"/>
        <v>0</v>
      </c>
      <c r="M914" s="80"/>
      <c r="N914" s="80">
        <f t="shared" si="185"/>
        <v>0</v>
      </c>
      <c r="O914" s="72">
        <f t="shared" si="186"/>
        <v>0</v>
      </c>
      <c r="P914" s="72">
        <f t="shared" si="195"/>
        <v>0</v>
      </c>
      <c r="Q914" s="72">
        <f t="shared" si="192"/>
        <v>0</v>
      </c>
      <c r="R914" s="72">
        <f t="shared" si="193"/>
        <v>0</v>
      </c>
      <c r="S914" s="72">
        <f t="shared" si="183"/>
        <v>0</v>
      </c>
      <c r="T914" s="74">
        <f t="shared" si="187"/>
        <v>0</v>
      </c>
      <c r="U914" s="77">
        <f t="shared" si="188"/>
        <v>360</v>
      </c>
      <c r="V914" s="78">
        <f t="shared" si="189"/>
        <v>0</v>
      </c>
    </row>
    <row r="915" spans="9:22" x14ac:dyDescent="0.25">
      <c r="I915" s="96">
        <f t="shared" si="190"/>
        <v>0</v>
      </c>
      <c r="J915" s="97">
        <f t="shared" si="191"/>
        <v>0</v>
      </c>
      <c r="K915" s="79">
        <f t="shared" si="194"/>
        <v>0</v>
      </c>
      <c r="L915" s="72">
        <f t="shared" si="184"/>
        <v>0</v>
      </c>
      <c r="M915" s="80"/>
      <c r="N915" s="80">
        <f t="shared" si="185"/>
        <v>0</v>
      </c>
      <c r="O915" s="72">
        <f t="shared" si="186"/>
        <v>0</v>
      </c>
      <c r="P915" s="72">
        <f t="shared" si="195"/>
        <v>0</v>
      </c>
      <c r="Q915" s="72">
        <f t="shared" si="192"/>
        <v>0</v>
      </c>
      <c r="R915" s="72">
        <f t="shared" si="193"/>
        <v>0</v>
      </c>
      <c r="S915" s="72">
        <f t="shared" si="183"/>
        <v>0</v>
      </c>
      <c r="T915" s="74">
        <f t="shared" si="187"/>
        <v>0</v>
      </c>
      <c r="U915" s="77">
        <f t="shared" si="188"/>
        <v>360</v>
      </c>
      <c r="V915" s="78">
        <f t="shared" si="189"/>
        <v>0</v>
      </c>
    </row>
    <row r="916" spans="9:22" x14ac:dyDescent="0.25">
      <c r="I916" s="96">
        <f t="shared" si="190"/>
        <v>0</v>
      </c>
      <c r="J916" s="97">
        <f t="shared" si="191"/>
        <v>0</v>
      </c>
      <c r="K916" s="79">
        <f t="shared" si="194"/>
        <v>0</v>
      </c>
      <c r="L916" s="72">
        <f t="shared" si="184"/>
        <v>0</v>
      </c>
      <c r="M916" s="80"/>
      <c r="N916" s="80">
        <f t="shared" si="185"/>
        <v>0</v>
      </c>
      <c r="O916" s="72">
        <f t="shared" si="186"/>
        <v>0</v>
      </c>
      <c r="P916" s="72">
        <f t="shared" si="195"/>
        <v>0</v>
      </c>
      <c r="Q916" s="72">
        <f t="shared" si="192"/>
        <v>0</v>
      </c>
      <c r="R916" s="72">
        <f t="shared" si="193"/>
        <v>0</v>
      </c>
      <c r="S916" s="72">
        <f t="shared" si="183"/>
        <v>0</v>
      </c>
      <c r="T916" s="74">
        <f t="shared" si="187"/>
        <v>0</v>
      </c>
      <c r="U916" s="77">
        <f t="shared" si="188"/>
        <v>360</v>
      </c>
      <c r="V916" s="78">
        <f t="shared" si="189"/>
        <v>0</v>
      </c>
    </row>
    <row r="917" spans="9:22" x14ac:dyDescent="0.25">
      <c r="I917" s="96">
        <f t="shared" si="190"/>
        <v>0</v>
      </c>
      <c r="J917" s="97">
        <f t="shared" si="191"/>
        <v>0</v>
      </c>
      <c r="K917" s="79">
        <f t="shared" si="194"/>
        <v>0</v>
      </c>
      <c r="L917" s="72">
        <f t="shared" si="184"/>
        <v>0</v>
      </c>
      <c r="M917" s="80"/>
      <c r="N917" s="80">
        <f t="shared" si="185"/>
        <v>0</v>
      </c>
      <c r="O917" s="72">
        <f t="shared" si="186"/>
        <v>0</v>
      </c>
      <c r="P917" s="72">
        <f t="shared" si="195"/>
        <v>0</v>
      </c>
      <c r="Q917" s="72">
        <f t="shared" si="192"/>
        <v>0</v>
      </c>
      <c r="R917" s="72">
        <f t="shared" si="193"/>
        <v>0</v>
      </c>
      <c r="S917" s="72">
        <f t="shared" si="183"/>
        <v>0</v>
      </c>
      <c r="T917" s="74">
        <f t="shared" si="187"/>
        <v>0</v>
      </c>
      <c r="U917" s="77">
        <f t="shared" si="188"/>
        <v>360</v>
      </c>
      <c r="V917" s="78">
        <f t="shared" si="189"/>
        <v>0</v>
      </c>
    </row>
    <row r="918" spans="9:22" x14ac:dyDescent="0.25">
      <c r="I918" s="96">
        <f t="shared" si="190"/>
        <v>0</v>
      </c>
      <c r="J918" s="97">
        <f t="shared" si="191"/>
        <v>0</v>
      </c>
      <c r="K918" s="79">
        <f t="shared" si="194"/>
        <v>0</v>
      </c>
      <c r="L918" s="72">
        <f t="shared" si="184"/>
        <v>0</v>
      </c>
      <c r="M918" s="80"/>
      <c r="N918" s="80">
        <f t="shared" si="185"/>
        <v>0</v>
      </c>
      <c r="O918" s="72">
        <f t="shared" si="186"/>
        <v>0</v>
      </c>
      <c r="P918" s="72">
        <f t="shared" si="195"/>
        <v>0</v>
      </c>
      <c r="Q918" s="72">
        <f t="shared" si="192"/>
        <v>0</v>
      </c>
      <c r="R918" s="72">
        <f t="shared" si="193"/>
        <v>0</v>
      </c>
      <c r="S918" s="72">
        <f t="shared" si="183"/>
        <v>0</v>
      </c>
      <c r="T918" s="74">
        <f t="shared" si="187"/>
        <v>0</v>
      </c>
      <c r="U918" s="77">
        <f t="shared" si="188"/>
        <v>360</v>
      </c>
      <c r="V918" s="78">
        <f t="shared" si="189"/>
        <v>0</v>
      </c>
    </row>
    <row r="919" spans="9:22" x14ac:dyDescent="0.25">
      <c r="I919" s="96">
        <f t="shared" si="190"/>
        <v>0</v>
      </c>
      <c r="J919" s="97">
        <f t="shared" si="191"/>
        <v>0</v>
      </c>
      <c r="K919" s="79">
        <f t="shared" si="194"/>
        <v>0</v>
      </c>
      <c r="L919" s="72">
        <f t="shared" si="184"/>
        <v>0</v>
      </c>
      <c r="M919" s="80"/>
      <c r="N919" s="80">
        <f t="shared" si="185"/>
        <v>0</v>
      </c>
      <c r="O919" s="72">
        <f t="shared" si="186"/>
        <v>0</v>
      </c>
      <c r="P919" s="72">
        <f t="shared" si="195"/>
        <v>0</v>
      </c>
      <c r="Q919" s="72">
        <f t="shared" si="192"/>
        <v>0</v>
      </c>
      <c r="R919" s="72">
        <f t="shared" si="193"/>
        <v>0</v>
      </c>
      <c r="S919" s="72">
        <f t="shared" si="183"/>
        <v>0</v>
      </c>
      <c r="T919" s="74">
        <f t="shared" si="187"/>
        <v>0</v>
      </c>
      <c r="U919" s="77">
        <f t="shared" si="188"/>
        <v>360</v>
      </c>
      <c r="V919" s="78">
        <f t="shared" si="189"/>
        <v>0</v>
      </c>
    </row>
    <row r="920" spans="9:22" x14ac:dyDescent="0.25">
      <c r="I920" s="96">
        <f t="shared" si="190"/>
        <v>0</v>
      </c>
      <c r="J920" s="97">
        <f t="shared" si="191"/>
        <v>0</v>
      </c>
      <c r="K920" s="79">
        <f t="shared" si="194"/>
        <v>0</v>
      </c>
      <c r="L920" s="72">
        <f t="shared" si="184"/>
        <v>0</v>
      </c>
      <c r="M920" s="80"/>
      <c r="N920" s="80">
        <f t="shared" si="185"/>
        <v>0</v>
      </c>
      <c r="O920" s="72">
        <f t="shared" si="186"/>
        <v>0</v>
      </c>
      <c r="P920" s="72">
        <f t="shared" si="195"/>
        <v>0</v>
      </c>
      <c r="Q920" s="72">
        <f t="shared" si="192"/>
        <v>0</v>
      </c>
      <c r="R920" s="72">
        <f t="shared" si="193"/>
        <v>0</v>
      </c>
      <c r="S920" s="72">
        <f t="shared" si="183"/>
        <v>0</v>
      </c>
      <c r="T920" s="74">
        <f t="shared" si="187"/>
        <v>0</v>
      </c>
      <c r="U920" s="77">
        <f t="shared" si="188"/>
        <v>360</v>
      </c>
      <c r="V920" s="78">
        <f t="shared" si="189"/>
        <v>0</v>
      </c>
    </row>
    <row r="921" spans="9:22" x14ac:dyDescent="0.25">
      <c r="I921" s="96">
        <f t="shared" si="190"/>
        <v>0</v>
      </c>
      <c r="J921" s="97">
        <f t="shared" si="191"/>
        <v>0</v>
      </c>
      <c r="K921" s="79">
        <f t="shared" si="194"/>
        <v>0</v>
      </c>
      <c r="L921" s="72">
        <f t="shared" si="184"/>
        <v>0</v>
      </c>
      <c r="M921" s="80"/>
      <c r="N921" s="80">
        <f t="shared" si="185"/>
        <v>0</v>
      </c>
      <c r="O921" s="72">
        <f t="shared" si="186"/>
        <v>0</v>
      </c>
      <c r="P921" s="72">
        <f t="shared" si="195"/>
        <v>0</v>
      </c>
      <c r="Q921" s="72">
        <f t="shared" si="192"/>
        <v>0</v>
      </c>
      <c r="R921" s="72">
        <f t="shared" si="193"/>
        <v>0</v>
      </c>
      <c r="S921" s="72">
        <f t="shared" si="183"/>
        <v>0</v>
      </c>
      <c r="T921" s="74">
        <f t="shared" si="187"/>
        <v>0</v>
      </c>
      <c r="U921" s="77">
        <f t="shared" si="188"/>
        <v>360</v>
      </c>
      <c r="V921" s="78">
        <f t="shared" si="189"/>
        <v>0</v>
      </c>
    </row>
    <row r="922" spans="9:22" x14ac:dyDescent="0.25">
      <c r="I922" s="96">
        <f t="shared" si="190"/>
        <v>0</v>
      </c>
      <c r="J922" s="97">
        <f t="shared" si="191"/>
        <v>0</v>
      </c>
      <c r="K922" s="79">
        <f t="shared" si="194"/>
        <v>0</v>
      </c>
      <c r="L922" s="72">
        <f t="shared" si="184"/>
        <v>0</v>
      </c>
      <c r="M922" s="80"/>
      <c r="N922" s="80">
        <f t="shared" si="185"/>
        <v>0</v>
      </c>
      <c r="O922" s="72">
        <f t="shared" si="186"/>
        <v>0</v>
      </c>
      <c r="P922" s="72">
        <f t="shared" si="195"/>
        <v>0</v>
      </c>
      <c r="Q922" s="72">
        <f t="shared" si="192"/>
        <v>0</v>
      </c>
      <c r="R922" s="72">
        <f t="shared" si="193"/>
        <v>0</v>
      </c>
      <c r="S922" s="72">
        <f t="shared" si="183"/>
        <v>0</v>
      </c>
      <c r="T922" s="74">
        <f t="shared" si="187"/>
        <v>0</v>
      </c>
      <c r="U922" s="77">
        <f t="shared" si="188"/>
        <v>360</v>
      </c>
      <c r="V922" s="78">
        <f t="shared" si="189"/>
        <v>0</v>
      </c>
    </row>
    <row r="923" spans="9:22" x14ac:dyDescent="0.25">
      <c r="I923" s="96">
        <f t="shared" si="190"/>
        <v>0</v>
      </c>
      <c r="J923" s="97">
        <f t="shared" si="191"/>
        <v>0</v>
      </c>
      <c r="K923" s="79">
        <f t="shared" si="194"/>
        <v>0</v>
      </c>
      <c r="L923" s="72">
        <f t="shared" si="184"/>
        <v>0</v>
      </c>
      <c r="M923" s="80"/>
      <c r="N923" s="80">
        <f t="shared" si="185"/>
        <v>0</v>
      </c>
      <c r="O923" s="72">
        <f t="shared" si="186"/>
        <v>0</v>
      </c>
      <c r="P923" s="72">
        <f t="shared" si="195"/>
        <v>0</v>
      </c>
      <c r="Q923" s="72">
        <f t="shared" si="192"/>
        <v>0</v>
      </c>
      <c r="R923" s="72">
        <f t="shared" si="193"/>
        <v>0</v>
      </c>
      <c r="S923" s="72">
        <f t="shared" si="183"/>
        <v>0</v>
      </c>
      <c r="T923" s="74">
        <f t="shared" si="187"/>
        <v>0</v>
      </c>
      <c r="U923" s="77">
        <f t="shared" si="188"/>
        <v>360</v>
      </c>
      <c r="V923" s="78">
        <f t="shared" si="189"/>
        <v>0</v>
      </c>
    </row>
    <row r="924" spans="9:22" x14ac:dyDescent="0.25">
      <c r="I924" s="96">
        <f t="shared" si="190"/>
        <v>0</v>
      </c>
      <c r="J924" s="97">
        <f t="shared" si="191"/>
        <v>0</v>
      </c>
      <c r="K924" s="79">
        <f t="shared" si="194"/>
        <v>0</v>
      </c>
      <c r="L924" s="72">
        <f t="shared" si="184"/>
        <v>0</v>
      </c>
      <c r="M924" s="80"/>
      <c r="N924" s="80">
        <f t="shared" si="185"/>
        <v>0</v>
      </c>
      <c r="O924" s="72">
        <f t="shared" si="186"/>
        <v>0</v>
      </c>
      <c r="P924" s="72">
        <f t="shared" si="195"/>
        <v>0</v>
      </c>
      <c r="Q924" s="72">
        <f t="shared" si="192"/>
        <v>0</v>
      </c>
      <c r="R924" s="72">
        <f t="shared" si="193"/>
        <v>0</v>
      </c>
      <c r="S924" s="72">
        <f t="shared" si="183"/>
        <v>0</v>
      </c>
      <c r="T924" s="74">
        <f t="shared" si="187"/>
        <v>0</v>
      </c>
      <c r="U924" s="77">
        <f t="shared" si="188"/>
        <v>360</v>
      </c>
      <c r="V924" s="78">
        <f t="shared" si="189"/>
        <v>0</v>
      </c>
    </row>
    <row r="925" spans="9:22" x14ac:dyDescent="0.25">
      <c r="I925" s="96">
        <f t="shared" si="190"/>
        <v>0</v>
      </c>
      <c r="J925" s="97">
        <f t="shared" si="191"/>
        <v>0</v>
      </c>
      <c r="K925" s="79">
        <f t="shared" si="194"/>
        <v>0</v>
      </c>
      <c r="L925" s="72">
        <f t="shared" si="184"/>
        <v>0</v>
      </c>
      <c r="M925" s="80"/>
      <c r="N925" s="80">
        <f t="shared" si="185"/>
        <v>0</v>
      </c>
      <c r="O925" s="72">
        <f t="shared" si="186"/>
        <v>0</v>
      </c>
      <c r="P925" s="72">
        <f t="shared" si="195"/>
        <v>0</v>
      </c>
      <c r="Q925" s="72">
        <f t="shared" si="192"/>
        <v>0</v>
      </c>
      <c r="R925" s="72">
        <f t="shared" si="193"/>
        <v>0</v>
      </c>
      <c r="S925" s="72">
        <f t="shared" si="183"/>
        <v>0</v>
      </c>
      <c r="T925" s="74">
        <f t="shared" si="187"/>
        <v>0</v>
      </c>
      <c r="U925" s="77">
        <f t="shared" si="188"/>
        <v>360</v>
      </c>
      <c r="V925" s="78">
        <f t="shared" si="189"/>
        <v>0</v>
      </c>
    </row>
    <row r="926" spans="9:22" x14ac:dyDescent="0.25">
      <c r="I926" s="96">
        <f t="shared" si="190"/>
        <v>0</v>
      </c>
      <c r="J926" s="97">
        <f t="shared" si="191"/>
        <v>0</v>
      </c>
      <c r="K926" s="79">
        <f t="shared" si="194"/>
        <v>0</v>
      </c>
      <c r="L926" s="72">
        <f t="shared" si="184"/>
        <v>0</v>
      </c>
      <c r="M926" s="80"/>
      <c r="N926" s="80">
        <f t="shared" si="185"/>
        <v>0</v>
      </c>
      <c r="O926" s="72">
        <f t="shared" si="186"/>
        <v>0</v>
      </c>
      <c r="P926" s="72">
        <f t="shared" si="195"/>
        <v>0</v>
      </c>
      <c r="Q926" s="72">
        <f t="shared" si="192"/>
        <v>0</v>
      </c>
      <c r="R926" s="72">
        <f t="shared" si="193"/>
        <v>0</v>
      </c>
      <c r="S926" s="72">
        <f t="shared" si="183"/>
        <v>0</v>
      </c>
      <c r="T926" s="74">
        <f t="shared" si="187"/>
        <v>0</v>
      </c>
      <c r="U926" s="77">
        <f t="shared" si="188"/>
        <v>360</v>
      </c>
      <c r="V926" s="78">
        <f t="shared" si="189"/>
        <v>0</v>
      </c>
    </row>
    <row r="927" spans="9:22" x14ac:dyDescent="0.25">
      <c r="I927" s="96">
        <f t="shared" si="190"/>
        <v>0</v>
      </c>
      <c r="J927" s="97">
        <f t="shared" si="191"/>
        <v>0</v>
      </c>
      <c r="K927" s="79">
        <f t="shared" si="194"/>
        <v>0</v>
      </c>
      <c r="L927" s="72">
        <f t="shared" si="184"/>
        <v>0</v>
      </c>
      <c r="M927" s="80"/>
      <c r="N927" s="80">
        <f t="shared" si="185"/>
        <v>0</v>
      </c>
      <c r="O927" s="72">
        <f t="shared" si="186"/>
        <v>0</v>
      </c>
      <c r="P927" s="72">
        <f t="shared" si="195"/>
        <v>0</v>
      </c>
      <c r="Q927" s="72">
        <f t="shared" si="192"/>
        <v>0</v>
      </c>
      <c r="R927" s="72">
        <f t="shared" si="193"/>
        <v>0</v>
      </c>
      <c r="S927" s="72">
        <f t="shared" si="183"/>
        <v>0</v>
      </c>
      <c r="T927" s="74">
        <f t="shared" si="187"/>
        <v>0</v>
      </c>
      <c r="U927" s="77">
        <f t="shared" si="188"/>
        <v>360</v>
      </c>
      <c r="V927" s="78">
        <f t="shared" si="189"/>
        <v>0</v>
      </c>
    </row>
    <row r="928" spans="9:22" x14ac:dyDescent="0.25">
      <c r="I928" s="96">
        <f t="shared" si="190"/>
        <v>0</v>
      </c>
      <c r="J928" s="97">
        <f t="shared" si="191"/>
        <v>0</v>
      </c>
      <c r="K928" s="79">
        <f t="shared" si="194"/>
        <v>0</v>
      </c>
      <c r="L928" s="72">
        <f t="shared" si="184"/>
        <v>0</v>
      </c>
      <c r="M928" s="80"/>
      <c r="N928" s="80">
        <f t="shared" si="185"/>
        <v>0</v>
      </c>
      <c r="O928" s="72">
        <f t="shared" si="186"/>
        <v>0</v>
      </c>
      <c r="P928" s="72">
        <f t="shared" si="195"/>
        <v>0</v>
      </c>
      <c r="Q928" s="72">
        <f t="shared" si="192"/>
        <v>0</v>
      </c>
      <c r="R928" s="72">
        <f t="shared" si="193"/>
        <v>0</v>
      </c>
      <c r="S928" s="72">
        <f t="shared" ref="S928:S991" si="196">Q928+R928</f>
        <v>0</v>
      </c>
      <c r="T928" s="74">
        <f t="shared" si="187"/>
        <v>0</v>
      </c>
      <c r="U928" s="77">
        <f t="shared" si="188"/>
        <v>360</v>
      </c>
      <c r="V928" s="78">
        <f t="shared" si="189"/>
        <v>0</v>
      </c>
    </row>
    <row r="929" spans="9:22" x14ac:dyDescent="0.25">
      <c r="I929" s="96">
        <f t="shared" si="190"/>
        <v>0</v>
      </c>
      <c r="J929" s="97">
        <f t="shared" si="191"/>
        <v>0</v>
      </c>
      <c r="K929" s="79">
        <f t="shared" si="194"/>
        <v>0</v>
      </c>
      <c r="L929" s="72">
        <f t="shared" si="184"/>
        <v>0</v>
      </c>
      <c r="M929" s="80"/>
      <c r="N929" s="80">
        <f t="shared" si="185"/>
        <v>0</v>
      </c>
      <c r="O929" s="72">
        <f t="shared" si="186"/>
        <v>0</v>
      </c>
      <c r="P929" s="72">
        <f t="shared" si="195"/>
        <v>0</v>
      </c>
      <c r="Q929" s="72">
        <f t="shared" si="192"/>
        <v>0</v>
      </c>
      <c r="R929" s="72">
        <f t="shared" si="193"/>
        <v>0</v>
      </c>
      <c r="S929" s="72">
        <f t="shared" si="196"/>
        <v>0</v>
      </c>
      <c r="T929" s="74">
        <f t="shared" si="187"/>
        <v>0</v>
      </c>
      <c r="U929" s="77">
        <f t="shared" si="188"/>
        <v>360</v>
      </c>
      <c r="V929" s="78">
        <f t="shared" si="189"/>
        <v>0</v>
      </c>
    </row>
    <row r="930" spans="9:22" x14ac:dyDescent="0.25">
      <c r="I930" s="96">
        <f t="shared" si="190"/>
        <v>0</v>
      </c>
      <c r="J930" s="97">
        <f t="shared" si="191"/>
        <v>0</v>
      </c>
      <c r="K930" s="79">
        <f t="shared" si="194"/>
        <v>0</v>
      </c>
      <c r="L930" s="72">
        <f t="shared" si="184"/>
        <v>0</v>
      </c>
      <c r="M930" s="80"/>
      <c r="N930" s="80">
        <f t="shared" si="185"/>
        <v>0</v>
      </c>
      <c r="O930" s="72">
        <f t="shared" si="186"/>
        <v>0</v>
      </c>
      <c r="P930" s="72">
        <f t="shared" si="195"/>
        <v>0</v>
      </c>
      <c r="Q930" s="72">
        <f t="shared" si="192"/>
        <v>0</v>
      </c>
      <c r="R930" s="72">
        <f t="shared" si="193"/>
        <v>0</v>
      </c>
      <c r="S930" s="72">
        <f t="shared" si="196"/>
        <v>0</v>
      </c>
      <c r="T930" s="74">
        <f t="shared" si="187"/>
        <v>0</v>
      </c>
      <c r="U930" s="77">
        <f t="shared" si="188"/>
        <v>360</v>
      </c>
      <c r="V930" s="78">
        <f t="shared" si="189"/>
        <v>0</v>
      </c>
    </row>
    <row r="931" spans="9:22" x14ac:dyDescent="0.25">
      <c r="I931" s="96">
        <f t="shared" si="190"/>
        <v>0</v>
      </c>
      <c r="J931" s="97">
        <f t="shared" si="191"/>
        <v>0</v>
      </c>
      <c r="K931" s="79">
        <f t="shared" si="194"/>
        <v>0</v>
      </c>
      <c r="L931" s="72">
        <f t="shared" si="184"/>
        <v>0</v>
      </c>
      <c r="M931" s="80"/>
      <c r="N931" s="80">
        <f t="shared" si="185"/>
        <v>0</v>
      </c>
      <c r="O931" s="72">
        <f t="shared" si="186"/>
        <v>0</v>
      </c>
      <c r="P931" s="72">
        <f t="shared" si="195"/>
        <v>0</v>
      </c>
      <c r="Q931" s="72">
        <f t="shared" si="192"/>
        <v>0</v>
      </c>
      <c r="R931" s="72">
        <f t="shared" si="193"/>
        <v>0</v>
      </c>
      <c r="S931" s="72">
        <f t="shared" si="196"/>
        <v>0</v>
      </c>
      <c r="T931" s="74">
        <f t="shared" si="187"/>
        <v>0</v>
      </c>
      <c r="U931" s="77">
        <f t="shared" si="188"/>
        <v>360</v>
      </c>
      <c r="V931" s="78">
        <f t="shared" si="189"/>
        <v>0</v>
      </c>
    </row>
    <row r="932" spans="9:22" x14ac:dyDescent="0.25">
      <c r="I932" s="96">
        <f t="shared" si="190"/>
        <v>0</v>
      </c>
      <c r="J932" s="97">
        <f t="shared" si="191"/>
        <v>0</v>
      </c>
      <c r="K932" s="79">
        <f t="shared" si="194"/>
        <v>0</v>
      </c>
      <c r="L932" s="72">
        <f t="shared" si="184"/>
        <v>0</v>
      </c>
      <c r="M932" s="80"/>
      <c r="N932" s="80">
        <f t="shared" si="185"/>
        <v>0</v>
      </c>
      <c r="O932" s="72">
        <f t="shared" si="186"/>
        <v>0</v>
      </c>
      <c r="P932" s="72">
        <f t="shared" si="195"/>
        <v>0</v>
      </c>
      <c r="Q932" s="72">
        <f t="shared" si="192"/>
        <v>0</v>
      </c>
      <c r="R932" s="72">
        <f t="shared" si="193"/>
        <v>0</v>
      </c>
      <c r="S932" s="72">
        <f t="shared" si="196"/>
        <v>0</v>
      </c>
      <c r="T932" s="74">
        <f t="shared" si="187"/>
        <v>0</v>
      </c>
      <c r="U932" s="77">
        <f t="shared" si="188"/>
        <v>360</v>
      </c>
      <c r="V932" s="78">
        <f t="shared" si="189"/>
        <v>0</v>
      </c>
    </row>
    <row r="933" spans="9:22" x14ac:dyDescent="0.25">
      <c r="I933" s="96">
        <f t="shared" si="190"/>
        <v>0</v>
      </c>
      <c r="J933" s="97">
        <f t="shared" si="191"/>
        <v>0</v>
      </c>
      <c r="K933" s="79">
        <f t="shared" si="194"/>
        <v>0</v>
      </c>
      <c r="L933" s="72">
        <f t="shared" si="184"/>
        <v>0</v>
      </c>
      <c r="M933" s="80"/>
      <c r="N933" s="80">
        <f t="shared" si="185"/>
        <v>0</v>
      </c>
      <c r="O933" s="72">
        <f t="shared" si="186"/>
        <v>0</v>
      </c>
      <c r="P933" s="72">
        <f t="shared" si="195"/>
        <v>0</v>
      </c>
      <c r="Q933" s="72">
        <f t="shared" si="192"/>
        <v>0</v>
      </c>
      <c r="R933" s="72">
        <f t="shared" si="193"/>
        <v>0</v>
      </c>
      <c r="S933" s="72">
        <f t="shared" si="196"/>
        <v>0</v>
      </c>
      <c r="T933" s="74">
        <f t="shared" si="187"/>
        <v>0</v>
      </c>
      <c r="U933" s="77">
        <f t="shared" si="188"/>
        <v>360</v>
      </c>
      <c r="V933" s="78">
        <f t="shared" si="189"/>
        <v>0</v>
      </c>
    </row>
    <row r="934" spans="9:22" x14ac:dyDescent="0.25">
      <c r="I934" s="96">
        <f t="shared" si="190"/>
        <v>0</v>
      </c>
      <c r="J934" s="97">
        <f t="shared" si="191"/>
        <v>0</v>
      </c>
      <c r="K934" s="79">
        <f t="shared" si="194"/>
        <v>0</v>
      </c>
      <c r="L934" s="72">
        <f t="shared" si="184"/>
        <v>0</v>
      </c>
      <c r="M934" s="80"/>
      <c r="N934" s="80">
        <f t="shared" si="185"/>
        <v>0</v>
      </c>
      <c r="O934" s="72">
        <f t="shared" si="186"/>
        <v>0</v>
      </c>
      <c r="P934" s="72">
        <f t="shared" si="195"/>
        <v>0</v>
      </c>
      <c r="Q934" s="72">
        <f t="shared" si="192"/>
        <v>0</v>
      </c>
      <c r="R934" s="72">
        <f t="shared" si="193"/>
        <v>0</v>
      </c>
      <c r="S934" s="72">
        <f t="shared" si="196"/>
        <v>0</v>
      </c>
      <c r="T934" s="74">
        <f t="shared" si="187"/>
        <v>0</v>
      </c>
      <c r="U934" s="77">
        <f t="shared" si="188"/>
        <v>360</v>
      </c>
      <c r="V934" s="78">
        <f t="shared" si="189"/>
        <v>0</v>
      </c>
    </row>
    <row r="935" spans="9:22" x14ac:dyDescent="0.25">
      <c r="I935" s="96">
        <f t="shared" si="190"/>
        <v>0</v>
      </c>
      <c r="J935" s="97">
        <f t="shared" si="191"/>
        <v>0</v>
      </c>
      <c r="K935" s="79">
        <f t="shared" si="194"/>
        <v>0</v>
      </c>
      <c r="L935" s="72">
        <f t="shared" si="184"/>
        <v>0</v>
      </c>
      <c r="M935" s="80"/>
      <c r="N935" s="80">
        <f t="shared" si="185"/>
        <v>0</v>
      </c>
      <c r="O935" s="72">
        <f t="shared" si="186"/>
        <v>0</v>
      </c>
      <c r="P935" s="72">
        <f t="shared" si="195"/>
        <v>0</v>
      </c>
      <c r="Q935" s="72">
        <f t="shared" si="192"/>
        <v>0</v>
      </c>
      <c r="R935" s="72">
        <f t="shared" si="193"/>
        <v>0</v>
      </c>
      <c r="S935" s="72">
        <f t="shared" si="196"/>
        <v>0</v>
      </c>
      <c r="T935" s="74">
        <f t="shared" si="187"/>
        <v>0</v>
      </c>
      <c r="U935" s="77">
        <f t="shared" si="188"/>
        <v>360</v>
      </c>
      <c r="V935" s="78">
        <f t="shared" si="189"/>
        <v>0</v>
      </c>
    </row>
    <row r="936" spans="9:22" x14ac:dyDescent="0.25">
      <c r="I936" s="96">
        <f t="shared" si="190"/>
        <v>0</v>
      </c>
      <c r="J936" s="97">
        <f t="shared" si="191"/>
        <v>0</v>
      </c>
      <c r="K936" s="79">
        <f t="shared" si="194"/>
        <v>0</v>
      </c>
      <c r="L936" s="72">
        <f t="shared" si="184"/>
        <v>0</v>
      </c>
      <c r="M936" s="80"/>
      <c r="N936" s="80">
        <f t="shared" si="185"/>
        <v>0</v>
      </c>
      <c r="O936" s="72">
        <f t="shared" si="186"/>
        <v>0</v>
      </c>
      <c r="P936" s="72">
        <f t="shared" si="195"/>
        <v>0</v>
      </c>
      <c r="Q936" s="72">
        <f t="shared" si="192"/>
        <v>0</v>
      </c>
      <c r="R936" s="72">
        <f t="shared" si="193"/>
        <v>0</v>
      </c>
      <c r="S936" s="72">
        <f t="shared" si="196"/>
        <v>0</v>
      </c>
      <c r="T936" s="74">
        <f t="shared" si="187"/>
        <v>0</v>
      </c>
      <c r="U936" s="77">
        <f t="shared" si="188"/>
        <v>360</v>
      </c>
      <c r="V936" s="78">
        <f t="shared" si="189"/>
        <v>0</v>
      </c>
    </row>
    <row r="937" spans="9:22" x14ac:dyDescent="0.25">
      <c r="I937" s="96">
        <f t="shared" si="190"/>
        <v>0</v>
      </c>
      <c r="J937" s="97">
        <f t="shared" si="191"/>
        <v>0</v>
      </c>
      <c r="K937" s="79">
        <f t="shared" si="194"/>
        <v>0</v>
      </c>
      <c r="L937" s="72">
        <f t="shared" si="184"/>
        <v>0</v>
      </c>
      <c r="M937" s="80"/>
      <c r="N937" s="80">
        <f t="shared" si="185"/>
        <v>0</v>
      </c>
      <c r="O937" s="72">
        <f t="shared" si="186"/>
        <v>0</v>
      </c>
      <c r="P937" s="72">
        <f t="shared" si="195"/>
        <v>0</v>
      </c>
      <c r="Q937" s="72">
        <f t="shared" si="192"/>
        <v>0</v>
      </c>
      <c r="R937" s="72">
        <f t="shared" si="193"/>
        <v>0</v>
      </c>
      <c r="S937" s="72">
        <f t="shared" si="196"/>
        <v>0</v>
      </c>
      <c r="T937" s="74">
        <f t="shared" si="187"/>
        <v>0</v>
      </c>
      <c r="U937" s="77">
        <f t="shared" si="188"/>
        <v>360</v>
      </c>
      <c r="V937" s="78">
        <f t="shared" si="189"/>
        <v>0</v>
      </c>
    </row>
    <row r="938" spans="9:22" x14ac:dyDescent="0.25">
      <c r="I938" s="96">
        <f t="shared" si="190"/>
        <v>0</v>
      </c>
      <c r="J938" s="97">
        <f t="shared" si="191"/>
        <v>0</v>
      </c>
      <c r="K938" s="79">
        <f t="shared" si="194"/>
        <v>0</v>
      </c>
      <c r="L938" s="72">
        <f t="shared" si="184"/>
        <v>0</v>
      </c>
      <c r="M938" s="80"/>
      <c r="N938" s="80">
        <f t="shared" si="185"/>
        <v>0</v>
      </c>
      <c r="O938" s="72">
        <f t="shared" si="186"/>
        <v>0</v>
      </c>
      <c r="P938" s="72">
        <f t="shared" si="195"/>
        <v>0</v>
      </c>
      <c r="Q938" s="72">
        <f t="shared" si="192"/>
        <v>0</v>
      </c>
      <c r="R938" s="72">
        <f t="shared" si="193"/>
        <v>0</v>
      </c>
      <c r="S938" s="72">
        <f t="shared" si="196"/>
        <v>0</v>
      </c>
      <c r="T938" s="74">
        <f t="shared" si="187"/>
        <v>0</v>
      </c>
      <c r="U938" s="77">
        <f t="shared" si="188"/>
        <v>360</v>
      </c>
      <c r="V938" s="78">
        <f t="shared" si="189"/>
        <v>0</v>
      </c>
    </row>
    <row r="939" spans="9:22" x14ac:dyDescent="0.25">
      <c r="I939" s="96">
        <f t="shared" si="190"/>
        <v>0</v>
      </c>
      <c r="J939" s="97">
        <f t="shared" si="191"/>
        <v>0</v>
      </c>
      <c r="K939" s="79">
        <f t="shared" si="194"/>
        <v>0</v>
      </c>
      <c r="L939" s="72">
        <f t="shared" si="184"/>
        <v>0</v>
      </c>
      <c r="M939" s="80"/>
      <c r="N939" s="80">
        <f t="shared" si="185"/>
        <v>0</v>
      </c>
      <c r="O939" s="72">
        <f t="shared" si="186"/>
        <v>0</v>
      </c>
      <c r="P939" s="72">
        <f t="shared" si="195"/>
        <v>0</v>
      </c>
      <c r="Q939" s="72">
        <f t="shared" si="192"/>
        <v>0</v>
      </c>
      <c r="R939" s="72">
        <f t="shared" si="193"/>
        <v>0</v>
      </c>
      <c r="S939" s="72">
        <f t="shared" si="196"/>
        <v>0</v>
      </c>
      <c r="T939" s="74">
        <f t="shared" si="187"/>
        <v>0</v>
      </c>
      <c r="U939" s="77">
        <f t="shared" si="188"/>
        <v>360</v>
      </c>
      <c r="V939" s="78">
        <f t="shared" si="189"/>
        <v>0</v>
      </c>
    </row>
    <row r="940" spans="9:22" x14ac:dyDescent="0.25">
      <c r="I940" s="96">
        <f t="shared" si="190"/>
        <v>0</v>
      </c>
      <c r="J940" s="97">
        <f t="shared" si="191"/>
        <v>0</v>
      </c>
      <c r="K940" s="79">
        <f t="shared" si="194"/>
        <v>0</v>
      </c>
      <c r="L940" s="72">
        <f t="shared" si="184"/>
        <v>0</v>
      </c>
      <c r="M940" s="80"/>
      <c r="N940" s="80">
        <f t="shared" si="185"/>
        <v>0</v>
      </c>
      <c r="O940" s="72">
        <f t="shared" si="186"/>
        <v>0</v>
      </c>
      <c r="P940" s="72">
        <f t="shared" si="195"/>
        <v>0</v>
      </c>
      <c r="Q940" s="72">
        <f t="shared" si="192"/>
        <v>0</v>
      </c>
      <c r="R940" s="72">
        <f t="shared" si="193"/>
        <v>0</v>
      </c>
      <c r="S940" s="72">
        <f t="shared" si="196"/>
        <v>0</v>
      </c>
      <c r="T940" s="74">
        <f t="shared" si="187"/>
        <v>0</v>
      </c>
      <c r="U940" s="77">
        <f t="shared" si="188"/>
        <v>360</v>
      </c>
      <c r="V940" s="78">
        <f t="shared" si="189"/>
        <v>0</v>
      </c>
    </row>
    <row r="941" spans="9:22" x14ac:dyDescent="0.25">
      <c r="I941" s="96">
        <f t="shared" si="190"/>
        <v>0</v>
      </c>
      <c r="J941" s="97">
        <f t="shared" si="191"/>
        <v>0</v>
      </c>
      <c r="K941" s="79">
        <f t="shared" si="194"/>
        <v>0</v>
      </c>
      <c r="L941" s="72">
        <f t="shared" si="184"/>
        <v>0</v>
      </c>
      <c r="M941" s="80"/>
      <c r="N941" s="80">
        <f t="shared" si="185"/>
        <v>0</v>
      </c>
      <c r="O941" s="72">
        <f t="shared" si="186"/>
        <v>0</v>
      </c>
      <c r="P941" s="72">
        <f t="shared" si="195"/>
        <v>0</v>
      </c>
      <c r="Q941" s="72">
        <f t="shared" si="192"/>
        <v>0</v>
      </c>
      <c r="R941" s="72">
        <f t="shared" si="193"/>
        <v>0</v>
      </c>
      <c r="S941" s="72">
        <f t="shared" si="196"/>
        <v>0</v>
      </c>
      <c r="T941" s="74">
        <f t="shared" si="187"/>
        <v>0</v>
      </c>
      <c r="U941" s="77">
        <f t="shared" si="188"/>
        <v>360</v>
      </c>
      <c r="V941" s="78">
        <f t="shared" si="189"/>
        <v>0</v>
      </c>
    </row>
    <row r="942" spans="9:22" x14ac:dyDescent="0.25">
      <c r="I942" s="96">
        <f t="shared" si="190"/>
        <v>0</v>
      </c>
      <c r="J942" s="97">
        <f t="shared" si="191"/>
        <v>0</v>
      </c>
      <c r="K942" s="79">
        <f t="shared" si="194"/>
        <v>0</v>
      </c>
      <c r="L942" s="72">
        <f t="shared" si="184"/>
        <v>0</v>
      </c>
      <c r="M942" s="80"/>
      <c r="N942" s="80">
        <f t="shared" si="185"/>
        <v>0</v>
      </c>
      <c r="O942" s="72">
        <f t="shared" si="186"/>
        <v>0</v>
      </c>
      <c r="P942" s="72">
        <f t="shared" si="195"/>
        <v>0</v>
      </c>
      <c r="Q942" s="72">
        <f t="shared" si="192"/>
        <v>0</v>
      </c>
      <c r="R942" s="72">
        <f t="shared" si="193"/>
        <v>0</v>
      </c>
      <c r="S942" s="72">
        <f t="shared" si="196"/>
        <v>0</v>
      </c>
      <c r="T942" s="74">
        <f t="shared" si="187"/>
        <v>0</v>
      </c>
      <c r="U942" s="77">
        <f t="shared" si="188"/>
        <v>360</v>
      </c>
      <c r="V942" s="78">
        <f t="shared" si="189"/>
        <v>0</v>
      </c>
    </row>
    <row r="943" spans="9:22" x14ac:dyDescent="0.25">
      <c r="I943" s="96">
        <f t="shared" si="190"/>
        <v>0</v>
      </c>
      <c r="J943" s="97">
        <f t="shared" si="191"/>
        <v>0</v>
      </c>
      <c r="K943" s="79">
        <f t="shared" si="194"/>
        <v>0</v>
      </c>
      <c r="L943" s="72">
        <f t="shared" si="184"/>
        <v>0</v>
      </c>
      <c r="M943" s="80"/>
      <c r="N943" s="80">
        <f t="shared" si="185"/>
        <v>0</v>
      </c>
      <c r="O943" s="72">
        <f t="shared" si="186"/>
        <v>0</v>
      </c>
      <c r="P943" s="72">
        <f t="shared" si="195"/>
        <v>0</v>
      </c>
      <c r="Q943" s="72">
        <f t="shared" si="192"/>
        <v>0</v>
      </c>
      <c r="R943" s="72">
        <f t="shared" si="193"/>
        <v>0</v>
      </c>
      <c r="S943" s="72">
        <f t="shared" si="196"/>
        <v>0</v>
      </c>
      <c r="T943" s="74">
        <f t="shared" si="187"/>
        <v>0</v>
      </c>
      <c r="U943" s="77">
        <f t="shared" si="188"/>
        <v>360</v>
      </c>
      <c r="V943" s="78">
        <f t="shared" si="189"/>
        <v>0</v>
      </c>
    </row>
    <row r="944" spans="9:22" x14ac:dyDescent="0.25">
      <c r="I944" s="96">
        <f t="shared" si="190"/>
        <v>0</v>
      </c>
      <c r="J944" s="97">
        <f t="shared" si="191"/>
        <v>0</v>
      </c>
      <c r="K944" s="79">
        <f t="shared" si="194"/>
        <v>0</v>
      </c>
      <c r="L944" s="72">
        <f t="shared" si="184"/>
        <v>0</v>
      </c>
      <c r="M944" s="80"/>
      <c r="N944" s="80">
        <f t="shared" si="185"/>
        <v>0</v>
      </c>
      <c r="O944" s="72">
        <f t="shared" si="186"/>
        <v>0</v>
      </c>
      <c r="P944" s="72">
        <f t="shared" si="195"/>
        <v>0</v>
      </c>
      <c r="Q944" s="72">
        <f t="shared" si="192"/>
        <v>0</v>
      </c>
      <c r="R944" s="72">
        <f t="shared" si="193"/>
        <v>0</v>
      </c>
      <c r="S944" s="72">
        <f t="shared" si="196"/>
        <v>0</v>
      </c>
      <c r="T944" s="74">
        <f t="shared" si="187"/>
        <v>0</v>
      </c>
      <c r="U944" s="77">
        <f t="shared" si="188"/>
        <v>360</v>
      </c>
      <c r="V944" s="78">
        <f t="shared" si="189"/>
        <v>0</v>
      </c>
    </row>
    <row r="945" spans="9:22" x14ac:dyDescent="0.25">
      <c r="I945" s="96">
        <f t="shared" si="190"/>
        <v>0</v>
      </c>
      <c r="J945" s="97">
        <f t="shared" si="191"/>
        <v>0</v>
      </c>
      <c r="K945" s="79">
        <f t="shared" si="194"/>
        <v>0</v>
      </c>
      <c r="L945" s="72">
        <f t="shared" si="184"/>
        <v>0</v>
      </c>
      <c r="M945" s="80"/>
      <c r="N945" s="80">
        <f t="shared" si="185"/>
        <v>0</v>
      </c>
      <c r="O945" s="72">
        <f t="shared" si="186"/>
        <v>0</v>
      </c>
      <c r="P945" s="72">
        <f t="shared" si="195"/>
        <v>0</v>
      </c>
      <c r="Q945" s="72">
        <f t="shared" si="192"/>
        <v>0</v>
      </c>
      <c r="R945" s="72">
        <f t="shared" si="193"/>
        <v>0</v>
      </c>
      <c r="S945" s="72">
        <f t="shared" si="196"/>
        <v>0</v>
      </c>
      <c r="T945" s="74">
        <f t="shared" si="187"/>
        <v>0</v>
      </c>
      <c r="U945" s="77">
        <f t="shared" si="188"/>
        <v>360</v>
      </c>
      <c r="V945" s="78">
        <f t="shared" si="189"/>
        <v>0</v>
      </c>
    </row>
    <row r="946" spans="9:22" x14ac:dyDescent="0.25">
      <c r="I946" s="96">
        <f t="shared" si="190"/>
        <v>0</v>
      </c>
      <c r="J946" s="97">
        <f t="shared" si="191"/>
        <v>0</v>
      </c>
      <c r="K946" s="79">
        <f t="shared" si="194"/>
        <v>0</v>
      </c>
      <c r="L946" s="72">
        <f t="shared" si="184"/>
        <v>0</v>
      </c>
      <c r="M946" s="80"/>
      <c r="N946" s="80">
        <f t="shared" si="185"/>
        <v>0</v>
      </c>
      <c r="O946" s="72">
        <f t="shared" si="186"/>
        <v>0</v>
      </c>
      <c r="P946" s="72">
        <f t="shared" si="195"/>
        <v>0</v>
      </c>
      <c r="Q946" s="72">
        <f t="shared" si="192"/>
        <v>0</v>
      </c>
      <c r="R946" s="72">
        <f t="shared" si="193"/>
        <v>0</v>
      </c>
      <c r="S946" s="72">
        <f t="shared" si="196"/>
        <v>0</v>
      </c>
      <c r="T946" s="74">
        <f t="shared" si="187"/>
        <v>0</v>
      </c>
      <c r="U946" s="77">
        <f t="shared" si="188"/>
        <v>360</v>
      </c>
      <c r="V946" s="78">
        <f t="shared" si="189"/>
        <v>0</v>
      </c>
    </row>
    <row r="947" spans="9:22" x14ac:dyDescent="0.25">
      <c r="I947" s="96">
        <f t="shared" si="190"/>
        <v>0</v>
      </c>
      <c r="J947" s="97">
        <f t="shared" si="191"/>
        <v>0</v>
      </c>
      <c r="K947" s="79">
        <f t="shared" si="194"/>
        <v>0</v>
      </c>
      <c r="L947" s="72">
        <f t="shared" si="184"/>
        <v>0</v>
      </c>
      <c r="M947" s="80"/>
      <c r="N947" s="80">
        <f t="shared" si="185"/>
        <v>0</v>
      </c>
      <c r="O947" s="72">
        <f t="shared" si="186"/>
        <v>0</v>
      </c>
      <c r="P947" s="72">
        <f t="shared" si="195"/>
        <v>0</v>
      </c>
      <c r="Q947" s="72">
        <f t="shared" si="192"/>
        <v>0</v>
      </c>
      <c r="R947" s="72">
        <f t="shared" si="193"/>
        <v>0</v>
      </c>
      <c r="S947" s="72">
        <f t="shared" si="196"/>
        <v>0</v>
      </c>
      <c r="T947" s="74">
        <f t="shared" si="187"/>
        <v>0</v>
      </c>
      <c r="U947" s="77">
        <f t="shared" si="188"/>
        <v>360</v>
      </c>
      <c r="V947" s="78">
        <f t="shared" si="189"/>
        <v>0</v>
      </c>
    </row>
    <row r="948" spans="9:22" x14ac:dyDescent="0.25">
      <c r="I948" s="96">
        <f t="shared" si="190"/>
        <v>0</v>
      </c>
      <c r="J948" s="97">
        <f t="shared" si="191"/>
        <v>0</v>
      </c>
      <c r="K948" s="79">
        <f t="shared" si="194"/>
        <v>0</v>
      </c>
      <c r="L948" s="72">
        <f t="shared" si="184"/>
        <v>0</v>
      </c>
      <c r="M948" s="80"/>
      <c r="N948" s="80">
        <f t="shared" si="185"/>
        <v>0</v>
      </c>
      <c r="O948" s="72">
        <f t="shared" si="186"/>
        <v>0</v>
      </c>
      <c r="P948" s="72">
        <f t="shared" si="195"/>
        <v>0</v>
      </c>
      <c r="Q948" s="72">
        <f t="shared" si="192"/>
        <v>0</v>
      </c>
      <c r="R948" s="72">
        <f t="shared" si="193"/>
        <v>0</v>
      </c>
      <c r="S948" s="72">
        <f t="shared" si="196"/>
        <v>0</v>
      </c>
      <c r="T948" s="74">
        <f t="shared" si="187"/>
        <v>0</v>
      </c>
      <c r="U948" s="77">
        <f t="shared" si="188"/>
        <v>360</v>
      </c>
      <c r="V948" s="78">
        <f t="shared" si="189"/>
        <v>0</v>
      </c>
    </row>
    <row r="949" spans="9:22" x14ac:dyDescent="0.25">
      <c r="I949" s="96">
        <f t="shared" si="190"/>
        <v>0</v>
      </c>
      <c r="J949" s="97">
        <f t="shared" si="191"/>
        <v>0</v>
      </c>
      <c r="K949" s="79">
        <f t="shared" si="194"/>
        <v>0</v>
      </c>
      <c r="L949" s="72">
        <f t="shared" si="184"/>
        <v>0</v>
      </c>
      <c r="M949" s="80"/>
      <c r="N949" s="80">
        <f t="shared" si="185"/>
        <v>0</v>
      </c>
      <c r="O949" s="72">
        <f t="shared" si="186"/>
        <v>0</v>
      </c>
      <c r="P949" s="72">
        <f t="shared" si="195"/>
        <v>0</v>
      </c>
      <c r="Q949" s="72">
        <f t="shared" si="192"/>
        <v>0</v>
      </c>
      <c r="R949" s="72">
        <f t="shared" si="193"/>
        <v>0</v>
      </c>
      <c r="S949" s="72">
        <f t="shared" si="196"/>
        <v>0</v>
      </c>
      <c r="T949" s="74">
        <f t="shared" si="187"/>
        <v>0</v>
      </c>
      <c r="U949" s="77">
        <f t="shared" si="188"/>
        <v>360</v>
      </c>
      <c r="V949" s="78">
        <f t="shared" si="189"/>
        <v>0</v>
      </c>
    </row>
    <row r="950" spans="9:22" x14ac:dyDescent="0.25">
      <c r="I950" s="96">
        <f t="shared" si="190"/>
        <v>0</v>
      </c>
      <c r="J950" s="97">
        <f t="shared" si="191"/>
        <v>0</v>
      </c>
      <c r="K950" s="79">
        <f t="shared" si="194"/>
        <v>0</v>
      </c>
      <c r="L950" s="72">
        <f t="shared" si="184"/>
        <v>0</v>
      </c>
      <c r="M950" s="80"/>
      <c r="N950" s="80">
        <f t="shared" si="185"/>
        <v>0</v>
      </c>
      <c r="O950" s="72">
        <f t="shared" si="186"/>
        <v>0</v>
      </c>
      <c r="P950" s="72">
        <f t="shared" si="195"/>
        <v>0</v>
      </c>
      <c r="Q950" s="72">
        <f t="shared" si="192"/>
        <v>0</v>
      </c>
      <c r="R950" s="72">
        <f t="shared" si="193"/>
        <v>0</v>
      </c>
      <c r="S950" s="72">
        <f t="shared" si="196"/>
        <v>0</v>
      </c>
      <c r="T950" s="74">
        <f t="shared" si="187"/>
        <v>0</v>
      </c>
      <c r="U950" s="77">
        <f t="shared" si="188"/>
        <v>360</v>
      </c>
      <c r="V950" s="78">
        <f t="shared" si="189"/>
        <v>0</v>
      </c>
    </row>
    <row r="951" spans="9:22" x14ac:dyDescent="0.25">
      <c r="I951" s="96">
        <f t="shared" si="190"/>
        <v>0</v>
      </c>
      <c r="J951" s="97">
        <f t="shared" si="191"/>
        <v>0</v>
      </c>
      <c r="K951" s="79">
        <f t="shared" si="194"/>
        <v>0</v>
      </c>
      <c r="L951" s="72">
        <f t="shared" si="184"/>
        <v>0</v>
      </c>
      <c r="M951" s="80"/>
      <c r="N951" s="80">
        <f t="shared" si="185"/>
        <v>0</v>
      </c>
      <c r="O951" s="72">
        <f t="shared" si="186"/>
        <v>0</v>
      </c>
      <c r="P951" s="72">
        <f t="shared" si="195"/>
        <v>0</v>
      </c>
      <c r="Q951" s="72">
        <f t="shared" si="192"/>
        <v>0</v>
      </c>
      <c r="R951" s="72">
        <f t="shared" si="193"/>
        <v>0</v>
      </c>
      <c r="S951" s="72">
        <f t="shared" si="196"/>
        <v>0</v>
      </c>
      <c r="T951" s="74">
        <f t="shared" si="187"/>
        <v>0</v>
      </c>
      <c r="U951" s="77">
        <f t="shared" si="188"/>
        <v>360</v>
      </c>
      <c r="V951" s="78">
        <f t="shared" si="189"/>
        <v>0</v>
      </c>
    </row>
    <row r="952" spans="9:22" x14ac:dyDescent="0.25">
      <c r="I952" s="96">
        <f t="shared" si="190"/>
        <v>0</v>
      </c>
      <c r="J952" s="97">
        <f t="shared" si="191"/>
        <v>0</v>
      </c>
      <c r="K952" s="79">
        <f t="shared" si="194"/>
        <v>0</v>
      </c>
      <c r="L952" s="72">
        <f t="shared" si="184"/>
        <v>0</v>
      </c>
      <c r="M952" s="80"/>
      <c r="N952" s="80">
        <f t="shared" si="185"/>
        <v>0</v>
      </c>
      <c r="O952" s="72">
        <f t="shared" si="186"/>
        <v>0</v>
      </c>
      <c r="P952" s="72">
        <f t="shared" si="195"/>
        <v>0</v>
      </c>
      <c r="Q952" s="72">
        <f t="shared" si="192"/>
        <v>0</v>
      </c>
      <c r="R952" s="72">
        <f t="shared" si="193"/>
        <v>0</v>
      </c>
      <c r="S952" s="72">
        <f t="shared" si="196"/>
        <v>0</v>
      </c>
      <c r="T952" s="74">
        <f t="shared" si="187"/>
        <v>0</v>
      </c>
      <c r="U952" s="77">
        <f t="shared" si="188"/>
        <v>360</v>
      </c>
      <c r="V952" s="78">
        <f t="shared" si="189"/>
        <v>0</v>
      </c>
    </row>
    <row r="953" spans="9:22" x14ac:dyDescent="0.25">
      <c r="I953" s="96">
        <f t="shared" si="190"/>
        <v>0</v>
      </c>
      <c r="J953" s="97">
        <f t="shared" si="191"/>
        <v>0</v>
      </c>
      <c r="K953" s="79">
        <f t="shared" si="194"/>
        <v>0</v>
      </c>
      <c r="L953" s="72">
        <f t="shared" si="184"/>
        <v>0</v>
      </c>
      <c r="M953" s="80"/>
      <c r="N953" s="80">
        <f t="shared" si="185"/>
        <v>0</v>
      </c>
      <c r="O953" s="72">
        <f t="shared" si="186"/>
        <v>0</v>
      </c>
      <c r="P953" s="72">
        <f t="shared" si="195"/>
        <v>0</v>
      </c>
      <c r="Q953" s="72">
        <f t="shared" si="192"/>
        <v>0</v>
      </c>
      <c r="R953" s="72">
        <f t="shared" si="193"/>
        <v>0</v>
      </c>
      <c r="S953" s="72">
        <f t="shared" si="196"/>
        <v>0</v>
      </c>
      <c r="T953" s="74">
        <f t="shared" si="187"/>
        <v>0</v>
      </c>
      <c r="U953" s="77">
        <f t="shared" si="188"/>
        <v>360</v>
      </c>
      <c r="V953" s="78">
        <f t="shared" si="189"/>
        <v>0</v>
      </c>
    </row>
    <row r="954" spans="9:22" x14ac:dyDescent="0.25">
      <c r="I954" s="96">
        <f t="shared" si="190"/>
        <v>0</v>
      </c>
      <c r="J954" s="97">
        <f t="shared" si="191"/>
        <v>0</v>
      </c>
      <c r="K954" s="79">
        <f t="shared" si="194"/>
        <v>0</v>
      </c>
      <c r="L954" s="72">
        <f t="shared" si="184"/>
        <v>0</v>
      </c>
      <c r="M954" s="80"/>
      <c r="N954" s="80">
        <f t="shared" si="185"/>
        <v>0</v>
      </c>
      <c r="O954" s="72">
        <f t="shared" si="186"/>
        <v>0</v>
      </c>
      <c r="P954" s="72">
        <f t="shared" si="195"/>
        <v>0</v>
      </c>
      <c r="Q954" s="72">
        <f t="shared" si="192"/>
        <v>0</v>
      </c>
      <c r="R954" s="72">
        <f t="shared" si="193"/>
        <v>0</v>
      </c>
      <c r="S954" s="72">
        <f t="shared" si="196"/>
        <v>0</v>
      </c>
      <c r="T954" s="74">
        <f t="shared" si="187"/>
        <v>0</v>
      </c>
      <c r="U954" s="77">
        <f t="shared" si="188"/>
        <v>360</v>
      </c>
      <c r="V954" s="78">
        <f t="shared" si="189"/>
        <v>0</v>
      </c>
    </row>
    <row r="955" spans="9:22" x14ac:dyDescent="0.25">
      <c r="I955" s="96">
        <f t="shared" si="190"/>
        <v>0</v>
      </c>
      <c r="J955" s="97">
        <f t="shared" si="191"/>
        <v>0</v>
      </c>
      <c r="K955" s="79">
        <f t="shared" si="194"/>
        <v>0</v>
      </c>
      <c r="L955" s="72">
        <f t="shared" si="184"/>
        <v>0</v>
      </c>
      <c r="M955" s="80"/>
      <c r="N955" s="80">
        <f t="shared" si="185"/>
        <v>0</v>
      </c>
      <c r="O955" s="72">
        <f t="shared" si="186"/>
        <v>0</v>
      </c>
      <c r="P955" s="72">
        <f t="shared" si="195"/>
        <v>0</v>
      </c>
      <c r="Q955" s="72">
        <f t="shared" si="192"/>
        <v>0</v>
      </c>
      <c r="R955" s="72">
        <f t="shared" si="193"/>
        <v>0</v>
      </c>
      <c r="S955" s="72">
        <f t="shared" si="196"/>
        <v>0</v>
      </c>
      <c r="T955" s="74">
        <f t="shared" si="187"/>
        <v>0</v>
      </c>
      <c r="U955" s="77">
        <f t="shared" si="188"/>
        <v>360</v>
      </c>
      <c r="V955" s="78">
        <f t="shared" si="189"/>
        <v>0</v>
      </c>
    </row>
    <row r="956" spans="9:22" x14ac:dyDescent="0.25">
      <c r="I956" s="96">
        <f t="shared" si="190"/>
        <v>0</v>
      </c>
      <c r="J956" s="97">
        <f t="shared" si="191"/>
        <v>0</v>
      </c>
      <c r="K956" s="79">
        <f t="shared" si="194"/>
        <v>0</v>
      </c>
      <c r="L956" s="72">
        <f t="shared" si="184"/>
        <v>0</v>
      </c>
      <c r="M956" s="80"/>
      <c r="N956" s="80">
        <f t="shared" si="185"/>
        <v>0</v>
      </c>
      <c r="O956" s="72">
        <f t="shared" si="186"/>
        <v>0</v>
      </c>
      <c r="P956" s="72">
        <f t="shared" si="195"/>
        <v>0</v>
      </c>
      <c r="Q956" s="72">
        <f t="shared" si="192"/>
        <v>0</v>
      </c>
      <c r="R956" s="72">
        <f t="shared" si="193"/>
        <v>0</v>
      </c>
      <c r="S956" s="72">
        <f t="shared" si="196"/>
        <v>0</v>
      </c>
      <c r="T956" s="74">
        <f t="shared" si="187"/>
        <v>0</v>
      </c>
      <c r="U956" s="77">
        <f t="shared" si="188"/>
        <v>360</v>
      </c>
      <c r="V956" s="78">
        <f t="shared" si="189"/>
        <v>0</v>
      </c>
    </row>
    <row r="957" spans="9:22" x14ac:dyDescent="0.25">
      <c r="I957" s="96">
        <f t="shared" si="190"/>
        <v>0</v>
      </c>
      <c r="J957" s="97">
        <f t="shared" si="191"/>
        <v>0</v>
      </c>
      <c r="K957" s="79">
        <f t="shared" si="194"/>
        <v>0</v>
      </c>
      <c r="L957" s="72">
        <f t="shared" si="184"/>
        <v>0</v>
      </c>
      <c r="M957" s="80"/>
      <c r="N957" s="80">
        <f t="shared" si="185"/>
        <v>0</v>
      </c>
      <c r="O957" s="72">
        <f t="shared" si="186"/>
        <v>0</v>
      </c>
      <c r="P957" s="72">
        <f t="shared" si="195"/>
        <v>0</v>
      </c>
      <c r="Q957" s="72">
        <f t="shared" si="192"/>
        <v>0</v>
      </c>
      <c r="R957" s="72">
        <f t="shared" si="193"/>
        <v>0</v>
      </c>
      <c r="S957" s="72">
        <f t="shared" si="196"/>
        <v>0</v>
      </c>
      <c r="T957" s="74">
        <f t="shared" si="187"/>
        <v>0</v>
      </c>
      <c r="U957" s="77">
        <f t="shared" si="188"/>
        <v>360</v>
      </c>
      <c r="V957" s="78">
        <f t="shared" si="189"/>
        <v>0</v>
      </c>
    </row>
    <row r="958" spans="9:22" x14ac:dyDescent="0.25">
      <c r="I958" s="96">
        <f t="shared" si="190"/>
        <v>0</v>
      </c>
      <c r="J958" s="97">
        <f t="shared" si="191"/>
        <v>0</v>
      </c>
      <c r="K958" s="79">
        <f t="shared" si="194"/>
        <v>0</v>
      </c>
      <c r="L958" s="72">
        <f t="shared" si="184"/>
        <v>0</v>
      </c>
      <c r="M958" s="80"/>
      <c r="N958" s="80">
        <f t="shared" si="185"/>
        <v>0</v>
      </c>
      <c r="O958" s="72">
        <f t="shared" si="186"/>
        <v>0</v>
      </c>
      <c r="P958" s="72">
        <f t="shared" si="195"/>
        <v>0</v>
      </c>
      <c r="Q958" s="72">
        <f t="shared" si="192"/>
        <v>0</v>
      </c>
      <c r="R958" s="72">
        <f t="shared" si="193"/>
        <v>0</v>
      </c>
      <c r="S958" s="72">
        <f t="shared" si="196"/>
        <v>0</v>
      </c>
      <c r="T958" s="74">
        <f t="shared" si="187"/>
        <v>0</v>
      </c>
      <c r="U958" s="77">
        <f t="shared" si="188"/>
        <v>360</v>
      </c>
      <c r="V958" s="78">
        <f t="shared" si="189"/>
        <v>0</v>
      </c>
    </row>
    <row r="959" spans="9:22" x14ac:dyDescent="0.25">
      <c r="I959" s="96">
        <f t="shared" si="190"/>
        <v>0</v>
      </c>
      <c r="J959" s="97">
        <f t="shared" si="191"/>
        <v>0</v>
      </c>
      <c r="K959" s="79">
        <f t="shared" si="194"/>
        <v>0</v>
      </c>
      <c r="L959" s="72">
        <f t="shared" si="184"/>
        <v>0</v>
      </c>
      <c r="M959" s="80"/>
      <c r="N959" s="80">
        <f t="shared" si="185"/>
        <v>0</v>
      </c>
      <c r="O959" s="72">
        <f t="shared" si="186"/>
        <v>0</v>
      </c>
      <c r="P959" s="72">
        <f t="shared" si="195"/>
        <v>0</v>
      </c>
      <c r="Q959" s="72">
        <f t="shared" si="192"/>
        <v>0</v>
      </c>
      <c r="R959" s="72">
        <f t="shared" si="193"/>
        <v>0</v>
      </c>
      <c r="S959" s="72">
        <f t="shared" si="196"/>
        <v>0</v>
      </c>
      <c r="T959" s="74">
        <f t="shared" si="187"/>
        <v>0</v>
      </c>
      <c r="U959" s="77">
        <f t="shared" si="188"/>
        <v>360</v>
      </c>
      <c r="V959" s="78">
        <f t="shared" si="189"/>
        <v>0</v>
      </c>
    </row>
    <row r="960" spans="9:22" x14ac:dyDescent="0.25">
      <c r="I960" s="96">
        <f t="shared" si="190"/>
        <v>0</v>
      </c>
      <c r="J960" s="97">
        <f t="shared" si="191"/>
        <v>0</v>
      </c>
      <c r="K960" s="79">
        <f t="shared" si="194"/>
        <v>0</v>
      </c>
      <c r="L960" s="72">
        <f t="shared" si="184"/>
        <v>0</v>
      </c>
      <c r="M960" s="80"/>
      <c r="N960" s="80">
        <f t="shared" si="185"/>
        <v>0</v>
      </c>
      <c r="O960" s="72">
        <f t="shared" si="186"/>
        <v>0</v>
      </c>
      <c r="P960" s="72">
        <f t="shared" si="195"/>
        <v>0</v>
      </c>
      <c r="Q960" s="72">
        <f t="shared" si="192"/>
        <v>0</v>
      </c>
      <c r="R960" s="72">
        <f t="shared" si="193"/>
        <v>0</v>
      </c>
      <c r="S960" s="72">
        <f t="shared" si="196"/>
        <v>0</v>
      </c>
      <c r="T960" s="74">
        <f t="shared" si="187"/>
        <v>0</v>
      </c>
      <c r="U960" s="77">
        <f t="shared" si="188"/>
        <v>360</v>
      </c>
      <c r="V960" s="78">
        <f t="shared" si="189"/>
        <v>0</v>
      </c>
    </row>
    <row r="961" spans="9:22" x14ac:dyDescent="0.25">
      <c r="I961" s="96">
        <f t="shared" si="190"/>
        <v>0</v>
      </c>
      <c r="J961" s="97">
        <f t="shared" si="191"/>
        <v>0</v>
      </c>
      <c r="K961" s="79">
        <f t="shared" si="194"/>
        <v>0</v>
      </c>
      <c r="L961" s="72">
        <f t="shared" si="184"/>
        <v>0</v>
      </c>
      <c r="M961" s="80"/>
      <c r="N961" s="80">
        <f t="shared" si="185"/>
        <v>0</v>
      </c>
      <c r="O961" s="72">
        <f t="shared" si="186"/>
        <v>0</v>
      </c>
      <c r="P961" s="72">
        <f t="shared" si="195"/>
        <v>0</v>
      </c>
      <c r="Q961" s="72">
        <f t="shared" si="192"/>
        <v>0</v>
      </c>
      <c r="R961" s="72">
        <f t="shared" si="193"/>
        <v>0</v>
      </c>
      <c r="S961" s="72">
        <f t="shared" si="196"/>
        <v>0</v>
      </c>
      <c r="T961" s="74">
        <f t="shared" si="187"/>
        <v>0</v>
      </c>
      <c r="U961" s="77">
        <f t="shared" si="188"/>
        <v>360</v>
      </c>
      <c r="V961" s="78">
        <f t="shared" si="189"/>
        <v>0</v>
      </c>
    </row>
    <row r="962" spans="9:22" x14ac:dyDescent="0.25">
      <c r="I962" s="96">
        <f t="shared" si="190"/>
        <v>0</v>
      </c>
      <c r="J962" s="97">
        <f t="shared" si="191"/>
        <v>0</v>
      </c>
      <c r="K962" s="79">
        <f t="shared" si="194"/>
        <v>0</v>
      </c>
      <c r="L962" s="72">
        <f t="shared" si="184"/>
        <v>0</v>
      </c>
      <c r="M962" s="80"/>
      <c r="N962" s="80">
        <f t="shared" si="185"/>
        <v>0</v>
      </c>
      <c r="O962" s="72">
        <f t="shared" si="186"/>
        <v>0</v>
      </c>
      <c r="P962" s="72">
        <f t="shared" si="195"/>
        <v>0</v>
      </c>
      <c r="Q962" s="72">
        <f t="shared" si="192"/>
        <v>0</v>
      </c>
      <c r="R962" s="72">
        <f t="shared" si="193"/>
        <v>0</v>
      </c>
      <c r="S962" s="72">
        <f t="shared" si="196"/>
        <v>0</v>
      </c>
      <c r="T962" s="74">
        <f t="shared" si="187"/>
        <v>0</v>
      </c>
      <c r="U962" s="77">
        <f t="shared" si="188"/>
        <v>360</v>
      </c>
      <c r="V962" s="78">
        <f t="shared" si="189"/>
        <v>0</v>
      </c>
    </row>
    <row r="963" spans="9:22" x14ac:dyDescent="0.25">
      <c r="I963" s="96">
        <f t="shared" si="190"/>
        <v>0</v>
      </c>
      <c r="J963" s="97">
        <f t="shared" si="191"/>
        <v>0</v>
      </c>
      <c r="K963" s="79">
        <f t="shared" si="194"/>
        <v>0</v>
      </c>
      <c r="L963" s="72">
        <f t="shared" si="184"/>
        <v>0</v>
      </c>
      <c r="M963" s="80"/>
      <c r="N963" s="80">
        <f t="shared" si="185"/>
        <v>0</v>
      </c>
      <c r="O963" s="72">
        <f t="shared" si="186"/>
        <v>0</v>
      </c>
      <c r="P963" s="72">
        <f t="shared" si="195"/>
        <v>0</v>
      </c>
      <c r="Q963" s="72">
        <f t="shared" si="192"/>
        <v>0</v>
      </c>
      <c r="R963" s="72">
        <f t="shared" si="193"/>
        <v>0</v>
      </c>
      <c r="S963" s="72">
        <f t="shared" si="196"/>
        <v>0</v>
      </c>
      <c r="T963" s="74">
        <f t="shared" si="187"/>
        <v>0</v>
      </c>
      <c r="U963" s="77">
        <f t="shared" si="188"/>
        <v>360</v>
      </c>
      <c r="V963" s="78">
        <f t="shared" si="189"/>
        <v>0</v>
      </c>
    </row>
    <row r="964" spans="9:22" x14ac:dyDescent="0.25">
      <c r="I964" s="96">
        <f t="shared" si="190"/>
        <v>0</v>
      </c>
      <c r="J964" s="97">
        <f t="shared" si="191"/>
        <v>0</v>
      </c>
      <c r="K964" s="79">
        <f t="shared" si="194"/>
        <v>0</v>
      </c>
      <c r="L964" s="72">
        <f t="shared" si="184"/>
        <v>0</v>
      </c>
      <c r="M964" s="80"/>
      <c r="N964" s="80">
        <f t="shared" si="185"/>
        <v>0</v>
      </c>
      <c r="O964" s="72">
        <f t="shared" si="186"/>
        <v>0</v>
      </c>
      <c r="P964" s="72">
        <f t="shared" si="195"/>
        <v>0</v>
      </c>
      <c r="Q964" s="72">
        <f t="shared" si="192"/>
        <v>0</v>
      </c>
      <c r="R964" s="72">
        <f t="shared" si="193"/>
        <v>0</v>
      </c>
      <c r="S964" s="72">
        <f t="shared" si="196"/>
        <v>0</v>
      </c>
      <c r="T964" s="74">
        <f t="shared" si="187"/>
        <v>0</v>
      </c>
      <c r="U964" s="77">
        <f t="shared" si="188"/>
        <v>360</v>
      </c>
      <c r="V964" s="78">
        <f t="shared" si="189"/>
        <v>0</v>
      </c>
    </row>
    <row r="965" spans="9:22" x14ac:dyDescent="0.25">
      <c r="I965" s="96">
        <f t="shared" si="190"/>
        <v>0</v>
      </c>
      <c r="J965" s="97">
        <f t="shared" si="191"/>
        <v>0</v>
      </c>
      <c r="K965" s="79">
        <f t="shared" si="194"/>
        <v>0</v>
      </c>
      <c r="L965" s="72">
        <f t="shared" si="184"/>
        <v>0</v>
      </c>
      <c r="M965" s="80"/>
      <c r="N965" s="80">
        <f t="shared" si="185"/>
        <v>0</v>
      </c>
      <c r="O965" s="72">
        <f t="shared" si="186"/>
        <v>0</v>
      </c>
      <c r="P965" s="72">
        <f t="shared" si="195"/>
        <v>0</v>
      </c>
      <c r="Q965" s="72">
        <f t="shared" si="192"/>
        <v>0</v>
      </c>
      <c r="R965" s="72">
        <f t="shared" si="193"/>
        <v>0</v>
      </c>
      <c r="S965" s="72">
        <f t="shared" si="196"/>
        <v>0</v>
      </c>
      <c r="T965" s="74">
        <f t="shared" si="187"/>
        <v>0</v>
      </c>
      <c r="U965" s="77">
        <f t="shared" si="188"/>
        <v>360</v>
      </c>
      <c r="V965" s="78">
        <f t="shared" si="189"/>
        <v>0</v>
      </c>
    </row>
    <row r="966" spans="9:22" x14ac:dyDescent="0.25">
      <c r="I966" s="96">
        <f t="shared" si="190"/>
        <v>0</v>
      </c>
      <c r="J966" s="97">
        <f t="shared" si="191"/>
        <v>0</v>
      </c>
      <c r="K966" s="79">
        <f t="shared" si="194"/>
        <v>0</v>
      </c>
      <c r="L966" s="72">
        <f t="shared" si="184"/>
        <v>0</v>
      </c>
      <c r="M966" s="80"/>
      <c r="N966" s="80">
        <f t="shared" si="185"/>
        <v>0</v>
      </c>
      <c r="O966" s="72">
        <f t="shared" si="186"/>
        <v>0</v>
      </c>
      <c r="P966" s="72">
        <f t="shared" si="195"/>
        <v>0</v>
      </c>
      <c r="Q966" s="72">
        <f t="shared" si="192"/>
        <v>0</v>
      </c>
      <c r="R966" s="72">
        <f t="shared" si="193"/>
        <v>0</v>
      </c>
      <c r="S966" s="72">
        <f t="shared" si="196"/>
        <v>0</v>
      </c>
      <c r="T966" s="74">
        <f t="shared" si="187"/>
        <v>0</v>
      </c>
      <c r="U966" s="77">
        <f t="shared" si="188"/>
        <v>360</v>
      </c>
      <c r="V966" s="78">
        <f t="shared" si="189"/>
        <v>0</v>
      </c>
    </row>
    <row r="967" spans="9:22" x14ac:dyDescent="0.25">
      <c r="I967" s="96">
        <f t="shared" si="190"/>
        <v>0</v>
      </c>
      <c r="J967" s="97">
        <f t="shared" si="191"/>
        <v>0</v>
      </c>
      <c r="K967" s="79">
        <f t="shared" si="194"/>
        <v>0</v>
      </c>
      <c r="L967" s="72">
        <f t="shared" ref="L967:L1002" si="197">(IF(K967&gt;0,$L$5*((1+$E$35)^J967),0))</f>
        <v>0</v>
      </c>
      <c r="M967" s="80"/>
      <c r="N967" s="80">
        <f t="shared" ref="N967:N1002" si="198">IF(K967&gt;0,$N$5/12,0)</f>
        <v>0</v>
      </c>
      <c r="O967" s="72">
        <f t="shared" ref="O967:O1002" si="199">IF(K967&gt;0,($O$5-(ROUNDDOWN(($K$5-K967)/12,0)*$B$52))/12,0)</f>
        <v>0</v>
      </c>
      <c r="P967" s="72">
        <f t="shared" si="195"/>
        <v>0</v>
      </c>
      <c r="Q967" s="72">
        <f t="shared" si="192"/>
        <v>0</v>
      </c>
      <c r="R967" s="72">
        <f t="shared" si="193"/>
        <v>0</v>
      </c>
      <c r="S967" s="72">
        <f t="shared" si="196"/>
        <v>0</v>
      </c>
      <c r="T967" s="74">
        <f t="shared" ref="T967:T1002" si="200">IF(K967&gt;0,L967-M967-N967-O967,0)</f>
        <v>0</v>
      </c>
      <c r="U967" s="77">
        <f t="shared" ref="U967:U1002" si="201">$K$5-K968</f>
        <v>360</v>
      </c>
      <c r="V967" s="78">
        <f t="shared" ref="V967:V1002" si="202">S967</f>
        <v>0</v>
      </c>
    </row>
    <row r="968" spans="9:22" x14ac:dyDescent="0.25">
      <c r="I968" s="96">
        <f t="shared" ref="I968:I1002" si="203">IF($I$5&gt;K968,($I$5-K968)/12,0)</f>
        <v>0</v>
      </c>
      <c r="J968" s="97">
        <f t="shared" ref="J968:J1002" si="204">ROUNDDOWN(I968,0)</f>
        <v>0</v>
      </c>
      <c r="K968" s="79">
        <f t="shared" si="194"/>
        <v>0</v>
      </c>
      <c r="L968" s="72">
        <f t="shared" si="197"/>
        <v>0</v>
      </c>
      <c r="M968" s="80"/>
      <c r="N968" s="80">
        <f t="shared" si="198"/>
        <v>0</v>
      </c>
      <c r="O968" s="72">
        <f t="shared" si="199"/>
        <v>0</v>
      </c>
      <c r="P968" s="72">
        <f t="shared" si="195"/>
        <v>0</v>
      </c>
      <c r="Q968" s="72">
        <f t="shared" ref="Q968:Q1002" si="205">IF(K968&gt;0,(S967+T968)*(1-($P$5/12)),0)</f>
        <v>0</v>
      </c>
      <c r="R968" s="72">
        <f t="shared" ref="R968:R1002" si="206">Q968*($B$15/12)</f>
        <v>0</v>
      </c>
      <c r="S968" s="72">
        <f t="shared" si="196"/>
        <v>0</v>
      </c>
      <c r="T968" s="74">
        <f t="shared" si="200"/>
        <v>0</v>
      </c>
      <c r="U968" s="77">
        <f t="shared" si="201"/>
        <v>360</v>
      </c>
      <c r="V968" s="78">
        <f t="shared" si="202"/>
        <v>0</v>
      </c>
    </row>
    <row r="969" spans="9:22" x14ac:dyDescent="0.25">
      <c r="I969" s="96">
        <f t="shared" si="203"/>
        <v>0</v>
      </c>
      <c r="J969" s="97">
        <f t="shared" si="204"/>
        <v>0</v>
      </c>
      <c r="K969" s="79">
        <f t="shared" ref="K969:K1002" si="207">IF(K968-1&gt;0,K968-1,0)</f>
        <v>0</v>
      </c>
      <c r="L969" s="72">
        <f t="shared" si="197"/>
        <v>0</v>
      </c>
      <c r="M969" s="80"/>
      <c r="N969" s="80">
        <f t="shared" si="198"/>
        <v>0</v>
      </c>
      <c r="O969" s="72">
        <f t="shared" si="199"/>
        <v>0</v>
      </c>
      <c r="P969" s="72">
        <f t="shared" ref="P969:P1002" si="208">IF(K969&gt;0,Q969*($P$5/12),0)</f>
        <v>0</v>
      </c>
      <c r="Q969" s="72">
        <f t="shared" si="205"/>
        <v>0</v>
      </c>
      <c r="R969" s="72">
        <f t="shared" si="206"/>
        <v>0</v>
      </c>
      <c r="S969" s="72">
        <f t="shared" si="196"/>
        <v>0</v>
      </c>
      <c r="T969" s="74">
        <f t="shared" si="200"/>
        <v>0</v>
      </c>
      <c r="U969" s="77">
        <f t="shared" si="201"/>
        <v>360</v>
      </c>
      <c r="V969" s="78">
        <f t="shared" si="202"/>
        <v>0</v>
      </c>
    </row>
    <row r="970" spans="9:22" x14ac:dyDescent="0.25">
      <c r="I970" s="96">
        <f t="shared" si="203"/>
        <v>0</v>
      </c>
      <c r="J970" s="97">
        <f t="shared" si="204"/>
        <v>0</v>
      </c>
      <c r="K970" s="79">
        <f t="shared" si="207"/>
        <v>0</v>
      </c>
      <c r="L970" s="72">
        <f t="shared" si="197"/>
        <v>0</v>
      </c>
      <c r="M970" s="80"/>
      <c r="N970" s="80">
        <f t="shared" si="198"/>
        <v>0</v>
      </c>
      <c r="O970" s="72">
        <f t="shared" si="199"/>
        <v>0</v>
      </c>
      <c r="P970" s="72">
        <f t="shared" si="208"/>
        <v>0</v>
      </c>
      <c r="Q970" s="72">
        <f t="shared" si="205"/>
        <v>0</v>
      </c>
      <c r="R970" s="72">
        <f t="shared" si="206"/>
        <v>0</v>
      </c>
      <c r="S970" s="72">
        <f t="shared" si="196"/>
        <v>0</v>
      </c>
      <c r="T970" s="74">
        <f t="shared" si="200"/>
        <v>0</v>
      </c>
      <c r="U970" s="77">
        <f t="shared" si="201"/>
        <v>360</v>
      </c>
      <c r="V970" s="78">
        <f t="shared" si="202"/>
        <v>0</v>
      </c>
    </row>
    <row r="971" spans="9:22" x14ac:dyDescent="0.25">
      <c r="I971" s="96">
        <f t="shared" si="203"/>
        <v>0</v>
      </c>
      <c r="J971" s="97">
        <f t="shared" si="204"/>
        <v>0</v>
      </c>
      <c r="K971" s="79">
        <f t="shared" si="207"/>
        <v>0</v>
      </c>
      <c r="L971" s="72">
        <f t="shared" si="197"/>
        <v>0</v>
      </c>
      <c r="M971" s="80"/>
      <c r="N971" s="80">
        <f t="shared" si="198"/>
        <v>0</v>
      </c>
      <c r="O971" s="72">
        <f t="shared" si="199"/>
        <v>0</v>
      </c>
      <c r="P971" s="72">
        <f t="shared" si="208"/>
        <v>0</v>
      </c>
      <c r="Q971" s="72">
        <f t="shared" si="205"/>
        <v>0</v>
      </c>
      <c r="R971" s="72">
        <f t="shared" si="206"/>
        <v>0</v>
      </c>
      <c r="S971" s="72">
        <f t="shared" si="196"/>
        <v>0</v>
      </c>
      <c r="T971" s="74">
        <f t="shared" si="200"/>
        <v>0</v>
      </c>
      <c r="U971" s="77">
        <f t="shared" si="201"/>
        <v>360</v>
      </c>
      <c r="V971" s="78">
        <f t="shared" si="202"/>
        <v>0</v>
      </c>
    </row>
    <row r="972" spans="9:22" x14ac:dyDescent="0.25">
      <c r="I972" s="96">
        <f t="shared" si="203"/>
        <v>0</v>
      </c>
      <c r="J972" s="97">
        <f t="shared" si="204"/>
        <v>0</v>
      </c>
      <c r="K972" s="79">
        <f t="shared" si="207"/>
        <v>0</v>
      </c>
      <c r="L972" s="72">
        <f t="shared" si="197"/>
        <v>0</v>
      </c>
      <c r="M972" s="80"/>
      <c r="N972" s="80">
        <f t="shared" si="198"/>
        <v>0</v>
      </c>
      <c r="O972" s="72">
        <f t="shared" si="199"/>
        <v>0</v>
      </c>
      <c r="P972" s="72">
        <f t="shared" si="208"/>
        <v>0</v>
      </c>
      <c r="Q972" s="72">
        <f t="shared" si="205"/>
        <v>0</v>
      </c>
      <c r="R972" s="72">
        <f t="shared" si="206"/>
        <v>0</v>
      </c>
      <c r="S972" s="72">
        <f t="shared" si="196"/>
        <v>0</v>
      </c>
      <c r="T972" s="74">
        <f t="shared" si="200"/>
        <v>0</v>
      </c>
      <c r="U972" s="77">
        <f t="shared" si="201"/>
        <v>360</v>
      </c>
      <c r="V972" s="78">
        <f t="shared" si="202"/>
        <v>0</v>
      </c>
    </row>
    <row r="973" spans="9:22" x14ac:dyDescent="0.25">
      <c r="I973" s="96">
        <f t="shared" si="203"/>
        <v>0</v>
      </c>
      <c r="J973" s="97">
        <f t="shared" si="204"/>
        <v>0</v>
      </c>
      <c r="K973" s="79">
        <f t="shared" si="207"/>
        <v>0</v>
      </c>
      <c r="L973" s="72">
        <f t="shared" si="197"/>
        <v>0</v>
      </c>
      <c r="M973" s="80"/>
      <c r="N973" s="80">
        <f t="shared" si="198"/>
        <v>0</v>
      </c>
      <c r="O973" s="72">
        <f t="shared" si="199"/>
        <v>0</v>
      </c>
      <c r="P973" s="72">
        <f t="shared" si="208"/>
        <v>0</v>
      </c>
      <c r="Q973" s="72">
        <f t="shared" si="205"/>
        <v>0</v>
      </c>
      <c r="R973" s="72">
        <f t="shared" si="206"/>
        <v>0</v>
      </c>
      <c r="S973" s="72">
        <f t="shared" si="196"/>
        <v>0</v>
      </c>
      <c r="T973" s="74">
        <f t="shared" si="200"/>
        <v>0</v>
      </c>
      <c r="U973" s="77">
        <f t="shared" si="201"/>
        <v>360</v>
      </c>
      <c r="V973" s="78">
        <f t="shared" si="202"/>
        <v>0</v>
      </c>
    </row>
    <row r="974" spans="9:22" x14ac:dyDescent="0.25">
      <c r="I974" s="96">
        <f t="shared" si="203"/>
        <v>0</v>
      </c>
      <c r="J974" s="97">
        <f t="shared" si="204"/>
        <v>0</v>
      </c>
      <c r="K974" s="79">
        <f t="shared" si="207"/>
        <v>0</v>
      </c>
      <c r="L974" s="72">
        <f t="shared" si="197"/>
        <v>0</v>
      </c>
      <c r="M974" s="80"/>
      <c r="N974" s="80">
        <f t="shared" si="198"/>
        <v>0</v>
      </c>
      <c r="O974" s="72">
        <f t="shared" si="199"/>
        <v>0</v>
      </c>
      <c r="P974" s="72">
        <f t="shared" si="208"/>
        <v>0</v>
      </c>
      <c r="Q974" s="72">
        <f t="shared" si="205"/>
        <v>0</v>
      </c>
      <c r="R974" s="72">
        <f t="shared" si="206"/>
        <v>0</v>
      </c>
      <c r="S974" s="72">
        <f t="shared" si="196"/>
        <v>0</v>
      </c>
      <c r="T974" s="74">
        <f t="shared" si="200"/>
        <v>0</v>
      </c>
      <c r="U974" s="77">
        <f t="shared" si="201"/>
        <v>360</v>
      </c>
      <c r="V974" s="78">
        <f t="shared" si="202"/>
        <v>0</v>
      </c>
    </row>
    <row r="975" spans="9:22" x14ac:dyDescent="0.25">
      <c r="I975" s="96">
        <f t="shared" si="203"/>
        <v>0</v>
      </c>
      <c r="J975" s="97">
        <f t="shared" si="204"/>
        <v>0</v>
      </c>
      <c r="K975" s="79">
        <f t="shared" si="207"/>
        <v>0</v>
      </c>
      <c r="L975" s="72">
        <f t="shared" si="197"/>
        <v>0</v>
      </c>
      <c r="M975" s="80"/>
      <c r="N975" s="80">
        <f t="shared" si="198"/>
        <v>0</v>
      </c>
      <c r="O975" s="72">
        <f t="shared" si="199"/>
        <v>0</v>
      </c>
      <c r="P975" s="72">
        <f t="shared" si="208"/>
        <v>0</v>
      </c>
      <c r="Q975" s="72">
        <f t="shared" si="205"/>
        <v>0</v>
      </c>
      <c r="R975" s="72">
        <f t="shared" si="206"/>
        <v>0</v>
      </c>
      <c r="S975" s="72">
        <f t="shared" si="196"/>
        <v>0</v>
      </c>
      <c r="T975" s="74">
        <f t="shared" si="200"/>
        <v>0</v>
      </c>
      <c r="U975" s="77">
        <f t="shared" si="201"/>
        <v>360</v>
      </c>
      <c r="V975" s="78">
        <f t="shared" si="202"/>
        <v>0</v>
      </c>
    </row>
    <row r="976" spans="9:22" x14ac:dyDescent="0.25">
      <c r="I976" s="96">
        <f t="shared" si="203"/>
        <v>0</v>
      </c>
      <c r="J976" s="97">
        <f t="shared" si="204"/>
        <v>0</v>
      </c>
      <c r="K976" s="79">
        <f t="shared" si="207"/>
        <v>0</v>
      </c>
      <c r="L976" s="72">
        <f t="shared" si="197"/>
        <v>0</v>
      </c>
      <c r="M976" s="80"/>
      <c r="N976" s="80">
        <f t="shared" si="198"/>
        <v>0</v>
      </c>
      <c r="O976" s="72">
        <f t="shared" si="199"/>
        <v>0</v>
      </c>
      <c r="P976" s="72">
        <f t="shared" si="208"/>
        <v>0</v>
      </c>
      <c r="Q976" s="72">
        <f t="shared" si="205"/>
        <v>0</v>
      </c>
      <c r="R976" s="72">
        <f t="shared" si="206"/>
        <v>0</v>
      </c>
      <c r="S976" s="72">
        <f t="shared" si="196"/>
        <v>0</v>
      </c>
      <c r="T976" s="74">
        <f t="shared" si="200"/>
        <v>0</v>
      </c>
      <c r="U976" s="77">
        <f t="shared" si="201"/>
        <v>360</v>
      </c>
      <c r="V976" s="78">
        <f t="shared" si="202"/>
        <v>0</v>
      </c>
    </row>
    <row r="977" spans="9:22" x14ac:dyDescent="0.25">
      <c r="I977" s="96">
        <f t="shared" si="203"/>
        <v>0</v>
      </c>
      <c r="J977" s="97">
        <f t="shared" si="204"/>
        <v>0</v>
      </c>
      <c r="K977" s="79">
        <f t="shared" si="207"/>
        <v>0</v>
      </c>
      <c r="L977" s="72">
        <f t="shared" si="197"/>
        <v>0</v>
      </c>
      <c r="M977" s="80"/>
      <c r="N977" s="80">
        <f t="shared" si="198"/>
        <v>0</v>
      </c>
      <c r="O977" s="72">
        <f t="shared" si="199"/>
        <v>0</v>
      </c>
      <c r="P977" s="72">
        <f t="shared" si="208"/>
        <v>0</v>
      </c>
      <c r="Q977" s="72">
        <f t="shared" si="205"/>
        <v>0</v>
      </c>
      <c r="R977" s="72">
        <f t="shared" si="206"/>
        <v>0</v>
      </c>
      <c r="S977" s="72">
        <f t="shared" si="196"/>
        <v>0</v>
      </c>
      <c r="T977" s="74">
        <f t="shared" si="200"/>
        <v>0</v>
      </c>
      <c r="U977" s="77">
        <f t="shared" si="201"/>
        <v>360</v>
      </c>
      <c r="V977" s="78">
        <f t="shared" si="202"/>
        <v>0</v>
      </c>
    </row>
    <row r="978" spans="9:22" x14ac:dyDescent="0.25">
      <c r="I978" s="96">
        <f t="shared" si="203"/>
        <v>0</v>
      </c>
      <c r="J978" s="97">
        <f t="shared" si="204"/>
        <v>0</v>
      </c>
      <c r="K978" s="79">
        <f t="shared" si="207"/>
        <v>0</v>
      </c>
      <c r="L978" s="72">
        <f t="shared" si="197"/>
        <v>0</v>
      </c>
      <c r="M978" s="80"/>
      <c r="N978" s="80">
        <f t="shared" si="198"/>
        <v>0</v>
      </c>
      <c r="O978" s="72">
        <f t="shared" si="199"/>
        <v>0</v>
      </c>
      <c r="P978" s="72">
        <f t="shared" si="208"/>
        <v>0</v>
      </c>
      <c r="Q978" s="72">
        <f t="shared" si="205"/>
        <v>0</v>
      </c>
      <c r="R978" s="72">
        <f t="shared" si="206"/>
        <v>0</v>
      </c>
      <c r="S978" s="72">
        <f t="shared" si="196"/>
        <v>0</v>
      </c>
      <c r="T978" s="74">
        <f t="shared" si="200"/>
        <v>0</v>
      </c>
      <c r="U978" s="77">
        <f t="shared" si="201"/>
        <v>360</v>
      </c>
      <c r="V978" s="78">
        <f t="shared" si="202"/>
        <v>0</v>
      </c>
    </row>
    <row r="979" spans="9:22" x14ac:dyDescent="0.25">
      <c r="I979" s="96">
        <f t="shared" si="203"/>
        <v>0</v>
      </c>
      <c r="J979" s="97">
        <f t="shared" si="204"/>
        <v>0</v>
      </c>
      <c r="K979" s="79">
        <f t="shared" si="207"/>
        <v>0</v>
      </c>
      <c r="L979" s="72">
        <f t="shared" si="197"/>
        <v>0</v>
      </c>
      <c r="M979" s="80"/>
      <c r="N979" s="80">
        <f t="shared" si="198"/>
        <v>0</v>
      </c>
      <c r="O979" s="72">
        <f t="shared" si="199"/>
        <v>0</v>
      </c>
      <c r="P979" s="72">
        <f t="shared" si="208"/>
        <v>0</v>
      </c>
      <c r="Q979" s="72">
        <f t="shared" si="205"/>
        <v>0</v>
      </c>
      <c r="R979" s="72">
        <f t="shared" si="206"/>
        <v>0</v>
      </c>
      <c r="S979" s="72">
        <f t="shared" si="196"/>
        <v>0</v>
      </c>
      <c r="T979" s="74">
        <f t="shared" si="200"/>
        <v>0</v>
      </c>
      <c r="U979" s="77">
        <f t="shared" si="201"/>
        <v>360</v>
      </c>
      <c r="V979" s="78">
        <f t="shared" si="202"/>
        <v>0</v>
      </c>
    </row>
    <row r="980" spans="9:22" x14ac:dyDescent="0.25">
      <c r="I980" s="96">
        <f t="shared" si="203"/>
        <v>0</v>
      </c>
      <c r="J980" s="97">
        <f t="shared" si="204"/>
        <v>0</v>
      </c>
      <c r="K980" s="79">
        <f t="shared" si="207"/>
        <v>0</v>
      </c>
      <c r="L980" s="72">
        <f t="shared" si="197"/>
        <v>0</v>
      </c>
      <c r="M980" s="80"/>
      <c r="N980" s="80">
        <f t="shared" si="198"/>
        <v>0</v>
      </c>
      <c r="O980" s="72">
        <f t="shared" si="199"/>
        <v>0</v>
      </c>
      <c r="P980" s="72">
        <f t="shared" si="208"/>
        <v>0</v>
      </c>
      <c r="Q980" s="72">
        <f t="shared" si="205"/>
        <v>0</v>
      </c>
      <c r="R980" s="72">
        <f t="shared" si="206"/>
        <v>0</v>
      </c>
      <c r="S980" s="72">
        <f t="shared" si="196"/>
        <v>0</v>
      </c>
      <c r="T980" s="74">
        <f t="shared" si="200"/>
        <v>0</v>
      </c>
      <c r="U980" s="77">
        <f t="shared" si="201"/>
        <v>360</v>
      </c>
      <c r="V980" s="78">
        <f t="shared" si="202"/>
        <v>0</v>
      </c>
    </row>
    <row r="981" spans="9:22" x14ac:dyDescent="0.25">
      <c r="I981" s="96">
        <f t="shared" si="203"/>
        <v>0</v>
      </c>
      <c r="J981" s="97">
        <f t="shared" si="204"/>
        <v>0</v>
      </c>
      <c r="K981" s="79">
        <f t="shared" si="207"/>
        <v>0</v>
      </c>
      <c r="L981" s="72">
        <f t="shared" si="197"/>
        <v>0</v>
      </c>
      <c r="M981" s="80"/>
      <c r="N981" s="80">
        <f t="shared" si="198"/>
        <v>0</v>
      </c>
      <c r="O981" s="72">
        <f t="shared" si="199"/>
        <v>0</v>
      </c>
      <c r="P981" s="72">
        <f t="shared" si="208"/>
        <v>0</v>
      </c>
      <c r="Q981" s="72">
        <f t="shared" si="205"/>
        <v>0</v>
      </c>
      <c r="R981" s="72">
        <f t="shared" si="206"/>
        <v>0</v>
      </c>
      <c r="S981" s="72">
        <f t="shared" si="196"/>
        <v>0</v>
      </c>
      <c r="T981" s="74">
        <f t="shared" si="200"/>
        <v>0</v>
      </c>
      <c r="U981" s="77">
        <f t="shared" si="201"/>
        <v>360</v>
      </c>
      <c r="V981" s="78">
        <f t="shared" si="202"/>
        <v>0</v>
      </c>
    </row>
    <row r="982" spans="9:22" x14ac:dyDescent="0.25">
      <c r="I982" s="96">
        <f t="shared" si="203"/>
        <v>0</v>
      </c>
      <c r="J982" s="97">
        <f t="shared" si="204"/>
        <v>0</v>
      </c>
      <c r="K982" s="79">
        <f t="shared" si="207"/>
        <v>0</v>
      </c>
      <c r="L982" s="72">
        <f t="shared" si="197"/>
        <v>0</v>
      </c>
      <c r="M982" s="80"/>
      <c r="N982" s="80">
        <f t="shared" si="198"/>
        <v>0</v>
      </c>
      <c r="O982" s="72">
        <f t="shared" si="199"/>
        <v>0</v>
      </c>
      <c r="P982" s="72">
        <f t="shared" si="208"/>
        <v>0</v>
      </c>
      <c r="Q982" s="72">
        <f t="shared" si="205"/>
        <v>0</v>
      </c>
      <c r="R982" s="72">
        <f t="shared" si="206"/>
        <v>0</v>
      </c>
      <c r="S982" s="72">
        <f t="shared" si="196"/>
        <v>0</v>
      </c>
      <c r="T982" s="74">
        <f t="shared" si="200"/>
        <v>0</v>
      </c>
      <c r="U982" s="77">
        <f t="shared" si="201"/>
        <v>360</v>
      </c>
      <c r="V982" s="78">
        <f t="shared" si="202"/>
        <v>0</v>
      </c>
    </row>
    <row r="983" spans="9:22" x14ac:dyDescent="0.25">
      <c r="I983" s="96">
        <f t="shared" si="203"/>
        <v>0</v>
      </c>
      <c r="J983" s="97">
        <f t="shared" si="204"/>
        <v>0</v>
      </c>
      <c r="K983" s="79">
        <f t="shared" si="207"/>
        <v>0</v>
      </c>
      <c r="L983" s="72">
        <f t="shared" si="197"/>
        <v>0</v>
      </c>
      <c r="M983" s="80"/>
      <c r="N983" s="80">
        <f t="shared" si="198"/>
        <v>0</v>
      </c>
      <c r="O983" s="72">
        <f t="shared" si="199"/>
        <v>0</v>
      </c>
      <c r="P983" s="72">
        <f t="shared" si="208"/>
        <v>0</v>
      </c>
      <c r="Q983" s="72">
        <f t="shared" si="205"/>
        <v>0</v>
      </c>
      <c r="R983" s="72">
        <f t="shared" si="206"/>
        <v>0</v>
      </c>
      <c r="S983" s="72">
        <f t="shared" si="196"/>
        <v>0</v>
      </c>
      <c r="T983" s="74">
        <f t="shared" si="200"/>
        <v>0</v>
      </c>
      <c r="U983" s="77">
        <f t="shared" si="201"/>
        <v>360</v>
      </c>
      <c r="V983" s="78">
        <f t="shared" si="202"/>
        <v>0</v>
      </c>
    </row>
    <row r="984" spans="9:22" x14ac:dyDescent="0.25">
      <c r="I984" s="96">
        <f t="shared" si="203"/>
        <v>0</v>
      </c>
      <c r="J984" s="97">
        <f t="shared" si="204"/>
        <v>0</v>
      </c>
      <c r="K984" s="79">
        <f t="shared" si="207"/>
        <v>0</v>
      </c>
      <c r="L984" s="72">
        <f t="shared" si="197"/>
        <v>0</v>
      </c>
      <c r="M984" s="80"/>
      <c r="N984" s="80">
        <f t="shared" si="198"/>
        <v>0</v>
      </c>
      <c r="O984" s="72">
        <f t="shared" si="199"/>
        <v>0</v>
      </c>
      <c r="P984" s="72">
        <f t="shared" si="208"/>
        <v>0</v>
      </c>
      <c r="Q984" s="72">
        <f t="shared" si="205"/>
        <v>0</v>
      </c>
      <c r="R984" s="72">
        <f t="shared" si="206"/>
        <v>0</v>
      </c>
      <c r="S984" s="72">
        <f t="shared" si="196"/>
        <v>0</v>
      </c>
      <c r="T984" s="74">
        <f t="shared" si="200"/>
        <v>0</v>
      </c>
      <c r="U984" s="77">
        <f t="shared" si="201"/>
        <v>360</v>
      </c>
      <c r="V984" s="78">
        <f t="shared" si="202"/>
        <v>0</v>
      </c>
    </row>
    <row r="985" spans="9:22" x14ac:dyDescent="0.25">
      <c r="I985" s="96">
        <f t="shared" si="203"/>
        <v>0</v>
      </c>
      <c r="J985" s="97">
        <f t="shared" si="204"/>
        <v>0</v>
      </c>
      <c r="K985" s="79">
        <f t="shared" si="207"/>
        <v>0</v>
      </c>
      <c r="L985" s="72">
        <f t="shared" si="197"/>
        <v>0</v>
      </c>
      <c r="M985" s="80"/>
      <c r="N985" s="80">
        <f t="shared" si="198"/>
        <v>0</v>
      </c>
      <c r="O985" s="72">
        <f t="shared" si="199"/>
        <v>0</v>
      </c>
      <c r="P985" s="72">
        <f t="shared" si="208"/>
        <v>0</v>
      </c>
      <c r="Q985" s="72">
        <f t="shared" si="205"/>
        <v>0</v>
      </c>
      <c r="R985" s="72">
        <f t="shared" si="206"/>
        <v>0</v>
      </c>
      <c r="S985" s="72">
        <f t="shared" si="196"/>
        <v>0</v>
      </c>
      <c r="T985" s="74">
        <f t="shared" si="200"/>
        <v>0</v>
      </c>
      <c r="U985" s="77">
        <f t="shared" si="201"/>
        <v>360</v>
      </c>
      <c r="V985" s="78">
        <f t="shared" si="202"/>
        <v>0</v>
      </c>
    </row>
    <row r="986" spans="9:22" x14ac:dyDescent="0.25">
      <c r="I986" s="96">
        <f t="shared" si="203"/>
        <v>0</v>
      </c>
      <c r="J986" s="97">
        <f t="shared" si="204"/>
        <v>0</v>
      </c>
      <c r="K986" s="79">
        <f t="shared" si="207"/>
        <v>0</v>
      </c>
      <c r="L986" s="72">
        <f t="shared" si="197"/>
        <v>0</v>
      </c>
      <c r="M986" s="80"/>
      <c r="N986" s="80">
        <f t="shared" si="198"/>
        <v>0</v>
      </c>
      <c r="O986" s="72">
        <f t="shared" si="199"/>
        <v>0</v>
      </c>
      <c r="P986" s="72">
        <f t="shared" si="208"/>
        <v>0</v>
      </c>
      <c r="Q986" s="72">
        <f t="shared" si="205"/>
        <v>0</v>
      </c>
      <c r="R986" s="72">
        <f t="shared" si="206"/>
        <v>0</v>
      </c>
      <c r="S986" s="72">
        <f t="shared" si="196"/>
        <v>0</v>
      </c>
      <c r="T986" s="74">
        <f t="shared" si="200"/>
        <v>0</v>
      </c>
      <c r="U986" s="77">
        <f t="shared" si="201"/>
        <v>360</v>
      </c>
      <c r="V986" s="78">
        <f t="shared" si="202"/>
        <v>0</v>
      </c>
    </row>
    <row r="987" spans="9:22" x14ac:dyDescent="0.25">
      <c r="I987" s="96">
        <f t="shared" si="203"/>
        <v>0</v>
      </c>
      <c r="J987" s="97">
        <f t="shared" si="204"/>
        <v>0</v>
      </c>
      <c r="K987" s="79">
        <f t="shared" si="207"/>
        <v>0</v>
      </c>
      <c r="L987" s="72">
        <f t="shared" si="197"/>
        <v>0</v>
      </c>
      <c r="M987" s="80"/>
      <c r="N987" s="80">
        <f t="shared" si="198"/>
        <v>0</v>
      </c>
      <c r="O987" s="72">
        <f t="shared" si="199"/>
        <v>0</v>
      </c>
      <c r="P987" s="72">
        <f t="shared" si="208"/>
        <v>0</v>
      </c>
      <c r="Q987" s="72">
        <f t="shared" si="205"/>
        <v>0</v>
      </c>
      <c r="R987" s="72">
        <f t="shared" si="206"/>
        <v>0</v>
      </c>
      <c r="S987" s="72">
        <f t="shared" si="196"/>
        <v>0</v>
      </c>
      <c r="T987" s="74">
        <f t="shared" si="200"/>
        <v>0</v>
      </c>
      <c r="U987" s="77">
        <f t="shared" si="201"/>
        <v>360</v>
      </c>
      <c r="V987" s="78">
        <f t="shared" si="202"/>
        <v>0</v>
      </c>
    </row>
    <row r="988" spans="9:22" x14ac:dyDescent="0.25">
      <c r="I988" s="96">
        <f t="shared" si="203"/>
        <v>0</v>
      </c>
      <c r="J988" s="97">
        <f t="shared" si="204"/>
        <v>0</v>
      </c>
      <c r="K988" s="79">
        <f t="shared" si="207"/>
        <v>0</v>
      </c>
      <c r="L988" s="72">
        <f t="shared" si="197"/>
        <v>0</v>
      </c>
      <c r="M988" s="80"/>
      <c r="N988" s="80">
        <f t="shared" si="198"/>
        <v>0</v>
      </c>
      <c r="O988" s="72">
        <f t="shared" si="199"/>
        <v>0</v>
      </c>
      <c r="P988" s="72">
        <f t="shared" si="208"/>
        <v>0</v>
      </c>
      <c r="Q988" s="72">
        <f t="shared" si="205"/>
        <v>0</v>
      </c>
      <c r="R988" s="72">
        <f t="shared" si="206"/>
        <v>0</v>
      </c>
      <c r="S988" s="72">
        <f t="shared" si="196"/>
        <v>0</v>
      </c>
      <c r="T988" s="74">
        <f t="shared" si="200"/>
        <v>0</v>
      </c>
      <c r="U988" s="77">
        <f t="shared" si="201"/>
        <v>360</v>
      </c>
      <c r="V988" s="78">
        <f t="shared" si="202"/>
        <v>0</v>
      </c>
    </row>
    <row r="989" spans="9:22" x14ac:dyDescent="0.25">
      <c r="I989" s="96">
        <f t="shared" si="203"/>
        <v>0</v>
      </c>
      <c r="J989" s="97">
        <f t="shared" si="204"/>
        <v>0</v>
      </c>
      <c r="K989" s="79">
        <f t="shared" si="207"/>
        <v>0</v>
      </c>
      <c r="L989" s="72">
        <f t="shared" si="197"/>
        <v>0</v>
      </c>
      <c r="M989" s="80"/>
      <c r="N989" s="80">
        <f t="shared" si="198"/>
        <v>0</v>
      </c>
      <c r="O989" s="72">
        <f t="shared" si="199"/>
        <v>0</v>
      </c>
      <c r="P989" s="72">
        <f t="shared" si="208"/>
        <v>0</v>
      </c>
      <c r="Q989" s="72">
        <f t="shared" si="205"/>
        <v>0</v>
      </c>
      <c r="R989" s="72">
        <f t="shared" si="206"/>
        <v>0</v>
      </c>
      <c r="S989" s="72">
        <f t="shared" si="196"/>
        <v>0</v>
      </c>
      <c r="T989" s="74">
        <f t="shared" si="200"/>
        <v>0</v>
      </c>
      <c r="U989" s="77">
        <f t="shared" si="201"/>
        <v>360</v>
      </c>
      <c r="V989" s="78">
        <f t="shared" si="202"/>
        <v>0</v>
      </c>
    </row>
    <row r="990" spans="9:22" x14ac:dyDescent="0.25">
      <c r="I990" s="96">
        <f t="shared" si="203"/>
        <v>0</v>
      </c>
      <c r="J990" s="97">
        <f t="shared" si="204"/>
        <v>0</v>
      </c>
      <c r="K990" s="79">
        <f t="shared" si="207"/>
        <v>0</v>
      </c>
      <c r="L990" s="72">
        <f t="shared" si="197"/>
        <v>0</v>
      </c>
      <c r="M990" s="80"/>
      <c r="N990" s="80">
        <f t="shared" si="198"/>
        <v>0</v>
      </c>
      <c r="O990" s="72">
        <f t="shared" si="199"/>
        <v>0</v>
      </c>
      <c r="P990" s="72">
        <f t="shared" si="208"/>
        <v>0</v>
      </c>
      <c r="Q990" s="72">
        <f t="shared" si="205"/>
        <v>0</v>
      </c>
      <c r="R990" s="72">
        <f t="shared" si="206"/>
        <v>0</v>
      </c>
      <c r="S990" s="72">
        <f t="shared" si="196"/>
        <v>0</v>
      </c>
      <c r="T990" s="74">
        <f t="shared" si="200"/>
        <v>0</v>
      </c>
      <c r="U990" s="77">
        <f t="shared" si="201"/>
        <v>360</v>
      </c>
      <c r="V990" s="78">
        <f t="shared" si="202"/>
        <v>0</v>
      </c>
    </row>
    <row r="991" spans="9:22" x14ac:dyDescent="0.25">
      <c r="I991" s="96">
        <f t="shared" si="203"/>
        <v>0</v>
      </c>
      <c r="J991" s="97">
        <f t="shared" si="204"/>
        <v>0</v>
      </c>
      <c r="K991" s="79">
        <f t="shared" si="207"/>
        <v>0</v>
      </c>
      <c r="L991" s="72">
        <f t="shared" si="197"/>
        <v>0</v>
      </c>
      <c r="M991" s="80"/>
      <c r="N991" s="80">
        <f t="shared" si="198"/>
        <v>0</v>
      </c>
      <c r="O991" s="72">
        <f t="shared" si="199"/>
        <v>0</v>
      </c>
      <c r="P991" s="72">
        <f t="shared" si="208"/>
        <v>0</v>
      </c>
      <c r="Q991" s="72">
        <f t="shared" si="205"/>
        <v>0</v>
      </c>
      <c r="R991" s="72">
        <f t="shared" si="206"/>
        <v>0</v>
      </c>
      <c r="S991" s="72">
        <f t="shared" si="196"/>
        <v>0</v>
      </c>
      <c r="T991" s="74">
        <f t="shared" si="200"/>
        <v>0</v>
      </c>
      <c r="U991" s="77">
        <f t="shared" si="201"/>
        <v>360</v>
      </c>
      <c r="V991" s="78">
        <f t="shared" si="202"/>
        <v>0</v>
      </c>
    </row>
    <row r="992" spans="9:22" x14ac:dyDescent="0.25">
      <c r="I992" s="96">
        <f t="shared" si="203"/>
        <v>0</v>
      </c>
      <c r="J992" s="97">
        <f t="shared" si="204"/>
        <v>0</v>
      </c>
      <c r="K992" s="79">
        <f t="shared" si="207"/>
        <v>0</v>
      </c>
      <c r="L992" s="72">
        <f t="shared" si="197"/>
        <v>0</v>
      </c>
      <c r="M992" s="80"/>
      <c r="N992" s="80">
        <f t="shared" si="198"/>
        <v>0</v>
      </c>
      <c r="O992" s="72">
        <f t="shared" si="199"/>
        <v>0</v>
      </c>
      <c r="P992" s="72">
        <f t="shared" si="208"/>
        <v>0</v>
      </c>
      <c r="Q992" s="72">
        <f t="shared" si="205"/>
        <v>0</v>
      </c>
      <c r="R992" s="72">
        <f t="shared" si="206"/>
        <v>0</v>
      </c>
      <c r="S992" s="72">
        <f t="shared" ref="S992:S1002" si="209">Q992+R992</f>
        <v>0</v>
      </c>
      <c r="T992" s="74">
        <f t="shared" si="200"/>
        <v>0</v>
      </c>
      <c r="U992" s="77">
        <f t="shared" si="201"/>
        <v>360</v>
      </c>
      <c r="V992" s="78">
        <f t="shared" si="202"/>
        <v>0</v>
      </c>
    </row>
    <row r="993" spans="9:22" x14ac:dyDescent="0.25">
      <c r="I993" s="96">
        <f t="shared" si="203"/>
        <v>0</v>
      </c>
      <c r="J993" s="97">
        <f t="shared" si="204"/>
        <v>0</v>
      </c>
      <c r="K993" s="79">
        <f t="shared" si="207"/>
        <v>0</v>
      </c>
      <c r="L993" s="72">
        <f t="shared" si="197"/>
        <v>0</v>
      </c>
      <c r="M993" s="80"/>
      <c r="N993" s="80">
        <f t="shared" si="198"/>
        <v>0</v>
      </c>
      <c r="O993" s="72">
        <f t="shared" si="199"/>
        <v>0</v>
      </c>
      <c r="P993" s="72">
        <f t="shared" si="208"/>
        <v>0</v>
      </c>
      <c r="Q993" s="72">
        <f t="shared" si="205"/>
        <v>0</v>
      </c>
      <c r="R993" s="72">
        <f t="shared" si="206"/>
        <v>0</v>
      </c>
      <c r="S993" s="72">
        <f t="shared" si="209"/>
        <v>0</v>
      </c>
      <c r="T993" s="74">
        <f t="shared" si="200"/>
        <v>0</v>
      </c>
      <c r="U993" s="77">
        <f t="shared" si="201"/>
        <v>360</v>
      </c>
      <c r="V993" s="78">
        <f t="shared" si="202"/>
        <v>0</v>
      </c>
    </row>
    <row r="994" spans="9:22" x14ac:dyDescent="0.25">
      <c r="I994" s="96">
        <f t="shared" si="203"/>
        <v>0</v>
      </c>
      <c r="J994" s="97">
        <f t="shared" si="204"/>
        <v>0</v>
      </c>
      <c r="K994" s="79">
        <f t="shared" si="207"/>
        <v>0</v>
      </c>
      <c r="L994" s="72">
        <f t="shared" si="197"/>
        <v>0</v>
      </c>
      <c r="M994" s="80"/>
      <c r="N994" s="80">
        <f t="shared" si="198"/>
        <v>0</v>
      </c>
      <c r="O994" s="72">
        <f t="shared" si="199"/>
        <v>0</v>
      </c>
      <c r="P994" s="72">
        <f t="shared" si="208"/>
        <v>0</v>
      </c>
      <c r="Q994" s="72">
        <f t="shared" si="205"/>
        <v>0</v>
      </c>
      <c r="R994" s="72">
        <f t="shared" si="206"/>
        <v>0</v>
      </c>
      <c r="S994" s="72">
        <f t="shared" si="209"/>
        <v>0</v>
      </c>
      <c r="T994" s="74">
        <f t="shared" si="200"/>
        <v>0</v>
      </c>
      <c r="U994" s="77">
        <f t="shared" si="201"/>
        <v>360</v>
      </c>
      <c r="V994" s="78">
        <f t="shared" si="202"/>
        <v>0</v>
      </c>
    </row>
    <row r="995" spans="9:22" x14ac:dyDescent="0.25">
      <c r="I995" s="96">
        <f t="shared" si="203"/>
        <v>0</v>
      </c>
      <c r="J995" s="97">
        <f t="shared" si="204"/>
        <v>0</v>
      </c>
      <c r="K995" s="79">
        <f t="shared" si="207"/>
        <v>0</v>
      </c>
      <c r="L995" s="72">
        <f t="shared" si="197"/>
        <v>0</v>
      </c>
      <c r="M995" s="80"/>
      <c r="N995" s="80">
        <f t="shared" si="198"/>
        <v>0</v>
      </c>
      <c r="O995" s="72">
        <f t="shared" si="199"/>
        <v>0</v>
      </c>
      <c r="P995" s="72">
        <f t="shared" si="208"/>
        <v>0</v>
      </c>
      <c r="Q995" s="72">
        <f t="shared" si="205"/>
        <v>0</v>
      </c>
      <c r="R995" s="72">
        <f t="shared" si="206"/>
        <v>0</v>
      </c>
      <c r="S995" s="72">
        <f t="shared" si="209"/>
        <v>0</v>
      </c>
      <c r="T995" s="74">
        <f t="shared" si="200"/>
        <v>0</v>
      </c>
      <c r="U995" s="77">
        <f t="shared" si="201"/>
        <v>360</v>
      </c>
      <c r="V995" s="78">
        <f t="shared" si="202"/>
        <v>0</v>
      </c>
    </row>
    <row r="996" spans="9:22" x14ac:dyDescent="0.25">
      <c r="I996" s="96">
        <f t="shared" si="203"/>
        <v>0</v>
      </c>
      <c r="J996" s="97">
        <f t="shared" si="204"/>
        <v>0</v>
      </c>
      <c r="K996" s="79">
        <f t="shared" si="207"/>
        <v>0</v>
      </c>
      <c r="L996" s="72">
        <f t="shared" si="197"/>
        <v>0</v>
      </c>
      <c r="M996" s="80"/>
      <c r="N996" s="80">
        <f t="shared" si="198"/>
        <v>0</v>
      </c>
      <c r="O996" s="72">
        <f t="shared" si="199"/>
        <v>0</v>
      </c>
      <c r="P996" s="72">
        <f t="shared" si="208"/>
        <v>0</v>
      </c>
      <c r="Q996" s="72">
        <f t="shared" si="205"/>
        <v>0</v>
      </c>
      <c r="R996" s="72">
        <f t="shared" si="206"/>
        <v>0</v>
      </c>
      <c r="S996" s="72">
        <f t="shared" si="209"/>
        <v>0</v>
      </c>
      <c r="T996" s="74">
        <f t="shared" si="200"/>
        <v>0</v>
      </c>
      <c r="U996" s="77">
        <f t="shared" si="201"/>
        <v>360</v>
      </c>
      <c r="V996" s="78">
        <f t="shared" si="202"/>
        <v>0</v>
      </c>
    </row>
    <row r="997" spans="9:22" x14ac:dyDescent="0.25">
      <c r="I997" s="96">
        <f t="shared" si="203"/>
        <v>0</v>
      </c>
      <c r="J997" s="97">
        <f t="shared" si="204"/>
        <v>0</v>
      </c>
      <c r="K997" s="79">
        <f t="shared" si="207"/>
        <v>0</v>
      </c>
      <c r="L997" s="72">
        <f t="shared" si="197"/>
        <v>0</v>
      </c>
      <c r="M997" s="80"/>
      <c r="N997" s="80">
        <f t="shared" si="198"/>
        <v>0</v>
      </c>
      <c r="O997" s="72">
        <f t="shared" si="199"/>
        <v>0</v>
      </c>
      <c r="P997" s="72">
        <f t="shared" si="208"/>
        <v>0</v>
      </c>
      <c r="Q997" s="72">
        <f t="shared" si="205"/>
        <v>0</v>
      </c>
      <c r="R997" s="72">
        <f t="shared" si="206"/>
        <v>0</v>
      </c>
      <c r="S997" s="72">
        <f t="shared" si="209"/>
        <v>0</v>
      </c>
      <c r="T997" s="74">
        <f t="shared" si="200"/>
        <v>0</v>
      </c>
      <c r="U997" s="77">
        <f t="shared" si="201"/>
        <v>360</v>
      </c>
      <c r="V997" s="78">
        <f t="shared" si="202"/>
        <v>0</v>
      </c>
    </row>
    <row r="998" spans="9:22" x14ac:dyDescent="0.25">
      <c r="I998" s="96">
        <f t="shared" si="203"/>
        <v>0</v>
      </c>
      <c r="J998" s="97">
        <f t="shared" si="204"/>
        <v>0</v>
      </c>
      <c r="K998" s="79">
        <f t="shared" si="207"/>
        <v>0</v>
      </c>
      <c r="L998" s="72">
        <f t="shared" si="197"/>
        <v>0</v>
      </c>
      <c r="M998" s="80"/>
      <c r="N998" s="80">
        <f t="shared" si="198"/>
        <v>0</v>
      </c>
      <c r="O998" s="72">
        <f t="shared" si="199"/>
        <v>0</v>
      </c>
      <c r="P998" s="72">
        <f t="shared" si="208"/>
        <v>0</v>
      </c>
      <c r="Q998" s="72">
        <f t="shared" si="205"/>
        <v>0</v>
      </c>
      <c r="R998" s="72">
        <f t="shared" si="206"/>
        <v>0</v>
      </c>
      <c r="S998" s="72">
        <f t="shared" si="209"/>
        <v>0</v>
      </c>
      <c r="T998" s="74">
        <f t="shared" si="200"/>
        <v>0</v>
      </c>
      <c r="U998" s="77">
        <f t="shared" si="201"/>
        <v>360</v>
      </c>
      <c r="V998" s="78">
        <f t="shared" si="202"/>
        <v>0</v>
      </c>
    </row>
    <row r="999" spans="9:22" x14ac:dyDescent="0.25">
      <c r="I999" s="96">
        <f t="shared" si="203"/>
        <v>0</v>
      </c>
      <c r="J999" s="97">
        <f t="shared" si="204"/>
        <v>0</v>
      </c>
      <c r="K999" s="79">
        <f t="shared" si="207"/>
        <v>0</v>
      </c>
      <c r="L999" s="72">
        <f t="shared" si="197"/>
        <v>0</v>
      </c>
      <c r="M999" s="80"/>
      <c r="N999" s="80">
        <f t="shared" si="198"/>
        <v>0</v>
      </c>
      <c r="O999" s="72">
        <f t="shared" si="199"/>
        <v>0</v>
      </c>
      <c r="P999" s="72">
        <f t="shared" si="208"/>
        <v>0</v>
      </c>
      <c r="Q999" s="72">
        <f t="shared" si="205"/>
        <v>0</v>
      </c>
      <c r="R999" s="72">
        <f t="shared" si="206"/>
        <v>0</v>
      </c>
      <c r="S999" s="72">
        <f t="shared" si="209"/>
        <v>0</v>
      </c>
      <c r="T999" s="74">
        <f t="shared" si="200"/>
        <v>0</v>
      </c>
      <c r="U999" s="77">
        <f t="shared" si="201"/>
        <v>360</v>
      </c>
      <c r="V999" s="78">
        <f t="shared" si="202"/>
        <v>0</v>
      </c>
    </row>
    <row r="1000" spans="9:22" x14ac:dyDescent="0.25">
      <c r="I1000" s="96">
        <f t="shared" si="203"/>
        <v>0</v>
      </c>
      <c r="J1000" s="97">
        <f t="shared" si="204"/>
        <v>0</v>
      </c>
      <c r="K1000" s="79">
        <f t="shared" si="207"/>
        <v>0</v>
      </c>
      <c r="L1000" s="72">
        <f t="shared" si="197"/>
        <v>0</v>
      </c>
      <c r="M1000" s="80"/>
      <c r="N1000" s="80">
        <f t="shared" si="198"/>
        <v>0</v>
      </c>
      <c r="O1000" s="72">
        <f t="shared" si="199"/>
        <v>0</v>
      </c>
      <c r="P1000" s="72">
        <f t="shared" si="208"/>
        <v>0</v>
      </c>
      <c r="Q1000" s="72">
        <f t="shared" si="205"/>
        <v>0</v>
      </c>
      <c r="R1000" s="72">
        <f t="shared" si="206"/>
        <v>0</v>
      </c>
      <c r="S1000" s="72">
        <f t="shared" si="209"/>
        <v>0</v>
      </c>
      <c r="T1000" s="74">
        <f t="shared" si="200"/>
        <v>0</v>
      </c>
      <c r="U1000" s="77">
        <f t="shared" si="201"/>
        <v>360</v>
      </c>
      <c r="V1000" s="78">
        <f t="shared" si="202"/>
        <v>0</v>
      </c>
    </row>
    <row r="1001" spans="9:22" x14ac:dyDescent="0.25">
      <c r="I1001" s="96">
        <f t="shared" si="203"/>
        <v>0</v>
      </c>
      <c r="J1001" s="97">
        <f t="shared" si="204"/>
        <v>0</v>
      </c>
      <c r="K1001" s="79">
        <f t="shared" si="207"/>
        <v>0</v>
      </c>
      <c r="L1001" s="72">
        <f t="shared" si="197"/>
        <v>0</v>
      </c>
      <c r="M1001" s="80"/>
      <c r="N1001" s="80">
        <f t="shared" si="198"/>
        <v>0</v>
      </c>
      <c r="O1001" s="72">
        <f t="shared" si="199"/>
        <v>0</v>
      </c>
      <c r="P1001" s="72">
        <f t="shared" si="208"/>
        <v>0</v>
      </c>
      <c r="Q1001" s="72">
        <f t="shared" si="205"/>
        <v>0</v>
      </c>
      <c r="R1001" s="72">
        <f t="shared" si="206"/>
        <v>0</v>
      </c>
      <c r="S1001" s="72">
        <f t="shared" si="209"/>
        <v>0</v>
      </c>
      <c r="T1001" s="74">
        <f t="shared" si="200"/>
        <v>0</v>
      </c>
      <c r="U1001" s="77">
        <f t="shared" si="201"/>
        <v>360</v>
      </c>
      <c r="V1001" s="78">
        <f t="shared" si="202"/>
        <v>0</v>
      </c>
    </row>
    <row r="1002" spans="9:22" x14ac:dyDescent="0.25">
      <c r="I1002" s="96">
        <f t="shared" si="203"/>
        <v>0</v>
      </c>
      <c r="J1002" s="97">
        <f t="shared" si="204"/>
        <v>0</v>
      </c>
      <c r="K1002" s="79">
        <f t="shared" si="207"/>
        <v>0</v>
      </c>
      <c r="L1002" s="72">
        <f t="shared" si="197"/>
        <v>0</v>
      </c>
      <c r="M1002" s="80"/>
      <c r="N1002" s="80">
        <f t="shared" si="198"/>
        <v>0</v>
      </c>
      <c r="O1002" s="72">
        <f t="shared" si="199"/>
        <v>0</v>
      </c>
      <c r="P1002" s="72">
        <f t="shared" si="208"/>
        <v>0</v>
      </c>
      <c r="Q1002" s="72">
        <f t="shared" si="205"/>
        <v>0</v>
      </c>
      <c r="R1002" s="72">
        <f t="shared" si="206"/>
        <v>0</v>
      </c>
      <c r="S1002" s="72">
        <f t="shared" si="209"/>
        <v>0</v>
      </c>
      <c r="T1002" s="74">
        <f t="shared" si="200"/>
        <v>0</v>
      </c>
      <c r="U1002" s="77">
        <f t="shared" si="201"/>
        <v>360</v>
      </c>
      <c r="V1002" s="78">
        <f t="shared" si="202"/>
        <v>0</v>
      </c>
    </row>
  </sheetData>
  <mergeCells count="54">
    <mergeCell ref="K1:V2"/>
    <mergeCell ref="B2:G2"/>
    <mergeCell ref="B3:D5"/>
    <mergeCell ref="E3:G5"/>
    <mergeCell ref="K3:K4"/>
    <mergeCell ref="L3:L4"/>
    <mergeCell ref="M3:M4"/>
    <mergeCell ref="N3:N4"/>
    <mergeCell ref="O3:O4"/>
    <mergeCell ref="P3:P4"/>
    <mergeCell ref="U3:U4"/>
    <mergeCell ref="Q3:Q4"/>
    <mergeCell ref="R3:R4"/>
    <mergeCell ref="S3:S4"/>
    <mergeCell ref="T3:T4"/>
    <mergeCell ref="J3:J4"/>
    <mergeCell ref="A7:A9"/>
    <mergeCell ref="B7:D9"/>
    <mergeCell ref="E7:G9"/>
    <mergeCell ref="A10:A12"/>
    <mergeCell ref="B10:D12"/>
    <mergeCell ref="I3:I4"/>
    <mergeCell ref="B13:D14"/>
    <mergeCell ref="E13:G14"/>
    <mergeCell ref="B15:D16"/>
    <mergeCell ref="E15:G16"/>
    <mergeCell ref="B20:D21"/>
    <mergeCell ref="E20:F21"/>
    <mergeCell ref="B22:D23"/>
    <mergeCell ref="E22:F23"/>
    <mergeCell ref="B27:D28"/>
    <mergeCell ref="E27:F28"/>
    <mergeCell ref="B29:D30"/>
    <mergeCell ref="E29:F30"/>
    <mergeCell ref="B33:D34"/>
    <mergeCell ref="E33:G34"/>
    <mergeCell ref="B35:D36"/>
    <mergeCell ref="E35:G36"/>
    <mergeCell ref="B38:D39"/>
    <mergeCell ref="E38:G39"/>
    <mergeCell ref="B59:C60"/>
    <mergeCell ref="B61:C62"/>
    <mergeCell ref="B48:D49"/>
    <mergeCell ref="E48:F53"/>
    <mergeCell ref="B50:D51"/>
    <mergeCell ref="B52:D53"/>
    <mergeCell ref="B55:C56"/>
    <mergeCell ref="B57:C58"/>
    <mergeCell ref="B40:D41"/>
    <mergeCell ref="E40:G41"/>
    <mergeCell ref="E42:G43"/>
    <mergeCell ref="E44:G45"/>
    <mergeCell ref="B46:D47"/>
    <mergeCell ref="E46:F47"/>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993A-1DFE-4C6C-BCF4-21D92C5B9666}">
  <dimension ref="A1:W1002"/>
  <sheetViews>
    <sheetView zoomScale="80" zoomScaleNormal="80" workbookViewId="0">
      <selection activeCell="E17" sqref="E17"/>
    </sheetView>
  </sheetViews>
  <sheetFormatPr baseColWidth="10" defaultRowHeight="15" x14ac:dyDescent="0.25"/>
  <cols>
    <col min="6" max="6" width="11.28515625" customWidth="1"/>
    <col min="8" max="8" width="3.140625" customWidth="1"/>
    <col min="9" max="9" width="26" style="46" customWidth="1"/>
    <col min="10" max="10" width="32.5703125" customWidth="1"/>
    <col min="11" max="11" width="24.5703125" customWidth="1"/>
    <col min="12" max="14" width="32.5703125" customWidth="1"/>
    <col min="15" max="15" width="26.85546875" bestFit="1" customWidth="1"/>
    <col min="16" max="16" width="11" customWidth="1"/>
    <col min="17" max="17" width="37.5703125" customWidth="1"/>
    <col min="18" max="19" width="26.42578125" style="92" customWidth="1"/>
    <col min="20" max="20" width="2.28515625" style="92" customWidth="1"/>
    <col min="21" max="21" width="2.42578125" style="92" customWidth="1"/>
    <col min="22" max="22" width="2.42578125" customWidth="1"/>
    <col min="23" max="23" width="4" customWidth="1"/>
  </cols>
  <sheetData>
    <row r="1" spans="1:23" ht="15.75" thickBot="1" x14ac:dyDescent="0.3">
      <c r="I1" s="336"/>
      <c r="J1" s="336"/>
      <c r="K1" s="336"/>
      <c r="L1" s="336"/>
      <c r="M1" s="336"/>
      <c r="N1" s="336"/>
      <c r="O1" s="336"/>
      <c r="P1" s="336"/>
      <c r="Q1" s="336"/>
      <c r="R1" s="336"/>
      <c r="S1" s="336"/>
      <c r="T1" s="336"/>
      <c r="U1" s="336"/>
      <c r="V1" s="336"/>
      <c r="W1" s="336"/>
    </row>
    <row r="2" spans="1:23" ht="74.25" customHeight="1" thickBot="1" x14ac:dyDescent="0.3">
      <c r="B2" s="315"/>
      <c r="C2" s="316"/>
      <c r="D2" s="316"/>
      <c r="E2" s="316"/>
      <c r="F2" s="316"/>
      <c r="G2" s="317"/>
      <c r="I2" s="313"/>
      <c r="J2" s="313"/>
      <c r="K2" s="313"/>
      <c r="L2" s="313"/>
      <c r="M2" s="313"/>
      <c r="N2" s="313"/>
      <c r="O2" s="313"/>
      <c r="P2" s="313"/>
      <c r="Q2" s="313"/>
      <c r="R2" s="313"/>
      <c r="S2" s="313"/>
      <c r="T2" s="313"/>
      <c r="U2" s="313"/>
      <c r="V2" s="313"/>
      <c r="W2" s="313"/>
    </row>
    <row r="3" spans="1:23" ht="22.5" customHeight="1" thickBot="1" x14ac:dyDescent="0.3">
      <c r="B3" s="318" t="s">
        <v>142</v>
      </c>
      <c r="C3" s="319"/>
      <c r="D3" s="320"/>
      <c r="E3" s="318"/>
      <c r="F3" s="319"/>
      <c r="G3" s="320"/>
      <c r="I3" s="327" t="s">
        <v>144</v>
      </c>
      <c r="J3" s="329" t="s">
        <v>145</v>
      </c>
      <c r="K3" s="329" t="s">
        <v>146</v>
      </c>
      <c r="L3" s="329" t="s">
        <v>147</v>
      </c>
      <c r="M3" s="329" t="s">
        <v>148</v>
      </c>
      <c r="N3" s="329" t="s">
        <v>149</v>
      </c>
      <c r="O3" s="329" t="s">
        <v>150</v>
      </c>
      <c r="P3" s="329" t="s">
        <v>151</v>
      </c>
      <c r="Q3" s="331" t="s">
        <v>152</v>
      </c>
      <c r="R3" s="332" t="s">
        <v>153</v>
      </c>
      <c r="S3" s="332" t="s">
        <v>154</v>
      </c>
      <c r="T3" s="334" t="s">
        <v>155</v>
      </c>
      <c r="U3" s="52"/>
      <c r="V3" s="288" t="s">
        <v>144</v>
      </c>
      <c r="W3" s="53"/>
    </row>
    <row r="4" spans="1:23" ht="15.75" customHeight="1" thickBot="1" x14ac:dyDescent="0.3">
      <c r="B4" s="321"/>
      <c r="C4" s="322"/>
      <c r="D4" s="323"/>
      <c r="E4" s="321"/>
      <c r="F4" s="322"/>
      <c r="G4" s="323"/>
      <c r="I4" s="328"/>
      <c r="J4" s="330"/>
      <c r="K4" s="330"/>
      <c r="L4" s="330"/>
      <c r="M4" s="330"/>
      <c r="N4" s="330"/>
      <c r="O4" s="330"/>
      <c r="P4" s="330"/>
      <c r="Q4" s="330"/>
      <c r="R4" s="333"/>
      <c r="S4" s="337"/>
      <c r="T4" s="335"/>
      <c r="U4" s="54"/>
      <c r="V4" s="289"/>
      <c r="W4" s="1"/>
    </row>
    <row r="5" spans="1:23" ht="19.5" thickBot="1" x14ac:dyDescent="0.3">
      <c r="B5" s="324"/>
      <c r="C5" s="325"/>
      <c r="D5" s="326"/>
      <c r="E5" s="324"/>
      <c r="F5" s="325"/>
      <c r="G5" s="326"/>
      <c r="I5" s="55">
        <f>E15</f>
        <v>360</v>
      </c>
      <c r="J5" s="56">
        <f>B35</f>
        <v>110.41666666666667</v>
      </c>
      <c r="K5" s="57">
        <f>(E35+(I5*J5))*E40</f>
        <v>0</v>
      </c>
      <c r="L5" s="56">
        <f>B22</f>
        <v>24.95</v>
      </c>
      <c r="M5" s="58">
        <f>0</f>
        <v>0</v>
      </c>
      <c r="N5" s="59">
        <f>B29</f>
        <v>0</v>
      </c>
      <c r="O5" s="59"/>
      <c r="P5" s="59"/>
      <c r="Q5" s="59"/>
      <c r="R5" s="60"/>
      <c r="S5" s="61"/>
      <c r="T5" s="52"/>
      <c r="U5" s="52"/>
      <c r="V5" s="62"/>
      <c r="W5" s="1"/>
    </row>
    <row r="6" spans="1:23" ht="3" customHeight="1" thickBot="1" x14ac:dyDescent="0.3">
      <c r="B6" s="63"/>
      <c r="C6" s="64"/>
      <c r="D6" s="65"/>
      <c r="E6" s="1"/>
      <c r="F6" s="1"/>
      <c r="G6" s="1"/>
      <c r="I6" s="66"/>
      <c r="J6" s="67">
        <f>E35</f>
        <v>0</v>
      </c>
      <c r="K6" s="67"/>
      <c r="L6" s="67"/>
      <c r="M6" s="67"/>
      <c r="N6" s="68"/>
      <c r="O6" s="68"/>
      <c r="P6" s="68"/>
      <c r="Q6" s="68"/>
      <c r="R6" s="69"/>
      <c r="S6" s="54"/>
      <c r="T6" s="54"/>
      <c r="U6" s="54"/>
      <c r="V6" s="70"/>
      <c r="W6" s="1"/>
    </row>
    <row r="7" spans="1:23" ht="15" customHeight="1" x14ac:dyDescent="0.25">
      <c r="A7" s="290" t="s">
        <v>156</v>
      </c>
      <c r="B7" s="292">
        <f>MAX(Q7:Q1002)</f>
        <v>109312.72578605766</v>
      </c>
      <c r="C7" s="293"/>
      <c r="D7" s="294"/>
      <c r="E7" s="105"/>
      <c r="F7" s="106"/>
      <c r="G7" s="107"/>
      <c r="I7" s="71">
        <f>I5</f>
        <v>360</v>
      </c>
      <c r="J7" s="72">
        <f t="shared" ref="J7:J70" si="0">(IF(I7&gt;0,$J$5,0))</f>
        <v>110.41666666666667</v>
      </c>
      <c r="K7" s="73">
        <f t="shared" ref="K7:K67" si="1">$K$5/60</f>
        <v>0</v>
      </c>
      <c r="L7" s="72">
        <f t="shared" ref="L7:L35" si="2">IF(I7&gt;0,IF((MOD(I7,12)=0),$B$22+$B$48*$B$35,$B$48*$B$35),0)</f>
        <v>24.95</v>
      </c>
      <c r="M7" s="72">
        <f>0</f>
        <v>0</v>
      </c>
      <c r="N7" s="72"/>
      <c r="O7" s="72">
        <f>R7+J6</f>
        <v>85.466666666666669</v>
      </c>
      <c r="P7" s="72">
        <f>O7*($B$15/12)</f>
        <v>0.42733333333333334</v>
      </c>
      <c r="Q7" s="72">
        <f t="shared" ref="Q7:Q70" si="3">O7+P7</f>
        <v>85.894000000000005</v>
      </c>
      <c r="R7" s="74">
        <f>IF(I7&gt;0,(J7-K7-L7-M7),0)</f>
        <v>85.466666666666669</v>
      </c>
      <c r="S7" s="75">
        <f>IF(I7&gt;0,Q7-(SUM($J$7:J7)+$E$35),0)</f>
        <v>-24.522666666666666</v>
      </c>
      <c r="T7" s="76">
        <f>IF(S7&lt;0,0,1)</f>
        <v>0</v>
      </c>
      <c r="U7" s="76">
        <f>T8-T7</f>
        <v>0</v>
      </c>
      <c r="V7" s="77">
        <f t="shared" ref="V7:V70" si="4">$I$5-I8</f>
        <v>1</v>
      </c>
      <c r="W7" s="78">
        <f t="shared" ref="W7:W70" si="5">Q7</f>
        <v>85.894000000000005</v>
      </c>
    </row>
    <row r="8" spans="1:23" ht="15.75" customHeight="1" x14ac:dyDescent="0.25">
      <c r="A8" s="291"/>
      <c r="B8" s="295"/>
      <c r="C8" s="296"/>
      <c r="D8" s="297"/>
      <c r="E8" s="301"/>
      <c r="F8" s="302"/>
      <c r="G8" s="303"/>
      <c r="I8" s="79">
        <f t="shared" ref="I8:I71" si="6">IF(I7-1&gt;0,I7-1,0)</f>
        <v>359</v>
      </c>
      <c r="J8" s="72">
        <f t="shared" si="0"/>
        <v>110.41666666666667</v>
      </c>
      <c r="K8" s="80">
        <f t="shared" si="1"/>
        <v>0</v>
      </c>
      <c r="L8" s="72">
        <f t="shared" si="2"/>
        <v>0</v>
      </c>
      <c r="M8" s="72">
        <f>0</f>
        <v>0</v>
      </c>
      <c r="N8" s="72">
        <f t="shared" ref="N8:N71" si="7">IF(I8&gt;0,O8*($N$5/12),0)</f>
        <v>0</v>
      </c>
      <c r="O8" s="72">
        <f t="shared" ref="O8:O71" si="8">IF(I8&gt;0,(Q7+R8)*(1-($N$5/12)),0)</f>
        <v>196.31066666666669</v>
      </c>
      <c r="P8" s="72">
        <f t="shared" ref="P8:P71" si="9">O8*($B$15/12)</f>
        <v>0.9815533333333335</v>
      </c>
      <c r="Q8" s="72">
        <f t="shared" si="3"/>
        <v>197.29222000000001</v>
      </c>
      <c r="R8" s="74">
        <f t="shared" ref="R8:R71" si="10">IF(I8&gt;0,(J8-K8-L8-M8),0)</f>
        <v>110.41666666666667</v>
      </c>
      <c r="S8" s="75">
        <f>IF(I8&gt;0,Q8-(SUM($J$7:J8)+$E$35),0)</f>
        <v>-23.541113333333328</v>
      </c>
      <c r="T8" s="76">
        <f t="shared" ref="T8:T71" si="11">IF(S8&lt;0,0,1)</f>
        <v>0</v>
      </c>
      <c r="U8" s="76">
        <f t="shared" ref="U8:U71" si="12">T9-T8</f>
        <v>0</v>
      </c>
      <c r="V8" s="77">
        <f t="shared" si="4"/>
        <v>2</v>
      </c>
      <c r="W8" s="78">
        <f t="shared" si="5"/>
        <v>197.29222000000001</v>
      </c>
    </row>
    <row r="9" spans="1:23" ht="15.75" customHeight="1" thickBot="1" x14ac:dyDescent="0.3">
      <c r="A9" s="291"/>
      <c r="B9" s="298"/>
      <c r="C9" s="299"/>
      <c r="D9" s="300"/>
      <c r="E9" s="108"/>
      <c r="F9" s="109"/>
      <c r="G9" s="110"/>
      <c r="I9" s="79">
        <f t="shared" si="6"/>
        <v>358</v>
      </c>
      <c r="J9" s="72">
        <f t="shared" si="0"/>
        <v>110.41666666666667</v>
      </c>
      <c r="K9" s="80">
        <f t="shared" si="1"/>
        <v>0</v>
      </c>
      <c r="L9" s="72">
        <f t="shared" si="2"/>
        <v>0</v>
      </c>
      <c r="M9" s="72">
        <f>0</f>
        <v>0</v>
      </c>
      <c r="N9" s="72">
        <f t="shared" si="7"/>
        <v>0</v>
      </c>
      <c r="O9" s="72">
        <f t="shared" si="8"/>
        <v>307.70888666666667</v>
      </c>
      <c r="P9" s="72">
        <f t="shared" si="9"/>
        <v>1.5385444333333333</v>
      </c>
      <c r="Q9" s="72">
        <f t="shared" si="3"/>
        <v>309.24743110000003</v>
      </c>
      <c r="R9" s="74">
        <f t="shared" si="10"/>
        <v>110.41666666666667</v>
      </c>
      <c r="S9" s="75">
        <f>IF(I9&gt;0,Q9-(SUM($J$7:J9)+$E$35),0)</f>
        <v>-22.002568899999972</v>
      </c>
      <c r="T9" s="76">
        <f t="shared" si="11"/>
        <v>0</v>
      </c>
      <c r="U9" s="76">
        <f t="shared" si="12"/>
        <v>0</v>
      </c>
      <c r="V9" s="77">
        <f t="shared" si="4"/>
        <v>3</v>
      </c>
      <c r="W9" s="78">
        <f t="shared" si="5"/>
        <v>309.24743110000003</v>
      </c>
    </row>
    <row r="10" spans="1:23" x14ac:dyDescent="0.25">
      <c r="A10" s="304" t="s">
        <v>157</v>
      </c>
      <c r="B10" s="292">
        <f>$B$7-(($B$7-$B$40)*(1-$B$61)*$B$57)</f>
        <v>96469.707537806768</v>
      </c>
      <c r="C10" s="293"/>
      <c r="D10" s="294"/>
      <c r="I10" s="79">
        <f t="shared" si="6"/>
        <v>357</v>
      </c>
      <c r="J10" s="72">
        <f t="shared" si="0"/>
        <v>110.41666666666667</v>
      </c>
      <c r="K10" s="80">
        <f t="shared" si="1"/>
        <v>0</v>
      </c>
      <c r="L10" s="72">
        <f t="shared" si="2"/>
        <v>0</v>
      </c>
      <c r="M10" s="72">
        <f>0</f>
        <v>0</v>
      </c>
      <c r="N10" s="72">
        <f t="shared" si="7"/>
        <v>0</v>
      </c>
      <c r="O10" s="72">
        <f t="shared" si="8"/>
        <v>419.66409776666671</v>
      </c>
      <c r="P10" s="72">
        <f t="shared" si="9"/>
        <v>2.0983204888333336</v>
      </c>
      <c r="Q10" s="72">
        <f t="shared" si="3"/>
        <v>421.76241825550005</v>
      </c>
      <c r="R10" s="74">
        <f t="shared" si="10"/>
        <v>110.41666666666667</v>
      </c>
      <c r="S10" s="75">
        <f>IF(I10&gt;0,Q10-(SUM($J$7:J10)+$E$35),0)</f>
        <v>-19.904248411166634</v>
      </c>
      <c r="T10" s="76">
        <f t="shared" si="11"/>
        <v>0</v>
      </c>
      <c r="U10" s="76">
        <f t="shared" si="12"/>
        <v>0</v>
      </c>
      <c r="V10" s="77">
        <f t="shared" si="4"/>
        <v>4</v>
      </c>
      <c r="W10" s="78">
        <f t="shared" si="5"/>
        <v>421.76241825550005</v>
      </c>
    </row>
    <row r="11" spans="1:23" x14ac:dyDescent="0.25">
      <c r="A11" s="305"/>
      <c r="B11" s="295"/>
      <c r="C11" s="296"/>
      <c r="D11" s="297"/>
      <c r="E11" s="31"/>
      <c r="F11" s="31"/>
      <c r="G11" s="31"/>
      <c r="I11" s="79">
        <f t="shared" si="6"/>
        <v>356</v>
      </c>
      <c r="J11" s="72">
        <f t="shared" si="0"/>
        <v>110.41666666666667</v>
      </c>
      <c r="K11" s="80">
        <f t="shared" si="1"/>
        <v>0</v>
      </c>
      <c r="L11" s="72">
        <f t="shared" si="2"/>
        <v>0</v>
      </c>
      <c r="M11" s="72">
        <f>0</f>
        <v>0</v>
      </c>
      <c r="N11" s="72">
        <f t="shared" si="7"/>
        <v>0</v>
      </c>
      <c r="O11" s="72">
        <f t="shared" si="8"/>
        <v>532.17908492216668</v>
      </c>
      <c r="P11" s="72">
        <f t="shared" si="9"/>
        <v>2.6608954246108336</v>
      </c>
      <c r="Q11" s="72">
        <f t="shared" si="3"/>
        <v>534.83998034677757</v>
      </c>
      <c r="R11" s="74">
        <f t="shared" si="10"/>
        <v>110.41666666666667</v>
      </c>
      <c r="S11" s="75">
        <f>IF(I11&gt;0,Q11-(SUM($J$7:J11)+$E$35),0)</f>
        <v>-17.243352986555806</v>
      </c>
      <c r="T11" s="76">
        <f t="shared" si="11"/>
        <v>0</v>
      </c>
      <c r="U11" s="76">
        <f t="shared" si="12"/>
        <v>0</v>
      </c>
      <c r="V11" s="77">
        <f t="shared" si="4"/>
        <v>5</v>
      </c>
      <c r="W11" s="78">
        <f t="shared" si="5"/>
        <v>534.83998034677757</v>
      </c>
    </row>
    <row r="12" spans="1:23" ht="15.75" thickBot="1" x14ac:dyDescent="0.3">
      <c r="A12" s="306"/>
      <c r="B12" s="298"/>
      <c r="C12" s="299"/>
      <c r="D12" s="300"/>
      <c r="I12" s="79">
        <f t="shared" si="6"/>
        <v>355</v>
      </c>
      <c r="J12" s="72">
        <f t="shared" si="0"/>
        <v>110.41666666666667</v>
      </c>
      <c r="K12" s="80">
        <f t="shared" si="1"/>
        <v>0</v>
      </c>
      <c r="L12" s="72">
        <f t="shared" si="2"/>
        <v>0</v>
      </c>
      <c r="M12" s="72">
        <f>0</f>
        <v>0</v>
      </c>
      <c r="N12" s="72">
        <f t="shared" si="7"/>
        <v>0</v>
      </c>
      <c r="O12" s="72">
        <f t="shared" si="8"/>
        <v>645.25664701344419</v>
      </c>
      <c r="P12" s="72">
        <f t="shared" si="9"/>
        <v>3.2262832350672213</v>
      </c>
      <c r="Q12" s="72">
        <f t="shared" si="3"/>
        <v>648.48293024851137</v>
      </c>
      <c r="R12" s="74">
        <f t="shared" si="10"/>
        <v>110.41666666666667</v>
      </c>
      <c r="S12" s="75">
        <f>IF(I12&gt;0,Q12-(SUM($J$7:J12)+$E$35),0)</f>
        <v>-14.017069751488634</v>
      </c>
      <c r="T12" s="76">
        <f t="shared" si="11"/>
        <v>0</v>
      </c>
      <c r="U12" s="76">
        <f t="shared" si="12"/>
        <v>0</v>
      </c>
      <c r="V12" s="77">
        <f t="shared" si="4"/>
        <v>6</v>
      </c>
      <c r="W12" s="78">
        <f t="shared" si="5"/>
        <v>648.48293024851137</v>
      </c>
    </row>
    <row r="13" spans="1:23" x14ac:dyDescent="0.25">
      <c r="B13" s="282" t="s">
        <v>158</v>
      </c>
      <c r="C13" s="283"/>
      <c r="D13" s="284"/>
      <c r="E13" s="136" t="s">
        <v>144</v>
      </c>
      <c r="F13" s="137"/>
      <c r="G13" s="138"/>
      <c r="I13" s="79">
        <f t="shared" si="6"/>
        <v>354</v>
      </c>
      <c r="J13" s="72">
        <f t="shared" si="0"/>
        <v>110.41666666666667</v>
      </c>
      <c r="K13" s="80">
        <f t="shared" si="1"/>
        <v>0</v>
      </c>
      <c r="L13" s="72">
        <f t="shared" si="2"/>
        <v>0</v>
      </c>
      <c r="M13" s="72">
        <f>0</f>
        <v>0</v>
      </c>
      <c r="N13" s="72">
        <f t="shared" si="7"/>
        <v>0</v>
      </c>
      <c r="O13" s="72">
        <f t="shared" si="8"/>
        <v>758.89959691517799</v>
      </c>
      <c r="P13" s="72">
        <f t="shared" si="9"/>
        <v>3.7944979845758899</v>
      </c>
      <c r="Q13" s="72">
        <f t="shared" si="3"/>
        <v>762.69409489975385</v>
      </c>
      <c r="R13" s="74">
        <f t="shared" si="10"/>
        <v>110.41666666666667</v>
      </c>
      <c r="S13" s="75">
        <f>IF(I13&gt;0,Q13-(SUM($J$7:J13)+$E$35),0)</f>
        <v>-10.222571766912779</v>
      </c>
      <c r="T13" s="76">
        <f t="shared" si="11"/>
        <v>0</v>
      </c>
      <c r="U13" s="76">
        <f t="shared" si="12"/>
        <v>0</v>
      </c>
      <c r="V13" s="77">
        <f t="shared" si="4"/>
        <v>7</v>
      </c>
      <c r="W13" s="78">
        <f t="shared" si="5"/>
        <v>762.69409489975385</v>
      </c>
    </row>
    <row r="14" spans="1:23" ht="15.75" thickBot="1" x14ac:dyDescent="0.3">
      <c r="B14" s="285"/>
      <c r="C14" s="286"/>
      <c r="D14" s="287"/>
      <c r="E14" s="139"/>
      <c r="F14" s="140"/>
      <c r="G14" s="141"/>
      <c r="I14" s="79">
        <f t="shared" si="6"/>
        <v>353</v>
      </c>
      <c r="J14" s="72">
        <f t="shared" si="0"/>
        <v>110.41666666666667</v>
      </c>
      <c r="K14" s="80">
        <f t="shared" si="1"/>
        <v>0</v>
      </c>
      <c r="L14" s="72">
        <f t="shared" si="2"/>
        <v>0</v>
      </c>
      <c r="M14" s="72">
        <f>0</f>
        <v>0</v>
      </c>
      <c r="N14" s="72">
        <f t="shared" si="7"/>
        <v>0</v>
      </c>
      <c r="O14" s="72">
        <f t="shared" si="8"/>
        <v>873.11076156642048</v>
      </c>
      <c r="P14" s="72">
        <f t="shared" si="9"/>
        <v>4.3655538078321028</v>
      </c>
      <c r="Q14" s="72">
        <f t="shared" si="3"/>
        <v>877.47631537425264</v>
      </c>
      <c r="R14" s="74">
        <f t="shared" si="10"/>
        <v>110.41666666666667</v>
      </c>
      <c r="S14" s="75">
        <f>IF(I14&gt;0,Q14-(SUM($J$7:J14)+$E$35),0)</f>
        <v>-5.8570179590806219</v>
      </c>
      <c r="T14" s="76">
        <f t="shared" si="11"/>
        <v>0</v>
      </c>
      <c r="U14" s="76">
        <f t="shared" si="12"/>
        <v>0</v>
      </c>
      <c r="V14" s="77">
        <f t="shared" si="4"/>
        <v>8</v>
      </c>
      <c r="W14" s="78">
        <f t="shared" si="5"/>
        <v>877.47631537425264</v>
      </c>
    </row>
    <row r="15" spans="1:23" ht="15" customHeight="1" x14ac:dyDescent="0.25">
      <c r="B15" s="99">
        <f>Rechner!$AI$42</f>
        <v>0.06</v>
      </c>
      <c r="C15" s="100"/>
      <c r="D15" s="101"/>
      <c r="E15" s="203">
        <f>(Rechner!$E$24-Rechner!$B$24)*12</f>
        <v>360</v>
      </c>
      <c r="F15" s="204"/>
      <c r="G15" s="205"/>
      <c r="I15" s="79">
        <f t="shared" si="6"/>
        <v>352</v>
      </c>
      <c r="J15" s="72">
        <f t="shared" si="0"/>
        <v>110.41666666666667</v>
      </c>
      <c r="K15" s="80">
        <f t="shared" si="1"/>
        <v>0</v>
      </c>
      <c r="L15" s="72">
        <f t="shared" si="2"/>
        <v>0</v>
      </c>
      <c r="M15" s="72">
        <f>0</f>
        <v>0</v>
      </c>
      <c r="N15" s="72">
        <f t="shared" si="7"/>
        <v>0</v>
      </c>
      <c r="O15" s="72">
        <f t="shared" si="8"/>
        <v>987.89298204091926</v>
      </c>
      <c r="P15" s="72">
        <f t="shared" si="9"/>
        <v>4.9394649102045962</v>
      </c>
      <c r="Q15" s="72">
        <f t="shared" si="3"/>
        <v>992.83244695112387</v>
      </c>
      <c r="R15" s="74">
        <f t="shared" si="10"/>
        <v>110.41666666666667</v>
      </c>
      <c r="S15" s="75">
        <f>IF(I15&gt;0,Q15-(SUM($J$7:J15)+$E$35),0)</f>
        <v>-0.91755304887601596</v>
      </c>
      <c r="T15" s="76">
        <f t="shared" si="11"/>
        <v>0</v>
      </c>
      <c r="U15" s="76">
        <f t="shared" si="12"/>
        <v>1</v>
      </c>
      <c r="V15" s="77">
        <f t="shared" si="4"/>
        <v>9</v>
      </c>
      <c r="W15" s="78">
        <f t="shared" si="5"/>
        <v>992.83244695112387</v>
      </c>
    </row>
    <row r="16" spans="1:23" ht="15.75" customHeight="1" thickBot="1" x14ac:dyDescent="0.3">
      <c r="B16" s="102"/>
      <c r="C16" s="103"/>
      <c r="D16" s="104"/>
      <c r="E16" s="206"/>
      <c r="F16" s="207"/>
      <c r="G16" s="208"/>
      <c r="I16" s="79">
        <f t="shared" si="6"/>
        <v>351</v>
      </c>
      <c r="J16" s="72">
        <f t="shared" si="0"/>
        <v>110.41666666666667</v>
      </c>
      <c r="K16" s="80">
        <f t="shared" si="1"/>
        <v>0</v>
      </c>
      <c r="L16" s="72">
        <f t="shared" si="2"/>
        <v>0</v>
      </c>
      <c r="M16" s="72">
        <f>0</f>
        <v>0</v>
      </c>
      <c r="N16" s="72">
        <f t="shared" si="7"/>
        <v>0</v>
      </c>
      <c r="O16" s="72">
        <f t="shared" si="8"/>
        <v>1103.2491136177905</v>
      </c>
      <c r="P16" s="72">
        <f t="shared" si="9"/>
        <v>5.5162455680889524</v>
      </c>
      <c r="Q16" s="72">
        <f t="shared" si="3"/>
        <v>1108.7653591858796</v>
      </c>
      <c r="R16" s="74">
        <f t="shared" si="10"/>
        <v>110.41666666666667</v>
      </c>
      <c r="S16" s="75">
        <f>IF(I16&gt;0,Q16-(SUM($J$7:J16)+$E$35),0)</f>
        <v>4.5986925192130457</v>
      </c>
      <c r="T16" s="76">
        <f t="shared" si="11"/>
        <v>1</v>
      </c>
      <c r="U16" s="76">
        <f t="shared" si="12"/>
        <v>0</v>
      </c>
      <c r="V16" s="77">
        <f t="shared" si="4"/>
        <v>10</v>
      </c>
      <c r="W16" s="78">
        <f t="shared" si="5"/>
        <v>1108.7653591858796</v>
      </c>
    </row>
    <row r="17" spans="2:23" x14ac:dyDescent="0.25">
      <c r="I17" s="79">
        <f t="shared" si="6"/>
        <v>350</v>
      </c>
      <c r="J17" s="72">
        <f t="shared" si="0"/>
        <v>110.41666666666667</v>
      </c>
      <c r="K17" s="80">
        <f t="shared" si="1"/>
        <v>0</v>
      </c>
      <c r="L17" s="72">
        <f t="shared" si="2"/>
        <v>0</v>
      </c>
      <c r="M17" s="72">
        <f>0</f>
        <v>0</v>
      </c>
      <c r="N17" s="72">
        <f t="shared" si="7"/>
        <v>0</v>
      </c>
      <c r="O17" s="72">
        <f t="shared" si="8"/>
        <v>1219.1820258525463</v>
      </c>
      <c r="P17" s="72">
        <f t="shared" si="9"/>
        <v>6.095910129262732</v>
      </c>
      <c r="Q17" s="72">
        <f t="shared" si="3"/>
        <v>1225.2779359818089</v>
      </c>
      <c r="R17" s="74">
        <f t="shared" si="10"/>
        <v>110.41666666666667</v>
      </c>
      <c r="S17" s="75">
        <f>IF(I17&gt;0,Q17-(SUM($J$7:J17)+$E$35),0)</f>
        <v>10.694602648475666</v>
      </c>
      <c r="T17" s="76">
        <f t="shared" si="11"/>
        <v>1</v>
      </c>
      <c r="U17" s="76">
        <f t="shared" si="12"/>
        <v>0</v>
      </c>
      <c r="V17" s="77">
        <f t="shared" si="4"/>
        <v>11</v>
      </c>
      <c r="W17" s="78">
        <f t="shared" si="5"/>
        <v>1225.2779359818089</v>
      </c>
    </row>
    <row r="18" spans="2:23" x14ac:dyDescent="0.25">
      <c r="G18" s="81"/>
      <c r="I18" s="79">
        <f t="shared" si="6"/>
        <v>349</v>
      </c>
      <c r="J18" s="72">
        <f t="shared" si="0"/>
        <v>110.41666666666667</v>
      </c>
      <c r="K18" s="80">
        <f t="shared" si="1"/>
        <v>0</v>
      </c>
      <c r="L18" s="72">
        <f t="shared" si="2"/>
        <v>0</v>
      </c>
      <c r="M18" s="72">
        <f>0</f>
        <v>0</v>
      </c>
      <c r="N18" s="72">
        <f t="shared" si="7"/>
        <v>0</v>
      </c>
      <c r="O18" s="72">
        <f t="shared" si="8"/>
        <v>1335.6946026484757</v>
      </c>
      <c r="P18" s="72">
        <f t="shared" si="9"/>
        <v>6.6784730132423782</v>
      </c>
      <c r="Q18" s="72">
        <f t="shared" si="3"/>
        <v>1342.3730756617181</v>
      </c>
      <c r="R18" s="74">
        <f t="shared" si="10"/>
        <v>110.41666666666667</v>
      </c>
      <c r="S18" s="75">
        <f>IF(I18&gt;0,Q18-(SUM($J$7:J18)+$E$35),0)</f>
        <v>17.373075661718076</v>
      </c>
      <c r="T18" s="76">
        <f t="shared" si="11"/>
        <v>1</v>
      </c>
      <c r="U18" s="76">
        <f t="shared" si="12"/>
        <v>-1</v>
      </c>
      <c r="V18" s="77">
        <f t="shared" si="4"/>
        <v>12</v>
      </c>
      <c r="W18" s="78">
        <f t="shared" si="5"/>
        <v>1342.3730756617181</v>
      </c>
    </row>
    <row r="19" spans="2:23" ht="15" customHeight="1" thickBot="1" x14ac:dyDescent="0.3">
      <c r="G19" s="81"/>
      <c r="I19" s="82">
        <f t="shared" si="6"/>
        <v>348</v>
      </c>
      <c r="J19" s="72">
        <f t="shared" si="0"/>
        <v>110.41666666666667</v>
      </c>
      <c r="K19" s="83">
        <f t="shared" si="1"/>
        <v>0</v>
      </c>
      <c r="L19" s="72">
        <f t="shared" si="2"/>
        <v>24.95</v>
      </c>
      <c r="M19" s="72">
        <f>0</f>
        <v>0</v>
      </c>
      <c r="N19" s="72">
        <f t="shared" si="7"/>
        <v>0</v>
      </c>
      <c r="O19" s="72">
        <f t="shared" si="8"/>
        <v>1427.8397423283848</v>
      </c>
      <c r="P19" s="72">
        <f t="shared" si="9"/>
        <v>7.1391987116419244</v>
      </c>
      <c r="Q19" s="72">
        <f t="shared" si="3"/>
        <v>1434.9789410400267</v>
      </c>
      <c r="R19" s="74">
        <f t="shared" si="10"/>
        <v>85.466666666666669</v>
      </c>
      <c r="S19" s="75">
        <f>IF(I19&gt;0,Q19-(SUM($J$7:J19)+$E$35),0)</f>
        <v>-0.4377256266400309</v>
      </c>
      <c r="T19" s="76">
        <f t="shared" si="11"/>
        <v>0</v>
      </c>
      <c r="U19" s="76">
        <f t="shared" si="12"/>
        <v>1</v>
      </c>
      <c r="V19" s="77">
        <f t="shared" si="4"/>
        <v>13</v>
      </c>
      <c r="W19" s="78">
        <f t="shared" si="5"/>
        <v>1434.9789410400267</v>
      </c>
    </row>
    <row r="20" spans="2:23" ht="14.25" customHeight="1" x14ac:dyDescent="0.25">
      <c r="B20" s="256" t="s">
        <v>159</v>
      </c>
      <c r="C20" s="257"/>
      <c r="D20" s="258"/>
      <c r="E20" s="262" t="s">
        <v>160</v>
      </c>
      <c r="F20" s="263"/>
      <c r="G20" s="84"/>
      <c r="I20" s="79">
        <f t="shared" si="6"/>
        <v>347</v>
      </c>
      <c r="J20" s="72">
        <f t="shared" si="0"/>
        <v>110.41666666666667</v>
      </c>
      <c r="K20" s="80">
        <f t="shared" si="1"/>
        <v>0</v>
      </c>
      <c r="L20" s="72">
        <f t="shared" si="2"/>
        <v>0</v>
      </c>
      <c r="M20" s="72">
        <f>0</f>
        <v>0</v>
      </c>
      <c r="N20" s="72">
        <f t="shared" si="7"/>
        <v>0</v>
      </c>
      <c r="O20" s="72">
        <f t="shared" si="8"/>
        <v>1545.3956077066935</v>
      </c>
      <c r="P20" s="72">
        <f t="shared" si="9"/>
        <v>7.7269780385334679</v>
      </c>
      <c r="Q20" s="72">
        <f t="shared" si="3"/>
        <v>1553.1225857452268</v>
      </c>
      <c r="R20" s="74">
        <f t="shared" si="10"/>
        <v>110.41666666666667</v>
      </c>
      <c r="S20" s="75">
        <f>IF(I20&gt;0,Q20-(SUM($J$7:J20)+$E$35),0)</f>
        <v>7.2892524118933579</v>
      </c>
      <c r="T20" s="76">
        <f t="shared" si="11"/>
        <v>1</v>
      </c>
      <c r="U20" s="76">
        <f t="shared" si="12"/>
        <v>0</v>
      </c>
      <c r="V20" s="77">
        <f t="shared" si="4"/>
        <v>14</v>
      </c>
      <c r="W20" s="78">
        <f t="shared" si="5"/>
        <v>1553.1225857452268</v>
      </c>
    </row>
    <row r="21" spans="2:23" ht="15" customHeight="1" thickBot="1" x14ac:dyDescent="0.3">
      <c r="B21" s="259"/>
      <c r="C21" s="260"/>
      <c r="D21" s="261"/>
      <c r="E21" s="264"/>
      <c r="F21" s="265"/>
      <c r="G21" s="84"/>
      <c r="I21" s="79">
        <f t="shared" si="6"/>
        <v>346</v>
      </c>
      <c r="J21" s="72">
        <f t="shared" si="0"/>
        <v>110.41666666666667</v>
      </c>
      <c r="K21" s="80">
        <f t="shared" si="1"/>
        <v>0</v>
      </c>
      <c r="L21" s="72">
        <f t="shared" si="2"/>
        <v>0</v>
      </c>
      <c r="M21" s="72">
        <f>0</f>
        <v>0</v>
      </c>
      <c r="N21" s="72">
        <f t="shared" si="7"/>
        <v>0</v>
      </c>
      <c r="O21" s="72">
        <f t="shared" si="8"/>
        <v>1663.5392524118936</v>
      </c>
      <c r="P21" s="72">
        <f t="shared" si="9"/>
        <v>8.3176962620594672</v>
      </c>
      <c r="Q21" s="72">
        <f t="shared" si="3"/>
        <v>1671.856948673953</v>
      </c>
      <c r="R21" s="74">
        <f t="shared" si="10"/>
        <v>110.41666666666667</v>
      </c>
      <c r="S21" s="75">
        <f>IF(I21&gt;0,Q21-(SUM($J$7:J21)+$E$35),0)</f>
        <v>15.606948673952729</v>
      </c>
      <c r="T21" s="76">
        <f t="shared" si="11"/>
        <v>1</v>
      </c>
      <c r="U21" s="76">
        <f t="shared" si="12"/>
        <v>0</v>
      </c>
      <c r="V21" s="77">
        <f t="shared" si="4"/>
        <v>15</v>
      </c>
      <c r="W21" s="78">
        <f t="shared" si="5"/>
        <v>1671.856948673953</v>
      </c>
    </row>
    <row r="22" spans="2:23" ht="15" customHeight="1" x14ac:dyDescent="0.25">
      <c r="B22" s="105">
        <v>24.95</v>
      </c>
      <c r="C22" s="106"/>
      <c r="D22" s="107"/>
      <c r="E22" s="270">
        <f>SUM(L7:L1002)</f>
        <v>748.50000000000023</v>
      </c>
      <c r="F22" s="271"/>
      <c r="G22" s="84"/>
      <c r="I22" s="79">
        <f t="shared" si="6"/>
        <v>345</v>
      </c>
      <c r="J22" s="72">
        <f t="shared" si="0"/>
        <v>110.41666666666667</v>
      </c>
      <c r="K22" s="80">
        <f t="shared" si="1"/>
        <v>0</v>
      </c>
      <c r="L22" s="72">
        <f t="shared" si="2"/>
        <v>0</v>
      </c>
      <c r="M22" s="72">
        <f>0</f>
        <v>0</v>
      </c>
      <c r="N22" s="72">
        <f t="shared" si="7"/>
        <v>0</v>
      </c>
      <c r="O22" s="72">
        <f t="shared" si="8"/>
        <v>1782.2736153406197</v>
      </c>
      <c r="P22" s="72">
        <f t="shared" si="9"/>
        <v>8.9113680767030985</v>
      </c>
      <c r="Q22" s="72">
        <f t="shared" si="3"/>
        <v>1791.1849834173229</v>
      </c>
      <c r="R22" s="74">
        <f t="shared" si="10"/>
        <v>110.41666666666667</v>
      </c>
      <c r="S22" s="75">
        <f>IF(I22&gt;0,Q22-(SUM($J$7:J22)+$E$35),0)</f>
        <v>24.518316750655913</v>
      </c>
      <c r="T22" s="76">
        <f t="shared" si="11"/>
        <v>1</v>
      </c>
      <c r="U22" s="76">
        <f t="shared" si="12"/>
        <v>0</v>
      </c>
      <c r="V22" s="77">
        <f t="shared" si="4"/>
        <v>16</v>
      </c>
      <c r="W22" s="78">
        <f t="shared" si="5"/>
        <v>1791.1849834173229</v>
      </c>
    </row>
    <row r="23" spans="2:23" ht="15.75" customHeight="1" thickBot="1" x14ac:dyDescent="0.3">
      <c r="B23" s="108"/>
      <c r="C23" s="109"/>
      <c r="D23" s="110"/>
      <c r="E23" s="274"/>
      <c r="F23" s="275"/>
      <c r="G23" s="84"/>
      <c r="I23" s="79">
        <f t="shared" si="6"/>
        <v>344</v>
      </c>
      <c r="J23" s="72">
        <f t="shared" si="0"/>
        <v>110.41666666666667</v>
      </c>
      <c r="K23" s="80">
        <f t="shared" si="1"/>
        <v>0</v>
      </c>
      <c r="L23" s="72">
        <f t="shared" si="2"/>
        <v>0</v>
      </c>
      <c r="M23" s="72">
        <f>0</f>
        <v>0</v>
      </c>
      <c r="N23" s="72">
        <f t="shared" si="7"/>
        <v>0</v>
      </c>
      <c r="O23" s="72">
        <f t="shared" si="8"/>
        <v>1901.6016500839896</v>
      </c>
      <c r="P23" s="72">
        <f t="shared" si="9"/>
        <v>9.5080082504199481</v>
      </c>
      <c r="Q23" s="72">
        <f t="shared" si="3"/>
        <v>1911.1096583344097</v>
      </c>
      <c r="R23" s="74">
        <f t="shared" si="10"/>
        <v>110.41666666666667</v>
      </c>
      <c r="S23" s="75">
        <f>IF(I23&gt;0,Q23-(SUM($J$7:J23)+$E$35),0)</f>
        <v>34.026325001075975</v>
      </c>
      <c r="T23" s="76">
        <f t="shared" si="11"/>
        <v>1</v>
      </c>
      <c r="U23" s="76">
        <f t="shared" si="12"/>
        <v>0</v>
      </c>
      <c r="V23" s="77">
        <f t="shared" si="4"/>
        <v>17</v>
      </c>
      <c r="W23" s="78">
        <f t="shared" si="5"/>
        <v>1911.1096583344097</v>
      </c>
    </row>
    <row r="24" spans="2:23" x14ac:dyDescent="0.25">
      <c r="B24" s="85"/>
      <c r="C24" s="85"/>
      <c r="D24" s="85"/>
      <c r="E24" s="85"/>
      <c r="F24" s="85"/>
      <c r="G24" s="86"/>
      <c r="I24" s="79">
        <f t="shared" si="6"/>
        <v>343</v>
      </c>
      <c r="J24" s="72">
        <f t="shared" si="0"/>
        <v>110.41666666666667</v>
      </c>
      <c r="K24" s="80">
        <f t="shared" si="1"/>
        <v>0</v>
      </c>
      <c r="L24" s="72">
        <f t="shared" si="2"/>
        <v>0</v>
      </c>
      <c r="M24" s="72">
        <f>0</f>
        <v>0</v>
      </c>
      <c r="N24" s="72">
        <f t="shared" si="7"/>
        <v>0</v>
      </c>
      <c r="O24" s="72">
        <f t="shared" si="8"/>
        <v>2021.5263250010764</v>
      </c>
      <c r="P24" s="72">
        <f t="shared" si="9"/>
        <v>10.107631625005382</v>
      </c>
      <c r="Q24" s="72">
        <f t="shared" si="3"/>
        <v>2031.6339566260817</v>
      </c>
      <c r="R24" s="74">
        <f t="shared" si="10"/>
        <v>110.41666666666667</v>
      </c>
      <c r="S24" s="75">
        <f>IF(I24&gt;0,Q24-(SUM($J$7:J24)+$E$35),0)</f>
        <v>44.133956626081272</v>
      </c>
      <c r="T24" s="76">
        <f t="shared" si="11"/>
        <v>1</v>
      </c>
      <c r="U24" s="76">
        <f t="shared" si="12"/>
        <v>0</v>
      </c>
      <c r="V24" s="77">
        <f t="shared" si="4"/>
        <v>18</v>
      </c>
      <c r="W24" s="78">
        <f t="shared" si="5"/>
        <v>2031.6339566260817</v>
      </c>
    </row>
    <row r="25" spans="2:23" ht="15" customHeight="1" x14ac:dyDescent="0.25">
      <c r="G25" s="87"/>
      <c r="I25" s="79">
        <f t="shared" si="6"/>
        <v>342</v>
      </c>
      <c r="J25" s="72">
        <f t="shared" si="0"/>
        <v>110.41666666666667</v>
      </c>
      <c r="K25" s="80">
        <f t="shared" si="1"/>
        <v>0</v>
      </c>
      <c r="L25" s="72">
        <f t="shared" si="2"/>
        <v>0</v>
      </c>
      <c r="M25" s="72">
        <f>0</f>
        <v>0</v>
      </c>
      <c r="N25" s="72">
        <f t="shared" si="7"/>
        <v>0</v>
      </c>
      <c r="O25" s="72">
        <f t="shared" si="8"/>
        <v>2142.0506232927482</v>
      </c>
      <c r="P25" s="72">
        <f t="shared" si="9"/>
        <v>10.710253116463742</v>
      </c>
      <c r="Q25" s="72">
        <f t="shared" si="3"/>
        <v>2152.760876409212</v>
      </c>
      <c r="R25" s="74">
        <f t="shared" si="10"/>
        <v>110.41666666666667</v>
      </c>
      <c r="S25" s="75">
        <f>IF(I25&gt;0,Q25-(SUM($J$7:J25)+$E$35),0)</f>
        <v>54.84420974254499</v>
      </c>
      <c r="T25" s="76">
        <f t="shared" si="11"/>
        <v>1</v>
      </c>
      <c r="U25" s="76">
        <f t="shared" si="12"/>
        <v>0</v>
      </c>
      <c r="V25" s="77">
        <f t="shared" si="4"/>
        <v>19</v>
      </c>
      <c r="W25" s="78">
        <f t="shared" si="5"/>
        <v>2152.760876409212</v>
      </c>
    </row>
    <row r="26" spans="2:23" ht="15.75" customHeight="1" thickBot="1" x14ac:dyDescent="0.3">
      <c r="B26" s="88"/>
      <c r="C26" s="88"/>
      <c r="D26" s="88"/>
      <c r="E26" s="88"/>
      <c r="F26" s="88"/>
      <c r="G26" s="86"/>
      <c r="I26" s="79">
        <f t="shared" si="6"/>
        <v>341</v>
      </c>
      <c r="J26" s="72">
        <f t="shared" si="0"/>
        <v>110.41666666666667</v>
      </c>
      <c r="K26" s="80">
        <f t="shared" si="1"/>
        <v>0</v>
      </c>
      <c r="L26" s="72">
        <f t="shared" si="2"/>
        <v>0</v>
      </c>
      <c r="M26" s="72">
        <f>0</f>
        <v>0</v>
      </c>
      <c r="N26" s="72">
        <f t="shared" si="7"/>
        <v>0</v>
      </c>
      <c r="O26" s="72">
        <f t="shared" si="8"/>
        <v>2263.1775430758785</v>
      </c>
      <c r="P26" s="72">
        <f t="shared" si="9"/>
        <v>11.315887715379393</v>
      </c>
      <c r="Q26" s="72">
        <f t="shared" si="3"/>
        <v>2274.4934307912577</v>
      </c>
      <c r="R26" s="74">
        <f t="shared" si="10"/>
        <v>110.41666666666667</v>
      </c>
      <c r="S26" s="75">
        <f>IF(I26&gt;0,Q26-(SUM($J$7:J26)+$E$35),0)</f>
        <v>66.160097457924167</v>
      </c>
      <c r="T26" s="76">
        <f t="shared" si="11"/>
        <v>1</v>
      </c>
      <c r="U26" s="76">
        <f t="shared" si="12"/>
        <v>0</v>
      </c>
      <c r="V26" s="77">
        <f t="shared" si="4"/>
        <v>20</v>
      </c>
      <c r="W26" s="78">
        <f t="shared" si="5"/>
        <v>2274.4934307912577</v>
      </c>
    </row>
    <row r="27" spans="2:23" ht="15" customHeight="1" x14ac:dyDescent="0.25">
      <c r="B27" s="276" t="s">
        <v>161</v>
      </c>
      <c r="C27" s="277"/>
      <c r="D27" s="278"/>
      <c r="E27" s="262" t="s">
        <v>160</v>
      </c>
      <c r="F27" s="263"/>
      <c r="G27" s="89"/>
      <c r="I27" s="79">
        <f t="shared" si="6"/>
        <v>340</v>
      </c>
      <c r="J27" s="72">
        <f t="shared" si="0"/>
        <v>110.41666666666667</v>
      </c>
      <c r="K27" s="80">
        <f t="shared" si="1"/>
        <v>0</v>
      </c>
      <c r="L27" s="72">
        <f t="shared" si="2"/>
        <v>0</v>
      </c>
      <c r="M27" s="72">
        <f>0</f>
        <v>0</v>
      </c>
      <c r="N27" s="72">
        <f t="shared" si="7"/>
        <v>0</v>
      </c>
      <c r="O27" s="72">
        <f t="shared" si="8"/>
        <v>2384.9100974579242</v>
      </c>
      <c r="P27" s="72">
        <f t="shared" si="9"/>
        <v>11.92455048728962</v>
      </c>
      <c r="Q27" s="72">
        <f t="shared" si="3"/>
        <v>2396.8346479452139</v>
      </c>
      <c r="R27" s="74">
        <f t="shared" si="10"/>
        <v>110.41666666666667</v>
      </c>
      <c r="S27" s="75">
        <f>IF(I27&gt;0,Q27-(SUM($J$7:J27)+$E$35),0)</f>
        <v>78.084647945213874</v>
      </c>
      <c r="T27" s="76">
        <f t="shared" si="11"/>
        <v>1</v>
      </c>
      <c r="U27" s="76">
        <f t="shared" si="12"/>
        <v>0</v>
      </c>
      <c r="V27" s="77">
        <f t="shared" si="4"/>
        <v>21</v>
      </c>
      <c r="W27" s="78">
        <f t="shared" si="5"/>
        <v>2396.8346479452139</v>
      </c>
    </row>
    <row r="28" spans="2:23" ht="15.75" customHeight="1" thickBot="1" x14ac:dyDescent="0.3">
      <c r="B28" s="279"/>
      <c r="C28" s="280"/>
      <c r="D28" s="281"/>
      <c r="E28" s="264"/>
      <c r="F28" s="265"/>
      <c r="G28" s="89"/>
      <c r="I28" s="79">
        <f t="shared" si="6"/>
        <v>339</v>
      </c>
      <c r="J28" s="72">
        <f t="shared" si="0"/>
        <v>110.41666666666667</v>
      </c>
      <c r="K28" s="80">
        <f t="shared" si="1"/>
        <v>0</v>
      </c>
      <c r="L28" s="72">
        <f t="shared" si="2"/>
        <v>0</v>
      </c>
      <c r="M28" s="72">
        <f>0</f>
        <v>0</v>
      </c>
      <c r="N28" s="72">
        <f t="shared" si="7"/>
        <v>0</v>
      </c>
      <c r="O28" s="72">
        <f t="shared" si="8"/>
        <v>2507.2513146118804</v>
      </c>
      <c r="P28" s="72">
        <f t="shared" si="9"/>
        <v>12.536256573059402</v>
      </c>
      <c r="Q28" s="72">
        <f t="shared" si="3"/>
        <v>2519.7875711849397</v>
      </c>
      <c r="R28" s="74">
        <f t="shared" si="10"/>
        <v>110.41666666666667</v>
      </c>
      <c r="S28" s="75">
        <f>IF(I28&gt;0,Q28-(SUM($J$7:J28)+$E$35),0)</f>
        <v>90.620904518273164</v>
      </c>
      <c r="T28" s="76">
        <f t="shared" si="11"/>
        <v>1</v>
      </c>
      <c r="U28" s="76">
        <f t="shared" si="12"/>
        <v>0</v>
      </c>
      <c r="V28" s="77">
        <f t="shared" si="4"/>
        <v>22</v>
      </c>
      <c r="W28" s="78">
        <f t="shared" si="5"/>
        <v>2519.7875711849397</v>
      </c>
    </row>
    <row r="29" spans="2:23" ht="15" customHeight="1" x14ac:dyDescent="0.25">
      <c r="B29" s="99">
        <v>0</v>
      </c>
      <c r="C29" s="100"/>
      <c r="D29" s="101"/>
      <c r="E29" s="270">
        <f>SUM(N9:N1004)</f>
        <v>0</v>
      </c>
      <c r="F29" s="271"/>
      <c r="G29" s="90"/>
      <c r="I29" s="79">
        <f t="shared" si="6"/>
        <v>338</v>
      </c>
      <c r="J29" s="72">
        <f t="shared" si="0"/>
        <v>110.41666666666667</v>
      </c>
      <c r="K29" s="80">
        <f t="shared" si="1"/>
        <v>0</v>
      </c>
      <c r="L29" s="72">
        <f t="shared" si="2"/>
        <v>0</v>
      </c>
      <c r="M29" s="72">
        <f>0</f>
        <v>0</v>
      </c>
      <c r="N29" s="72">
        <f t="shared" si="7"/>
        <v>0</v>
      </c>
      <c r="O29" s="72">
        <f t="shared" si="8"/>
        <v>2630.2042378516062</v>
      </c>
      <c r="P29" s="72">
        <f t="shared" si="9"/>
        <v>13.151021189258032</v>
      </c>
      <c r="Q29" s="72">
        <f t="shared" si="3"/>
        <v>2643.3552590408644</v>
      </c>
      <c r="R29" s="74">
        <f t="shared" si="10"/>
        <v>110.41666666666667</v>
      </c>
      <c r="S29" s="75">
        <f>IF(I29&gt;0,Q29-(SUM($J$7:J29)+$E$35),0)</f>
        <v>103.77192570753141</v>
      </c>
      <c r="T29" s="76">
        <f t="shared" si="11"/>
        <v>1</v>
      </c>
      <c r="U29" s="76">
        <f t="shared" si="12"/>
        <v>0</v>
      </c>
      <c r="V29" s="77">
        <f t="shared" si="4"/>
        <v>23</v>
      </c>
      <c r="W29" s="78">
        <f t="shared" si="5"/>
        <v>2643.3552590408644</v>
      </c>
    </row>
    <row r="30" spans="2:23" ht="15.75" customHeight="1" thickBot="1" x14ac:dyDescent="0.3">
      <c r="B30" s="102"/>
      <c r="C30" s="103"/>
      <c r="D30" s="104"/>
      <c r="E30" s="274"/>
      <c r="F30" s="275"/>
      <c r="G30" s="90"/>
      <c r="I30" s="79">
        <f t="shared" si="6"/>
        <v>337</v>
      </c>
      <c r="J30" s="72">
        <f t="shared" si="0"/>
        <v>110.41666666666667</v>
      </c>
      <c r="K30" s="80">
        <f t="shared" si="1"/>
        <v>0</v>
      </c>
      <c r="L30" s="72">
        <f t="shared" si="2"/>
        <v>0</v>
      </c>
      <c r="M30" s="72">
        <f>0</f>
        <v>0</v>
      </c>
      <c r="N30" s="72">
        <f t="shared" si="7"/>
        <v>0</v>
      </c>
      <c r="O30" s="72">
        <f t="shared" si="8"/>
        <v>2753.771925707531</v>
      </c>
      <c r="P30" s="72">
        <f t="shared" si="9"/>
        <v>13.768859628537655</v>
      </c>
      <c r="Q30" s="72">
        <f t="shared" si="3"/>
        <v>2767.5407853360684</v>
      </c>
      <c r="R30" s="74">
        <f t="shared" si="10"/>
        <v>110.41666666666667</v>
      </c>
      <c r="S30" s="75">
        <f>IF(I30&gt;0,Q30-(SUM($J$7:J30)+$E$35),0)</f>
        <v>117.54078533606889</v>
      </c>
      <c r="T30" s="76">
        <f t="shared" si="11"/>
        <v>1</v>
      </c>
      <c r="U30" s="76">
        <f t="shared" si="12"/>
        <v>0</v>
      </c>
      <c r="V30" s="77">
        <f t="shared" si="4"/>
        <v>24</v>
      </c>
      <c r="W30" s="78">
        <f t="shared" si="5"/>
        <v>2767.5407853360684</v>
      </c>
    </row>
    <row r="31" spans="2:23" x14ac:dyDescent="0.25">
      <c r="I31" s="82">
        <f t="shared" si="6"/>
        <v>336</v>
      </c>
      <c r="J31" s="72">
        <f t="shared" si="0"/>
        <v>110.41666666666667</v>
      </c>
      <c r="K31" s="83">
        <f t="shared" si="1"/>
        <v>0</v>
      </c>
      <c r="L31" s="72">
        <f t="shared" si="2"/>
        <v>24.95</v>
      </c>
      <c r="M31" s="72">
        <f>0</f>
        <v>0</v>
      </c>
      <c r="N31" s="72">
        <f t="shared" si="7"/>
        <v>0</v>
      </c>
      <c r="O31" s="72">
        <f t="shared" si="8"/>
        <v>2853.0074520027351</v>
      </c>
      <c r="P31" s="72">
        <f t="shared" si="9"/>
        <v>14.265037260013676</v>
      </c>
      <c r="Q31" s="72">
        <f t="shared" si="3"/>
        <v>2867.2724892627489</v>
      </c>
      <c r="R31" s="74">
        <f t="shared" si="10"/>
        <v>85.466666666666669</v>
      </c>
      <c r="S31" s="75">
        <f>IF(I31&gt;0,Q31-(SUM($J$7:J31)+$E$35),0)</f>
        <v>106.85582259608282</v>
      </c>
      <c r="T31" s="76">
        <f t="shared" si="11"/>
        <v>1</v>
      </c>
      <c r="U31" s="76">
        <f t="shared" si="12"/>
        <v>0</v>
      </c>
      <c r="V31" s="77">
        <f t="shared" si="4"/>
        <v>25</v>
      </c>
      <c r="W31" s="78">
        <f t="shared" si="5"/>
        <v>2867.2724892627489</v>
      </c>
    </row>
    <row r="32" spans="2:23" ht="15.75" thickBot="1" x14ac:dyDescent="0.3">
      <c r="I32" s="79">
        <f t="shared" si="6"/>
        <v>335</v>
      </c>
      <c r="J32" s="72">
        <f t="shared" si="0"/>
        <v>110.41666666666667</v>
      </c>
      <c r="K32" s="80">
        <f t="shared" si="1"/>
        <v>0</v>
      </c>
      <c r="L32" s="72">
        <f t="shared" si="2"/>
        <v>0</v>
      </c>
      <c r="M32" s="72">
        <f>0</f>
        <v>0</v>
      </c>
      <c r="N32" s="72">
        <f t="shared" si="7"/>
        <v>0</v>
      </c>
      <c r="O32" s="72">
        <f t="shared" si="8"/>
        <v>2977.6891559294154</v>
      </c>
      <c r="P32" s="72">
        <f t="shared" si="9"/>
        <v>14.888445779647077</v>
      </c>
      <c r="Q32" s="72">
        <f t="shared" si="3"/>
        <v>2992.5776017090625</v>
      </c>
      <c r="R32" s="74">
        <f t="shared" si="10"/>
        <v>110.41666666666667</v>
      </c>
      <c r="S32" s="75">
        <f>IF(I32&gt;0,Q32-(SUM($J$7:J32)+$E$35),0)</f>
        <v>121.74426837572992</v>
      </c>
      <c r="T32" s="76">
        <f t="shared" si="11"/>
        <v>1</v>
      </c>
      <c r="U32" s="76">
        <f t="shared" si="12"/>
        <v>0</v>
      </c>
      <c r="V32" s="77">
        <f t="shared" si="4"/>
        <v>26</v>
      </c>
      <c r="W32" s="78">
        <f t="shared" si="5"/>
        <v>2992.5776017090625</v>
      </c>
    </row>
    <row r="33" spans="2:23" x14ac:dyDescent="0.25">
      <c r="B33" s="136" t="s">
        <v>145</v>
      </c>
      <c r="C33" s="137"/>
      <c r="D33" s="138"/>
      <c r="E33" s="143" t="s">
        <v>162</v>
      </c>
      <c r="F33" s="144"/>
      <c r="G33" s="145"/>
      <c r="I33" s="79">
        <f t="shared" si="6"/>
        <v>334</v>
      </c>
      <c r="J33" s="72">
        <f t="shared" si="0"/>
        <v>110.41666666666667</v>
      </c>
      <c r="K33" s="80">
        <f t="shared" si="1"/>
        <v>0</v>
      </c>
      <c r="L33" s="72">
        <f t="shared" si="2"/>
        <v>0</v>
      </c>
      <c r="M33" s="72">
        <f>0</f>
        <v>0</v>
      </c>
      <c r="N33" s="72">
        <f t="shared" si="7"/>
        <v>0</v>
      </c>
      <c r="O33" s="72">
        <f t="shared" si="8"/>
        <v>3102.994268375729</v>
      </c>
      <c r="P33" s="72">
        <f t="shared" si="9"/>
        <v>15.514971341878645</v>
      </c>
      <c r="Q33" s="72">
        <f t="shared" si="3"/>
        <v>3118.5092397176077</v>
      </c>
      <c r="R33" s="74">
        <f t="shared" si="10"/>
        <v>110.41666666666667</v>
      </c>
      <c r="S33" s="75">
        <f>IF(I33&gt;0,Q33-(SUM($J$7:J33)+$E$35),0)</f>
        <v>137.25923971760858</v>
      </c>
      <c r="T33" s="76">
        <f t="shared" si="11"/>
        <v>1</v>
      </c>
      <c r="U33" s="76">
        <f t="shared" si="12"/>
        <v>0</v>
      </c>
      <c r="V33" s="77">
        <f t="shared" si="4"/>
        <v>27</v>
      </c>
      <c r="W33" s="78">
        <f t="shared" si="5"/>
        <v>3118.5092397176077</v>
      </c>
    </row>
    <row r="34" spans="2:23" ht="15.75" thickBot="1" x14ac:dyDescent="0.3">
      <c r="B34" s="139"/>
      <c r="C34" s="140"/>
      <c r="D34" s="141"/>
      <c r="E34" s="146"/>
      <c r="F34" s="147"/>
      <c r="G34" s="148"/>
      <c r="I34" s="79">
        <f t="shared" si="6"/>
        <v>333</v>
      </c>
      <c r="J34" s="72">
        <f t="shared" si="0"/>
        <v>110.41666666666667</v>
      </c>
      <c r="K34" s="80">
        <f t="shared" si="1"/>
        <v>0</v>
      </c>
      <c r="L34" s="72">
        <f t="shared" si="2"/>
        <v>0</v>
      </c>
      <c r="M34" s="72">
        <f>0</f>
        <v>0</v>
      </c>
      <c r="N34" s="72">
        <f t="shared" si="7"/>
        <v>0</v>
      </c>
      <c r="O34" s="72">
        <f t="shared" si="8"/>
        <v>3228.9259063842742</v>
      </c>
      <c r="P34" s="72">
        <f t="shared" si="9"/>
        <v>16.144629531921371</v>
      </c>
      <c r="Q34" s="72">
        <f t="shared" si="3"/>
        <v>3245.0705359161957</v>
      </c>
      <c r="R34" s="74">
        <f t="shared" si="10"/>
        <v>110.41666666666667</v>
      </c>
      <c r="S34" s="75">
        <f>IF(I34&gt;0,Q34-(SUM($J$7:J34)+$E$35),0)</f>
        <v>153.40386924953009</v>
      </c>
      <c r="T34" s="76">
        <f t="shared" si="11"/>
        <v>1</v>
      </c>
      <c r="U34" s="76">
        <f t="shared" si="12"/>
        <v>0</v>
      </c>
      <c r="V34" s="77">
        <f t="shared" si="4"/>
        <v>28</v>
      </c>
      <c r="W34" s="78">
        <f t="shared" si="5"/>
        <v>3245.0705359161957</v>
      </c>
    </row>
    <row r="35" spans="2:23" x14ac:dyDescent="0.25">
      <c r="B35" s="155">
        <f>Rechner!$L$25/12</f>
        <v>110.41666666666667</v>
      </c>
      <c r="C35" s="156"/>
      <c r="D35" s="157"/>
      <c r="E35" s="155"/>
      <c r="F35" s="156"/>
      <c r="G35" s="157"/>
      <c r="I35" s="79">
        <f t="shared" si="6"/>
        <v>332</v>
      </c>
      <c r="J35" s="72">
        <f t="shared" si="0"/>
        <v>110.41666666666667</v>
      </c>
      <c r="K35" s="80">
        <f t="shared" si="1"/>
        <v>0</v>
      </c>
      <c r="L35" s="72">
        <f t="shared" si="2"/>
        <v>0</v>
      </c>
      <c r="M35" s="72">
        <f>0</f>
        <v>0</v>
      </c>
      <c r="N35" s="72">
        <f t="shared" si="7"/>
        <v>0</v>
      </c>
      <c r="O35" s="72">
        <f t="shared" si="8"/>
        <v>3355.4872025828622</v>
      </c>
      <c r="P35" s="72">
        <f t="shared" si="9"/>
        <v>16.777436012914311</v>
      </c>
      <c r="Q35" s="72">
        <f t="shared" si="3"/>
        <v>3372.2646385957764</v>
      </c>
      <c r="R35" s="74">
        <f t="shared" si="10"/>
        <v>110.41666666666667</v>
      </c>
      <c r="S35" s="75">
        <f>IF(I35&gt;0,Q35-(SUM($J$7:J35)+$E$35),0)</f>
        <v>170.18130526244431</v>
      </c>
      <c r="T35" s="76">
        <f t="shared" si="11"/>
        <v>1</v>
      </c>
      <c r="U35" s="76">
        <f t="shared" si="12"/>
        <v>0</v>
      </c>
      <c r="V35" s="77">
        <f t="shared" si="4"/>
        <v>29</v>
      </c>
      <c r="W35" s="78">
        <f t="shared" si="5"/>
        <v>3372.2646385957764</v>
      </c>
    </row>
    <row r="36" spans="2:23" ht="15.75" thickBot="1" x14ac:dyDescent="0.3">
      <c r="B36" s="161"/>
      <c r="C36" s="162"/>
      <c r="D36" s="163"/>
      <c r="E36" s="161"/>
      <c r="F36" s="162"/>
      <c r="G36" s="163"/>
      <c r="I36" s="79">
        <f t="shared" si="6"/>
        <v>331</v>
      </c>
      <c r="J36" s="72">
        <f t="shared" si="0"/>
        <v>110.41666666666667</v>
      </c>
      <c r="K36" s="80">
        <f t="shared" si="1"/>
        <v>0</v>
      </c>
      <c r="L36" s="72">
        <f>IF(I36&gt;0,IF((MOD(I36,12)=0),$B$22+$B$48*$B$35,$B$48*$B$35),0)</f>
        <v>0</v>
      </c>
      <c r="M36" s="72">
        <f>0</f>
        <v>0</v>
      </c>
      <c r="N36" s="72">
        <f t="shared" si="7"/>
        <v>0</v>
      </c>
      <c r="O36" s="72">
        <f t="shared" si="8"/>
        <v>3482.6813052624429</v>
      </c>
      <c r="P36" s="72">
        <f t="shared" si="9"/>
        <v>17.413406526312215</v>
      </c>
      <c r="Q36" s="72">
        <f t="shared" si="3"/>
        <v>3500.0947117887554</v>
      </c>
      <c r="R36" s="74">
        <f t="shared" si="10"/>
        <v>110.41666666666667</v>
      </c>
      <c r="S36" s="75">
        <f>IF(I36&gt;0,Q36-(SUM($J$7:J36)+$E$35),0)</f>
        <v>187.59471178875674</v>
      </c>
      <c r="T36" s="76">
        <f t="shared" si="11"/>
        <v>1</v>
      </c>
      <c r="U36" s="76">
        <f t="shared" si="12"/>
        <v>0</v>
      </c>
      <c r="V36" s="77">
        <f t="shared" si="4"/>
        <v>30</v>
      </c>
      <c r="W36" s="78">
        <f t="shared" si="5"/>
        <v>3500.0947117887554</v>
      </c>
    </row>
    <row r="37" spans="2:23" ht="15.75" thickBot="1" x14ac:dyDescent="0.3">
      <c r="I37" s="79">
        <f t="shared" si="6"/>
        <v>330</v>
      </c>
      <c r="J37" s="72">
        <f t="shared" si="0"/>
        <v>110.41666666666667</v>
      </c>
      <c r="K37" s="80">
        <f t="shared" si="1"/>
        <v>0</v>
      </c>
      <c r="L37" s="72">
        <f t="shared" ref="L37:L100" si="13">IF(I37&gt;0,IF((MOD(I37,12)=0),$B$22+$B$48*$B$35,$B$48*$B$35),0)</f>
        <v>0</v>
      </c>
      <c r="M37" s="72">
        <f>0</f>
        <v>0</v>
      </c>
      <c r="N37" s="72">
        <f t="shared" si="7"/>
        <v>0</v>
      </c>
      <c r="O37" s="72">
        <f t="shared" si="8"/>
        <v>3610.5113784554219</v>
      </c>
      <c r="P37" s="72">
        <f t="shared" si="9"/>
        <v>18.05255689227711</v>
      </c>
      <c r="Q37" s="72">
        <f t="shared" si="3"/>
        <v>3628.563935347699</v>
      </c>
      <c r="R37" s="74">
        <f t="shared" si="10"/>
        <v>110.41666666666667</v>
      </c>
      <c r="S37" s="75">
        <f>IF(I37&gt;0,Q37-(SUM($J$7:J37)+$E$35),0)</f>
        <v>205.64726868103389</v>
      </c>
      <c r="T37" s="76">
        <f t="shared" si="11"/>
        <v>1</v>
      </c>
      <c r="U37" s="76">
        <f t="shared" si="12"/>
        <v>0</v>
      </c>
      <c r="V37" s="77">
        <f t="shared" si="4"/>
        <v>31</v>
      </c>
      <c r="W37" s="78">
        <f t="shared" si="5"/>
        <v>3628.563935347699</v>
      </c>
    </row>
    <row r="38" spans="2:23" x14ac:dyDescent="0.25">
      <c r="B38" s="136" t="s">
        <v>163</v>
      </c>
      <c r="C38" s="137"/>
      <c r="D38" s="138"/>
      <c r="E38" s="250" t="s">
        <v>164</v>
      </c>
      <c r="F38" s="251"/>
      <c r="G38" s="252"/>
      <c r="I38" s="79">
        <f t="shared" si="6"/>
        <v>329</v>
      </c>
      <c r="J38" s="72">
        <f t="shared" si="0"/>
        <v>110.41666666666667</v>
      </c>
      <c r="K38" s="80">
        <f t="shared" si="1"/>
        <v>0</v>
      </c>
      <c r="L38" s="72">
        <f t="shared" si="13"/>
        <v>0</v>
      </c>
      <c r="M38" s="72">
        <f>0</f>
        <v>0</v>
      </c>
      <c r="N38" s="72">
        <f t="shared" si="7"/>
        <v>0</v>
      </c>
      <c r="O38" s="72">
        <f t="shared" si="8"/>
        <v>3738.9806020143656</v>
      </c>
      <c r="P38" s="72">
        <f t="shared" si="9"/>
        <v>18.69490301007183</v>
      </c>
      <c r="Q38" s="72">
        <f t="shared" si="3"/>
        <v>3757.6755050244374</v>
      </c>
      <c r="R38" s="74">
        <f t="shared" si="10"/>
        <v>110.41666666666667</v>
      </c>
      <c r="S38" s="75">
        <f>IF(I38&gt;0,Q38-(SUM($J$7:J38)+$E$35),0)</f>
        <v>224.3421716911057</v>
      </c>
      <c r="T38" s="76">
        <f t="shared" si="11"/>
        <v>1</v>
      </c>
      <c r="U38" s="76">
        <f t="shared" si="12"/>
        <v>0</v>
      </c>
      <c r="V38" s="77">
        <f t="shared" si="4"/>
        <v>32</v>
      </c>
      <c r="W38" s="78">
        <f t="shared" si="5"/>
        <v>3757.6755050244374</v>
      </c>
    </row>
    <row r="39" spans="2:23" ht="15.75" thickBot="1" x14ac:dyDescent="0.3">
      <c r="B39" s="139"/>
      <c r="C39" s="140"/>
      <c r="D39" s="141"/>
      <c r="E39" s="253"/>
      <c r="F39" s="254"/>
      <c r="G39" s="255"/>
      <c r="I39" s="79">
        <f t="shared" si="6"/>
        <v>328</v>
      </c>
      <c r="J39" s="72">
        <f t="shared" si="0"/>
        <v>110.41666666666667</v>
      </c>
      <c r="K39" s="80">
        <f t="shared" si="1"/>
        <v>0</v>
      </c>
      <c r="L39" s="72">
        <f t="shared" si="13"/>
        <v>0</v>
      </c>
      <c r="M39" s="72">
        <f>0</f>
        <v>0</v>
      </c>
      <c r="N39" s="72">
        <f t="shared" si="7"/>
        <v>0</v>
      </c>
      <c r="O39" s="72">
        <f t="shared" si="8"/>
        <v>3868.0921716911039</v>
      </c>
      <c r="P39" s="72">
        <f t="shared" si="9"/>
        <v>19.340460858455518</v>
      </c>
      <c r="Q39" s="72">
        <f t="shared" si="3"/>
        <v>3887.4326325495595</v>
      </c>
      <c r="R39" s="74">
        <f t="shared" si="10"/>
        <v>110.41666666666667</v>
      </c>
      <c r="S39" s="75">
        <f>IF(I39&gt;0,Q39-(SUM($J$7:J39)+$E$35),0)</f>
        <v>243.68263254956128</v>
      </c>
      <c r="T39" s="76">
        <f t="shared" si="11"/>
        <v>1</v>
      </c>
      <c r="U39" s="76">
        <f t="shared" si="12"/>
        <v>0</v>
      </c>
      <c r="V39" s="77">
        <f t="shared" si="4"/>
        <v>33</v>
      </c>
      <c r="W39" s="78">
        <f t="shared" si="5"/>
        <v>3887.4326325495595</v>
      </c>
    </row>
    <row r="40" spans="2:23" ht="15" customHeight="1" x14ac:dyDescent="0.25">
      <c r="B40" s="244">
        <f>B35*E15</f>
        <v>39750</v>
      </c>
      <c r="C40" s="245"/>
      <c r="D40" s="246"/>
      <c r="E40" s="99">
        <v>0</v>
      </c>
      <c r="F40" s="100"/>
      <c r="G40" s="101"/>
      <c r="I40" s="79">
        <f t="shared" si="6"/>
        <v>327</v>
      </c>
      <c r="J40" s="72">
        <f t="shared" si="0"/>
        <v>110.41666666666667</v>
      </c>
      <c r="K40" s="80">
        <f t="shared" si="1"/>
        <v>0</v>
      </c>
      <c r="L40" s="72">
        <f t="shared" si="13"/>
        <v>0</v>
      </c>
      <c r="M40" s="72">
        <f>0</f>
        <v>0</v>
      </c>
      <c r="N40" s="72">
        <f t="shared" si="7"/>
        <v>0</v>
      </c>
      <c r="O40" s="72">
        <f t="shared" si="8"/>
        <v>3997.849299216226</v>
      </c>
      <c r="P40" s="72">
        <f t="shared" si="9"/>
        <v>19.98924649608113</v>
      </c>
      <c r="Q40" s="72">
        <f t="shared" si="3"/>
        <v>4017.8385457123072</v>
      </c>
      <c r="R40" s="74">
        <f t="shared" si="10"/>
        <v>110.41666666666667</v>
      </c>
      <c r="S40" s="75">
        <f>IF(I40&gt;0,Q40-(SUM($J$7:J40)+$E$35),0)</f>
        <v>263.67187904564253</v>
      </c>
      <c r="T40" s="76">
        <f t="shared" si="11"/>
        <v>1</v>
      </c>
      <c r="U40" s="76">
        <f t="shared" si="12"/>
        <v>0</v>
      </c>
      <c r="V40" s="77">
        <f t="shared" si="4"/>
        <v>34</v>
      </c>
      <c r="W40" s="78">
        <f t="shared" si="5"/>
        <v>4017.8385457123072</v>
      </c>
    </row>
    <row r="41" spans="2:23" ht="15.75" customHeight="1" thickBot="1" x14ac:dyDescent="0.3">
      <c r="B41" s="247"/>
      <c r="C41" s="248"/>
      <c r="D41" s="249"/>
      <c r="E41" s="102"/>
      <c r="F41" s="103"/>
      <c r="G41" s="104"/>
      <c r="I41" s="79">
        <f t="shared" si="6"/>
        <v>326</v>
      </c>
      <c r="J41" s="72">
        <f t="shared" si="0"/>
        <v>110.41666666666667</v>
      </c>
      <c r="K41" s="80">
        <f t="shared" si="1"/>
        <v>0</v>
      </c>
      <c r="L41" s="72">
        <f t="shared" si="13"/>
        <v>0</v>
      </c>
      <c r="M41" s="72">
        <f>0</f>
        <v>0</v>
      </c>
      <c r="N41" s="72">
        <f t="shared" si="7"/>
        <v>0</v>
      </c>
      <c r="O41" s="72">
        <f t="shared" si="8"/>
        <v>4128.2552123789737</v>
      </c>
      <c r="P41" s="72">
        <f t="shared" si="9"/>
        <v>20.641276061894867</v>
      </c>
      <c r="Q41" s="72">
        <f t="shared" si="3"/>
        <v>4148.8964884408688</v>
      </c>
      <c r="R41" s="74">
        <f t="shared" si="10"/>
        <v>110.41666666666667</v>
      </c>
      <c r="S41" s="75">
        <f>IF(I41&gt;0,Q41-(SUM($J$7:J41)+$E$35),0)</f>
        <v>284.31315510753757</v>
      </c>
      <c r="T41" s="76">
        <f t="shared" si="11"/>
        <v>1</v>
      </c>
      <c r="U41" s="76">
        <f t="shared" si="12"/>
        <v>0</v>
      </c>
      <c r="V41" s="77">
        <f t="shared" si="4"/>
        <v>35</v>
      </c>
      <c r="W41" s="78">
        <f t="shared" si="5"/>
        <v>4148.8964884408688</v>
      </c>
    </row>
    <row r="42" spans="2:23" x14ac:dyDescent="0.25">
      <c r="E42" s="250" t="s">
        <v>165</v>
      </c>
      <c r="F42" s="251"/>
      <c r="G42" s="252"/>
      <c r="I42" s="79">
        <f t="shared" si="6"/>
        <v>325</v>
      </c>
      <c r="J42" s="72">
        <f t="shared" si="0"/>
        <v>110.41666666666667</v>
      </c>
      <c r="K42" s="80">
        <f t="shared" si="1"/>
        <v>0</v>
      </c>
      <c r="L42" s="72">
        <f t="shared" si="13"/>
        <v>0</v>
      </c>
      <c r="M42" s="72">
        <f>0</f>
        <v>0</v>
      </c>
      <c r="N42" s="72">
        <f t="shared" si="7"/>
        <v>0</v>
      </c>
      <c r="O42" s="72">
        <f t="shared" si="8"/>
        <v>4259.3131551075357</v>
      </c>
      <c r="P42" s="72">
        <f t="shared" si="9"/>
        <v>21.29656577553768</v>
      </c>
      <c r="Q42" s="72">
        <f t="shared" si="3"/>
        <v>4280.6097208830734</v>
      </c>
      <c r="R42" s="74">
        <f t="shared" si="10"/>
        <v>110.41666666666667</v>
      </c>
      <c r="S42" s="75">
        <f>IF(I42&gt;0,Q42-(SUM($J$7:J42)+$E$35),0)</f>
        <v>305.60972088307562</v>
      </c>
      <c r="T42" s="76">
        <f t="shared" si="11"/>
        <v>1</v>
      </c>
      <c r="U42" s="76">
        <f t="shared" si="12"/>
        <v>0</v>
      </c>
      <c r="V42" s="77">
        <f t="shared" si="4"/>
        <v>36</v>
      </c>
      <c r="W42" s="78">
        <f t="shared" si="5"/>
        <v>4280.6097208830734</v>
      </c>
    </row>
    <row r="43" spans="2:23" ht="15.75" thickBot="1" x14ac:dyDescent="0.3">
      <c r="E43" s="253"/>
      <c r="F43" s="254"/>
      <c r="G43" s="255"/>
      <c r="I43" s="82">
        <f t="shared" si="6"/>
        <v>324</v>
      </c>
      <c r="J43" s="72">
        <f t="shared" si="0"/>
        <v>110.41666666666667</v>
      </c>
      <c r="K43" s="83">
        <f t="shared" si="1"/>
        <v>0</v>
      </c>
      <c r="L43" s="72">
        <f t="shared" si="13"/>
        <v>24.95</v>
      </c>
      <c r="M43" s="72">
        <f>0</f>
        <v>0</v>
      </c>
      <c r="N43" s="72">
        <f t="shared" si="7"/>
        <v>0</v>
      </c>
      <c r="O43" s="72">
        <f t="shared" si="8"/>
        <v>4366.0763875497396</v>
      </c>
      <c r="P43" s="72">
        <f t="shared" si="9"/>
        <v>21.830381937748697</v>
      </c>
      <c r="Q43" s="72">
        <f t="shared" si="3"/>
        <v>4387.9067694874884</v>
      </c>
      <c r="R43" s="74">
        <f t="shared" si="10"/>
        <v>85.466666666666669</v>
      </c>
      <c r="S43" s="75">
        <f>IF(I43&gt;0,Q43-(SUM($J$7:J43)+$E$35),0)</f>
        <v>302.49010282082418</v>
      </c>
      <c r="T43" s="76">
        <f t="shared" si="11"/>
        <v>1</v>
      </c>
      <c r="U43" s="76">
        <f t="shared" si="12"/>
        <v>0</v>
      </c>
      <c r="V43" s="77">
        <f t="shared" si="4"/>
        <v>37</v>
      </c>
      <c r="W43" s="78">
        <f t="shared" si="5"/>
        <v>4387.9067694874884</v>
      </c>
    </row>
    <row r="44" spans="2:23" x14ac:dyDescent="0.25">
      <c r="E44" s="99">
        <v>0</v>
      </c>
      <c r="F44" s="100"/>
      <c r="G44" s="101"/>
      <c r="I44" s="79">
        <f t="shared" si="6"/>
        <v>323</v>
      </c>
      <c r="J44" s="72">
        <f t="shared" si="0"/>
        <v>110.41666666666667</v>
      </c>
      <c r="K44" s="80">
        <f t="shared" si="1"/>
        <v>0</v>
      </c>
      <c r="L44" s="72">
        <f t="shared" si="13"/>
        <v>0</v>
      </c>
      <c r="M44" s="72">
        <f>0</f>
        <v>0</v>
      </c>
      <c r="N44" s="72">
        <f t="shared" si="7"/>
        <v>0</v>
      </c>
      <c r="O44" s="72">
        <f t="shared" si="8"/>
        <v>4498.3234361541554</v>
      </c>
      <c r="P44" s="72">
        <f t="shared" si="9"/>
        <v>22.491617180770778</v>
      </c>
      <c r="Q44" s="72">
        <f t="shared" si="3"/>
        <v>4520.8150533349262</v>
      </c>
      <c r="R44" s="74">
        <f t="shared" si="10"/>
        <v>110.41666666666667</v>
      </c>
      <c r="S44" s="75">
        <f>IF(I44&gt;0,Q44-(SUM($J$7:J44)+$E$35),0)</f>
        <v>324.98172000159502</v>
      </c>
      <c r="T44" s="76">
        <f t="shared" si="11"/>
        <v>1</v>
      </c>
      <c r="U44" s="76">
        <f t="shared" si="12"/>
        <v>0</v>
      </c>
      <c r="V44" s="77">
        <f t="shared" si="4"/>
        <v>38</v>
      </c>
      <c r="W44" s="78">
        <f t="shared" si="5"/>
        <v>4520.8150533349262</v>
      </c>
    </row>
    <row r="45" spans="2:23" ht="15.75" thickBot="1" x14ac:dyDescent="0.3">
      <c r="E45" s="102"/>
      <c r="F45" s="103"/>
      <c r="G45" s="104"/>
      <c r="I45" s="79">
        <f t="shared" si="6"/>
        <v>322</v>
      </c>
      <c r="J45" s="72">
        <f t="shared" si="0"/>
        <v>110.41666666666667</v>
      </c>
      <c r="K45" s="80">
        <f t="shared" si="1"/>
        <v>0</v>
      </c>
      <c r="L45" s="72">
        <f t="shared" si="13"/>
        <v>0</v>
      </c>
      <c r="M45" s="72">
        <f>0</f>
        <v>0</v>
      </c>
      <c r="N45" s="72">
        <f t="shared" si="7"/>
        <v>0</v>
      </c>
      <c r="O45" s="72">
        <f t="shared" si="8"/>
        <v>4631.2317200015932</v>
      </c>
      <c r="P45" s="72">
        <f t="shared" si="9"/>
        <v>23.156158600007966</v>
      </c>
      <c r="Q45" s="72">
        <f t="shared" si="3"/>
        <v>4654.3878786016012</v>
      </c>
      <c r="R45" s="74">
        <f t="shared" si="10"/>
        <v>110.41666666666667</v>
      </c>
      <c r="S45" s="75">
        <f>IF(I45&gt;0,Q45-(SUM($J$7:J45)+$E$35),0)</f>
        <v>348.13787860160301</v>
      </c>
      <c r="T45" s="76">
        <f t="shared" si="11"/>
        <v>1</v>
      </c>
      <c r="U45" s="76">
        <f t="shared" si="12"/>
        <v>0</v>
      </c>
      <c r="V45" s="77">
        <f t="shared" si="4"/>
        <v>39</v>
      </c>
      <c r="W45" s="78">
        <f t="shared" si="5"/>
        <v>4654.3878786016012</v>
      </c>
    </row>
    <row r="46" spans="2:23" ht="15" customHeight="1" x14ac:dyDescent="0.25">
      <c r="B46" s="256" t="s">
        <v>175</v>
      </c>
      <c r="C46" s="257"/>
      <c r="D46" s="258"/>
      <c r="E46" s="262" t="s">
        <v>160</v>
      </c>
      <c r="F46" s="263"/>
      <c r="I46" s="79">
        <f t="shared" si="6"/>
        <v>321</v>
      </c>
      <c r="J46" s="72">
        <f t="shared" si="0"/>
        <v>110.41666666666667</v>
      </c>
      <c r="K46" s="80">
        <f t="shared" si="1"/>
        <v>0</v>
      </c>
      <c r="L46" s="72">
        <f t="shared" si="13"/>
        <v>0</v>
      </c>
      <c r="M46" s="72">
        <f>0</f>
        <v>0</v>
      </c>
      <c r="N46" s="72">
        <f t="shared" si="7"/>
        <v>0</v>
      </c>
      <c r="O46" s="72">
        <f t="shared" si="8"/>
        <v>4764.8045452682682</v>
      </c>
      <c r="P46" s="72">
        <f t="shared" si="9"/>
        <v>23.82402272634134</v>
      </c>
      <c r="Q46" s="72">
        <f t="shared" si="3"/>
        <v>4788.6285679946095</v>
      </c>
      <c r="R46" s="74">
        <f t="shared" si="10"/>
        <v>110.41666666666667</v>
      </c>
      <c r="S46" s="75">
        <f>IF(I46&gt;0,Q46-(SUM($J$7:J46)+$E$35),0)</f>
        <v>371.96190132794436</v>
      </c>
      <c r="T46" s="76">
        <f t="shared" si="11"/>
        <v>1</v>
      </c>
      <c r="U46" s="76">
        <f t="shared" si="12"/>
        <v>0</v>
      </c>
      <c r="V46" s="77">
        <f t="shared" si="4"/>
        <v>40</v>
      </c>
      <c r="W46" s="78">
        <f t="shared" si="5"/>
        <v>4788.6285679946095</v>
      </c>
    </row>
    <row r="47" spans="2:23" ht="15.75" customHeight="1" thickBot="1" x14ac:dyDescent="0.3">
      <c r="B47" s="259"/>
      <c r="C47" s="260"/>
      <c r="D47" s="261"/>
      <c r="E47" s="264"/>
      <c r="F47" s="265"/>
      <c r="I47" s="79">
        <f t="shared" si="6"/>
        <v>320</v>
      </c>
      <c r="J47" s="72">
        <f t="shared" si="0"/>
        <v>110.41666666666667</v>
      </c>
      <c r="K47" s="80">
        <f t="shared" si="1"/>
        <v>0</v>
      </c>
      <c r="L47" s="72">
        <f t="shared" si="13"/>
        <v>0</v>
      </c>
      <c r="M47" s="72">
        <f>0</f>
        <v>0</v>
      </c>
      <c r="N47" s="72">
        <f t="shared" si="7"/>
        <v>0</v>
      </c>
      <c r="O47" s="72">
        <f t="shared" si="8"/>
        <v>4899.0452346612765</v>
      </c>
      <c r="P47" s="72">
        <f t="shared" si="9"/>
        <v>24.495226173306381</v>
      </c>
      <c r="Q47" s="72">
        <f t="shared" si="3"/>
        <v>4923.5404608345825</v>
      </c>
      <c r="R47" s="74">
        <f t="shared" si="10"/>
        <v>110.41666666666667</v>
      </c>
      <c r="S47" s="75">
        <f>IF(I47&gt;0,Q47-(SUM($J$7:J47)+$E$35),0)</f>
        <v>396.4571275012504</v>
      </c>
      <c r="T47" s="76">
        <f t="shared" si="11"/>
        <v>1</v>
      </c>
      <c r="U47" s="76">
        <f t="shared" si="12"/>
        <v>0</v>
      </c>
      <c r="V47" s="77">
        <f t="shared" si="4"/>
        <v>41</v>
      </c>
      <c r="W47" s="78">
        <f t="shared" si="5"/>
        <v>4923.5404608345825</v>
      </c>
    </row>
    <row r="48" spans="2:23" ht="15" customHeight="1" x14ac:dyDescent="0.25">
      <c r="B48" s="99">
        <v>0</v>
      </c>
      <c r="C48" s="100"/>
      <c r="D48" s="101"/>
      <c r="E48" s="270">
        <f>SUM(L8:L1003)</f>
        <v>723.55000000000018</v>
      </c>
      <c r="F48" s="271"/>
      <c r="I48" s="79">
        <f t="shared" si="6"/>
        <v>319</v>
      </c>
      <c r="J48" s="72">
        <f t="shared" si="0"/>
        <v>110.41666666666667</v>
      </c>
      <c r="K48" s="80">
        <f t="shared" si="1"/>
        <v>0</v>
      </c>
      <c r="L48" s="72">
        <f t="shared" si="13"/>
        <v>0</v>
      </c>
      <c r="M48" s="72">
        <f>0</f>
        <v>0</v>
      </c>
      <c r="N48" s="72">
        <f t="shared" si="7"/>
        <v>0</v>
      </c>
      <c r="O48" s="72">
        <f t="shared" si="8"/>
        <v>5033.9571275012495</v>
      </c>
      <c r="P48" s="72">
        <f t="shared" si="9"/>
        <v>25.169785637506248</v>
      </c>
      <c r="Q48" s="72">
        <f t="shared" si="3"/>
        <v>5059.1269131387553</v>
      </c>
      <c r="R48" s="74">
        <f t="shared" si="10"/>
        <v>110.41666666666667</v>
      </c>
      <c r="S48" s="75">
        <f>IF(I48&gt;0,Q48-(SUM($J$7:J48)+$E$35),0)</f>
        <v>421.62691313875621</v>
      </c>
      <c r="T48" s="76">
        <f t="shared" si="11"/>
        <v>1</v>
      </c>
      <c r="U48" s="76">
        <f t="shared" si="12"/>
        <v>0</v>
      </c>
      <c r="V48" s="77">
        <f t="shared" si="4"/>
        <v>42</v>
      </c>
      <c r="W48" s="78">
        <f t="shared" si="5"/>
        <v>5059.1269131387553</v>
      </c>
    </row>
    <row r="49" spans="2:23" ht="15.75" customHeight="1" thickBot="1" x14ac:dyDescent="0.3">
      <c r="B49" s="102"/>
      <c r="C49" s="103"/>
      <c r="D49" s="104"/>
      <c r="E49" s="272"/>
      <c r="F49" s="273"/>
      <c r="I49" s="79">
        <f t="shared" si="6"/>
        <v>318</v>
      </c>
      <c r="J49" s="72">
        <f t="shared" si="0"/>
        <v>110.41666666666667</v>
      </c>
      <c r="K49" s="80">
        <f t="shared" si="1"/>
        <v>0</v>
      </c>
      <c r="L49" s="72">
        <f t="shared" si="13"/>
        <v>0</v>
      </c>
      <c r="M49" s="72">
        <f>0</f>
        <v>0</v>
      </c>
      <c r="N49" s="72">
        <f t="shared" si="7"/>
        <v>0</v>
      </c>
      <c r="O49" s="72">
        <f t="shared" si="8"/>
        <v>5169.5435798054223</v>
      </c>
      <c r="P49" s="72">
        <f t="shared" si="9"/>
        <v>25.847717899027113</v>
      </c>
      <c r="Q49" s="72">
        <f t="shared" si="3"/>
        <v>5195.3912977044492</v>
      </c>
      <c r="R49" s="74">
        <f t="shared" si="10"/>
        <v>110.41666666666667</v>
      </c>
      <c r="S49" s="75">
        <f>IF(I49&gt;0,Q49-(SUM($J$7:J49)+$E$35),0)</f>
        <v>447.47463103778318</v>
      </c>
      <c r="T49" s="76">
        <f t="shared" si="11"/>
        <v>1</v>
      </c>
      <c r="U49" s="76">
        <f t="shared" si="12"/>
        <v>0</v>
      </c>
      <c r="V49" s="77">
        <f t="shared" si="4"/>
        <v>43</v>
      </c>
      <c r="W49" s="78">
        <f t="shared" si="5"/>
        <v>5195.3912977044492</v>
      </c>
    </row>
    <row r="50" spans="2:23" x14ac:dyDescent="0.25">
      <c r="B50" s="256" t="s">
        <v>159</v>
      </c>
      <c r="C50" s="257"/>
      <c r="D50" s="258"/>
      <c r="E50" s="272"/>
      <c r="F50" s="273"/>
      <c r="I50" s="79">
        <f t="shared" si="6"/>
        <v>317</v>
      </c>
      <c r="J50" s="72">
        <f t="shared" si="0"/>
        <v>110.41666666666667</v>
      </c>
      <c r="K50" s="80">
        <f t="shared" si="1"/>
        <v>0</v>
      </c>
      <c r="L50" s="72">
        <f t="shared" si="13"/>
        <v>0</v>
      </c>
      <c r="M50" s="72">
        <f>0</f>
        <v>0</v>
      </c>
      <c r="N50" s="72">
        <f t="shared" si="7"/>
        <v>0</v>
      </c>
      <c r="O50" s="72">
        <f t="shared" si="8"/>
        <v>5305.8079643711162</v>
      </c>
      <c r="P50" s="72">
        <f t="shared" si="9"/>
        <v>26.52903982185558</v>
      </c>
      <c r="Q50" s="72">
        <f t="shared" si="3"/>
        <v>5332.337004192972</v>
      </c>
      <c r="R50" s="74">
        <f t="shared" si="10"/>
        <v>110.41666666666667</v>
      </c>
      <c r="S50" s="75">
        <f>IF(I50&gt;0,Q50-(SUM($J$7:J50)+$E$35),0)</f>
        <v>474.00367085963899</v>
      </c>
      <c r="T50" s="76">
        <f t="shared" si="11"/>
        <v>1</v>
      </c>
      <c r="U50" s="76">
        <f t="shared" si="12"/>
        <v>0</v>
      </c>
      <c r="V50" s="77">
        <f t="shared" si="4"/>
        <v>44</v>
      </c>
      <c r="W50" s="78">
        <f t="shared" si="5"/>
        <v>5332.337004192972</v>
      </c>
    </row>
    <row r="51" spans="2:23" ht="15.75" thickBot="1" x14ac:dyDescent="0.3">
      <c r="B51" s="259"/>
      <c r="C51" s="260"/>
      <c r="D51" s="261"/>
      <c r="E51" s="272"/>
      <c r="F51" s="273"/>
      <c r="I51" s="79">
        <f t="shared" si="6"/>
        <v>316</v>
      </c>
      <c r="J51" s="72">
        <f t="shared" si="0"/>
        <v>110.41666666666667</v>
      </c>
      <c r="K51" s="80">
        <f t="shared" si="1"/>
        <v>0</v>
      </c>
      <c r="L51" s="72">
        <f t="shared" si="13"/>
        <v>0</v>
      </c>
      <c r="M51" s="72">
        <f>0</f>
        <v>0</v>
      </c>
      <c r="N51" s="72">
        <f t="shared" si="7"/>
        <v>0</v>
      </c>
      <c r="O51" s="72">
        <f t="shared" si="8"/>
        <v>5442.753670859639</v>
      </c>
      <c r="P51" s="72">
        <f t="shared" si="9"/>
        <v>27.213768354298196</v>
      </c>
      <c r="Q51" s="72">
        <f t="shared" si="3"/>
        <v>5469.9674392139368</v>
      </c>
      <c r="R51" s="74">
        <f t="shared" si="10"/>
        <v>110.41666666666667</v>
      </c>
      <c r="S51" s="75">
        <f>IF(I51&gt;0,Q51-(SUM($J$7:J51)+$E$35),0)</f>
        <v>501.21743921393681</v>
      </c>
      <c r="T51" s="76">
        <f t="shared" si="11"/>
        <v>1</v>
      </c>
      <c r="U51" s="76">
        <f t="shared" si="12"/>
        <v>0</v>
      </c>
      <c r="V51" s="77">
        <f t="shared" si="4"/>
        <v>45</v>
      </c>
      <c r="W51" s="78">
        <f t="shared" si="5"/>
        <v>5469.9674392139368</v>
      </c>
    </row>
    <row r="52" spans="2:23" x14ac:dyDescent="0.25">
      <c r="B52" s="105">
        <v>24.95</v>
      </c>
      <c r="C52" s="106"/>
      <c r="D52" s="107"/>
      <c r="E52" s="272"/>
      <c r="F52" s="273"/>
      <c r="I52" s="79">
        <f t="shared" si="6"/>
        <v>315</v>
      </c>
      <c r="J52" s="72">
        <f t="shared" si="0"/>
        <v>110.41666666666667</v>
      </c>
      <c r="K52" s="80">
        <f t="shared" si="1"/>
        <v>0</v>
      </c>
      <c r="L52" s="72">
        <f t="shared" si="13"/>
        <v>0</v>
      </c>
      <c r="M52" s="72">
        <f>0</f>
        <v>0</v>
      </c>
      <c r="N52" s="72">
        <f t="shared" si="7"/>
        <v>0</v>
      </c>
      <c r="O52" s="72">
        <f t="shared" si="8"/>
        <v>5580.3841058806038</v>
      </c>
      <c r="P52" s="72">
        <f t="shared" si="9"/>
        <v>27.901920529403018</v>
      </c>
      <c r="Q52" s="72">
        <f t="shared" si="3"/>
        <v>5608.2860264100073</v>
      </c>
      <c r="R52" s="74">
        <f t="shared" si="10"/>
        <v>110.41666666666667</v>
      </c>
      <c r="S52" s="75">
        <f>IF(I52&gt;0,Q52-(SUM($J$7:J52)+$E$35),0)</f>
        <v>529.11935974334028</v>
      </c>
      <c r="T52" s="76">
        <f t="shared" si="11"/>
        <v>1</v>
      </c>
      <c r="U52" s="76">
        <f t="shared" si="12"/>
        <v>0</v>
      </c>
      <c r="V52" s="77">
        <f t="shared" si="4"/>
        <v>46</v>
      </c>
      <c r="W52" s="78">
        <f t="shared" si="5"/>
        <v>5608.2860264100073</v>
      </c>
    </row>
    <row r="53" spans="2:23" ht="15.75" thickBot="1" x14ac:dyDescent="0.3">
      <c r="B53" s="108"/>
      <c r="C53" s="109"/>
      <c r="D53" s="110"/>
      <c r="E53" s="274"/>
      <c r="F53" s="275"/>
      <c r="I53" s="79">
        <f t="shared" si="6"/>
        <v>314</v>
      </c>
      <c r="J53" s="72">
        <f t="shared" si="0"/>
        <v>110.41666666666667</v>
      </c>
      <c r="K53" s="80">
        <f t="shared" si="1"/>
        <v>0</v>
      </c>
      <c r="L53" s="72">
        <f t="shared" si="13"/>
        <v>0</v>
      </c>
      <c r="M53" s="72">
        <f>0</f>
        <v>0</v>
      </c>
      <c r="N53" s="72">
        <f t="shared" si="7"/>
        <v>0</v>
      </c>
      <c r="O53" s="72">
        <f t="shared" si="8"/>
        <v>5718.7026930766742</v>
      </c>
      <c r="P53" s="72">
        <f t="shared" si="9"/>
        <v>28.593513465383371</v>
      </c>
      <c r="Q53" s="72">
        <f t="shared" si="3"/>
        <v>5747.2962065420579</v>
      </c>
      <c r="R53" s="74">
        <f t="shared" si="10"/>
        <v>110.41666666666667</v>
      </c>
      <c r="S53" s="75">
        <f>IF(I53&gt;0,Q53-(SUM($J$7:J53)+$E$35),0)</f>
        <v>557.71287320872398</v>
      </c>
      <c r="T53" s="76">
        <f t="shared" si="11"/>
        <v>1</v>
      </c>
      <c r="U53" s="76">
        <f t="shared" si="12"/>
        <v>0</v>
      </c>
      <c r="V53" s="77">
        <f t="shared" si="4"/>
        <v>47</v>
      </c>
      <c r="W53" s="78">
        <f t="shared" si="5"/>
        <v>5747.2962065420579</v>
      </c>
    </row>
    <row r="54" spans="2:23" ht="15.75" thickBot="1" x14ac:dyDescent="0.3">
      <c r="I54" s="79">
        <f t="shared" si="6"/>
        <v>313</v>
      </c>
      <c r="J54" s="72">
        <f t="shared" si="0"/>
        <v>110.41666666666667</v>
      </c>
      <c r="K54" s="80">
        <f t="shared" si="1"/>
        <v>0</v>
      </c>
      <c r="L54" s="72">
        <f t="shared" si="13"/>
        <v>0</v>
      </c>
      <c r="M54" s="72">
        <f>0</f>
        <v>0</v>
      </c>
      <c r="N54" s="72">
        <f t="shared" si="7"/>
        <v>0</v>
      </c>
      <c r="O54" s="72">
        <f t="shared" si="8"/>
        <v>5857.7128732087249</v>
      </c>
      <c r="P54" s="72">
        <f t="shared" si="9"/>
        <v>29.288564366043627</v>
      </c>
      <c r="Q54" s="72">
        <f t="shared" si="3"/>
        <v>5887.0014375747687</v>
      </c>
      <c r="R54" s="74">
        <f t="shared" si="10"/>
        <v>110.41666666666667</v>
      </c>
      <c r="S54" s="75">
        <f>IF(I54&gt;0,Q54-(SUM($J$7:J54)+$E$35),0)</f>
        <v>587.00143757476781</v>
      </c>
      <c r="T54" s="76">
        <f t="shared" si="11"/>
        <v>1</v>
      </c>
      <c r="U54" s="76">
        <f t="shared" si="12"/>
        <v>0</v>
      </c>
      <c r="V54" s="77">
        <f t="shared" si="4"/>
        <v>48</v>
      </c>
      <c r="W54" s="78">
        <f t="shared" si="5"/>
        <v>5887.0014375747687</v>
      </c>
    </row>
    <row r="55" spans="2:23" x14ac:dyDescent="0.25">
      <c r="B55" s="262" t="s">
        <v>176</v>
      </c>
      <c r="C55" s="263"/>
      <c r="I55" s="82">
        <f t="shared" si="6"/>
        <v>312</v>
      </c>
      <c r="J55" s="72">
        <f t="shared" si="0"/>
        <v>110.41666666666667</v>
      </c>
      <c r="K55" s="83">
        <f t="shared" si="1"/>
        <v>0</v>
      </c>
      <c r="L55" s="72">
        <f t="shared" si="13"/>
        <v>24.95</v>
      </c>
      <c r="M55" s="72">
        <f>0</f>
        <v>0</v>
      </c>
      <c r="N55" s="72">
        <f t="shared" si="7"/>
        <v>0</v>
      </c>
      <c r="O55" s="72">
        <f t="shared" si="8"/>
        <v>5972.468104241435</v>
      </c>
      <c r="P55" s="72">
        <f t="shared" si="9"/>
        <v>29.862340521207177</v>
      </c>
      <c r="Q55" s="72">
        <f t="shared" si="3"/>
        <v>6002.3304447626424</v>
      </c>
      <c r="R55" s="74">
        <f t="shared" si="10"/>
        <v>85.466666666666669</v>
      </c>
      <c r="S55" s="75">
        <f>IF(I55&gt;0,Q55-(SUM($J$7:J55)+$E$35),0)</f>
        <v>591.91377809597452</v>
      </c>
      <c r="T55" s="76">
        <f t="shared" si="11"/>
        <v>1</v>
      </c>
      <c r="U55" s="76">
        <f t="shared" si="12"/>
        <v>0</v>
      </c>
      <c r="V55" s="77">
        <f t="shared" si="4"/>
        <v>49</v>
      </c>
      <c r="W55" s="78">
        <f t="shared" si="5"/>
        <v>6002.3304447626424</v>
      </c>
    </row>
    <row r="56" spans="2:23" ht="15.75" thickBot="1" x14ac:dyDescent="0.3">
      <c r="B56" s="264"/>
      <c r="C56" s="265"/>
      <c r="I56" s="79">
        <f t="shared" si="6"/>
        <v>311</v>
      </c>
      <c r="J56" s="72">
        <f t="shared" si="0"/>
        <v>110.41666666666667</v>
      </c>
      <c r="K56" s="80">
        <f t="shared" si="1"/>
        <v>0</v>
      </c>
      <c r="L56" s="72">
        <f t="shared" si="13"/>
        <v>0</v>
      </c>
      <c r="M56" s="72">
        <f>0</f>
        <v>0</v>
      </c>
      <c r="N56" s="72">
        <f t="shared" si="7"/>
        <v>0</v>
      </c>
      <c r="O56" s="72">
        <f t="shared" si="8"/>
        <v>6112.7471114293094</v>
      </c>
      <c r="P56" s="72">
        <f t="shared" si="9"/>
        <v>30.563735557146547</v>
      </c>
      <c r="Q56" s="72">
        <f t="shared" si="3"/>
        <v>6143.3108469864555</v>
      </c>
      <c r="R56" s="74">
        <f t="shared" si="10"/>
        <v>110.41666666666667</v>
      </c>
      <c r="S56" s="75">
        <f>IF(I56&gt;0,Q56-(SUM($J$7:J56)+$E$35),0)</f>
        <v>622.4775136531207</v>
      </c>
      <c r="T56" s="76">
        <f t="shared" si="11"/>
        <v>1</v>
      </c>
      <c r="U56" s="76">
        <f t="shared" si="12"/>
        <v>0</v>
      </c>
      <c r="V56" s="77">
        <f t="shared" si="4"/>
        <v>50</v>
      </c>
      <c r="W56" s="78">
        <f t="shared" si="5"/>
        <v>6143.3108469864555</v>
      </c>
    </row>
    <row r="57" spans="2:23" ht="15" customHeight="1" x14ac:dyDescent="0.25">
      <c r="B57" s="266">
        <v>0.26374999999999998</v>
      </c>
      <c r="C57" s="267"/>
      <c r="I57" s="79">
        <f t="shared" si="6"/>
        <v>310</v>
      </c>
      <c r="J57" s="72">
        <f t="shared" si="0"/>
        <v>110.41666666666667</v>
      </c>
      <c r="K57" s="80">
        <f t="shared" si="1"/>
        <v>0</v>
      </c>
      <c r="L57" s="72">
        <f t="shared" si="13"/>
        <v>0</v>
      </c>
      <c r="M57" s="72">
        <f>0</f>
        <v>0</v>
      </c>
      <c r="N57" s="72">
        <f t="shared" si="7"/>
        <v>0</v>
      </c>
      <c r="O57" s="72">
        <f t="shared" si="8"/>
        <v>6253.7275136531225</v>
      </c>
      <c r="P57" s="72">
        <f t="shared" si="9"/>
        <v>31.268637568265614</v>
      </c>
      <c r="Q57" s="72">
        <f t="shared" si="3"/>
        <v>6284.9961512213886</v>
      </c>
      <c r="R57" s="74">
        <f t="shared" si="10"/>
        <v>110.41666666666667</v>
      </c>
      <c r="S57" s="75">
        <f>IF(I57&gt;0,Q57-(SUM($J$7:J57)+$E$35),0)</f>
        <v>653.74615122138675</v>
      </c>
      <c r="T57" s="76">
        <f t="shared" si="11"/>
        <v>1</v>
      </c>
      <c r="U57" s="76">
        <f t="shared" si="12"/>
        <v>0</v>
      </c>
      <c r="V57" s="77">
        <f t="shared" si="4"/>
        <v>51</v>
      </c>
      <c r="W57" s="78">
        <f t="shared" si="5"/>
        <v>6284.9961512213886</v>
      </c>
    </row>
    <row r="58" spans="2:23" ht="15.75" customHeight="1" thickBot="1" x14ac:dyDescent="0.3">
      <c r="B58" s="268"/>
      <c r="C58" s="269"/>
      <c r="I58" s="79">
        <f t="shared" si="6"/>
        <v>309</v>
      </c>
      <c r="J58" s="72">
        <f t="shared" si="0"/>
        <v>110.41666666666667</v>
      </c>
      <c r="K58" s="80">
        <f t="shared" si="1"/>
        <v>0</v>
      </c>
      <c r="L58" s="72">
        <f t="shared" si="13"/>
        <v>0</v>
      </c>
      <c r="M58" s="72">
        <f>0</f>
        <v>0</v>
      </c>
      <c r="N58" s="72">
        <f t="shared" si="7"/>
        <v>0</v>
      </c>
      <c r="O58" s="72">
        <f t="shared" si="8"/>
        <v>6395.4128178880555</v>
      </c>
      <c r="P58" s="72">
        <f t="shared" si="9"/>
        <v>31.97706408944028</v>
      </c>
      <c r="Q58" s="72">
        <f t="shared" si="3"/>
        <v>6427.3898819774959</v>
      </c>
      <c r="R58" s="74">
        <f t="shared" si="10"/>
        <v>110.41666666666667</v>
      </c>
      <c r="S58" s="75">
        <f>IF(I58&gt;0,Q58-(SUM($J$7:J58)+$E$35),0)</f>
        <v>685.72321531082707</v>
      </c>
      <c r="T58" s="76">
        <f t="shared" si="11"/>
        <v>1</v>
      </c>
      <c r="U58" s="76">
        <f t="shared" si="12"/>
        <v>0</v>
      </c>
      <c r="V58" s="77">
        <f t="shared" si="4"/>
        <v>52</v>
      </c>
      <c r="W58" s="78">
        <f t="shared" si="5"/>
        <v>6427.3898819774959</v>
      </c>
    </row>
    <row r="59" spans="2:23" x14ac:dyDescent="0.25">
      <c r="B59" s="262" t="s">
        <v>169</v>
      </c>
      <c r="C59" s="263"/>
      <c r="I59" s="79">
        <f t="shared" si="6"/>
        <v>308</v>
      </c>
      <c r="J59" s="72">
        <f t="shared" si="0"/>
        <v>110.41666666666667</v>
      </c>
      <c r="K59" s="80">
        <f t="shared" si="1"/>
        <v>0</v>
      </c>
      <c r="L59" s="72">
        <f t="shared" si="13"/>
        <v>0</v>
      </c>
      <c r="M59" s="72">
        <f>0</f>
        <v>0</v>
      </c>
      <c r="N59" s="72">
        <f t="shared" si="7"/>
        <v>0</v>
      </c>
      <c r="O59" s="72">
        <f t="shared" si="8"/>
        <v>6537.8065486441628</v>
      </c>
      <c r="P59" s="72">
        <f t="shared" si="9"/>
        <v>32.689032743220814</v>
      </c>
      <c r="Q59" s="72">
        <f t="shared" si="3"/>
        <v>6570.4955813873839</v>
      </c>
      <c r="R59" s="74">
        <f t="shared" si="10"/>
        <v>110.41666666666667</v>
      </c>
      <c r="S59" s="75">
        <f>IF(I59&gt;0,Q59-(SUM($J$7:J59)+$E$35),0)</f>
        <v>718.41224805404818</v>
      </c>
      <c r="T59" s="76">
        <f t="shared" si="11"/>
        <v>1</v>
      </c>
      <c r="U59" s="76">
        <f t="shared" si="12"/>
        <v>0</v>
      </c>
      <c r="V59" s="77">
        <f t="shared" si="4"/>
        <v>53</v>
      </c>
      <c r="W59" s="78">
        <f t="shared" si="5"/>
        <v>6570.4955813873839</v>
      </c>
    </row>
    <row r="60" spans="2:23" ht="15.75" thickBot="1" x14ac:dyDescent="0.3">
      <c r="B60" s="264"/>
      <c r="C60" s="265"/>
      <c r="I60" s="79">
        <f t="shared" si="6"/>
        <v>307</v>
      </c>
      <c r="J60" s="72">
        <f t="shared" si="0"/>
        <v>110.41666666666667</v>
      </c>
      <c r="K60" s="80">
        <f t="shared" si="1"/>
        <v>0</v>
      </c>
      <c r="L60" s="72">
        <f t="shared" si="13"/>
        <v>0</v>
      </c>
      <c r="M60" s="72">
        <f>0</f>
        <v>0</v>
      </c>
      <c r="N60" s="72">
        <f t="shared" si="7"/>
        <v>0</v>
      </c>
      <c r="O60" s="72">
        <f t="shared" si="8"/>
        <v>6680.9122480540509</v>
      </c>
      <c r="P60" s="72">
        <f t="shared" si="9"/>
        <v>33.404561240270255</v>
      </c>
      <c r="Q60" s="72">
        <f t="shared" si="3"/>
        <v>6714.3168092943215</v>
      </c>
      <c r="R60" s="74">
        <f t="shared" si="10"/>
        <v>110.41666666666667</v>
      </c>
      <c r="S60" s="75">
        <f>IF(I60&gt;0,Q60-(SUM($J$7:J60)+$E$35),0)</f>
        <v>751.81680929431877</v>
      </c>
      <c r="T60" s="76">
        <f t="shared" si="11"/>
        <v>1</v>
      </c>
      <c r="U60" s="76">
        <f t="shared" si="12"/>
        <v>0</v>
      </c>
      <c r="V60" s="77">
        <f t="shared" si="4"/>
        <v>54</v>
      </c>
      <c r="W60" s="78">
        <f t="shared" si="5"/>
        <v>6714.3168092943215</v>
      </c>
    </row>
    <row r="61" spans="2:23" ht="15" customHeight="1" x14ac:dyDescent="0.25">
      <c r="B61" s="266">
        <v>0.3</v>
      </c>
      <c r="C61" s="267"/>
      <c r="I61" s="79">
        <f t="shared" si="6"/>
        <v>306</v>
      </c>
      <c r="J61" s="72">
        <f t="shared" si="0"/>
        <v>110.41666666666667</v>
      </c>
      <c r="K61" s="80">
        <f t="shared" si="1"/>
        <v>0</v>
      </c>
      <c r="L61" s="72">
        <f t="shared" si="13"/>
        <v>0</v>
      </c>
      <c r="M61" s="72">
        <f>0</f>
        <v>0</v>
      </c>
      <c r="N61" s="72">
        <f t="shared" si="7"/>
        <v>0</v>
      </c>
      <c r="O61" s="72">
        <f t="shared" si="8"/>
        <v>6824.7334759609885</v>
      </c>
      <c r="P61" s="72">
        <f t="shared" si="9"/>
        <v>34.123667379804942</v>
      </c>
      <c r="Q61" s="72">
        <f t="shared" si="3"/>
        <v>6858.8571433407933</v>
      </c>
      <c r="R61" s="74">
        <f t="shared" si="10"/>
        <v>110.41666666666667</v>
      </c>
      <c r="S61" s="75">
        <f>IF(I61&gt;0,Q61-(SUM($J$7:J61)+$E$35),0)</f>
        <v>785.9404766741236</v>
      </c>
      <c r="T61" s="76">
        <f t="shared" si="11"/>
        <v>1</v>
      </c>
      <c r="U61" s="76">
        <f t="shared" si="12"/>
        <v>0</v>
      </c>
      <c r="V61" s="77">
        <f t="shared" si="4"/>
        <v>55</v>
      </c>
      <c r="W61" s="78">
        <f t="shared" si="5"/>
        <v>6858.8571433407933</v>
      </c>
    </row>
    <row r="62" spans="2:23" ht="15.75" customHeight="1" thickBot="1" x14ac:dyDescent="0.3">
      <c r="B62" s="268"/>
      <c r="C62" s="269"/>
      <c r="I62" s="79">
        <f t="shared" si="6"/>
        <v>305</v>
      </c>
      <c r="J62" s="72">
        <f t="shared" si="0"/>
        <v>110.41666666666667</v>
      </c>
      <c r="K62" s="80">
        <f t="shared" si="1"/>
        <v>0</v>
      </c>
      <c r="L62" s="72">
        <f t="shared" si="13"/>
        <v>0</v>
      </c>
      <c r="M62" s="72">
        <f>0</f>
        <v>0</v>
      </c>
      <c r="N62" s="72">
        <f t="shared" si="7"/>
        <v>0</v>
      </c>
      <c r="O62" s="72">
        <f t="shared" si="8"/>
        <v>6969.2738100074603</v>
      </c>
      <c r="P62" s="72">
        <f t="shared" si="9"/>
        <v>34.846369050037303</v>
      </c>
      <c r="Q62" s="72">
        <f t="shared" si="3"/>
        <v>7004.1201790574978</v>
      </c>
      <c r="R62" s="74">
        <f t="shared" si="10"/>
        <v>110.41666666666667</v>
      </c>
      <c r="S62" s="75">
        <f>IF(I62&gt;0,Q62-(SUM($J$7:J62)+$E$35),0)</f>
        <v>820.78684572416114</v>
      </c>
      <c r="T62" s="76">
        <f t="shared" si="11"/>
        <v>1</v>
      </c>
      <c r="U62" s="76">
        <f t="shared" si="12"/>
        <v>0</v>
      </c>
      <c r="V62" s="77">
        <f t="shared" si="4"/>
        <v>56</v>
      </c>
      <c r="W62" s="78">
        <f t="shared" si="5"/>
        <v>7004.1201790574978</v>
      </c>
    </row>
    <row r="63" spans="2:23" x14ac:dyDescent="0.25">
      <c r="I63" s="79">
        <f t="shared" si="6"/>
        <v>304</v>
      </c>
      <c r="J63" s="72">
        <f t="shared" si="0"/>
        <v>110.41666666666667</v>
      </c>
      <c r="K63" s="80">
        <f t="shared" si="1"/>
        <v>0</v>
      </c>
      <c r="L63" s="72">
        <f t="shared" si="13"/>
        <v>0</v>
      </c>
      <c r="M63" s="72">
        <f>0</f>
        <v>0</v>
      </c>
      <c r="N63" s="72">
        <f t="shared" si="7"/>
        <v>0</v>
      </c>
      <c r="O63" s="72">
        <f t="shared" si="8"/>
        <v>7114.5368457241648</v>
      </c>
      <c r="P63" s="72">
        <f t="shared" si="9"/>
        <v>35.572684228620822</v>
      </c>
      <c r="Q63" s="72">
        <f t="shared" si="3"/>
        <v>7150.109529952786</v>
      </c>
      <c r="R63" s="74">
        <f t="shared" si="10"/>
        <v>110.41666666666667</v>
      </c>
      <c r="S63" s="75">
        <f>IF(I63&gt;0,Q63-(SUM($J$7:J63)+$E$35),0)</f>
        <v>856.3595299527824</v>
      </c>
      <c r="T63" s="76">
        <f t="shared" si="11"/>
        <v>1</v>
      </c>
      <c r="U63" s="76">
        <f t="shared" si="12"/>
        <v>0</v>
      </c>
      <c r="V63" s="77">
        <f t="shared" si="4"/>
        <v>57</v>
      </c>
      <c r="W63" s="78">
        <f t="shared" si="5"/>
        <v>7150.109529952786</v>
      </c>
    </row>
    <row r="64" spans="2:23" x14ac:dyDescent="0.25">
      <c r="I64" s="79">
        <f t="shared" si="6"/>
        <v>303</v>
      </c>
      <c r="J64" s="72">
        <f t="shared" si="0"/>
        <v>110.41666666666667</v>
      </c>
      <c r="K64" s="80">
        <f t="shared" si="1"/>
        <v>0</v>
      </c>
      <c r="L64" s="72">
        <f t="shared" si="13"/>
        <v>0</v>
      </c>
      <c r="M64" s="72">
        <f>0</f>
        <v>0</v>
      </c>
      <c r="N64" s="72">
        <f t="shared" si="7"/>
        <v>0</v>
      </c>
      <c r="O64" s="72">
        <f t="shared" si="8"/>
        <v>7260.526196619453</v>
      </c>
      <c r="P64" s="72">
        <f t="shared" si="9"/>
        <v>36.302630983097266</v>
      </c>
      <c r="Q64" s="72">
        <f t="shared" si="3"/>
        <v>7296.8288276025505</v>
      </c>
      <c r="R64" s="74">
        <f t="shared" si="10"/>
        <v>110.41666666666667</v>
      </c>
      <c r="S64" s="75">
        <f>IF(I64&gt;0,Q64-(SUM($J$7:J64)+$E$35),0)</f>
        <v>892.66216093587991</v>
      </c>
      <c r="T64" s="76">
        <f t="shared" si="11"/>
        <v>1</v>
      </c>
      <c r="U64" s="76">
        <f t="shared" si="12"/>
        <v>0</v>
      </c>
      <c r="V64" s="77">
        <f t="shared" si="4"/>
        <v>58</v>
      </c>
      <c r="W64" s="78">
        <f t="shared" si="5"/>
        <v>7296.8288276025505</v>
      </c>
    </row>
    <row r="65" spans="9:23" x14ac:dyDescent="0.25">
      <c r="I65" s="79">
        <f t="shared" si="6"/>
        <v>302</v>
      </c>
      <c r="J65" s="72">
        <f t="shared" si="0"/>
        <v>110.41666666666667</v>
      </c>
      <c r="K65" s="80">
        <f t="shared" si="1"/>
        <v>0</v>
      </c>
      <c r="L65" s="72">
        <f t="shared" si="13"/>
        <v>0</v>
      </c>
      <c r="M65" s="72">
        <f>0</f>
        <v>0</v>
      </c>
      <c r="N65" s="72">
        <f t="shared" si="7"/>
        <v>0</v>
      </c>
      <c r="O65" s="72">
        <f t="shared" si="8"/>
        <v>7407.2454942692175</v>
      </c>
      <c r="P65" s="72">
        <f t="shared" si="9"/>
        <v>37.036227471346088</v>
      </c>
      <c r="Q65" s="72">
        <f t="shared" si="3"/>
        <v>7444.2817217405636</v>
      </c>
      <c r="R65" s="74">
        <f t="shared" si="10"/>
        <v>110.41666666666667</v>
      </c>
      <c r="S65" s="75">
        <f>IF(I65&gt;0,Q65-(SUM($J$7:J65)+$E$35),0)</f>
        <v>929.69838840722605</v>
      </c>
      <c r="T65" s="76">
        <f t="shared" si="11"/>
        <v>1</v>
      </c>
      <c r="U65" s="76">
        <f t="shared" si="12"/>
        <v>0</v>
      </c>
      <c r="V65" s="77">
        <f t="shared" si="4"/>
        <v>59</v>
      </c>
      <c r="W65" s="78">
        <f t="shared" si="5"/>
        <v>7444.2817217405636</v>
      </c>
    </row>
    <row r="66" spans="9:23" x14ac:dyDescent="0.25">
      <c r="I66" s="79">
        <f t="shared" si="6"/>
        <v>301</v>
      </c>
      <c r="J66" s="72">
        <f t="shared" si="0"/>
        <v>110.41666666666667</v>
      </c>
      <c r="K66" s="80">
        <f t="shared" si="1"/>
        <v>0</v>
      </c>
      <c r="L66" s="72">
        <f t="shared" si="13"/>
        <v>0</v>
      </c>
      <c r="M66" s="72">
        <f>0</f>
        <v>0</v>
      </c>
      <c r="N66" s="72">
        <f t="shared" si="7"/>
        <v>0</v>
      </c>
      <c r="O66" s="72">
        <f t="shared" si="8"/>
        <v>7554.6983884072306</v>
      </c>
      <c r="P66" s="72">
        <f t="shared" si="9"/>
        <v>37.773491942036152</v>
      </c>
      <c r="Q66" s="72">
        <f t="shared" si="3"/>
        <v>7592.4718803492669</v>
      </c>
      <c r="R66" s="74">
        <f t="shared" si="10"/>
        <v>110.41666666666667</v>
      </c>
      <c r="S66" s="75">
        <f>IF(I66&gt;0,Q66-(SUM($J$7:J66)+$E$35),0)</f>
        <v>967.47188034926239</v>
      </c>
      <c r="T66" s="76">
        <f t="shared" si="11"/>
        <v>1</v>
      </c>
      <c r="U66" s="76">
        <f t="shared" si="12"/>
        <v>0</v>
      </c>
      <c r="V66" s="77">
        <f t="shared" si="4"/>
        <v>60</v>
      </c>
      <c r="W66" s="78">
        <f t="shared" si="5"/>
        <v>7592.4718803492669</v>
      </c>
    </row>
    <row r="67" spans="9:23" x14ac:dyDescent="0.25">
      <c r="I67" s="82">
        <f t="shared" si="6"/>
        <v>300</v>
      </c>
      <c r="J67" s="72">
        <f t="shared" si="0"/>
        <v>110.41666666666667</v>
      </c>
      <c r="K67" s="83">
        <f t="shared" si="1"/>
        <v>0</v>
      </c>
      <c r="L67" s="72">
        <f t="shared" si="13"/>
        <v>24.95</v>
      </c>
      <c r="M67" s="72">
        <f>0</f>
        <v>0</v>
      </c>
      <c r="N67" s="72">
        <f t="shared" si="7"/>
        <v>0</v>
      </c>
      <c r="O67" s="72">
        <f t="shared" si="8"/>
        <v>7677.9385470159332</v>
      </c>
      <c r="P67" s="72">
        <f t="shared" si="9"/>
        <v>38.38969273507967</v>
      </c>
      <c r="Q67" s="72">
        <f t="shared" si="3"/>
        <v>7716.3282397510129</v>
      </c>
      <c r="R67" s="74">
        <f t="shared" si="10"/>
        <v>85.466666666666669</v>
      </c>
      <c r="S67" s="75">
        <f>IF(I67&gt;0,Q67-(SUM($J$7:J67)+$E$35),0)</f>
        <v>980.9115730843414</v>
      </c>
      <c r="T67" s="76">
        <f t="shared" si="11"/>
        <v>1</v>
      </c>
      <c r="U67" s="76">
        <f t="shared" si="12"/>
        <v>0</v>
      </c>
      <c r="V67" s="77">
        <f t="shared" si="4"/>
        <v>61</v>
      </c>
      <c r="W67" s="78">
        <f t="shared" si="5"/>
        <v>7716.3282397510129</v>
      </c>
    </row>
    <row r="68" spans="9:23" x14ac:dyDescent="0.25">
      <c r="I68" s="79">
        <f t="shared" si="6"/>
        <v>299</v>
      </c>
      <c r="J68" s="72">
        <f t="shared" si="0"/>
        <v>110.41666666666667</v>
      </c>
      <c r="K68" s="80"/>
      <c r="L68" s="72">
        <f t="shared" si="13"/>
        <v>0</v>
      </c>
      <c r="M68" s="72">
        <f>0</f>
        <v>0</v>
      </c>
      <c r="N68" s="72">
        <f t="shared" si="7"/>
        <v>0</v>
      </c>
      <c r="O68" s="72">
        <f t="shared" si="8"/>
        <v>7826.7449064176799</v>
      </c>
      <c r="P68" s="72">
        <f t="shared" si="9"/>
        <v>39.133724532088401</v>
      </c>
      <c r="Q68" s="72">
        <f t="shared" si="3"/>
        <v>7865.8786309497682</v>
      </c>
      <c r="R68" s="74">
        <f t="shared" si="10"/>
        <v>110.41666666666667</v>
      </c>
      <c r="S68" s="75">
        <f>IF(I68&gt;0,Q68-(SUM($J$7:J68)+$E$35),0)</f>
        <v>1020.0452976164297</v>
      </c>
      <c r="T68" s="76">
        <f t="shared" si="11"/>
        <v>1</v>
      </c>
      <c r="U68" s="76">
        <f t="shared" si="12"/>
        <v>0</v>
      </c>
      <c r="V68" s="77">
        <f t="shared" si="4"/>
        <v>62</v>
      </c>
      <c r="W68" s="78">
        <f t="shared" si="5"/>
        <v>7865.8786309497682</v>
      </c>
    </row>
    <row r="69" spans="9:23" x14ac:dyDescent="0.25">
      <c r="I69" s="79">
        <f t="shared" si="6"/>
        <v>298</v>
      </c>
      <c r="J69" s="72">
        <f t="shared" si="0"/>
        <v>110.41666666666667</v>
      </c>
      <c r="K69" s="80"/>
      <c r="L69" s="72">
        <f t="shared" si="13"/>
        <v>0</v>
      </c>
      <c r="M69" s="72">
        <f>0</f>
        <v>0</v>
      </c>
      <c r="N69" s="72">
        <f t="shared" si="7"/>
        <v>0</v>
      </c>
      <c r="O69" s="72">
        <f t="shared" si="8"/>
        <v>7976.2952976164352</v>
      </c>
      <c r="P69" s="72">
        <f t="shared" si="9"/>
        <v>39.881476488082178</v>
      </c>
      <c r="Q69" s="72">
        <f t="shared" si="3"/>
        <v>8016.1767741045178</v>
      </c>
      <c r="R69" s="74">
        <f t="shared" si="10"/>
        <v>110.41666666666667</v>
      </c>
      <c r="S69" s="75">
        <f>IF(I69&gt;0,Q69-(SUM($J$7:J69)+$E$35),0)</f>
        <v>1059.9267741045123</v>
      </c>
      <c r="T69" s="76">
        <f t="shared" si="11"/>
        <v>1</v>
      </c>
      <c r="U69" s="76">
        <f t="shared" si="12"/>
        <v>0</v>
      </c>
      <c r="V69" s="77">
        <f t="shared" si="4"/>
        <v>63</v>
      </c>
      <c r="W69" s="78">
        <f t="shared" si="5"/>
        <v>8016.1767741045178</v>
      </c>
    </row>
    <row r="70" spans="9:23" x14ac:dyDescent="0.25">
      <c r="I70" s="79">
        <f t="shared" si="6"/>
        <v>297</v>
      </c>
      <c r="J70" s="72">
        <f t="shared" si="0"/>
        <v>110.41666666666667</v>
      </c>
      <c r="K70" s="80"/>
      <c r="L70" s="72">
        <f t="shared" si="13"/>
        <v>0</v>
      </c>
      <c r="M70" s="72">
        <f>0</f>
        <v>0</v>
      </c>
      <c r="N70" s="72">
        <f t="shared" si="7"/>
        <v>0</v>
      </c>
      <c r="O70" s="72">
        <f t="shared" si="8"/>
        <v>8126.5934407711848</v>
      </c>
      <c r="P70" s="72">
        <f t="shared" si="9"/>
        <v>40.632967203855927</v>
      </c>
      <c r="Q70" s="72">
        <f t="shared" si="3"/>
        <v>8167.2264079750403</v>
      </c>
      <c r="R70" s="74">
        <f t="shared" si="10"/>
        <v>110.41666666666667</v>
      </c>
      <c r="S70" s="75">
        <f>IF(I70&gt;0,Q70-(SUM($J$7:J70)+$E$35),0)</f>
        <v>1100.5597413083678</v>
      </c>
      <c r="T70" s="76">
        <f t="shared" si="11"/>
        <v>1</v>
      </c>
      <c r="U70" s="76">
        <f t="shared" si="12"/>
        <v>0</v>
      </c>
      <c r="V70" s="77">
        <f t="shared" si="4"/>
        <v>64</v>
      </c>
      <c r="W70" s="78">
        <f t="shared" si="5"/>
        <v>8167.2264079750403</v>
      </c>
    </row>
    <row r="71" spans="9:23" x14ac:dyDescent="0.25">
      <c r="I71" s="79">
        <f t="shared" si="6"/>
        <v>296</v>
      </c>
      <c r="J71" s="72">
        <f t="shared" ref="J71:J134" si="14">(IF(I71&gt;0,$J$5,0))</f>
        <v>110.41666666666667</v>
      </c>
      <c r="K71" s="80"/>
      <c r="L71" s="72">
        <f t="shared" si="13"/>
        <v>0</v>
      </c>
      <c r="M71" s="72">
        <f>0</f>
        <v>0</v>
      </c>
      <c r="N71" s="72">
        <f t="shared" si="7"/>
        <v>0</v>
      </c>
      <c r="O71" s="72">
        <f t="shared" si="8"/>
        <v>8277.6430746417063</v>
      </c>
      <c r="P71" s="72">
        <f t="shared" si="9"/>
        <v>41.388215373208531</v>
      </c>
      <c r="Q71" s="72">
        <f t="shared" ref="Q71:Q134" si="15">O71+P71</f>
        <v>8319.0312900149147</v>
      </c>
      <c r="R71" s="74">
        <f t="shared" si="10"/>
        <v>110.41666666666667</v>
      </c>
      <c r="S71" s="75">
        <f>IF(I71&gt;0,Q71-(SUM($J$7:J71)+$E$35),0)</f>
        <v>1141.9479566815753</v>
      </c>
      <c r="T71" s="76">
        <f t="shared" si="11"/>
        <v>1</v>
      </c>
      <c r="U71" s="76">
        <f t="shared" si="12"/>
        <v>0</v>
      </c>
      <c r="V71" s="77">
        <f t="shared" ref="V71:V134" si="16">$I$5-I72</f>
        <v>65</v>
      </c>
      <c r="W71" s="78">
        <f t="shared" ref="W71:W134" si="17">Q71</f>
        <v>8319.0312900149147</v>
      </c>
    </row>
    <row r="72" spans="9:23" x14ac:dyDescent="0.25">
      <c r="I72" s="79">
        <f t="shared" ref="I72:I135" si="18">IF(I71-1&gt;0,I71-1,0)</f>
        <v>295</v>
      </c>
      <c r="J72" s="72">
        <f t="shared" si="14"/>
        <v>110.41666666666667</v>
      </c>
      <c r="K72" s="80"/>
      <c r="L72" s="72">
        <f t="shared" si="13"/>
        <v>0</v>
      </c>
      <c r="M72" s="72">
        <f>0</f>
        <v>0</v>
      </c>
      <c r="N72" s="72">
        <f t="shared" ref="N72:N135" si="19">IF(I72&gt;0,O72*($N$5/12),0)</f>
        <v>0</v>
      </c>
      <c r="O72" s="72">
        <f t="shared" ref="O72:O135" si="20">IF(I72&gt;0,(Q71+R72)*(1-($N$5/12)),0)</f>
        <v>8429.4479566815808</v>
      </c>
      <c r="P72" s="72">
        <f t="shared" ref="P72:P135" si="21">O72*($B$15/12)</f>
        <v>42.147239783407905</v>
      </c>
      <c r="Q72" s="72">
        <f t="shared" si="15"/>
        <v>8471.5951964649885</v>
      </c>
      <c r="R72" s="74">
        <f t="shared" ref="R72:R135" si="22">IF(I72&gt;0,(J72-K72-L72-M72),0)</f>
        <v>110.41666666666667</v>
      </c>
      <c r="S72" s="75">
        <f>IF(I72&gt;0,Q72-(SUM($J$7:J72)+$E$35),0)</f>
        <v>1184.0951964649821</v>
      </c>
      <c r="T72" s="76">
        <f t="shared" ref="T72:T135" si="23">IF(S72&lt;0,0,1)</f>
        <v>1</v>
      </c>
      <c r="U72" s="76">
        <f t="shared" ref="U72:U135" si="24">T73-T72</f>
        <v>0</v>
      </c>
      <c r="V72" s="77">
        <f t="shared" si="16"/>
        <v>66</v>
      </c>
      <c r="W72" s="78">
        <f t="shared" si="17"/>
        <v>8471.5951964649885</v>
      </c>
    </row>
    <row r="73" spans="9:23" x14ac:dyDescent="0.25">
      <c r="I73" s="79">
        <f t="shared" si="18"/>
        <v>294</v>
      </c>
      <c r="J73" s="72">
        <f t="shared" si="14"/>
        <v>110.41666666666667</v>
      </c>
      <c r="K73" s="80"/>
      <c r="L73" s="72">
        <f t="shared" si="13"/>
        <v>0</v>
      </c>
      <c r="M73" s="72">
        <f>0</f>
        <v>0</v>
      </c>
      <c r="N73" s="72">
        <f t="shared" si="19"/>
        <v>0</v>
      </c>
      <c r="O73" s="72">
        <f t="shared" si="20"/>
        <v>8582.0118631316545</v>
      </c>
      <c r="P73" s="72">
        <f t="shared" si="21"/>
        <v>42.910059315658273</v>
      </c>
      <c r="Q73" s="72">
        <f t="shared" si="15"/>
        <v>8624.9219224473127</v>
      </c>
      <c r="R73" s="74">
        <f t="shared" si="22"/>
        <v>110.41666666666667</v>
      </c>
      <c r="S73" s="75">
        <f>IF(I73&gt;0,Q73-(SUM($J$7:J73)+$E$35),0)</f>
        <v>1227.0052557806393</v>
      </c>
      <c r="T73" s="76">
        <f t="shared" si="23"/>
        <v>1</v>
      </c>
      <c r="U73" s="76">
        <f t="shared" si="24"/>
        <v>0</v>
      </c>
      <c r="V73" s="77">
        <f t="shared" si="16"/>
        <v>67</v>
      </c>
      <c r="W73" s="78">
        <f t="shared" si="17"/>
        <v>8624.9219224473127</v>
      </c>
    </row>
    <row r="74" spans="9:23" x14ac:dyDescent="0.25">
      <c r="I74" s="79">
        <f t="shared" si="18"/>
        <v>293</v>
      </c>
      <c r="J74" s="72">
        <f t="shared" si="14"/>
        <v>110.41666666666667</v>
      </c>
      <c r="K74" s="80"/>
      <c r="L74" s="72">
        <f t="shared" si="13"/>
        <v>0</v>
      </c>
      <c r="M74" s="72">
        <f>0</f>
        <v>0</v>
      </c>
      <c r="N74" s="72">
        <f t="shared" si="19"/>
        <v>0</v>
      </c>
      <c r="O74" s="72">
        <f t="shared" si="20"/>
        <v>8735.3385891139787</v>
      </c>
      <c r="P74" s="72">
        <f t="shared" si="21"/>
        <v>43.676692945569897</v>
      </c>
      <c r="Q74" s="72">
        <f t="shared" si="15"/>
        <v>8779.0152820595486</v>
      </c>
      <c r="R74" s="74">
        <f t="shared" si="22"/>
        <v>110.41666666666667</v>
      </c>
      <c r="S74" s="75">
        <f>IF(I74&gt;0,Q74-(SUM($J$7:J74)+$E$35),0)</f>
        <v>1270.6819487262082</v>
      </c>
      <c r="T74" s="76">
        <f t="shared" si="23"/>
        <v>1</v>
      </c>
      <c r="U74" s="76">
        <f t="shared" si="24"/>
        <v>0</v>
      </c>
      <c r="V74" s="77">
        <f t="shared" si="16"/>
        <v>68</v>
      </c>
      <c r="W74" s="78">
        <f t="shared" si="17"/>
        <v>8779.0152820595486</v>
      </c>
    </row>
    <row r="75" spans="9:23" x14ac:dyDescent="0.25">
      <c r="I75" s="79">
        <f t="shared" si="18"/>
        <v>292</v>
      </c>
      <c r="J75" s="72">
        <f t="shared" si="14"/>
        <v>110.41666666666667</v>
      </c>
      <c r="K75" s="80"/>
      <c r="L75" s="72">
        <f t="shared" si="13"/>
        <v>0</v>
      </c>
      <c r="M75" s="72">
        <f>0</f>
        <v>0</v>
      </c>
      <c r="N75" s="72">
        <f t="shared" si="19"/>
        <v>0</v>
      </c>
      <c r="O75" s="72">
        <f t="shared" si="20"/>
        <v>8889.4319487262146</v>
      </c>
      <c r="P75" s="72">
        <f t="shared" si="21"/>
        <v>44.447159743631076</v>
      </c>
      <c r="Q75" s="72">
        <f t="shared" si="15"/>
        <v>8933.879108469846</v>
      </c>
      <c r="R75" s="74">
        <f t="shared" si="22"/>
        <v>110.41666666666667</v>
      </c>
      <c r="S75" s="75">
        <f>IF(I75&gt;0,Q75-(SUM($J$7:J75)+$E$35),0)</f>
        <v>1315.1291084698387</v>
      </c>
      <c r="T75" s="76">
        <f t="shared" si="23"/>
        <v>1</v>
      </c>
      <c r="U75" s="76">
        <f t="shared" si="24"/>
        <v>0</v>
      </c>
      <c r="V75" s="77">
        <f t="shared" si="16"/>
        <v>69</v>
      </c>
      <c r="W75" s="78">
        <f t="shared" si="17"/>
        <v>8933.879108469846</v>
      </c>
    </row>
    <row r="76" spans="9:23" x14ac:dyDescent="0.25">
      <c r="I76" s="79">
        <f t="shared" si="18"/>
        <v>291</v>
      </c>
      <c r="J76" s="72">
        <f t="shared" si="14"/>
        <v>110.41666666666667</v>
      </c>
      <c r="K76" s="80"/>
      <c r="L76" s="72">
        <f t="shared" si="13"/>
        <v>0</v>
      </c>
      <c r="M76" s="72">
        <f>0</f>
        <v>0</v>
      </c>
      <c r="N76" s="72">
        <f t="shared" si="19"/>
        <v>0</v>
      </c>
      <c r="O76" s="72">
        <f t="shared" si="20"/>
        <v>9044.295775136512</v>
      </c>
      <c r="P76" s="72">
        <f t="shared" si="21"/>
        <v>45.221478875682564</v>
      </c>
      <c r="Q76" s="72">
        <f t="shared" si="15"/>
        <v>9089.5172540121948</v>
      </c>
      <c r="R76" s="74">
        <f t="shared" si="22"/>
        <v>110.41666666666667</v>
      </c>
      <c r="S76" s="75">
        <f>IF(I76&gt;0,Q76-(SUM($J$7:J76)+$E$35),0)</f>
        <v>1360.3505873455206</v>
      </c>
      <c r="T76" s="76">
        <f t="shared" si="23"/>
        <v>1</v>
      </c>
      <c r="U76" s="76">
        <f t="shared" si="24"/>
        <v>0</v>
      </c>
      <c r="V76" s="77">
        <f t="shared" si="16"/>
        <v>70</v>
      </c>
      <c r="W76" s="78">
        <f t="shared" si="17"/>
        <v>9089.5172540121948</v>
      </c>
    </row>
    <row r="77" spans="9:23" x14ac:dyDescent="0.25">
      <c r="I77" s="79">
        <f t="shared" si="18"/>
        <v>290</v>
      </c>
      <c r="J77" s="72">
        <f t="shared" si="14"/>
        <v>110.41666666666667</v>
      </c>
      <c r="K77" s="80"/>
      <c r="L77" s="72">
        <f t="shared" si="13"/>
        <v>0</v>
      </c>
      <c r="M77" s="72">
        <f>0</f>
        <v>0</v>
      </c>
      <c r="N77" s="72">
        <f t="shared" si="19"/>
        <v>0</v>
      </c>
      <c r="O77" s="72">
        <f t="shared" si="20"/>
        <v>9199.9339206788609</v>
      </c>
      <c r="P77" s="72">
        <f t="shared" si="21"/>
        <v>45.999669603394302</v>
      </c>
      <c r="Q77" s="72">
        <f t="shared" si="15"/>
        <v>9245.933590282255</v>
      </c>
      <c r="R77" s="74">
        <f t="shared" si="22"/>
        <v>110.41666666666667</v>
      </c>
      <c r="S77" s="75">
        <f>IF(I77&gt;0,Q77-(SUM($J$7:J77)+$E$35),0)</f>
        <v>1406.3502569489137</v>
      </c>
      <c r="T77" s="76">
        <f t="shared" si="23"/>
        <v>1</v>
      </c>
      <c r="U77" s="76">
        <f t="shared" si="24"/>
        <v>0</v>
      </c>
      <c r="V77" s="77">
        <f t="shared" si="16"/>
        <v>71</v>
      </c>
      <c r="W77" s="78">
        <f t="shared" si="17"/>
        <v>9245.933590282255</v>
      </c>
    </row>
    <row r="78" spans="9:23" x14ac:dyDescent="0.25">
      <c r="I78" s="79">
        <f t="shared" si="18"/>
        <v>289</v>
      </c>
      <c r="J78" s="72">
        <f t="shared" si="14"/>
        <v>110.41666666666667</v>
      </c>
      <c r="K78" s="80"/>
      <c r="L78" s="72">
        <f t="shared" si="13"/>
        <v>0</v>
      </c>
      <c r="M78" s="72">
        <f>0</f>
        <v>0</v>
      </c>
      <c r="N78" s="72">
        <f t="shared" si="19"/>
        <v>0</v>
      </c>
      <c r="O78" s="72">
        <f t="shared" si="20"/>
        <v>9356.350256948921</v>
      </c>
      <c r="P78" s="72">
        <f t="shared" si="21"/>
        <v>46.781751284744608</v>
      </c>
      <c r="Q78" s="72">
        <f t="shared" si="15"/>
        <v>9403.1320082336661</v>
      </c>
      <c r="R78" s="74">
        <f t="shared" si="22"/>
        <v>110.41666666666667</v>
      </c>
      <c r="S78" s="75">
        <f>IF(I78&gt;0,Q78-(SUM($J$7:J78)+$E$35),0)</f>
        <v>1453.1320082336579</v>
      </c>
      <c r="T78" s="76">
        <f t="shared" si="23"/>
        <v>1</v>
      </c>
      <c r="U78" s="76">
        <f t="shared" si="24"/>
        <v>0</v>
      </c>
      <c r="V78" s="77">
        <f t="shared" si="16"/>
        <v>72</v>
      </c>
      <c r="W78" s="78">
        <f t="shared" si="17"/>
        <v>9403.1320082336661</v>
      </c>
    </row>
    <row r="79" spans="9:23" x14ac:dyDescent="0.25">
      <c r="I79" s="82">
        <f t="shared" si="18"/>
        <v>288</v>
      </c>
      <c r="J79" s="72">
        <f t="shared" si="14"/>
        <v>110.41666666666667</v>
      </c>
      <c r="K79" s="83"/>
      <c r="L79" s="72">
        <f t="shared" si="13"/>
        <v>24.95</v>
      </c>
      <c r="M79" s="72">
        <f>0</f>
        <v>0</v>
      </c>
      <c r="N79" s="72">
        <f t="shared" si="19"/>
        <v>0</v>
      </c>
      <c r="O79" s="72">
        <f t="shared" si="20"/>
        <v>9488.5986749003332</v>
      </c>
      <c r="P79" s="72">
        <f t="shared" si="21"/>
        <v>47.442993374501668</v>
      </c>
      <c r="Q79" s="72">
        <f t="shared" si="15"/>
        <v>9536.0416682748346</v>
      </c>
      <c r="R79" s="74">
        <f t="shared" si="22"/>
        <v>85.466666666666669</v>
      </c>
      <c r="S79" s="75">
        <f>IF(I79&gt;0,Q79-(SUM($J$7:J79)+$E$35),0)</f>
        <v>1475.6250016081594</v>
      </c>
      <c r="T79" s="76">
        <f t="shared" si="23"/>
        <v>1</v>
      </c>
      <c r="U79" s="76">
        <f t="shared" si="24"/>
        <v>0</v>
      </c>
      <c r="V79" s="77">
        <f t="shared" si="16"/>
        <v>73</v>
      </c>
      <c r="W79" s="78">
        <f t="shared" si="17"/>
        <v>9536.0416682748346</v>
      </c>
    </row>
    <row r="80" spans="9:23" x14ac:dyDescent="0.25">
      <c r="I80" s="79">
        <f t="shared" si="18"/>
        <v>287</v>
      </c>
      <c r="J80" s="72">
        <f t="shared" si="14"/>
        <v>110.41666666666667</v>
      </c>
      <c r="K80" s="80"/>
      <c r="L80" s="72">
        <f t="shared" si="13"/>
        <v>0</v>
      </c>
      <c r="M80" s="72">
        <f>0</f>
        <v>0</v>
      </c>
      <c r="N80" s="72">
        <f t="shared" si="19"/>
        <v>0</v>
      </c>
      <c r="O80" s="72">
        <f t="shared" si="20"/>
        <v>9646.4583349415007</v>
      </c>
      <c r="P80" s="72">
        <f t="shared" si="21"/>
        <v>48.232291674707504</v>
      </c>
      <c r="Q80" s="72">
        <f t="shared" si="15"/>
        <v>9694.6906266162077</v>
      </c>
      <c r="R80" s="74">
        <f t="shared" si="22"/>
        <v>110.41666666666667</v>
      </c>
      <c r="S80" s="75">
        <f>IF(I80&gt;0,Q80-(SUM($J$7:J80)+$E$35),0)</f>
        <v>1523.8572932828656</v>
      </c>
      <c r="T80" s="76">
        <f t="shared" si="23"/>
        <v>1</v>
      </c>
      <c r="U80" s="76">
        <f t="shared" si="24"/>
        <v>0</v>
      </c>
      <c r="V80" s="77">
        <f t="shared" si="16"/>
        <v>74</v>
      </c>
      <c r="W80" s="78">
        <f t="shared" si="17"/>
        <v>9694.6906266162077</v>
      </c>
    </row>
    <row r="81" spans="9:23" x14ac:dyDescent="0.25">
      <c r="I81" s="79">
        <f t="shared" si="18"/>
        <v>286</v>
      </c>
      <c r="J81" s="72">
        <f t="shared" si="14"/>
        <v>110.41666666666667</v>
      </c>
      <c r="K81" s="80"/>
      <c r="L81" s="72">
        <f t="shared" si="13"/>
        <v>0</v>
      </c>
      <c r="M81" s="72">
        <f>0</f>
        <v>0</v>
      </c>
      <c r="N81" s="72">
        <f t="shared" si="19"/>
        <v>0</v>
      </c>
      <c r="O81" s="72">
        <f t="shared" si="20"/>
        <v>9805.1072932828738</v>
      </c>
      <c r="P81" s="72">
        <f t="shared" si="21"/>
        <v>49.025536466414373</v>
      </c>
      <c r="Q81" s="72">
        <f t="shared" si="15"/>
        <v>9854.1328297492873</v>
      </c>
      <c r="R81" s="74">
        <f t="shared" si="22"/>
        <v>110.41666666666667</v>
      </c>
      <c r="S81" s="75">
        <f>IF(I81&gt;0,Q81-(SUM($J$7:J81)+$E$35),0)</f>
        <v>1572.8828297492782</v>
      </c>
      <c r="T81" s="76">
        <f t="shared" si="23"/>
        <v>1</v>
      </c>
      <c r="U81" s="76">
        <f t="shared" si="24"/>
        <v>0</v>
      </c>
      <c r="V81" s="77">
        <f t="shared" si="16"/>
        <v>75</v>
      </c>
      <c r="W81" s="78">
        <f t="shared" si="17"/>
        <v>9854.1328297492873</v>
      </c>
    </row>
    <row r="82" spans="9:23" x14ac:dyDescent="0.25">
      <c r="I82" s="79">
        <f t="shared" si="18"/>
        <v>285</v>
      </c>
      <c r="J82" s="72">
        <f t="shared" si="14"/>
        <v>110.41666666666667</v>
      </c>
      <c r="K82" s="80"/>
      <c r="L82" s="72">
        <f t="shared" si="13"/>
        <v>0</v>
      </c>
      <c r="M82" s="72">
        <f>0</f>
        <v>0</v>
      </c>
      <c r="N82" s="72">
        <f t="shared" si="19"/>
        <v>0</v>
      </c>
      <c r="O82" s="72">
        <f t="shared" si="20"/>
        <v>9964.5494964159534</v>
      </c>
      <c r="P82" s="72">
        <f t="shared" si="21"/>
        <v>49.82274748207977</v>
      </c>
      <c r="Q82" s="72">
        <f t="shared" si="15"/>
        <v>10014.372243898033</v>
      </c>
      <c r="R82" s="74">
        <f t="shared" si="22"/>
        <v>110.41666666666667</v>
      </c>
      <c r="S82" s="75">
        <f>IF(I82&gt;0,Q82-(SUM($J$7:J82)+$E$35),0)</f>
        <v>1622.7055772313579</v>
      </c>
      <c r="T82" s="76">
        <f t="shared" si="23"/>
        <v>1</v>
      </c>
      <c r="U82" s="76">
        <f t="shared" si="24"/>
        <v>0</v>
      </c>
      <c r="V82" s="77">
        <f t="shared" si="16"/>
        <v>76</v>
      </c>
      <c r="W82" s="78">
        <f t="shared" si="17"/>
        <v>10014.372243898033</v>
      </c>
    </row>
    <row r="83" spans="9:23" x14ac:dyDescent="0.25">
      <c r="I83" s="79">
        <f t="shared" si="18"/>
        <v>284</v>
      </c>
      <c r="J83" s="72">
        <f t="shared" si="14"/>
        <v>110.41666666666667</v>
      </c>
      <c r="K83" s="80"/>
      <c r="L83" s="72">
        <f t="shared" si="13"/>
        <v>0</v>
      </c>
      <c r="M83" s="72">
        <f>0</f>
        <v>0</v>
      </c>
      <c r="N83" s="72">
        <f t="shared" si="19"/>
        <v>0</v>
      </c>
      <c r="O83" s="72">
        <f t="shared" si="20"/>
        <v>10124.788910564699</v>
      </c>
      <c r="P83" s="72">
        <f t="shared" si="21"/>
        <v>50.623944552823495</v>
      </c>
      <c r="Q83" s="72">
        <f t="shared" si="15"/>
        <v>10175.412855117522</v>
      </c>
      <c r="R83" s="74">
        <f t="shared" si="22"/>
        <v>110.41666666666667</v>
      </c>
      <c r="S83" s="75">
        <f>IF(I83&gt;0,Q83-(SUM($J$7:J83)+$E$35),0)</f>
        <v>1673.3295217841805</v>
      </c>
      <c r="T83" s="76">
        <f t="shared" si="23"/>
        <v>1</v>
      </c>
      <c r="U83" s="76">
        <f t="shared" si="24"/>
        <v>0</v>
      </c>
      <c r="V83" s="77">
        <f t="shared" si="16"/>
        <v>77</v>
      </c>
      <c r="W83" s="78">
        <f t="shared" si="17"/>
        <v>10175.412855117522</v>
      </c>
    </row>
    <row r="84" spans="9:23" x14ac:dyDescent="0.25">
      <c r="I84" s="79">
        <f t="shared" si="18"/>
        <v>283</v>
      </c>
      <c r="J84" s="72">
        <f t="shared" si="14"/>
        <v>110.41666666666667</v>
      </c>
      <c r="K84" s="80"/>
      <c r="L84" s="72">
        <f t="shared" si="13"/>
        <v>0</v>
      </c>
      <c r="M84" s="72">
        <f>0</f>
        <v>0</v>
      </c>
      <c r="N84" s="72">
        <f t="shared" si="19"/>
        <v>0</v>
      </c>
      <c r="O84" s="72">
        <f t="shared" si="20"/>
        <v>10285.829521784188</v>
      </c>
      <c r="P84" s="72">
        <f t="shared" si="21"/>
        <v>51.429147608920943</v>
      </c>
      <c r="Q84" s="72">
        <f t="shared" si="15"/>
        <v>10337.258669393108</v>
      </c>
      <c r="R84" s="74">
        <f t="shared" si="22"/>
        <v>110.41666666666667</v>
      </c>
      <c r="S84" s="75">
        <f>IF(I84&gt;0,Q84-(SUM($J$7:J84)+$E$35),0)</f>
        <v>1724.7586693931007</v>
      </c>
      <c r="T84" s="76">
        <f t="shared" si="23"/>
        <v>1</v>
      </c>
      <c r="U84" s="76">
        <f t="shared" si="24"/>
        <v>0</v>
      </c>
      <c r="V84" s="77">
        <f t="shared" si="16"/>
        <v>78</v>
      </c>
      <c r="W84" s="78">
        <f t="shared" si="17"/>
        <v>10337.258669393108</v>
      </c>
    </row>
    <row r="85" spans="9:23" x14ac:dyDescent="0.25">
      <c r="I85" s="79">
        <f t="shared" si="18"/>
        <v>282</v>
      </c>
      <c r="J85" s="72">
        <f t="shared" si="14"/>
        <v>110.41666666666667</v>
      </c>
      <c r="K85" s="80"/>
      <c r="L85" s="72">
        <f t="shared" si="13"/>
        <v>0</v>
      </c>
      <c r="M85" s="72">
        <f>0</f>
        <v>0</v>
      </c>
      <c r="N85" s="72">
        <f t="shared" si="19"/>
        <v>0</v>
      </c>
      <c r="O85" s="72">
        <f t="shared" si="20"/>
        <v>10447.675336059774</v>
      </c>
      <c r="P85" s="72">
        <f t="shared" si="21"/>
        <v>52.23837668029887</v>
      </c>
      <c r="Q85" s="72">
        <f t="shared" si="15"/>
        <v>10499.913712740074</v>
      </c>
      <c r="R85" s="74">
        <f t="shared" si="22"/>
        <v>110.41666666666667</v>
      </c>
      <c r="S85" s="75">
        <f>IF(I85&gt;0,Q85-(SUM($J$7:J85)+$E$35),0)</f>
        <v>1776.9970460734003</v>
      </c>
      <c r="T85" s="76">
        <f t="shared" si="23"/>
        <v>1</v>
      </c>
      <c r="U85" s="76">
        <f t="shared" si="24"/>
        <v>0</v>
      </c>
      <c r="V85" s="77">
        <f t="shared" si="16"/>
        <v>79</v>
      </c>
      <c r="W85" s="78">
        <f t="shared" si="17"/>
        <v>10499.913712740074</v>
      </c>
    </row>
    <row r="86" spans="9:23" x14ac:dyDescent="0.25">
      <c r="I86" s="79">
        <f t="shared" si="18"/>
        <v>281</v>
      </c>
      <c r="J86" s="72">
        <f t="shared" si="14"/>
        <v>110.41666666666667</v>
      </c>
      <c r="K86" s="80"/>
      <c r="L86" s="72">
        <f t="shared" si="13"/>
        <v>0</v>
      </c>
      <c r="M86" s="72">
        <f>0</f>
        <v>0</v>
      </c>
      <c r="N86" s="72">
        <f t="shared" si="19"/>
        <v>0</v>
      </c>
      <c r="O86" s="72">
        <f t="shared" si="20"/>
        <v>10610.33037940674</v>
      </c>
      <c r="P86" s="72">
        <f t="shared" si="21"/>
        <v>53.0516518970337</v>
      </c>
      <c r="Q86" s="72">
        <f t="shared" si="15"/>
        <v>10663.382031303774</v>
      </c>
      <c r="R86" s="74">
        <f t="shared" si="22"/>
        <v>110.41666666666667</v>
      </c>
      <c r="S86" s="75">
        <f>IF(I86&gt;0,Q86-(SUM($J$7:J86)+$E$35),0)</f>
        <v>1830.0486979704347</v>
      </c>
      <c r="T86" s="76">
        <f t="shared" si="23"/>
        <v>1</v>
      </c>
      <c r="U86" s="76">
        <f t="shared" si="24"/>
        <v>0</v>
      </c>
      <c r="V86" s="77">
        <f t="shared" si="16"/>
        <v>80</v>
      </c>
      <c r="W86" s="78">
        <f t="shared" si="17"/>
        <v>10663.382031303774</v>
      </c>
    </row>
    <row r="87" spans="9:23" x14ac:dyDescent="0.25">
      <c r="I87" s="79">
        <f t="shared" si="18"/>
        <v>280</v>
      </c>
      <c r="J87" s="72">
        <f t="shared" si="14"/>
        <v>110.41666666666667</v>
      </c>
      <c r="K87" s="80"/>
      <c r="L87" s="72">
        <f t="shared" si="13"/>
        <v>0</v>
      </c>
      <c r="M87" s="72">
        <f>0</f>
        <v>0</v>
      </c>
      <c r="N87" s="72">
        <f t="shared" si="19"/>
        <v>0</v>
      </c>
      <c r="O87" s="72">
        <f t="shared" si="20"/>
        <v>10773.79869797044</v>
      </c>
      <c r="P87" s="72">
        <f t="shared" si="21"/>
        <v>53.868993489852201</v>
      </c>
      <c r="Q87" s="72">
        <f t="shared" si="15"/>
        <v>10827.667691460292</v>
      </c>
      <c r="R87" s="74">
        <f t="shared" si="22"/>
        <v>110.41666666666667</v>
      </c>
      <c r="S87" s="75">
        <f>IF(I87&gt;0,Q87-(SUM($J$7:J87)+$E$35),0)</f>
        <v>1883.9176914602867</v>
      </c>
      <c r="T87" s="76">
        <f t="shared" si="23"/>
        <v>1</v>
      </c>
      <c r="U87" s="76">
        <f t="shared" si="24"/>
        <v>0</v>
      </c>
      <c r="V87" s="77">
        <f t="shared" si="16"/>
        <v>81</v>
      </c>
      <c r="W87" s="78">
        <f t="shared" si="17"/>
        <v>10827.667691460292</v>
      </c>
    </row>
    <row r="88" spans="9:23" x14ac:dyDescent="0.25">
      <c r="I88" s="79">
        <f t="shared" si="18"/>
        <v>279</v>
      </c>
      <c r="J88" s="72">
        <f t="shared" si="14"/>
        <v>110.41666666666667</v>
      </c>
      <c r="K88" s="80"/>
      <c r="L88" s="72">
        <f t="shared" si="13"/>
        <v>0</v>
      </c>
      <c r="M88" s="72">
        <f>0</f>
        <v>0</v>
      </c>
      <c r="N88" s="72">
        <f t="shared" si="19"/>
        <v>0</v>
      </c>
      <c r="O88" s="72">
        <f t="shared" si="20"/>
        <v>10938.084358126958</v>
      </c>
      <c r="P88" s="72">
        <f t="shared" si="21"/>
        <v>54.690421790634794</v>
      </c>
      <c r="Q88" s="72">
        <f t="shared" si="15"/>
        <v>10992.774779917592</v>
      </c>
      <c r="R88" s="74">
        <f t="shared" si="22"/>
        <v>110.41666666666667</v>
      </c>
      <c r="S88" s="75">
        <f>IF(I88&gt;0,Q88-(SUM($J$7:J88)+$E$35),0)</f>
        <v>1938.6081132509207</v>
      </c>
      <c r="T88" s="76">
        <f t="shared" si="23"/>
        <v>1</v>
      </c>
      <c r="U88" s="76">
        <f t="shared" si="24"/>
        <v>0</v>
      </c>
      <c r="V88" s="77">
        <f t="shared" si="16"/>
        <v>82</v>
      </c>
      <c r="W88" s="78">
        <f t="shared" si="17"/>
        <v>10992.774779917592</v>
      </c>
    </row>
    <row r="89" spans="9:23" x14ac:dyDescent="0.25">
      <c r="I89" s="79">
        <f t="shared" si="18"/>
        <v>278</v>
      </c>
      <c r="J89" s="72">
        <f t="shared" si="14"/>
        <v>110.41666666666667</v>
      </c>
      <c r="K89" s="80"/>
      <c r="L89" s="72">
        <f t="shared" si="13"/>
        <v>0</v>
      </c>
      <c r="M89" s="72">
        <f>0</f>
        <v>0</v>
      </c>
      <c r="N89" s="72">
        <f t="shared" si="19"/>
        <v>0</v>
      </c>
      <c r="O89" s="72">
        <f t="shared" si="20"/>
        <v>11103.191446584258</v>
      </c>
      <c r="P89" s="72">
        <f t="shared" si="21"/>
        <v>55.515957232921295</v>
      </c>
      <c r="Q89" s="72">
        <f t="shared" si="15"/>
        <v>11158.70740381718</v>
      </c>
      <c r="R89" s="74">
        <f t="shared" si="22"/>
        <v>110.41666666666667</v>
      </c>
      <c r="S89" s="75">
        <f>IF(I89&gt;0,Q89-(SUM($J$7:J89)+$E$35),0)</f>
        <v>1994.1240704838419</v>
      </c>
      <c r="T89" s="76">
        <f t="shared" si="23"/>
        <v>1</v>
      </c>
      <c r="U89" s="76">
        <f t="shared" si="24"/>
        <v>0</v>
      </c>
      <c r="V89" s="77">
        <f t="shared" si="16"/>
        <v>83</v>
      </c>
      <c r="W89" s="78">
        <f t="shared" si="17"/>
        <v>11158.70740381718</v>
      </c>
    </row>
    <row r="90" spans="9:23" x14ac:dyDescent="0.25">
      <c r="I90" s="79">
        <f t="shared" si="18"/>
        <v>277</v>
      </c>
      <c r="J90" s="72">
        <f t="shared" si="14"/>
        <v>110.41666666666667</v>
      </c>
      <c r="K90" s="80"/>
      <c r="L90" s="72">
        <f t="shared" si="13"/>
        <v>0</v>
      </c>
      <c r="M90" s="72">
        <f>0</f>
        <v>0</v>
      </c>
      <c r="N90" s="72">
        <f t="shared" si="19"/>
        <v>0</v>
      </c>
      <c r="O90" s="72">
        <f t="shared" si="20"/>
        <v>11269.124070483846</v>
      </c>
      <c r="P90" s="72">
        <f t="shared" si="21"/>
        <v>56.345620352419232</v>
      </c>
      <c r="Q90" s="72">
        <f t="shared" si="15"/>
        <v>11325.469690836264</v>
      </c>
      <c r="R90" s="74">
        <f t="shared" si="22"/>
        <v>110.41666666666667</v>
      </c>
      <c r="S90" s="75">
        <f>IF(I90&gt;0,Q90-(SUM($J$7:J90)+$E$35),0)</f>
        <v>2050.4696908362603</v>
      </c>
      <c r="T90" s="76">
        <f t="shared" si="23"/>
        <v>1</v>
      </c>
      <c r="U90" s="76">
        <f t="shared" si="24"/>
        <v>0</v>
      </c>
      <c r="V90" s="77">
        <f t="shared" si="16"/>
        <v>84</v>
      </c>
      <c r="W90" s="78">
        <f t="shared" si="17"/>
        <v>11325.469690836264</v>
      </c>
    </row>
    <row r="91" spans="9:23" x14ac:dyDescent="0.25">
      <c r="I91" s="82">
        <f t="shared" si="18"/>
        <v>276</v>
      </c>
      <c r="J91" s="72">
        <f t="shared" si="14"/>
        <v>110.41666666666667</v>
      </c>
      <c r="K91" s="83"/>
      <c r="L91" s="72">
        <f t="shared" si="13"/>
        <v>24.95</v>
      </c>
      <c r="M91" s="72">
        <f>0</f>
        <v>0</v>
      </c>
      <c r="N91" s="72">
        <f t="shared" si="19"/>
        <v>0</v>
      </c>
      <c r="O91" s="72">
        <f t="shared" si="20"/>
        <v>11410.936357502931</v>
      </c>
      <c r="P91" s="72">
        <f t="shared" si="21"/>
        <v>57.054681787514653</v>
      </c>
      <c r="Q91" s="72">
        <f t="shared" si="15"/>
        <v>11467.991039290446</v>
      </c>
      <c r="R91" s="74">
        <f t="shared" si="22"/>
        <v>85.466666666666669</v>
      </c>
      <c r="S91" s="75">
        <f>IF(I91&gt;0,Q91-(SUM($J$7:J91)+$E$35),0)</f>
        <v>2082.5743726237761</v>
      </c>
      <c r="T91" s="76">
        <f t="shared" si="23"/>
        <v>1</v>
      </c>
      <c r="U91" s="76">
        <f t="shared" si="24"/>
        <v>0</v>
      </c>
      <c r="V91" s="77">
        <f t="shared" si="16"/>
        <v>85</v>
      </c>
      <c r="W91" s="78">
        <f t="shared" si="17"/>
        <v>11467.991039290446</v>
      </c>
    </row>
    <row r="92" spans="9:23" x14ac:dyDescent="0.25">
      <c r="I92" s="79">
        <f t="shared" si="18"/>
        <v>275</v>
      </c>
      <c r="J92" s="72">
        <f t="shared" si="14"/>
        <v>110.41666666666667</v>
      </c>
      <c r="K92" s="80"/>
      <c r="L92" s="72">
        <f t="shared" si="13"/>
        <v>0</v>
      </c>
      <c r="M92" s="72">
        <f>0</f>
        <v>0</v>
      </c>
      <c r="N92" s="72">
        <f t="shared" si="19"/>
        <v>0</v>
      </c>
      <c r="O92" s="72">
        <f t="shared" si="20"/>
        <v>11578.407705957112</v>
      </c>
      <c r="P92" s="72">
        <f t="shared" si="21"/>
        <v>57.892038529785559</v>
      </c>
      <c r="Q92" s="72">
        <f t="shared" si="15"/>
        <v>11636.299744486898</v>
      </c>
      <c r="R92" s="74">
        <f t="shared" si="22"/>
        <v>110.41666666666667</v>
      </c>
      <c r="S92" s="75">
        <f>IF(I92&gt;0,Q92-(SUM($J$7:J92)+$E$35),0)</f>
        <v>2140.4664111535621</v>
      </c>
      <c r="T92" s="76">
        <f t="shared" si="23"/>
        <v>1</v>
      </c>
      <c r="U92" s="76">
        <f t="shared" si="24"/>
        <v>0</v>
      </c>
      <c r="V92" s="77">
        <f t="shared" si="16"/>
        <v>86</v>
      </c>
      <c r="W92" s="78">
        <f t="shared" si="17"/>
        <v>11636.299744486898</v>
      </c>
    </row>
    <row r="93" spans="9:23" x14ac:dyDescent="0.25">
      <c r="I93" s="79">
        <f t="shared" si="18"/>
        <v>274</v>
      </c>
      <c r="J93" s="72">
        <f t="shared" si="14"/>
        <v>110.41666666666667</v>
      </c>
      <c r="K93" s="80"/>
      <c r="L93" s="72">
        <f t="shared" si="13"/>
        <v>0</v>
      </c>
      <c r="M93" s="72">
        <f>0</f>
        <v>0</v>
      </c>
      <c r="N93" s="72">
        <f t="shared" si="19"/>
        <v>0</v>
      </c>
      <c r="O93" s="72">
        <f t="shared" si="20"/>
        <v>11746.716411153564</v>
      </c>
      <c r="P93" s="72">
        <f t="shared" si="21"/>
        <v>58.733582055767819</v>
      </c>
      <c r="Q93" s="72">
        <f t="shared" si="15"/>
        <v>11805.449993209331</v>
      </c>
      <c r="R93" s="74">
        <f t="shared" si="22"/>
        <v>110.41666666666667</v>
      </c>
      <c r="S93" s="75">
        <f>IF(I93&gt;0,Q93-(SUM($J$7:J93)+$E$35),0)</f>
        <v>2199.1999932093295</v>
      </c>
      <c r="T93" s="76">
        <f t="shared" si="23"/>
        <v>1</v>
      </c>
      <c r="U93" s="76">
        <f t="shared" si="24"/>
        <v>0</v>
      </c>
      <c r="V93" s="77">
        <f t="shared" si="16"/>
        <v>87</v>
      </c>
      <c r="W93" s="78">
        <f t="shared" si="17"/>
        <v>11805.449993209331</v>
      </c>
    </row>
    <row r="94" spans="9:23" x14ac:dyDescent="0.25">
      <c r="I94" s="79">
        <f t="shared" si="18"/>
        <v>273</v>
      </c>
      <c r="J94" s="72">
        <f t="shared" si="14"/>
        <v>110.41666666666667</v>
      </c>
      <c r="K94" s="80"/>
      <c r="L94" s="72">
        <f t="shared" si="13"/>
        <v>0</v>
      </c>
      <c r="M94" s="72">
        <f>0</f>
        <v>0</v>
      </c>
      <c r="N94" s="72">
        <f t="shared" si="19"/>
        <v>0</v>
      </c>
      <c r="O94" s="72">
        <f t="shared" si="20"/>
        <v>11915.866659875997</v>
      </c>
      <c r="P94" s="72">
        <f t="shared" si="21"/>
        <v>59.579333299379989</v>
      </c>
      <c r="Q94" s="72">
        <f t="shared" si="15"/>
        <v>11975.445993175377</v>
      </c>
      <c r="R94" s="74">
        <f t="shared" si="22"/>
        <v>110.41666666666667</v>
      </c>
      <c r="S94" s="75">
        <f>IF(I94&gt;0,Q94-(SUM($J$7:J94)+$E$35),0)</f>
        <v>2258.7793265087093</v>
      </c>
      <c r="T94" s="76">
        <f t="shared" si="23"/>
        <v>1</v>
      </c>
      <c r="U94" s="76">
        <f t="shared" si="24"/>
        <v>0</v>
      </c>
      <c r="V94" s="77">
        <f t="shared" si="16"/>
        <v>88</v>
      </c>
      <c r="W94" s="78">
        <f t="shared" si="17"/>
        <v>11975.445993175377</v>
      </c>
    </row>
    <row r="95" spans="9:23" x14ac:dyDescent="0.25">
      <c r="I95" s="79">
        <f t="shared" si="18"/>
        <v>272</v>
      </c>
      <c r="J95" s="72">
        <f t="shared" si="14"/>
        <v>110.41666666666667</v>
      </c>
      <c r="K95" s="80"/>
      <c r="L95" s="72">
        <f t="shared" si="13"/>
        <v>0</v>
      </c>
      <c r="M95" s="72">
        <f>0</f>
        <v>0</v>
      </c>
      <c r="N95" s="72">
        <f t="shared" si="19"/>
        <v>0</v>
      </c>
      <c r="O95" s="72">
        <f t="shared" si="20"/>
        <v>12085.862659842043</v>
      </c>
      <c r="P95" s="72">
        <f t="shared" si="21"/>
        <v>60.429313299210214</v>
      </c>
      <c r="Q95" s="72">
        <f t="shared" si="15"/>
        <v>12146.291973141253</v>
      </c>
      <c r="R95" s="74">
        <f t="shared" si="22"/>
        <v>110.41666666666667</v>
      </c>
      <c r="S95" s="75">
        <f>IF(I95&gt;0,Q95-(SUM($J$7:J95)+$E$35),0)</f>
        <v>2319.2086398079191</v>
      </c>
      <c r="T95" s="76">
        <f t="shared" si="23"/>
        <v>1</v>
      </c>
      <c r="U95" s="76">
        <f t="shared" si="24"/>
        <v>0</v>
      </c>
      <c r="V95" s="77">
        <f t="shared" si="16"/>
        <v>89</v>
      </c>
      <c r="W95" s="78">
        <f t="shared" si="17"/>
        <v>12146.291973141253</v>
      </c>
    </row>
    <row r="96" spans="9:23" x14ac:dyDescent="0.25">
      <c r="I96" s="79">
        <f t="shared" si="18"/>
        <v>271</v>
      </c>
      <c r="J96" s="72">
        <f t="shared" si="14"/>
        <v>110.41666666666667</v>
      </c>
      <c r="K96" s="80"/>
      <c r="L96" s="72">
        <f t="shared" si="13"/>
        <v>0</v>
      </c>
      <c r="M96" s="72">
        <f>0</f>
        <v>0</v>
      </c>
      <c r="N96" s="72">
        <f t="shared" si="19"/>
        <v>0</v>
      </c>
      <c r="O96" s="72">
        <f t="shared" si="20"/>
        <v>12256.708639807919</v>
      </c>
      <c r="P96" s="72">
        <f t="shared" si="21"/>
        <v>61.283543199039599</v>
      </c>
      <c r="Q96" s="72">
        <f t="shared" si="15"/>
        <v>12317.992183006958</v>
      </c>
      <c r="R96" s="74">
        <f t="shared" si="22"/>
        <v>110.41666666666667</v>
      </c>
      <c r="S96" s="75">
        <f>IF(I96&gt;0,Q96-(SUM($J$7:J96)+$E$35),0)</f>
        <v>2380.4921830069579</v>
      </c>
      <c r="T96" s="76">
        <f t="shared" si="23"/>
        <v>1</v>
      </c>
      <c r="U96" s="76">
        <f t="shared" si="24"/>
        <v>0</v>
      </c>
      <c r="V96" s="77">
        <f t="shared" si="16"/>
        <v>90</v>
      </c>
      <c r="W96" s="78">
        <f t="shared" si="17"/>
        <v>12317.992183006958</v>
      </c>
    </row>
    <row r="97" spans="9:23" x14ac:dyDescent="0.25">
      <c r="I97" s="79">
        <f t="shared" si="18"/>
        <v>270</v>
      </c>
      <c r="J97" s="72">
        <f t="shared" si="14"/>
        <v>110.41666666666667</v>
      </c>
      <c r="K97" s="80"/>
      <c r="L97" s="72">
        <f t="shared" si="13"/>
        <v>0</v>
      </c>
      <c r="M97" s="72">
        <f>0</f>
        <v>0</v>
      </c>
      <c r="N97" s="72">
        <f t="shared" si="19"/>
        <v>0</v>
      </c>
      <c r="O97" s="72">
        <f t="shared" si="20"/>
        <v>12428.408849673624</v>
      </c>
      <c r="P97" s="72">
        <f t="shared" si="21"/>
        <v>62.142044248368123</v>
      </c>
      <c r="Q97" s="72">
        <f t="shared" si="15"/>
        <v>12490.550893921993</v>
      </c>
      <c r="R97" s="74">
        <f t="shared" si="22"/>
        <v>110.41666666666667</v>
      </c>
      <c r="S97" s="75">
        <f>IF(I97&gt;0,Q97-(SUM($J$7:J97)+$E$35),0)</f>
        <v>2442.6342272553266</v>
      </c>
      <c r="T97" s="76">
        <f t="shared" si="23"/>
        <v>1</v>
      </c>
      <c r="U97" s="76">
        <f t="shared" si="24"/>
        <v>0</v>
      </c>
      <c r="V97" s="77">
        <f t="shared" si="16"/>
        <v>91</v>
      </c>
      <c r="W97" s="78">
        <f t="shared" si="17"/>
        <v>12490.550893921993</v>
      </c>
    </row>
    <row r="98" spans="9:23" x14ac:dyDescent="0.25">
      <c r="I98" s="79">
        <f t="shared" si="18"/>
        <v>269</v>
      </c>
      <c r="J98" s="72">
        <f t="shared" si="14"/>
        <v>110.41666666666667</v>
      </c>
      <c r="K98" s="80"/>
      <c r="L98" s="72">
        <f t="shared" si="13"/>
        <v>0</v>
      </c>
      <c r="M98" s="72">
        <f>0</f>
        <v>0</v>
      </c>
      <c r="N98" s="72">
        <f t="shared" si="19"/>
        <v>0</v>
      </c>
      <c r="O98" s="72">
        <f t="shared" si="20"/>
        <v>12600.967560588659</v>
      </c>
      <c r="P98" s="72">
        <f t="shared" si="21"/>
        <v>63.004837802943293</v>
      </c>
      <c r="Q98" s="72">
        <f t="shared" si="15"/>
        <v>12663.972398391603</v>
      </c>
      <c r="R98" s="74">
        <f t="shared" si="22"/>
        <v>110.41666666666667</v>
      </c>
      <c r="S98" s="75">
        <f>IF(I98&gt;0,Q98-(SUM($J$7:J98)+$E$35),0)</f>
        <v>2505.6390650582707</v>
      </c>
      <c r="T98" s="76">
        <f t="shared" si="23"/>
        <v>1</v>
      </c>
      <c r="U98" s="76">
        <f t="shared" si="24"/>
        <v>0</v>
      </c>
      <c r="V98" s="77">
        <f t="shared" si="16"/>
        <v>92</v>
      </c>
      <c r="W98" s="78">
        <f t="shared" si="17"/>
        <v>12663.972398391603</v>
      </c>
    </row>
    <row r="99" spans="9:23" x14ac:dyDescent="0.25">
      <c r="I99" s="79">
        <f t="shared" si="18"/>
        <v>268</v>
      </c>
      <c r="J99" s="72">
        <f t="shared" si="14"/>
        <v>110.41666666666667</v>
      </c>
      <c r="K99" s="80"/>
      <c r="L99" s="72">
        <f t="shared" si="13"/>
        <v>0</v>
      </c>
      <c r="M99" s="72">
        <f>0</f>
        <v>0</v>
      </c>
      <c r="N99" s="72">
        <f t="shared" si="19"/>
        <v>0</v>
      </c>
      <c r="O99" s="72">
        <f t="shared" si="20"/>
        <v>12774.389065058269</v>
      </c>
      <c r="P99" s="72">
        <f t="shared" si="21"/>
        <v>63.871945325291342</v>
      </c>
      <c r="Q99" s="72">
        <f t="shared" si="15"/>
        <v>12838.26101038356</v>
      </c>
      <c r="R99" s="74">
        <f t="shared" si="22"/>
        <v>110.41666666666667</v>
      </c>
      <c r="S99" s="75">
        <f>IF(I99&gt;0,Q99-(SUM($J$7:J99)+$E$35),0)</f>
        <v>2569.5110103835614</v>
      </c>
      <c r="T99" s="76">
        <f t="shared" si="23"/>
        <v>1</v>
      </c>
      <c r="U99" s="76">
        <f t="shared" si="24"/>
        <v>0</v>
      </c>
      <c r="V99" s="77">
        <f t="shared" si="16"/>
        <v>93</v>
      </c>
      <c r="W99" s="78">
        <f t="shared" si="17"/>
        <v>12838.26101038356</v>
      </c>
    </row>
    <row r="100" spans="9:23" x14ac:dyDescent="0.25">
      <c r="I100" s="79">
        <f t="shared" si="18"/>
        <v>267</v>
      </c>
      <c r="J100" s="72">
        <f t="shared" si="14"/>
        <v>110.41666666666667</v>
      </c>
      <c r="K100" s="80"/>
      <c r="L100" s="72">
        <f t="shared" si="13"/>
        <v>0</v>
      </c>
      <c r="M100" s="72">
        <f>0</f>
        <v>0</v>
      </c>
      <c r="N100" s="72">
        <f t="shared" si="19"/>
        <v>0</v>
      </c>
      <c r="O100" s="72">
        <f t="shared" si="20"/>
        <v>12948.677677050226</v>
      </c>
      <c r="P100" s="72">
        <f t="shared" si="21"/>
        <v>64.743388385251123</v>
      </c>
      <c r="Q100" s="72">
        <f t="shared" si="15"/>
        <v>13013.421065435477</v>
      </c>
      <c r="R100" s="74">
        <f t="shared" si="22"/>
        <v>110.41666666666667</v>
      </c>
      <c r="S100" s="75">
        <f>IF(I100&gt;0,Q100-(SUM($J$7:J100)+$E$35),0)</f>
        <v>2634.2543987688132</v>
      </c>
      <c r="T100" s="76">
        <f t="shared" si="23"/>
        <v>1</v>
      </c>
      <c r="U100" s="76">
        <f t="shared" si="24"/>
        <v>0</v>
      </c>
      <c r="V100" s="77">
        <f t="shared" si="16"/>
        <v>94</v>
      </c>
      <c r="W100" s="78">
        <f t="shared" si="17"/>
        <v>13013.421065435477</v>
      </c>
    </row>
    <row r="101" spans="9:23" x14ac:dyDescent="0.25">
      <c r="I101" s="79">
        <f t="shared" si="18"/>
        <v>266</v>
      </c>
      <c r="J101" s="72">
        <f t="shared" si="14"/>
        <v>110.41666666666667</v>
      </c>
      <c r="K101" s="80"/>
      <c r="L101" s="72">
        <f t="shared" ref="L101:L164" si="25">IF(I101&gt;0,IF((MOD(I101,12)=0),$B$22+$B$48*$B$35,$B$48*$B$35),0)</f>
        <v>0</v>
      </c>
      <c r="M101" s="72">
        <f>0</f>
        <v>0</v>
      </c>
      <c r="N101" s="72">
        <f t="shared" si="19"/>
        <v>0</v>
      </c>
      <c r="O101" s="72">
        <f t="shared" si="20"/>
        <v>13123.837732102143</v>
      </c>
      <c r="P101" s="72">
        <f t="shared" si="21"/>
        <v>65.619188660510716</v>
      </c>
      <c r="Q101" s="72">
        <f t="shared" si="15"/>
        <v>13189.456920762654</v>
      </c>
      <c r="R101" s="74">
        <f t="shared" si="22"/>
        <v>110.41666666666667</v>
      </c>
      <c r="S101" s="75">
        <f>IF(I101&gt;0,Q101-(SUM($J$7:J101)+$E$35),0)</f>
        <v>2699.8735874293234</v>
      </c>
      <c r="T101" s="76">
        <f t="shared" si="23"/>
        <v>1</v>
      </c>
      <c r="U101" s="76">
        <f t="shared" si="24"/>
        <v>0</v>
      </c>
      <c r="V101" s="77">
        <f t="shared" si="16"/>
        <v>95</v>
      </c>
      <c r="W101" s="78">
        <f t="shared" si="17"/>
        <v>13189.456920762654</v>
      </c>
    </row>
    <row r="102" spans="9:23" x14ac:dyDescent="0.25">
      <c r="I102" s="79">
        <f t="shared" si="18"/>
        <v>265</v>
      </c>
      <c r="J102" s="72">
        <f t="shared" si="14"/>
        <v>110.41666666666667</v>
      </c>
      <c r="K102" s="80"/>
      <c r="L102" s="72">
        <f t="shared" si="25"/>
        <v>0</v>
      </c>
      <c r="M102" s="72">
        <f>0</f>
        <v>0</v>
      </c>
      <c r="N102" s="72">
        <f t="shared" si="19"/>
        <v>0</v>
      </c>
      <c r="O102" s="72">
        <f t="shared" si="20"/>
        <v>13299.87358742932</v>
      </c>
      <c r="P102" s="72">
        <f t="shared" si="21"/>
        <v>66.499367937146602</v>
      </c>
      <c r="Q102" s="72">
        <f t="shared" si="15"/>
        <v>13366.372955366467</v>
      </c>
      <c r="R102" s="74">
        <f t="shared" si="22"/>
        <v>110.41666666666667</v>
      </c>
      <c r="S102" s="75">
        <f>IF(I102&gt;0,Q102-(SUM($J$7:J102)+$E$35),0)</f>
        <v>2766.3729553664707</v>
      </c>
      <c r="T102" s="76">
        <f t="shared" si="23"/>
        <v>1</v>
      </c>
      <c r="U102" s="76">
        <f t="shared" si="24"/>
        <v>0</v>
      </c>
      <c r="V102" s="77">
        <f t="shared" si="16"/>
        <v>96</v>
      </c>
      <c r="W102" s="78">
        <f t="shared" si="17"/>
        <v>13366.372955366467</v>
      </c>
    </row>
    <row r="103" spans="9:23" x14ac:dyDescent="0.25">
      <c r="I103" s="82">
        <f t="shared" si="18"/>
        <v>264</v>
      </c>
      <c r="J103" s="72">
        <f t="shared" si="14"/>
        <v>110.41666666666667</v>
      </c>
      <c r="K103" s="83"/>
      <c r="L103" s="72">
        <f t="shared" si="25"/>
        <v>24.95</v>
      </c>
      <c r="M103" s="72">
        <f>0</f>
        <v>0</v>
      </c>
      <c r="N103" s="72">
        <f t="shared" si="19"/>
        <v>0</v>
      </c>
      <c r="O103" s="72">
        <f t="shared" si="20"/>
        <v>13451.839622033134</v>
      </c>
      <c r="P103" s="72">
        <f t="shared" si="21"/>
        <v>67.25919811016567</v>
      </c>
      <c r="Q103" s="72">
        <f t="shared" si="15"/>
        <v>13519.098820143299</v>
      </c>
      <c r="R103" s="74">
        <f t="shared" si="22"/>
        <v>85.466666666666669</v>
      </c>
      <c r="S103" s="75">
        <f>IF(I103&gt;0,Q103-(SUM($J$7:J103)+$E$35),0)</f>
        <v>2808.6821534766368</v>
      </c>
      <c r="T103" s="76">
        <f t="shared" si="23"/>
        <v>1</v>
      </c>
      <c r="U103" s="76">
        <f t="shared" si="24"/>
        <v>0</v>
      </c>
      <c r="V103" s="77">
        <f t="shared" si="16"/>
        <v>97</v>
      </c>
      <c r="W103" s="78">
        <f t="shared" si="17"/>
        <v>13519.098820143299</v>
      </c>
    </row>
    <row r="104" spans="9:23" x14ac:dyDescent="0.25">
      <c r="I104" s="79">
        <f t="shared" si="18"/>
        <v>263</v>
      </c>
      <c r="J104" s="72">
        <f t="shared" si="14"/>
        <v>110.41666666666667</v>
      </c>
      <c r="K104" s="80"/>
      <c r="L104" s="72">
        <f t="shared" si="25"/>
        <v>0</v>
      </c>
      <c r="M104" s="72">
        <f>0</f>
        <v>0</v>
      </c>
      <c r="N104" s="72">
        <f t="shared" si="19"/>
        <v>0</v>
      </c>
      <c r="O104" s="72">
        <f t="shared" si="20"/>
        <v>13629.515486809965</v>
      </c>
      <c r="P104" s="72">
        <f t="shared" si="21"/>
        <v>68.147577434049822</v>
      </c>
      <c r="Q104" s="72">
        <f t="shared" si="15"/>
        <v>13697.663064244016</v>
      </c>
      <c r="R104" s="74">
        <f t="shared" si="22"/>
        <v>110.41666666666667</v>
      </c>
      <c r="S104" s="75">
        <f>IF(I104&gt;0,Q104-(SUM($J$7:J104)+$E$35),0)</f>
        <v>2876.8297309106874</v>
      </c>
      <c r="T104" s="76">
        <f t="shared" si="23"/>
        <v>1</v>
      </c>
      <c r="U104" s="76">
        <f t="shared" si="24"/>
        <v>0</v>
      </c>
      <c r="V104" s="77">
        <f t="shared" si="16"/>
        <v>98</v>
      </c>
      <c r="W104" s="78">
        <f t="shared" si="17"/>
        <v>13697.663064244016</v>
      </c>
    </row>
    <row r="105" spans="9:23" x14ac:dyDescent="0.25">
      <c r="I105" s="79">
        <f t="shared" si="18"/>
        <v>262</v>
      </c>
      <c r="J105" s="72">
        <f t="shared" si="14"/>
        <v>110.41666666666667</v>
      </c>
      <c r="K105" s="80"/>
      <c r="L105" s="72">
        <f t="shared" si="25"/>
        <v>0</v>
      </c>
      <c r="M105" s="72">
        <f>0</f>
        <v>0</v>
      </c>
      <c r="N105" s="72">
        <f t="shared" si="19"/>
        <v>0</v>
      </c>
      <c r="O105" s="72">
        <f t="shared" si="20"/>
        <v>13808.079730910682</v>
      </c>
      <c r="P105" s="72">
        <f t="shared" si="21"/>
        <v>69.040398654553414</v>
      </c>
      <c r="Q105" s="72">
        <f t="shared" si="15"/>
        <v>13877.120129565235</v>
      </c>
      <c r="R105" s="74">
        <f t="shared" si="22"/>
        <v>110.41666666666667</v>
      </c>
      <c r="S105" s="75">
        <f>IF(I105&gt;0,Q105-(SUM($J$7:J105)+$E$35),0)</f>
        <v>2945.8701295652409</v>
      </c>
      <c r="T105" s="76">
        <f t="shared" si="23"/>
        <v>1</v>
      </c>
      <c r="U105" s="76">
        <f t="shared" si="24"/>
        <v>0</v>
      </c>
      <c r="V105" s="77">
        <f t="shared" si="16"/>
        <v>99</v>
      </c>
      <c r="W105" s="78">
        <f t="shared" si="17"/>
        <v>13877.120129565235</v>
      </c>
    </row>
    <row r="106" spans="9:23" x14ac:dyDescent="0.25">
      <c r="I106" s="79">
        <f t="shared" si="18"/>
        <v>261</v>
      </c>
      <c r="J106" s="72">
        <f t="shared" si="14"/>
        <v>110.41666666666667</v>
      </c>
      <c r="K106" s="80"/>
      <c r="L106" s="72">
        <f t="shared" si="25"/>
        <v>0</v>
      </c>
      <c r="M106" s="72">
        <f>0</f>
        <v>0</v>
      </c>
      <c r="N106" s="72">
        <f t="shared" si="19"/>
        <v>0</v>
      </c>
      <c r="O106" s="72">
        <f t="shared" si="20"/>
        <v>13987.536796231901</v>
      </c>
      <c r="P106" s="72">
        <f t="shared" si="21"/>
        <v>69.937683981159509</v>
      </c>
      <c r="Q106" s="72">
        <f t="shared" si="15"/>
        <v>14057.474480213061</v>
      </c>
      <c r="R106" s="74">
        <f t="shared" si="22"/>
        <v>110.41666666666667</v>
      </c>
      <c r="S106" s="75">
        <f>IF(I106&gt;0,Q106-(SUM($J$7:J106)+$E$35),0)</f>
        <v>3015.8078135464002</v>
      </c>
      <c r="T106" s="76">
        <f t="shared" si="23"/>
        <v>1</v>
      </c>
      <c r="U106" s="76">
        <f t="shared" si="24"/>
        <v>0</v>
      </c>
      <c r="V106" s="77">
        <f t="shared" si="16"/>
        <v>100</v>
      </c>
      <c r="W106" s="78">
        <f t="shared" si="17"/>
        <v>14057.474480213061</v>
      </c>
    </row>
    <row r="107" spans="9:23" x14ac:dyDescent="0.25">
      <c r="I107" s="79">
        <f t="shared" si="18"/>
        <v>260</v>
      </c>
      <c r="J107" s="72">
        <f t="shared" si="14"/>
        <v>110.41666666666667</v>
      </c>
      <c r="K107" s="80"/>
      <c r="L107" s="72">
        <f t="shared" si="25"/>
        <v>0</v>
      </c>
      <c r="M107" s="72">
        <f>0</f>
        <v>0</v>
      </c>
      <c r="N107" s="72">
        <f t="shared" si="19"/>
        <v>0</v>
      </c>
      <c r="O107" s="72">
        <f t="shared" si="20"/>
        <v>14167.891146879727</v>
      </c>
      <c r="P107" s="72">
        <f t="shared" si="21"/>
        <v>70.839455734398641</v>
      </c>
      <c r="Q107" s="72">
        <f t="shared" si="15"/>
        <v>14238.730602614125</v>
      </c>
      <c r="R107" s="74">
        <f t="shared" si="22"/>
        <v>110.41666666666667</v>
      </c>
      <c r="S107" s="75">
        <f>IF(I107&gt;0,Q107-(SUM($J$7:J107)+$E$35),0)</f>
        <v>3086.6472692807984</v>
      </c>
      <c r="T107" s="76">
        <f t="shared" si="23"/>
        <v>1</v>
      </c>
      <c r="U107" s="76">
        <f t="shared" si="24"/>
        <v>0</v>
      </c>
      <c r="V107" s="77">
        <f t="shared" si="16"/>
        <v>101</v>
      </c>
      <c r="W107" s="78">
        <f t="shared" si="17"/>
        <v>14238.730602614125</v>
      </c>
    </row>
    <row r="108" spans="9:23" x14ac:dyDescent="0.25">
      <c r="I108" s="79">
        <f t="shared" si="18"/>
        <v>259</v>
      </c>
      <c r="J108" s="72">
        <f t="shared" si="14"/>
        <v>110.41666666666667</v>
      </c>
      <c r="K108" s="80"/>
      <c r="L108" s="72">
        <f t="shared" si="25"/>
        <v>0</v>
      </c>
      <c r="M108" s="72">
        <f>0</f>
        <v>0</v>
      </c>
      <c r="N108" s="72">
        <f t="shared" si="19"/>
        <v>0</v>
      </c>
      <c r="O108" s="72">
        <f t="shared" si="20"/>
        <v>14349.147269280791</v>
      </c>
      <c r="P108" s="72">
        <f t="shared" si="21"/>
        <v>71.745736346403959</v>
      </c>
      <c r="Q108" s="72">
        <f t="shared" si="15"/>
        <v>14420.893005627195</v>
      </c>
      <c r="R108" s="74">
        <f t="shared" si="22"/>
        <v>110.41666666666667</v>
      </c>
      <c r="S108" s="75">
        <f>IF(I108&gt;0,Q108-(SUM($J$7:J108)+$E$35),0)</f>
        <v>3158.393005627202</v>
      </c>
      <c r="T108" s="76">
        <f t="shared" si="23"/>
        <v>1</v>
      </c>
      <c r="U108" s="76">
        <f t="shared" si="24"/>
        <v>0</v>
      </c>
      <c r="V108" s="77">
        <f t="shared" si="16"/>
        <v>102</v>
      </c>
      <c r="W108" s="78">
        <f t="shared" si="17"/>
        <v>14420.893005627195</v>
      </c>
    </row>
    <row r="109" spans="9:23" x14ac:dyDescent="0.25">
      <c r="I109" s="79">
        <f t="shared" si="18"/>
        <v>258</v>
      </c>
      <c r="J109" s="72">
        <f t="shared" si="14"/>
        <v>110.41666666666667</v>
      </c>
      <c r="K109" s="80"/>
      <c r="L109" s="72">
        <f t="shared" si="25"/>
        <v>0</v>
      </c>
      <c r="M109" s="72">
        <f>0</f>
        <v>0</v>
      </c>
      <c r="N109" s="72">
        <f t="shared" si="19"/>
        <v>0</v>
      </c>
      <c r="O109" s="72">
        <f t="shared" si="20"/>
        <v>14531.309672293861</v>
      </c>
      <c r="P109" s="72">
        <f t="shared" si="21"/>
        <v>72.656548361469305</v>
      </c>
      <c r="Q109" s="72">
        <f t="shared" si="15"/>
        <v>14603.966220655329</v>
      </c>
      <c r="R109" s="74">
        <f t="shared" si="22"/>
        <v>110.41666666666667</v>
      </c>
      <c r="S109" s="75">
        <f>IF(I109&gt;0,Q109-(SUM($J$7:J109)+$E$35),0)</f>
        <v>3231.0495539886706</v>
      </c>
      <c r="T109" s="76">
        <f t="shared" si="23"/>
        <v>1</v>
      </c>
      <c r="U109" s="76">
        <f t="shared" si="24"/>
        <v>0</v>
      </c>
      <c r="V109" s="77">
        <f t="shared" si="16"/>
        <v>103</v>
      </c>
      <c r="W109" s="78">
        <f t="shared" si="17"/>
        <v>14603.966220655329</v>
      </c>
    </row>
    <row r="110" spans="9:23" x14ac:dyDescent="0.25">
      <c r="I110" s="79">
        <f t="shared" si="18"/>
        <v>257</v>
      </c>
      <c r="J110" s="72">
        <f t="shared" si="14"/>
        <v>110.41666666666667</v>
      </c>
      <c r="K110" s="80"/>
      <c r="L110" s="72">
        <f t="shared" si="25"/>
        <v>0</v>
      </c>
      <c r="M110" s="72">
        <f>0</f>
        <v>0</v>
      </c>
      <c r="N110" s="72">
        <f t="shared" si="19"/>
        <v>0</v>
      </c>
      <c r="O110" s="72">
        <f t="shared" si="20"/>
        <v>14714.382887321995</v>
      </c>
      <c r="P110" s="72">
        <f t="shared" si="21"/>
        <v>73.571914436609973</v>
      </c>
      <c r="Q110" s="72">
        <f t="shared" si="15"/>
        <v>14787.954801758606</v>
      </c>
      <c r="R110" s="74">
        <f t="shared" si="22"/>
        <v>110.41666666666667</v>
      </c>
      <c r="S110" s="75">
        <f>IF(I110&gt;0,Q110-(SUM($J$7:J110)+$E$35),0)</f>
        <v>3304.6214684252809</v>
      </c>
      <c r="T110" s="76">
        <f t="shared" si="23"/>
        <v>1</v>
      </c>
      <c r="U110" s="76">
        <f t="shared" si="24"/>
        <v>0</v>
      </c>
      <c r="V110" s="77">
        <f t="shared" si="16"/>
        <v>104</v>
      </c>
      <c r="W110" s="78">
        <f t="shared" si="17"/>
        <v>14787.954801758606</v>
      </c>
    </row>
    <row r="111" spans="9:23" x14ac:dyDescent="0.25">
      <c r="I111" s="79">
        <f t="shared" si="18"/>
        <v>256</v>
      </c>
      <c r="J111" s="72">
        <f t="shared" si="14"/>
        <v>110.41666666666667</v>
      </c>
      <c r="K111" s="80"/>
      <c r="L111" s="72">
        <f t="shared" si="25"/>
        <v>0</v>
      </c>
      <c r="M111" s="72">
        <f>0</f>
        <v>0</v>
      </c>
      <c r="N111" s="72">
        <f t="shared" si="19"/>
        <v>0</v>
      </c>
      <c r="O111" s="72">
        <f t="shared" si="20"/>
        <v>14898.371468425272</v>
      </c>
      <c r="P111" s="72">
        <f t="shared" si="21"/>
        <v>74.491857342126366</v>
      </c>
      <c r="Q111" s="72">
        <f t="shared" si="15"/>
        <v>14972.863325767397</v>
      </c>
      <c r="R111" s="74">
        <f t="shared" si="22"/>
        <v>110.41666666666667</v>
      </c>
      <c r="S111" s="75">
        <f>IF(I111&gt;0,Q111-(SUM($J$7:J111)+$E$35),0)</f>
        <v>3379.1133257674064</v>
      </c>
      <c r="T111" s="76">
        <f t="shared" si="23"/>
        <v>1</v>
      </c>
      <c r="U111" s="76">
        <f t="shared" si="24"/>
        <v>0</v>
      </c>
      <c r="V111" s="77">
        <f t="shared" si="16"/>
        <v>105</v>
      </c>
      <c r="W111" s="78">
        <f t="shared" si="17"/>
        <v>14972.863325767397</v>
      </c>
    </row>
    <row r="112" spans="9:23" x14ac:dyDescent="0.25">
      <c r="I112" s="79">
        <f t="shared" si="18"/>
        <v>255</v>
      </c>
      <c r="J112" s="72">
        <f t="shared" si="14"/>
        <v>110.41666666666667</v>
      </c>
      <c r="K112" s="80"/>
      <c r="L112" s="72">
        <f t="shared" si="25"/>
        <v>0</v>
      </c>
      <c r="M112" s="72">
        <f>0</f>
        <v>0</v>
      </c>
      <c r="N112" s="72">
        <f t="shared" si="19"/>
        <v>0</v>
      </c>
      <c r="O112" s="72">
        <f t="shared" si="20"/>
        <v>15083.279992434063</v>
      </c>
      <c r="P112" s="72">
        <f t="shared" si="21"/>
        <v>75.416399962170317</v>
      </c>
      <c r="Q112" s="72">
        <f t="shared" si="15"/>
        <v>15158.696392396234</v>
      </c>
      <c r="R112" s="74">
        <f t="shared" si="22"/>
        <v>110.41666666666667</v>
      </c>
      <c r="S112" s="75">
        <f>IF(I112&gt;0,Q112-(SUM($J$7:J112)+$E$35),0)</f>
        <v>3454.529725729577</v>
      </c>
      <c r="T112" s="76">
        <f t="shared" si="23"/>
        <v>1</v>
      </c>
      <c r="U112" s="76">
        <f t="shared" si="24"/>
        <v>0</v>
      </c>
      <c r="V112" s="77">
        <f t="shared" si="16"/>
        <v>106</v>
      </c>
      <c r="W112" s="78">
        <f t="shared" si="17"/>
        <v>15158.696392396234</v>
      </c>
    </row>
    <row r="113" spans="9:23" x14ac:dyDescent="0.25">
      <c r="I113" s="79">
        <f t="shared" si="18"/>
        <v>254</v>
      </c>
      <c r="J113" s="72">
        <f t="shared" si="14"/>
        <v>110.41666666666667</v>
      </c>
      <c r="K113" s="80"/>
      <c r="L113" s="72">
        <f t="shared" si="25"/>
        <v>0</v>
      </c>
      <c r="M113" s="72">
        <f>0</f>
        <v>0</v>
      </c>
      <c r="N113" s="72">
        <f t="shared" si="19"/>
        <v>0</v>
      </c>
      <c r="O113" s="72">
        <f t="shared" si="20"/>
        <v>15269.1130590629</v>
      </c>
      <c r="P113" s="72">
        <f t="shared" si="21"/>
        <v>76.345565295314501</v>
      </c>
      <c r="Q113" s="72">
        <f t="shared" si="15"/>
        <v>15345.458624358214</v>
      </c>
      <c r="R113" s="74">
        <f t="shared" si="22"/>
        <v>110.41666666666667</v>
      </c>
      <c r="S113" s="75">
        <f>IF(I113&gt;0,Q113-(SUM($J$7:J113)+$E$35),0)</f>
        <v>3530.8752910248913</v>
      </c>
      <c r="T113" s="76">
        <f t="shared" si="23"/>
        <v>1</v>
      </c>
      <c r="U113" s="76">
        <f t="shared" si="24"/>
        <v>0</v>
      </c>
      <c r="V113" s="77">
        <f t="shared" si="16"/>
        <v>107</v>
      </c>
      <c r="W113" s="78">
        <f t="shared" si="17"/>
        <v>15345.458624358214</v>
      </c>
    </row>
    <row r="114" spans="9:23" x14ac:dyDescent="0.25">
      <c r="I114" s="79">
        <f t="shared" si="18"/>
        <v>253</v>
      </c>
      <c r="J114" s="72">
        <f t="shared" si="14"/>
        <v>110.41666666666667</v>
      </c>
      <c r="K114" s="80"/>
      <c r="L114" s="72">
        <f t="shared" si="25"/>
        <v>0</v>
      </c>
      <c r="M114" s="72">
        <f>0</f>
        <v>0</v>
      </c>
      <c r="N114" s="72">
        <f t="shared" si="19"/>
        <v>0</v>
      </c>
      <c r="O114" s="72">
        <f t="shared" si="20"/>
        <v>15455.87529102488</v>
      </c>
      <c r="P114" s="72">
        <f t="shared" si="21"/>
        <v>77.279376455124407</v>
      </c>
      <c r="Q114" s="72">
        <f t="shared" si="15"/>
        <v>15533.154667480005</v>
      </c>
      <c r="R114" s="74">
        <f t="shared" si="22"/>
        <v>110.41666666666667</v>
      </c>
      <c r="S114" s="75">
        <f>IF(I114&gt;0,Q114-(SUM($J$7:J114)+$E$35),0)</f>
        <v>3608.1546674800156</v>
      </c>
      <c r="T114" s="76">
        <f t="shared" si="23"/>
        <v>1</v>
      </c>
      <c r="U114" s="76">
        <f t="shared" si="24"/>
        <v>0</v>
      </c>
      <c r="V114" s="77">
        <f t="shared" si="16"/>
        <v>108</v>
      </c>
      <c r="W114" s="78">
        <f t="shared" si="17"/>
        <v>15533.154667480005</v>
      </c>
    </row>
    <row r="115" spans="9:23" x14ac:dyDescent="0.25">
      <c r="I115" s="82">
        <f t="shared" si="18"/>
        <v>252</v>
      </c>
      <c r="J115" s="72">
        <f t="shared" si="14"/>
        <v>110.41666666666667</v>
      </c>
      <c r="K115" s="83"/>
      <c r="L115" s="72">
        <f t="shared" si="25"/>
        <v>24.95</v>
      </c>
      <c r="M115" s="72">
        <f>0</f>
        <v>0</v>
      </c>
      <c r="N115" s="72">
        <f t="shared" si="19"/>
        <v>0</v>
      </c>
      <c r="O115" s="72">
        <f t="shared" si="20"/>
        <v>15618.621334146672</v>
      </c>
      <c r="P115" s="72">
        <f t="shared" si="21"/>
        <v>78.093106670733363</v>
      </c>
      <c r="Q115" s="72">
        <f t="shared" si="15"/>
        <v>15696.714440817404</v>
      </c>
      <c r="R115" s="74">
        <f t="shared" si="22"/>
        <v>85.466666666666669</v>
      </c>
      <c r="S115" s="75">
        <f>IF(I115&gt;0,Q115-(SUM($J$7:J115)+$E$35),0)</f>
        <v>3661.2977741507493</v>
      </c>
      <c r="T115" s="76">
        <f t="shared" si="23"/>
        <v>1</v>
      </c>
      <c r="U115" s="76">
        <f t="shared" si="24"/>
        <v>0</v>
      </c>
      <c r="V115" s="77">
        <f t="shared" si="16"/>
        <v>109</v>
      </c>
      <c r="W115" s="78">
        <f t="shared" si="17"/>
        <v>15696.714440817404</v>
      </c>
    </row>
    <row r="116" spans="9:23" x14ac:dyDescent="0.25">
      <c r="I116" s="79">
        <f t="shared" si="18"/>
        <v>251</v>
      </c>
      <c r="J116" s="72">
        <f t="shared" si="14"/>
        <v>110.41666666666667</v>
      </c>
      <c r="K116" s="80"/>
      <c r="L116" s="72">
        <f t="shared" si="25"/>
        <v>0</v>
      </c>
      <c r="M116" s="72">
        <f>0</f>
        <v>0</v>
      </c>
      <c r="N116" s="72">
        <f t="shared" si="19"/>
        <v>0</v>
      </c>
      <c r="O116" s="72">
        <f t="shared" si="20"/>
        <v>15807.131107484071</v>
      </c>
      <c r="P116" s="72">
        <f t="shared" si="21"/>
        <v>79.035655537420354</v>
      </c>
      <c r="Q116" s="72">
        <f t="shared" si="15"/>
        <v>15886.166763021491</v>
      </c>
      <c r="R116" s="74">
        <f t="shared" si="22"/>
        <v>110.41666666666667</v>
      </c>
      <c r="S116" s="75">
        <f>IF(I116&gt;0,Q116-(SUM($J$7:J116)+$E$35),0)</f>
        <v>3740.3334296881694</v>
      </c>
      <c r="T116" s="76">
        <f t="shared" si="23"/>
        <v>1</v>
      </c>
      <c r="U116" s="76">
        <f t="shared" si="24"/>
        <v>0</v>
      </c>
      <c r="V116" s="77">
        <f t="shared" si="16"/>
        <v>110</v>
      </c>
      <c r="W116" s="78">
        <f t="shared" si="17"/>
        <v>15886.166763021491</v>
      </c>
    </row>
    <row r="117" spans="9:23" x14ac:dyDescent="0.25">
      <c r="I117" s="79">
        <f t="shared" si="18"/>
        <v>250</v>
      </c>
      <c r="J117" s="72">
        <f t="shared" si="14"/>
        <v>110.41666666666667</v>
      </c>
      <c r="K117" s="80"/>
      <c r="L117" s="72">
        <f t="shared" si="25"/>
        <v>0</v>
      </c>
      <c r="M117" s="72">
        <f>0</f>
        <v>0</v>
      </c>
      <c r="N117" s="72">
        <f t="shared" si="19"/>
        <v>0</v>
      </c>
      <c r="O117" s="72">
        <f t="shared" si="20"/>
        <v>15996.583429688157</v>
      </c>
      <c r="P117" s="72">
        <f t="shared" si="21"/>
        <v>79.982917148440791</v>
      </c>
      <c r="Q117" s="72">
        <f t="shared" si="15"/>
        <v>16076.566346836598</v>
      </c>
      <c r="R117" s="74">
        <f t="shared" si="22"/>
        <v>110.41666666666667</v>
      </c>
      <c r="S117" s="75">
        <f>IF(I117&gt;0,Q117-(SUM($J$7:J117)+$E$35),0)</f>
        <v>3820.316346836611</v>
      </c>
      <c r="T117" s="76">
        <f t="shared" si="23"/>
        <v>1</v>
      </c>
      <c r="U117" s="76">
        <f t="shared" si="24"/>
        <v>0</v>
      </c>
      <c r="V117" s="77">
        <f t="shared" si="16"/>
        <v>111</v>
      </c>
      <c r="W117" s="78">
        <f t="shared" si="17"/>
        <v>16076.566346836598</v>
      </c>
    </row>
    <row r="118" spans="9:23" x14ac:dyDescent="0.25">
      <c r="I118" s="79">
        <f t="shared" si="18"/>
        <v>249</v>
      </c>
      <c r="J118" s="72">
        <f t="shared" si="14"/>
        <v>110.41666666666667</v>
      </c>
      <c r="K118" s="80"/>
      <c r="L118" s="72">
        <f t="shared" si="25"/>
        <v>0</v>
      </c>
      <c r="M118" s="72">
        <f>0</f>
        <v>0</v>
      </c>
      <c r="N118" s="72">
        <f t="shared" si="19"/>
        <v>0</v>
      </c>
      <c r="O118" s="72">
        <f t="shared" si="20"/>
        <v>16186.983013503264</v>
      </c>
      <c r="P118" s="72">
        <f t="shared" si="21"/>
        <v>80.934915067516329</v>
      </c>
      <c r="Q118" s="72">
        <f t="shared" si="15"/>
        <v>16267.917928570781</v>
      </c>
      <c r="R118" s="74">
        <f t="shared" si="22"/>
        <v>110.41666666666667</v>
      </c>
      <c r="S118" s="75">
        <f>IF(I118&gt;0,Q118-(SUM($J$7:J118)+$E$35),0)</f>
        <v>3901.2512619041281</v>
      </c>
      <c r="T118" s="76">
        <f t="shared" si="23"/>
        <v>1</v>
      </c>
      <c r="U118" s="76">
        <f t="shared" si="24"/>
        <v>0</v>
      </c>
      <c r="V118" s="77">
        <f t="shared" si="16"/>
        <v>112</v>
      </c>
      <c r="W118" s="78">
        <f t="shared" si="17"/>
        <v>16267.917928570781</v>
      </c>
    </row>
    <row r="119" spans="9:23" x14ac:dyDescent="0.25">
      <c r="I119" s="79">
        <f t="shared" si="18"/>
        <v>248</v>
      </c>
      <c r="J119" s="72">
        <f t="shared" si="14"/>
        <v>110.41666666666667</v>
      </c>
      <c r="K119" s="80"/>
      <c r="L119" s="72">
        <f t="shared" si="25"/>
        <v>0</v>
      </c>
      <c r="M119" s="72">
        <f>0</f>
        <v>0</v>
      </c>
      <c r="N119" s="72">
        <f t="shared" si="19"/>
        <v>0</v>
      </c>
      <c r="O119" s="72">
        <f t="shared" si="20"/>
        <v>16378.334595237448</v>
      </c>
      <c r="P119" s="72">
        <f t="shared" si="21"/>
        <v>81.891672976187238</v>
      </c>
      <c r="Q119" s="72">
        <f t="shared" si="15"/>
        <v>16460.226268213635</v>
      </c>
      <c r="R119" s="74">
        <f t="shared" si="22"/>
        <v>110.41666666666667</v>
      </c>
      <c r="S119" s="75">
        <f>IF(I119&gt;0,Q119-(SUM($J$7:J119)+$E$35),0)</f>
        <v>3983.1429348803158</v>
      </c>
      <c r="T119" s="76">
        <f t="shared" si="23"/>
        <v>1</v>
      </c>
      <c r="U119" s="76">
        <f t="shared" si="24"/>
        <v>0</v>
      </c>
      <c r="V119" s="77">
        <f t="shared" si="16"/>
        <v>113</v>
      </c>
      <c r="W119" s="78">
        <f t="shared" si="17"/>
        <v>16460.226268213635</v>
      </c>
    </row>
    <row r="120" spans="9:23" x14ac:dyDescent="0.25">
      <c r="I120" s="79">
        <f t="shared" si="18"/>
        <v>247</v>
      </c>
      <c r="J120" s="72">
        <f t="shared" si="14"/>
        <v>110.41666666666667</v>
      </c>
      <c r="K120" s="80"/>
      <c r="L120" s="72">
        <f t="shared" si="25"/>
        <v>0</v>
      </c>
      <c r="M120" s="72">
        <f>0</f>
        <v>0</v>
      </c>
      <c r="N120" s="72">
        <f t="shared" si="19"/>
        <v>0</v>
      </c>
      <c r="O120" s="72">
        <f t="shared" si="20"/>
        <v>16570.642934880303</v>
      </c>
      <c r="P120" s="72">
        <f t="shared" si="21"/>
        <v>82.853214674401514</v>
      </c>
      <c r="Q120" s="72">
        <f t="shared" si="15"/>
        <v>16653.496149554703</v>
      </c>
      <c r="R120" s="74">
        <f t="shared" si="22"/>
        <v>110.41666666666667</v>
      </c>
      <c r="S120" s="75">
        <f>IF(I120&gt;0,Q120-(SUM($J$7:J120)+$E$35),0)</f>
        <v>4065.9961495547177</v>
      </c>
      <c r="T120" s="76">
        <f t="shared" si="23"/>
        <v>1</v>
      </c>
      <c r="U120" s="76">
        <f t="shared" si="24"/>
        <v>0</v>
      </c>
      <c r="V120" s="77">
        <f t="shared" si="16"/>
        <v>114</v>
      </c>
      <c r="W120" s="78">
        <f t="shared" si="17"/>
        <v>16653.496149554703</v>
      </c>
    </row>
    <row r="121" spans="9:23" x14ac:dyDescent="0.25">
      <c r="I121" s="79">
        <f t="shared" si="18"/>
        <v>246</v>
      </c>
      <c r="J121" s="72">
        <f t="shared" si="14"/>
        <v>110.41666666666667</v>
      </c>
      <c r="K121" s="80"/>
      <c r="L121" s="72">
        <f t="shared" si="25"/>
        <v>0</v>
      </c>
      <c r="M121" s="72">
        <f>0</f>
        <v>0</v>
      </c>
      <c r="N121" s="72">
        <f t="shared" si="19"/>
        <v>0</v>
      </c>
      <c r="O121" s="72">
        <f t="shared" si="20"/>
        <v>16763.912816221371</v>
      </c>
      <c r="P121" s="72">
        <f t="shared" si="21"/>
        <v>83.819564081106861</v>
      </c>
      <c r="Q121" s="72">
        <f t="shared" si="15"/>
        <v>16847.732380302477</v>
      </c>
      <c r="R121" s="74">
        <f t="shared" si="22"/>
        <v>110.41666666666667</v>
      </c>
      <c r="S121" s="75">
        <f>IF(I121&gt;0,Q121-(SUM($J$7:J121)+$E$35),0)</f>
        <v>4149.8157136358259</v>
      </c>
      <c r="T121" s="76">
        <f t="shared" si="23"/>
        <v>1</v>
      </c>
      <c r="U121" s="76">
        <f t="shared" si="24"/>
        <v>0</v>
      </c>
      <c r="V121" s="77">
        <f t="shared" si="16"/>
        <v>115</v>
      </c>
      <c r="W121" s="78">
        <f t="shared" si="17"/>
        <v>16847.732380302477</v>
      </c>
    </row>
    <row r="122" spans="9:23" x14ac:dyDescent="0.25">
      <c r="I122" s="79">
        <f t="shared" si="18"/>
        <v>245</v>
      </c>
      <c r="J122" s="72">
        <f t="shared" si="14"/>
        <v>110.41666666666667</v>
      </c>
      <c r="K122" s="80"/>
      <c r="L122" s="72">
        <f t="shared" si="25"/>
        <v>0</v>
      </c>
      <c r="M122" s="72">
        <f>0</f>
        <v>0</v>
      </c>
      <c r="N122" s="72">
        <f t="shared" si="19"/>
        <v>0</v>
      </c>
      <c r="O122" s="72">
        <f t="shared" si="20"/>
        <v>16958.149046969145</v>
      </c>
      <c r="P122" s="72">
        <f t="shared" si="21"/>
        <v>84.79074523484573</v>
      </c>
      <c r="Q122" s="72">
        <f t="shared" si="15"/>
        <v>17042.93979220399</v>
      </c>
      <c r="R122" s="74">
        <f t="shared" si="22"/>
        <v>110.41666666666667</v>
      </c>
      <c r="S122" s="75">
        <f>IF(I122&gt;0,Q122-(SUM($J$7:J122)+$E$35),0)</f>
        <v>4234.6064588706722</v>
      </c>
      <c r="T122" s="76">
        <f t="shared" si="23"/>
        <v>1</v>
      </c>
      <c r="U122" s="76">
        <f t="shared" si="24"/>
        <v>0</v>
      </c>
      <c r="V122" s="77">
        <f t="shared" si="16"/>
        <v>116</v>
      </c>
      <c r="W122" s="78">
        <f t="shared" si="17"/>
        <v>17042.93979220399</v>
      </c>
    </row>
    <row r="123" spans="9:23" x14ac:dyDescent="0.25">
      <c r="I123" s="79">
        <f t="shared" si="18"/>
        <v>244</v>
      </c>
      <c r="J123" s="72">
        <f t="shared" si="14"/>
        <v>110.41666666666667</v>
      </c>
      <c r="K123" s="80"/>
      <c r="L123" s="72">
        <f t="shared" si="25"/>
        <v>0</v>
      </c>
      <c r="M123" s="72">
        <f>0</f>
        <v>0</v>
      </c>
      <c r="N123" s="72">
        <f t="shared" si="19"/>
        <v>0</v>
      </c>
      <c r="O123" s="72">
        <f t="shared" si="20"/>
        <v>17153.356458870658</v>
      </c>
      <c r="P123" s="72">
        <f t="shared" si="21"/>
        <v>85.766782294353291</v>
      </c>
      <c r="Q123" s="72">
        <f t="shared" si="15"/>
        <v>17239.123241165013</v>
      </c>
      <c r="R123" s="74">
        <f t="shared" si="22"/>
        <v>110.41666666666667</v>
      </c>
      <c r="S123" s="75">
        <f>IF(I123&gt;0,Q123-(SUM($J$7:J123)+$E$35),0)</f>
        <v>4320.373241165029</v>
      </c>
      <c r="T123" s="76">
        <f t="shared" si="23"/>
        <v>1</v>
      </c>
      <c r="U123" s="76">
        <f t="shared" si="24"/>
        <v>0</v>
      </c>
      <c r="V123" s="77">
        <f t="shared" si="16"/>
        <v>117</v>
      </c>
      <c r="W123" s="78">
        <f t="shared" si="17"/>
        <v>17239.123241165013</v>
      </c>
    </row>
    <row r="124" spans="9:23" x14ac:dyDescent="0.25">
      <c r="I124" s="79">
        <f t="shared" si="18"/>
        <v>243</v>
      </c>
      <c r="J124" s="72">
        <f t="shared" si="14"/>
        <v>110.41666666666667</v>
      </c>
      <c r="K124" s="80"/>
      <c r="L124" s="72">
        <f t="shared" si="25"/>
        <v>0</v>
      </c>
      <c r="M124" s="72">
        <f>0</f>
        <v>0</v>
      </c>
      <c r="N124" s="72">
        <f t="shared" si="19"/>
        <v>0</v>
      </c>
      <c r="O124" s="72">
        <f t="shared" si="20"/>
        <v>17349.53990783168</v>
      </c>
      <c r="P124" s="72">
        <f t="shared" si="21"/>
        <v>86.747699539158404</v>
      </c>
      <c r="Q124" s="72">
        <f t="shared" si="15"/>
        <v>17436.287607370839</v>
      </c>
      <c r="R124" s="74">
        <f t="shared" si="22"/>
        <v>110.41666666666667</v>
      </c>
      <c r="S124" s="75">
        <f>IF(I124&gt;0,Q124-(SUM($J$7:J124)+$E$35),0)</f>
        <v>4407.1209407041897</v>
      </c>
      <c r="T124" s="76">
        <f t="shared" si="23"/>
        <v>1</v>
      </c>
      <c r="U124" s="76">
        <f t="shared" si="24"/>
        <v>0</v>
      </c>
      <c r="V124" s="77">
        <f t="shared" si="16"/>
        <v>118</v>
      </c>
      <c r="W124" s="78">
        <f t="shared" si="17"/>
        <v>17436.287607370839</v>
      </c>
    </row>
    <row r="125" spans="9:23" x14ac:dyDescent="0.25">
      <c r="I125" s="79">
        <f t="shared" si="18"/>
        <v>242</v>
      </c>
      <c r="J125" s="72">
        <f t="shared" si="14"/>
        <v>110.41666666666667</v>
      </c>
      <c r="K125" s="80"/>
      <c r="L125" s="72">
        <f t="shared" si="25"/>
        <v>0</v>
      </c>
      <c r="M125" s="72">
        <f>0</f>
        <v>0</v>
      </c>
      <c r="N125" s="72">
        <f t="shared" si="19"/>
        <v>0</v>
      </c>
      <c r="O125" s="72">
        <f t="shared" si="20"/>
        <v>17546.704274037507</v>
      </c>
      <c r="P125" s="72">
        <f t="shared" si="21"/>
        <v>87.733521370187532</v>
      </c>
      <c r="Q125" s="72">
        <f t="shared" si="15"/>
        <v>17634.437795407695</v>
      </c>
      <c r="R125" s="74">
        <f t="shared" si="22"/>
        <v>110.41666666666667</v>
      </c>
      <c r="S125" s="75">
        <f>IF(I125&gt;0,Q125-(SUM($J$7:J125)+$E$35),0)</f>
        <v>4494.8544620743796</v>
      </c>
      <c r="T125" s="76">
        <f t="shared" si="23"/>
        <v>1</v>
      </c>
      <c r="U125" s="76">
        <f t="shared" si="24"/>
        <v>0</v>
      </c>
      <c r="V125" s="77">
        <f t="shared" si="16"/>
        <v>119</v>
      </c>
      <c r="W125" s="78">
        <f t="shared" si="17"/>
        <v>17634.437795407695</v>
      </c>
    </row>
    <row r="126" spans="9:23" x14ac:dyDescent="0.25">
      <c r="I126" s="79">
        <f t="shared" si="18"/>
        <v>241</v>
      </c>
      <c r="J126" s="72">
        <f t="shared" si="14"/>
        <v>110.41666666666667</v>
      </c>
      <c r="K126" s="80"/>
      <c r="L126" s="72">
        <f t="shared" si="25"/>
        <v>0</v>
      </c>
      <c r="M126" s="72">
        <f>0</f>
        <v>0</v>
      </c>
      <c r="N126" s="72">
        <f t="shared" si="19"/>
        <v>0</v>
      </c>
      <c r="O126" s="72">
        <f t="shared" si="20"/>
        <v>17744.854462074363</v>
      </c>
      <c r="P126" s="72">
        <f t="shared" si="21"/>
        <v>88.724272310371816</v>
      </c>
      <c r="Q126" s="72">
        <f t="shared" si="15"/>
        <v>17833.578734384733</v>
      </c>
      <c r="R126" s="74">
        <f t="shared" si="22"/>
        <v>110.41666666666667</v>
      </c>
      <c r="S126" s="75">
        <f>IF(I126&gt;0,Q126-(SUM($J$7:J126)+$E$35),0)</f>
        <v>4583.5787343847514</v>
      </c>
      <c r="T126" s="76">
        <f t="shared" si="23"/>
        <v>1</v>
      </c>
      <c r="U126" s="76">
        <f t="shared" si="24"/>
        <v>0</v>
      </c>
      <c r="V126" s="77">
        <f t="shared" si="16"/>
        <v>120</v>
      </c>
      <c r="W126" s="78">
        <f t="shared" si="17"/>
        <v>17833.578734384733</v>
      </c>
    </row>
    <row r="127" spans="9:23" x14ac:dyDescent="0.25">
      <c r="I127" s="82">
        <f t="shared" si="18"/>
        <v>240</v>
      </c>
      <c r="J127" s="72">
        <f t="shared" si="14"/>
        <v>110.41666666666667</v>
      </c>
      <c r="K127" s="83"/>
      <c r="L127" s="72">
        <f t="shared" si="25"/>
        <v>24.95</v>
      </c>
      <c r="M127" s="72">
        <f>0</f>
        <v>0</v>
      </c>
      <c r="N127" s="72">
        <f t="shared" si="19"/>
        <v>0</v>
      </c>
      <c r="O127" s="72">
        <f t="shared" si="20"/>
        <v>17919.0454010514</v>
      </c>
      <c r="P127" s="72">
        <f t="shared" si="21"/>
        <v>89.595227005257001</v>
      </c>
      <c r="Q127" s="72">
        <f t="shared" si="15"/>
        <v>18008.640628056659</v>
      </c>
      <c r="R127" s="74">
        <f t="shared" si="22"/>
        <v>85.466666666666669</v>
      </c>
      <c r="S127" s="75">
        <f>IF(I127&gt;0,Q127-(SUM($J$7:J127)+$E$35),0)</f>
        <v>4648.223961390011</v>
      </c>
      <c r="T127" s="76">
        <f t="shared" si="23"/>
        <v>1</v>
      </c>
      <c r="U127" s="76">
        <f t="shared" si="24"/>
        <v>0</v>
      </c>
      <c r="V127" s="77">
        <f t="shared" si="16"/>
        <v>121</v>
      </c>
      <c r="W127" s="78">
        <f t="shared" si="17"/>
        <v>18008.640628056659</v>
      </c>
    </row>
    <row r="128" spans="9:23" x14ac:dyDescent="0.25">
      <c r="I128" s="79">
        <f t="shared" si="18"/>
        <v>239</v>
      </c>
      <c r="J128" s="72">
        <f t="shared" si="14"/>
        <v>110.41666666666667</v>
      </c>
      <c r="K128" s="80"/>
      <c r="L128" s="72">
        <f t="shared" si="25"/>
        <v>0</v>
      </c>
      <c r="M128" s="72">
        <f>0</f>
        <v>0</v>
      </c>
      <c r="N128" s="72">
        <f t="shared" si="19"/>
        <v>0</v>
      </c>
      <c r="O128" s="72">
        <f t="shared" si="20"/>
        <v>18119.057294723327</v>
      </c>
      <c r="P128" s="72">
        <f t="shared" si="21"/>
        <v>90.595286473616639</v>
      </c>
      <c r="Q128" s="72">
        <f t="shared" si="15"/>
        <v>18209.652581196944</v>
      </c>
      <c r="R128" s="74">
        <f t="shared" si="22"/>
        <v>110.41666666666667</v>
      </c>
      <c r="S128" s="75">
        <f>IF(I128&gt;0,Q128-(SUM($J$7:J128)+$E$35),0)</f>
        <v>4738.8192478636302</v>
      </c>
      <c r="T128" s="76">
        <f t="shared" si="23"/>
        <v>1</v>
      </c>
      <c r="U128" s="76">
        <f t="shared" si="24"/>
        <v>0</v>
      </c>
      <c r="V128" s="77">
        <f t="shared" si="16"/>
        <v>122</v>
      </c>
      <c r="W128" s="78">
        <f t="shared" si="17"/>
        <v>18209.652581196944</v>
      </c>
    </row>
    <row r="129" spans="9:23" x14ac:dyDescent="0.25">
      <c r="I129" s="79">
        <f t="shared" si="18"/>
        <v>238</v>
      </c>
      <c r="J129" s="72">
        <f t="shared" si="14"/>
        <v>110.41666666666667</v>
      </c>
      <c r="K129" s="80"/>
      <c r="L129" s="72">
        <f t="shared" si="25"/>
        <v>0</v>
      </c>
      <c r="M129" s="72">
        <f>0</f>
        <v>0</v>
      </c>
      <c r="N129" s="72">
        <f t="shared" si="19"/>
        <v>0</v>
      </c>
      <c r="O129" s="72">
        <f t="shared" si="20"/>
        <v>18320.069247863612</v>
      </c>
      <c r="P129" s="72">
        <f t="shared" si="21"/>
        <v>91.600346239318057</v>
      </c>
      <c r="Q129" s="72">
        <f t="shared" si="15"/>
        <v>18411.669594102928</v>
      </c>
      <c r="R129" s="74">
        <f t="shared" si="22"/>
        <v>110.41666666666667</v>
      </c>
      <c r="S129" s="75">
        <f>IF(I129&gt;0,Q129-(SUM($J$7:J129)+$E$35),0)</f>
        <v>4830.4195941029484</v>
      </c>
      <c r="T129" s="76">
        <f t="shared" si="23"/>
        <v>1</v>
      </c>
      <c r="U129" s="76">
        <f t="shared" si="24"/>
        <v>0</v>
      </c>
      <c r="V129" s="77">
        <f t="shared" si="16"/>
        <v>123</v>
      </c>
      <c r="W129" s="78">
        <f t="shared" si="17"/>
        <v>18411.669594102928</v>
      </c>
    </row>
    <row r="130" spans="9:23" x14ac:dyDescent="0.25">
      <c r="I130" s="79">
        <f t="shared" si="18"/>
        <v>237</v>
      </c>
      <c r="J130" s="72">
        <f t="shared" si="14"/>
        <v>110.41666666666667</v>
      </c>
      <c r="K130" s="80"/>
      <c r="L130" s="72">
        <f t="shared" si="25"/>
        <v>0</v>
      </c>
      <c r="M130" s="72">
        <f>0</f>
        <v>0</v>
      </c>
      <c r="N130" s="72">
        <f t="shared" si="19"/>
        <v>0</v>
      </c>
      <c r="O130" s="72">
        <f t="shared" si="20"/>
        <v>18522.086260769596</v>
      </c>
      <c r="P130" s="72">
        <f t="shared" si="21"/>
        <v>92.610431303847989</v>
      </c>
      <c r="Q130" s="72">
        <f t="shared" si="15"/>
        <v>18614.696692073445</v>
      </c>
      <c r="R130" s="74">
        <f t="shared" si="22"/>
        <v>110.41666666666667</v>
      </c>
      <c r="S130" s="75">
        <f>IF(I130&gt;0,Q130-(SUM($J$7:J130)+$E$35),0)</f>
        <v>4923.0300254067988</v>
      </c>
      <c r="T130" s="76">
        <f t="shared" si="23"/>
        <v>1</v>
      </c>
      <c r="U130" s="76">
        <f t="shared" si="24"/>
        <v>0</v>
      </c>
      <c r="V130" s="77">
        <f t="shared" si="16"/>
        <v>124</v>
      </c>
      <c r="W130" s="78">
        <f t="shared" si="17"/>
        <v>18614.696692073445</v>
      </c>
    </row>
    <row r="131" spans="9:23" x14ac:dyDescent="0.25">
      <c r="I131" s="79">
        <f t="shared" si="18"/>
        <v>236</v>
      </c>
      <c r="J131" s="72">
        <f t="shared" si="14"/>
        <v>110.41666666666667</v>
      </c>
      <c r="K131" s="80"/>
      <c r="L131" s="72">
        <f t="shared" si="25"/>
        <v>0</v>
      </c>
      <c r="M131" s="72">
        <f>0</f>
        <v>0</v>
      </c>
      <c r="N131" s="72">
        <f t="shared" si="19"/>
        <v>0</v>
      </c>
      <c r="O131" s="72">
        <f t="shared" si="20"/>
        <v>18725.113358740113</v>
      </c>
      <c r="P131" s="72">
        <f t="shared" si="21"/>
        <v>93.625566793700571</v>
      </c>
      <c r="Q131" s="72">
        <f t="shared" si="15"/>
        <v>18818.738925533813</v>
      </c>
      <c r="R131" s="74">
        <f t="shared" si="22"/>
        <v>110.41666666666667</v>
      </c>
      <c r="S131" s="75">
        <f>IF(I131&gt;0,Q131-(SUM($J$7:J131)+$E$35),0)</f>
        <v>5016.6555922005009</v>
      </c>
      <c r="T131" s="76">
        <f t="shared" si="23"/>
        <v>1</v>
      </c>
      <c r="U131" s="76">
        <f t="shared" si="24"/>
        <v>0</v>
      </c>
      <c r="V131" s="77">
        <f t="shared" si="16"/>
        <v>125</v>
      </c>
      <c r="W131" s="78">
        <f t="shared" si="17"/>
        <v>18818.738925533813</v>
      </c>
    </row>
    <row r="132" spans="9:23" x14ac:dyDescent="0.25">
      <c r="I132" s="79">
        <f t="shared" si="18"/>
        <v>235</v>
      </c>
      <c r="J132" s="72">
        <f t="shared" si="14"/>
        <v>110.41666666666667</v>
      </c>
      <c r="K132" s="80"/>
      <c r="L132" s="72">
        <f t="shared" si="25"/>
        <v>0</v>
      </c>
      <c r="M132" s="72">
        <f>0</f>
        <v>0</v>
      </c>
      <c r="N132" s="72">
        <f t="shared" si="19"/>
        <v>0</v>
      </c>
      <c r="O132" s="72">
        <f t="shared" si="20"/>
        <v>18929.155592200481</v>
      </c>
      <c r="P132" s="72">
        <f t="shared" si="21"/>
        <v>94.645777961002409</v>
      </c>
      <c r="Q132" s="72">
        <f t="shared" si="15"/>
        <v>19023.801370161484</v>
      </c>
      <c r="R132" s="74">
        <f t="shared" si="22"/>
        <v>110.41666666666667</v>
      </c>
      <c r="S132" s="75">
        <f>IF(I132&gt;0,Q132-(SUM($J$7:J132)+$E$35),0)</f>
        <v>5111.3013701615055</v>
      </c>
      <c r="T132" s="76">
        <f t="shared" si="23"/>
        <v>1</v>
      </c>
      <c r="U132" s="76">
        <f t="shared" si="24"/>
        <v>0</v>
      </c>
      <c r="V132" s="77">
        <f t="shared" si="16"/>
        <v>126</v>
      </c>
      <c r="W132" s="78">
        <f t="shared" si="17"/>
        <v>19023.801370161484</v>
      </c>
    </row>
    <row r="133" spans="9:23" x14ac:dyDescent="0.25">
      <c r="I133" s="79">
        <f t="shared" si="18"/>
        <v>234</v>
      </c>
      <c r="J133" s="72">
        <f t="shared" si="14"/>
        <v>110.41666666666667</v>
      </c>
      <c r="K133" s="80"/>
      <c r="L133" s="72">
        <f t="shared" si="25"/>
        <v>0</v>
      </c>
      <c r="M133" s="72">
        <f>0</f>
        <v>0</v>
      </c>
      <c r="N133" s="72">
        <f t="shared" si="19"/>
        <v>0</v>
      </c>
      <c r="O133" s="72">
        <f t="shared" si="20"/>
        <v>19134.218036828152</v>
      </c>
      <c r="P133" s="72">
        <f t="shared" si="21"/>
        <v>95.671090184140766</v>
      </c>
      <c r="Q133" s="72">
        <f t="shared" si="15"/>
        <v>19229.889127012291</v>
      </c>
      <c r="R133" s="74">
        <f t="shared" si="22"/>
        <v>110.41666666666667</v>
      </c>
      <c r="S133" s="75">
        <f>IF(I133&gt;0,Q133-(SUM($J$7:J133)+$E$35),0)</f>
        <v>5206.9724603456471</v>
      </c>
      <c r="T133" s="76">
        <f t="shared" si="23"/>
        <v>1</v>
      </c>
      <c r="U133" s="76">
        <f t="shared" si="24"/>
        <v>0</v>
      </c>
      <c r="V133" s="77">
        <f t="shared" si="16"/>
        <v>127</v>
      </c>
      <c r="W133" s="78">
        <f t="shared" si="17"/>
        <v>19229.889127012291</v>
      </c>
    </row>
    <row r="134" spans="9:23" x14ac:dyDescent="0.25">
      <c r="I134" s="79">
        <f t="shared" si="18"/>
        <v>233</v>
      </c>
      <c r="J134" s="72">
        <f t="shared" si="14"/>
        <v>110.41666666666667</v>
      </c>
      <c r="K134" s="80"/>
      <c r="L134" s="72">
        <f t="shared" si="25"/>
        <v>0</v>
      </c>
      <c r="M134" s="72">
        <f>0</f>
        <v>0</v>
      </c>
      <c r="N134" s="72">
        <f t="shared" si="19"/>
        <v>0</v>
      </c>
      <c r="O134" s="72">
        <f t="shared" si="20"/>
        <v>19340.305793678959</v>
      </c>
      <c r="P134" s="72">
        <f t="shared" si="21"/>
        <v>96.701528968394797</v>
      </c>
      <c r="Q134" s="72">
        <f t="shared" si="15"/>
        <v>19437.007322647354</v>
      </c>
      <c r="R134" s="74">
        <f t="shared" si="22"/>
        <v>110.41666666666667</v>
      </c>
      <c r="S134" s="75">
        <f>IF(I134&gt;0,Q134-(SUM($J$7:J134)+$E$35),0)</f>
        <v>5303.6739893140439</v>
      </c>
      <c r="T134" s="76">
        <f t="shared" si="23"/>
        <v>1</v>
      </c>
      <c r="U134" s="76">
        <f t="shared" si="24"/>
        <v>0</v>
      </c>
      <c r="V134" s="77">
        <f t="shared" si="16"/>
        <v>128</v>
      </c>
      <c r="W134" s="78">
        <f t="shared" si="17"/>
        <v>19437.007322647354</v>
      </c>
    </row>
    <row r="135" spans="9:23" x14ac:dyDescent="0.25">
      <c r="I135" s="79">
        <f t="shared" si="18"/>
        <v>232</v>
      </c>
      <c r="J135" s="72">
        <f t="shared" ref="J135:J198" si="26">(IF(I135&gt;0,$J$5,0))</f>
        <v>110.41666666666667</v>
      </c>
      <c r="K135" s="80"/>
      <c r="L135" s="72">
        <f t="shared" si="25"/>
        <v>0</v>
      </c>
      <c r="M135" s="72">
        <f>0</f>
        <v>0</v>
      </c>
      <c r="N135" s="72">
        <f t="shared" si="19"/>
        <v>0</v>
      </c>
      <c r="O135" s="72">
        <f t="shared" si="20"/>
        <v>19547.423989314022</v>
      </c>
      <c r="P135" s="72">
        <f t="shared" si="21"/>
        <v>97.737119946570118</v>
      </c>
      <c r="Q135" s="72">
        <f t="shared" ref="Q135:Q198" si="27">O135+P135</f>
        <v>19645.161109260593</v>
      </c>
      <c r="R135" s="74">
        <f t="shared" si="22"/>
        <v>110.41666666666667</v>
      </c>
      <c r="S135" s="75">
        <f>IF(I135&gt;0,Q135-(SUM($J$7:J135)+$E$35),0)</f>
        <v>5401.4111092606163</v>
      </c>
      <c r="T135" s="76">
        <f t="shared" si="23"/>
        <v>1</v>
      </c>
      <c r="U135" s="76">
        <f t="shared" si="24"/>
        <v>0</v>
      </c>
      <c r="V135" s="77">
        <f t="shared" ref="V135:V198" si="28">$I$5-I136</f>
        <v>129</v>
      </c>
      <c r="W135" s="78">
        <f t="shared" ref="W135:W198" si="29">Q135</f>
        <v>19645.161109260593</v>
      </c>
    </row>
    <row r="136" spans="9:23" x14ac:dyDescent="0.25">
      <c r="I136" s="79">
        <f t="shared" ref="I136:I199" si="30">IF(I135-1&gt;0,I135-1,0)</f>
        <v>231</v>
      </c>
      <c r="J136" s="72">
        <f t="shared" si="26"/>
        <v>110.41666666666667</v>
      </c>
      <c r="K136" s="80"/>
      <c r="L136" s="72">
        <f t="shared" si="25"/>
        <v>0</v>
      </c>
      <c r="M136" s="72">
        <f>0</f>
        <v>0</v>
      </c>
      <c r="N136" s="72">
        <f t="shared" ref="N136:N199" si="31">IF(I136&gt;0,O136*($N$5/12),0)</f>
        <v>0</v>
      </c>
      <c r="O136" s="72">
        <f t="shared" ref="O136:O199" si="32">IF(I136&gt;0,(Q135+R136)*(1-($N$5/12)),0)</f>
        <v>19755.577775927261</v>
      </c>
      <c r="P136" s="72">
        <f t="shared" ref="P136:P199" si="33">O136*($B$15/12)</f>
        <v>98.777888879636308</v>
      </c>
      <c r="Q136" s="72">
        <f t="shared" si="27"/>
        <v>19854.355664806895</v>
      </c>
      <c r="R136" s="74">
        <f t="shared" ref="R136:R199" si="34">IF(I136&gt;0,(J136-K136-L136-M136),0)</f>
        <v>110.41666666666667</v>
      </c>
      <c r="S136" s="75">
        <f>IF(I136&gt;0,Q136-(SUM($J$7:J136)+$E$35),0)</f>
        <v>5500.1889981402528</v>
      </c>
      <c r="T136" s="76">
        <f t="shared" ref="T136:T199" si="35">IF(S136&lt;0,0,1)</f>
        <v>1</v>
      </c>
      <c r="U136" s="76">
        <f t="shared" ref="U136:U199" si="36">T137-T136</f>
        <v>0</v>
      </c>
      <c r="V136" s="77">
        <f t="shared" si="28"/>
        <v>130</v>
      </c>
      <c r="W136" s="78">
        <f t="shared" si="29"/>
        <v>19854.355664806895</v>
      </c>
    </row>
    <row r="137" spans="9:23" x14ac:dyDescent="0.25">
      <c r="I137" s="79">
        <f t="shared" si="30"/>
        <v>230</v>
      </c>
      <c r="J137" s="72">
        <f t="shared" si="26"/>
        <v>110.41666666666667</v>
      </c>
      <c r="K137" s="80"/>
      <c r="L137" s="72">
        <f t="shared" si="25"/>
        <v>0</v>
      </c>
      <c r="M137" s="72">
        <f>0</f>
        <v>0</v>
      </c>
      <c r="N137" s="72">
        <f t="shared" si="31"/>
        <v>0</v>
      </c>
      <c r="O137" s="72">
        <f t="shared" si="32"/>
        <v>19964.772331473563</v>
      </c>
      <c r="P137" s="72">
        <f t="shared" si="33"/>
        <v>99.823861657367814</v>
      </c>
      <c r="Q137" s="72">
        <f t="shared" si="27"/>
        <v>20064.596193130932</v>
      </c>
      <c r="R137" s="74">
        <f t="shared" si="34"/>
        <v>110.41666666666667</v>
      </c>
      <c r="S137" s="75">
        <f>IF(I137&gt;0,Q137-(SUM($J$7:J137)+$E$35),0)</f>
        <v>5600.0128597976236</v>
      </c>
      <c r="T137" s="76">
        <f t="shared" si="35"/>
        <v>1</v>
      </c>
      <c r="U137" s="76">
        <f t="shared" si="36"/>
        <v>0</v>
      </c>
      <c r="V137" s="77">
        <f t="shared" si="28"/>
        <v>131</v>
      </c>
      <c r="W137" s="78">
        <f t="shared" si="29"/>
        <v>20064.596193130932</v>
      </c>
    </row>
    <row r="138" spans="9:23" x14ac:dyDescent="0.25">
      <c r="I138" s="79">
        <f t="shared" si="30"/>
        <v>229</v>
      </c>
      <c r="J138" s="72">
        <f t="shared" si="26"/>
        <v>110.41666666666667</v>
      </c>
      <c r="K138" s="80"/>
      <c r="L138" s="72">
        <f t="shared" si="25"/>
        <v>0</v>
      </c>
      <c r="M138" s="72">
        <f>0</f>
        <v>0</v>
      </c>
      <c r="N138" s="72">
        <f t="shared" si="31"/>
        <v>0</v>
      </c>
      <c r="O138" s="72">
        <f t="shared" si="32"/>
        <v>20175.0128597976</v>
      </c>
      <c r="P138" s="72">
        <f t="shared" si="33"/>
        <v>100.87506429898801</v>
      </c>
      <c r="Q138" s="72">
        <f t="shared" si="27"/>
        <v>20275.887924096587</v>
      </c>
      <c r="R138" s="74">
        <f t="shared" si="34"/>
        <v>110.41666666666667</v>
      </c>
      <c r="S138" s="75">
        <f>IF(I138&gt;0,Q138-(SUM($J$7:J138)+$E$35),0)</f>
        <v>5700.8879240966126</v>
      </c>
      <c r="T138" s="76">
        <f t="shared" si="35"/>
        <v>1</v>
      </c>
      <c r="U138" s="76">
        <f t="shared" si="36"/>
        <v>0</v>
      </c>
      <c r="V138" s="77">
        <f t="shared" si="28"/>
        <v>132</v>
      </c>
      <c r="W138" s="78">
        <f t="shared" si="29"/>
        <v>20275.887924096587</v>
      </c>
    </row>
    <row r="139" spans="9:23" x14ac:dyDescent="0.25">
      <c r="I139" s="82">
        <f t="shared" si="30"/>
        <v>228</v>
      </c>
      <c r="J139" s="72">
        <f t="shared" si="26"/>
        <v>110.41666666666667</v>
      </c>
      <c r="K139" s="83"/>
      <c r="L139" s="72">
        <f t="shared" si="25"/>
        <v>24.95</v>
      </c>
      <c r="M139" s="72">
        <f>0</f>
        <v>0</v>
      </c>
      <c r="N139" s="72">
        <f t="shared" si="31"/>
        <v>0</v>
      </c>
      <c r="O139" s="72">
        <f t="shared" si="32"/>
        <v>20361.354590763254</v>
      </c>
      <c r="P139" s="72">
        <f t="shared" si="33"/>
        <v>101.80677295381628</v>
      </c>
      <c r="Q139" s="72">
        <f t="shared" si="27"/>
        <v>20463.16136371707</v>
      </c>
      <c r="R139" s="74">
        <f t="shared" si="34"/>
        <v>85.466666666666669</v>
      </c>
      <c r="S139" s="75">
        <f>IF(I139&gt;0,Q139-(SUM($J$7:J139)+$E$35),0)</f>
        <v>5777.7446970504297</v>
      </c>
      <c r="T139" s="76">
        <f t="shared" si="35"/>
        <v>1</v>
      </c>
      <c r="U139" s="76">
        <f t="shared" si="36"/>
        <v>0</v>
      </c>
      <c r="V139" s="77">
        <f t="shared" si="28"/>
        <v>133</v>
      </c>
      <c r="W139" s="78">
        <f t="shared" si="29"/>
        <v>20463.16136371707</v>
      </c>
    </row>
    <row r="140" spans="9:23" x14ac:dyDescent="0.25">
      <c r="I140" s="79">
        <f t="shared" si="30"/>
        <v>227</v>
      </c>
      <c r="J140" s="72">
        <f t="shared" si="26"/>
        <v>110.41666666666667</v>
      </c>
      <c r="K140" s="80"/>
      <c r="L140" s="72">
        <f t="shared" si="25"/>
        <v>0</v>
      </c>
      <c r="M140" s="72">
        <f>0</f>
        <v>0</v>
      </c>
      <c r="N140" s="72">
        <f t="shared" si="31"/>
        <v>0</v>
      </c>
      <c r="O140" s="72">
        <f t="shared" si="32"/>
        <v>20573.578030383738</v>
      </c>
      <c r="P140" s="72">
        <f t="shared" si="33"/>
        <v>102.86789015191869</v>
      </c>
      <c r="Q140" s="72">
        <f t="shared" si="27"/>
        <v>20676.445920535658</v>
      </c>
      <c r="R140" s="74">
        <f t="shared" si="34"/>
        <v>110.41666666666667</v>
      </c>
      <c r="S140" s="75">
        <f>IF(I140&gt;0,Q140-(SUM($J$7:J140)+$E$35),0)</f>
        <v>5880.6125872023513</v>
      </c>
      <c r="T140" s="76">
        <f t="shared" si="35"/>
        <v>1</v>
      </c>
      <c r="U140" s="76">
        <f t="shared" si="36"/>
        <v>0</v>
      </c>
      <c r="V140" s="77">
        <f t="shared" si="28"/>
        <v>134</v>
      </c>
      <c r="W140" s="78">
        <f t="shared" si="29"/>
        <v>20676.445920535658</v>
      </c>
    </row>
    <row r="141" spans="9:23" x14ac:dyDescent="0.25">
      <c r="I141" s="79">
        <f t="shared" si="30"/>
        <v>226</v>
      </c>
      <c r="J141" s="72">
        <f t="shared" si="26"/>
        <v>110.41666666666667</v>
      </c>
      <c r="K141" s="80"/>
      <c r="L141" s="72">
        <f t="shared" si="25"/>
        <v>0</v>
      </c>
      <c r="M141" s="72">
        <f>0</f>
        <v>0</v>
      </c>
      <c r="N141" s="72">
        <f t="shared" si="31"/>
        <v>0</v>
      </c>
      <c r="O141" s="72">
        <f t="shared" si="32"/>
        <v>20786.862587202326</v>
      </c>
      <c r="P141" s="72">
        <f t="shared" si="33"/>
        <v>103.93431293601164</v>
      </c>
      <c r="Q141" s="72">
        <f t="shared" si="27"/>
        <v>20890.796900138339</v>
      </c>
      <c r="R141" s="74">
        <f t="shared" si="34"/>
        <v>110.41666666666667</v>
      </c>
      <c r="S141" s="75">
        <f>IF(I141&gt;0,Q141-(SUM($J$7:J141)+$E$35),0)</f>
        <v>5984.5469001383663</v>
      </c>
      <c r="T141" s="76">
        <f t="shared" si="35"/>
        <v>1</v>
      </c>
      <c r="U141" s="76">
        <f t="shared" si="36"/>
        <v>0</v>
      </c>
      <c r="V141" s="77">
        <f t="shared" si="28"/>
        <v>135</v>
      </c>
      <c r="W141" s="78">
        <f t="shared" si="29"/>
        <v>20890.796900138339</v>
      </c>
    </row>
    <row r="142" spans="9:23" x14ac:dyDescent="0.25">
      <c r="I142" s="79">
        <f t="shared" si="30"/>
        <v>225</v>
      </c>
      <c r="J142" s="72">
        <f t="shared" si="26"/>
        <v>110.41666666666667</v>
      </c>
      <c r="K142" s="80"/>
      <c r="L142" s="72">
        <f t="shared" si="25"/>
        <v>0</v>
      </c>
      <c r="M142" s="72">
        <f>0</f>
        <v>0</v>
      </c>
      <c r="N142" s="72">
        <f t="shared" si="31"/>
        <v>0</v>
      </c>
      <c r="O142" s="72">
        <f t="shared" si="32"/>
        <v>21001.213566805007</v>
      </c>
      <c r="P142" s="72">
        <f t="shared" si="33"/>
        <v>105.00606783402503</v>
      </c>
      <c r="Q142" s="72">
        <f t="shared" si="27"/>
        <v>21106.21963463903</v>
      </c>
      <c r="R142" s="74">
        <f t="shared" si="34"/>
        <v>110.41666666666667</v>
      </c>
      <c r="S142" s="75">
        <f>IF(I142&gt;0,Q142-(SUM($J$7:J142)+$E$35),0)</f>
        <v>6089.5529679723913</v>
      </c>
      <c r="T142" s="76">
        <f t="shared" si="35"/>
        <v>1</v>
      </c>
      <c r="U142" s="76">
        <f t="shared" si="36"/>
        <v>0</v>
      </c>
      <c r="V142" s="77">
        <f t="shared" si="28"/>
        <v>136</v>
      </c>
      <c r="W142" s="78">
        <f t="shared" si="29"/>
        <v>21106.21963463903</v>
      </c>
    </row>
    <row r="143" spans="9:23" x14ac:dyDescent="0.25">
      <c r="I143" s="79">
        <f t="shared" si="30"/>
        <v>224</v>
      </c>
      <c r="J143" s="72">
        <f t="shared" si="26"/>
        <v>110.41666666666667</v>
      </c>
      <c r="K143" s="80"/>
      <c r="L143" s="72">
        <f t="shared" si="25"/>
        <v>0</v>
      </c>
      <c r="M143" s="72">
        <f>0</f>
        <v>0</v>
      </c>
      <c r="N143" s="72">
        <f t="shared" si="31"/>
        <v>0</v>
      </c>
      <c r="O143" s="72">
        <f t="shared" si="32"/>
        <v>21216.636301305698</v>
      </c>
      <c r="P143" s="72">
        <f t="shared" si="33"/>
        <v>106.08318150652849</v>
      </c>
      <c r="Q143" s="72">
        <f t="shared" si="27"/>
        <v>21322.719482812226</v>
      </c>
      <c r="R143" s="74">
        <f t="shared" si="34"/>
        <v>110.41666666666667</v>
      </c>
      <c r="S143" s="75">
        <f>IF(I143&gt;0,Q143-(SUM($J$7:J143)+$E$35),0)</f>
        <v>6195.6361494789217</v>
      </c>
      <c r="T143" s="76">
        <f t="shared" si="35"/>
        <v>1</v>
      </c>
      <c r="U143" s="76">
        <f t="shared" si="36"/>
        <v>0</v>
      </c>
      <c r="V143" s="77">
        <f t="shared" si="28"/>
        <v>137</v>
      </c>
      <c r="W143" s="78">
        <f t="shared" si="29"/>
        <v>21322.719482812226</v>
      </c>
    </row>
    <row r="144" spans="9:23" x14ac:dyDescent="0.25">
      <c r="I144" s="79">
        <f t="shared" si="30"/>
        <v>223</v>
      </c>
      <c r="J144" s="72">
        <f t="shared" si="26"/>
        <v>110.41666666666667</v>
      </c>
      <c r="K144" s="80"/>
      <c r="L144" s="72">
        <f t="shared" si="25"/>
        <v>0</v>
      </c>
      <c r="M144" s="72">
        <f>0</f>
        <v>0</v>
      </c>
      <c r="N144" s="72">
        <f t="shared" si="31"/>
        <v>0</v>
      </c>
      <c r="O144" s="72">
        <f t="shared" si="32"/>
        <v>21433.136149478894</v>
      </c>
      <c r="P144" s="72">
        <f t="shared" si="33"/>
        <v>107.16568074739448</v>
      </c>
      <c r="Q144" s="72">
        <f t="shared" si="27"/>
        <v>21540.30183022629</v>
      </c>
      <c r="R144" s="74">
        <f t="shared" si="34"/>
        <v>110.41666666666667</v>
      </c>
      <c r="S144" s="75">
        <f>IF(I144&gt;0,Q144-(SUM($J$7:J144)+$E$35),0)</f>
        <v>6302.801830226319</v>
      </c>
      <c r="T144" s="76">
        <f t="shared" si="35"/>
        <v>1</v>
      </c>
      <c r="U144" s="76">
        <f t="shared" si="36"/>
        <v>0</v>
      </c>
      <c r="V144" s="77">
        <f t="shared" si="28"/>
        <v>138</v>
      </c>
      <c r="W144" s="78">
        <f t="shared" si="29"/>
        <v>21540.30183022629</v>
      </c>
    </row>
    <row r="145" spans="9:23" x14ac:dyDescent="0.25">
      <c r="I145" s="79">
        <f t="shared" si="30"/>
        <v>222</v>
      </c>
      <c r="J145" s="72">
        <f t="shared" si="26"/>
        <v>110.41666666666667</v>
      </c>
      <c r="K145" s="80"/>
      <c r="L145" s="72">
        <f t="shared" si="25"/>
        <v>0</v>
      </c>
      <c r="M145" s="72">
        <f>0</f>
        <v>0</v>
      </c>
      <c r="N145" s="72">
        <f t="shared" si="31"/>
        <v>0</v>
      </c>
      <c r="O145" s="72">
        <f t="shared" si="32"/>
        <v>21650.718496892958</v>
      </c>
      <c r="P145" s="72">
        <f t="shared" si="33"/>
        <v>108.25359248446479</v>
      </c>
      <c r="Q145" s="72">
        <f t="shared" si="27"/>
        <v>21758.972089377421</v>
      </c>
      <c r="R145" s="74">
        <f t="shared" si="34"/>
        <v>110.41666666666667</v>
      </c>
      <c r="S145" s="75">
        <f>IF(I145&gt;0,Q145-(SUM($J$7:J145)+$E$35),0)</f>
        <v>6411.0554227107841</v>
      </c>
      <c r="T145" s="76">
        <f t="shared" si="35"/>
        <v>1</v>
      </c>
      <c r="U145" s="76">
        <f t="shared" si="36"/>
        <v>0</v>
      </c>
      <c r="V145" s="77">
        <f t="shared" si="28"/>
        <v>139</v>
      </c>
      <c r="W145" s="78">
        <f t="shared" si="29"/>
        <v>21758.972089377421</v>
      </c>
    </row>
    <row r="146" spans="9:23" x14ac:dyDescent="0.25">
      <c r="I146" s="79">
        <f t="shared" si="30"/>
        <v>221</v>
      </c>
      <c r="J146" s="72">
        <f t="shared" si="26"/>
        <v>110.41666666666667</v>
      </c>
      <c r="K146" s="80"/>
      <c r="L146" s="72">
        <f t="shared" si="25"/>
        <v>0</v>
      </c>
      <c r="M146" s="72">
        <f>0</f>
        <v>0</v>
      </c>
      <c r="N146" s="72">
        <f t="shared" si="31"/>
        <v>0</v>
      </c>
      <c r="O146" s="72">
        <f t="shared" si="32"/>
        <v>21869.388756044089</v>
      </c>
      <c r="P146" s="72">
        <f t="shared" si="33"/>
        <v>109.34694378022044</v>
      </c>
      <c r="Q146" s="72">
        <f t="shared" si="27"/>
        <v>21978.735699824309</v>
      </c>
      <c r="R146" s="74">
        <f t="shared" si="34"/>
        <v>110.41666666666667</v>
      </c>
      <c r="S146" s="75">
        <f>IF(I146&gt;0,Q146-(SUM($J$7:J146)+$E$35),0)</f>
        <v>6520.4023664910055</v>
      </c>
      <c r="T146" s="76">
        <f t="shared" si="35"/>
        <v>1</v>
      </c>
      <c r="U146" s="76">
        <f t="shared" si="36"/>
        <v>0</v>
      </c>
      <c r="V146" s="77">
        <f t="shared" si="28"/>
        <v>140</v>
      </c>
      <c r="W146" s="78">
        <f t="shared" si="29"/>
        <v>21978.735699824309</v>
      </c>
    </row>
    <row r="147" spans="9:23" x14ac:dyDescent="0.25">
      <c r="I147" s="79">
        <f t="shared" si="30"/>
        <v>220</v>
      </c>
      <c r="J147" s="72">
        <f t="shared" si="26"/>
        <v>110.41666666666667</v>
      </c>
      <c r="K147" s="80"/>
      <c r="L147" s="72">
        <f t="shared" si="25"/>
        <v>0</v>
      </c>
      <c r="M147" s="72">
        <f>0</f>
        <v>0</v>
      </c>
      <c r="N147" s="72">
        <f t="shared" si="31"/>
        <v>0</v>
      </c>
      <c r="O147" s="72">
        <f t="shared" si="32"/>
        <v>22089.152366490976</v>
      </c>
      <c r="P147" s="72">
        <f t="shared" si="33"/>
        <v>110.44576183245488</v>
      </c>
      <c r="Q147" s="72">
        <f t="shared" si="27"/>
        <v>22199.598128323432</v>
      </c>
      <c r="R147" s="74">
        <f t="shared" si="34"/>
        <v>110.41666666666667</v>
      </c>
      <c r="S147" s="75">
        <f>IF(I147&gt;0,Q147-(SUM($J$7:J147)+$E$35),0)</f>
        <v>6630.8481283234632</v>
      </c>
      <c r="T147" s="76">
        <f t="shared" si="35"/>
        <v>1</v>
      </c>
      <c r="U147" s="76">
        <f t="shared" si="36"/>
        <v>0</v>
      </c>
      <c r="V147" s="77">
        <f t="shared" si="28"/>
        <v>141</v>
      </c>
      <c r="W147" s="78">
        <f t="shared" si="29"/>
        <v>22199.598128323432</v>
      </c>
    </row>
    <row r="148" spans="9:23" x14ac:dyDescent="0.25">
      <c r="I148" s="79">
        <f t="shared" si="30"/>
        <v>219</v>
      </c>
      <c r="J148" s="72">
        <f t="shared" si="26"/>
        <v>110.41666666666667</v>
      </c>
      <c r="K148" s="80"/>
      <c r="L148" s="72">
        <f t="shared" si="25"/>
        <v>0</v>
      </c>
      <c r="M148" s="72">
        <f>0</f>
        <v>0</v>
      </c>
      <c r="N148" s="72">
        <f t="shared" si="31"/>
        <v>0</v>
      </c>
      <c r="O148" s="72">
        <f t="shared" si="32"/>
        <v>22310.0147949901</v>
      </c>
      <c r="P148" s="72">
        <f t="shared" si="33"/>
        <v>111.55007397495051</v>
      </c>
      <c r="Q148" s="72">
        <f t="shared" si="27"/>
        <v>22421.564868965052</v>
      </c>
      <c r="R148" s="74">
        <f t="shared" si="34"/>
        <v>110.41666666666667</v>
      </c>
      <c r="S148" s="75">
        <f>IF(I148&gt;0,Q148-(SUM($J$7:J148)+$E$35),0)</f>
        <v>6742.3982022984164</v>
      </c>
      <c r="T148" s="76">
        <f t="shared" si="35"/>
        <v>1</v>
      </c>
      <c r="U148" s="76">
        <f t="shared" si="36"/>
        <v>0</v>
      </c>
      <c r="V148" s="77">
        <f t="shared" si="28"/>
        <v>142</v>
      </c>
      <c r="W148" s="78">
        <f t="shared" si="29"/>
        <v>22421.564868965052</v>
      </c>
    </row>
    <row r="149" spans="9:23" x14ac:dyDescent="0.25">
      <c r="I149" s="79">
        <f t="shared" si="30"/>
        <v>218</v>
      </c>
      <c r="J149" s="72">
        <f t="shared" si="26"/>
        <v>110.41666666666667</v>
      </c>
      <c r="K149" s="80"/>
      <c r="L149" s="72">
        <f t="shared" si="25"/>
        <v>0</v>
      </c>
      <c r="M149" s="72">
        <f>0</f>
        <v>0</v>
      </c>
      <c r="N149" s="72">
        <f t="shared" si="31"/>
        <v>0</v>
      </c>
      <c r="O149" s="72">
        <f t="shared" si="32"/>
        <v>22531.981535631719</v>
      </c>
      <c r="P149" s="72">
        <f t="shared" si="33"/>
        <v>112.6599076781586</v>
      </c>
      <c r="Q149" s="72">
        <f t="shared" si="27"/>
        <v>22644.64144330988</v>
      </c>
      <c r="R149" s="74">
        <f t="shared" si="34"/>
        <v>110.41666666666667</v>
      </c>
      <c r="S149" s="75">
        <f>IF(I149&gt;0,Q149-(SUM($J$7:J149)+$E$35),0)</f>
        <v>6855.0581099765786</v>
      </c>
      <c r="T149" s="76">
        <f t="shared" si="35"/>
        <v>1</v>
      </c>
      <c r="U149" s="76">
        <f t="shared" si="36"/>
        <v>0</v>
      </c>
      <c r="V149" s="77">
        <f t="shared" si="28"/>
        <v>143</v>
      </c>
      <c r="W149" s="78">
        <f t="shared" si="29"/>
        <v>22644.64144330988</v>
      </c>
    </row>
    <row r="150" spans="9:23" x14ac:dyDescent="0.25">
      <c r="I150" s="79">
        <f t="shared" si="30"/>
        <v>217</v>
      </c>
      <c r="J150" s="72">
        <f t="shared" si="26"/>
        <v>110.41666666666667</v>
      </c>
      <c r="K150" s="80"/>
      <c r="L150" s="72">
        <f t="shared" si="25"/>
        <v>0</v>
      </c>
      <c r="M150" s="72">
        <f>0</f>
        <v>0</v>
      </c>
      <c r="N150" s="72">
        <f t="shared" si="31"/>
        <v>0</v>
      </c>
      <c r="O150" s="72">
        <f t="shared" si="32"/>
        <v>22755.058109976548</v>
      </c>
      <c r="P150" s="72">
        <f t="shared" si="33"/>
        <v>113.77529054988274</v>
      </c>
      <c r="Q150" s="72">
        <f t="shared" si="27"/>
        <v>22868.83340052643</v>
      </c>
      <c r="R150" s="74">
        <f t="shared" si="34"/>
        <v>110.41666666666667</v>
      </c>
      <c r="S150" s="75">
        <f>IF(I150&gt;0,Q150-(SUM($J$7:J150)+$E$35),0)</f>
        <v>6968.8334005264624</v>
      </c>
      <c r="T150" s="76">
        <f t="shared" si="35"/>
        <v>1</v>
      </c>
      <c r="U150" s="76">
        <f t="shared" si="36"/>
        <v>0</v>
      </c>
      <c r="V150" s="77">
        <f t="shared" si="28"/>
        <v>144</v>
      </c>
      <c r="W150" s="78">
        <f t="shared" si="29"/>
        <v>22868.83340052643</v>
      </c>
    </row>
    <row r="151" spans="9:23" x14ac:dyDescent="0.25">
      <c r="I151" s="82">
        <f t="shared" si="30"/>
        <v>216</v>
      </c>
      <c r="J151" s="72">
        <f t="shared" si="26"/>
        <v>110.41666666666667</v>
      </c>
      <c r="K151" s="83"/>
      <c r="L151" s="72">
        <f t="shared" si="25"/>
        <v>24.95</v>
      </c>
      <c r="M151" s="72">
        <f>0</f>
        <v>0</v>
      </c>
      <c r="N151" s="72">
        <f t="shared" si="31"/>
        <v>0</v>
      </c>
      <c r="O151" s="72">
        <f t="shared" si="32"/>
        <v>22954.300067193097</v>
      </c>
      <c r="P151" s="72">
        <f t="shared" si="33"/>
        <v>114.77150033596548</v>
      </c>
      <c r="Q151" s="72">
        <f t="shared" si="27"/>
        <v>23069.071567529063</v>
      </c>
      <c r="R151" s="74">
        <f t="shared" si="34"/>
        <v>85.466666666666669</v>
      </c>
      <c r="S151" s="75">
        <f>IF(I151&gt;0,Q151-(SUM($J$7:J151)+$E$35),0)</f>
        <v>7058.6549008624297</v>
      </c>
      <c r="T151" s="76">
        <f t="shared" si="35"/>
        <v>1</v>
      </c>
      <c r="U151" s="76">
        <f t="shared" si="36"/>
        <v>0</v>
      </c>
      <c r="V151" s="77">
        <f t="shared" si="28"/>
        <v>145</v>
      </c>
      <c r="W151" s="78">
        <f t="shared" si="29"/>
        <v>23069.071567529063</v>
      </c>
    </row>
    <row r="152" spans="9:23" x14ac:dyDescent="0.25">
      <c r="I152" s="79">
        <f t="shared" si="30"/>
        <v>215</v>
      </c>
      <c r="J152" s="72">
        <f t="shared" si="26"/>
        <v>110.41666666666667</v>
      </c>
      <c r="K152" s="80"/>
      <c r="L152" s="72">
        <f t="shared" si="25"/>
        <v>0</v>
      </c>
      <c r="M152" s="72">
        <f>0</f>
        <v>0</v>
      </c>
      <c r="N152" s="72">
        <f t="shared" si="31"/>
        <v>0</v>
      </c>
      <c r="O152" s="72">
        <f t="shared" si="32"/>
        <v>23179.488234195731</v>
      </c>
      <c r="P152" s="72">
        <f t="shared" si="33"/>
        <v>115.89744117097865</v>
      </c>
      <c r="Q152" s="72">
        <f t="shared" si="27"/>
        <v>23295.38567536671</v>
      </c>
      <c r="R152" s="74">
        <f t="shared" si="34"/>
        <v>110.41666666666667</v>
      </c>
      <c r="S152" s="75">
        <f>IF(I152&gt;0,Q152-(SUM($J$7:J152)+$E$35),0)</f>
        <v>7174.5523420334102</v>
      </c>
      <c r="T152" s="76">
        <f t="shared" si="35"/>
        <v>1</v>
      </c>
      <c r="U152" s="76">
        <f t="shared" si="36"/>
        <v>0</v>
      </c>
      <c r="V152" s="77">
        <f t="shared" si="28"/>
        <v>146</v>
      </c>
      <c r="W152" s="78">
        <f t="shared" si="29"/>
        <v>23295.38567536671</v>
      </c>
    </row>
    <row r="153" spans="9:23" x14ac:dyDescent="0.25">
      <c r="I153" s="79">
        <f t="shared" si="30"/>
        <v>214</v>
      </c>
      <c r="J153" s="72">
        <f t="shared" si="26"/>
        <v>110.41666666666667</v>
      </c>
      <c r="K153" s="80"/>
      <c r="L153" s="72">
        <f t="shared" si="25"/>
        <v>0</v>
      </c>
      <c r="M153" s="72">
        <f>0</f>
        <v>0</v>
      </c>
      <c r="N153" s="72">
        <f t="shared" si="31"/>
        <v>0</v>
      </c>
      <c r="O153" s="72">
        <f t="shared" si="32"/>
        <v>23405.802342033377</v>
      </c>
      <c r="P153" s="72">
        <f t="shared" si="33"/>
        <v>117.02901171016688</v>
      </c>
      <c r="Q153" s="72">
        <f t="shared" si="27"/>
        <v>23522.831353743546</v>
      </c>
      <c r="R153" s="74">
        <f t="shared" si="34"/>
        <v>110.41666666666667</v>
      </c>
      <c r="S153" s="75">
        <f>IF(I153&gt;0,Q153-(SUM($J$7:J153)+$E$35),0)</f>
        <v>7291.5813537435806</v>
      </c>
      <c r="T153" s="76">
        <f t="shared" si="35"/>
        <v>1</v>
      </c>
      <c r="U153" s="76">
        <f t="shared" si="36"/>
        <v>0</v>
      </c>
      <c r="V153" s="77">
        <f t="shared" si="28"/>
        <v>147</v>
      </c>
      <c r="W153" s="78">
        <f t="shared" si="29"/>
        <v>23522.831353743546</v>
      </c>
    </row>
    <row r="154" spans="9:23" x14ac:dyDescent="0.25">
      <c r="I154" s="79">
        <f t="shared" si="30"/>
        <v>213</v>
      </c>
      <c r="J154" s="72">
        <f t="shared" si="26"/>
        <v>110.41666666666667</v>
      </c>
      <c r="K154" s="80"/>
      <c r="L154" s="72">
        <f t="shared" si="25"/>
        <v>0</v>
      </c>
      <c r="M154" s="72">
        <f>0</f>
        <v>0</v>
      </c>
      <c r="N154" s="72">
        <f t="shared" si="31"/>
        <v>0</v>
      </c>
      <c r="O154" s="72">
        <f t="shared" si="32"/>
        <v>23633.248020410214</v>
      </c>
      <c r="P154" s="72">
        <f t="shared" si="33"/>
        <v>118.16624010205108</v>
      </c>
      <c r="Q154" s="72">
        <f t="shared" si="27"/>
        <v>23751.414260512265</v>
      </c>
      <c r="R154" s="74">
        <f t="shared" si="34"/>
        <v>110.41666666666667</v>
      </c>
      <c r="S154" s="75">
        <f>IF(I154&gt;0,Q154-(SUM($J$7:J154)+$E$35),0)</f>
        <v>7409.7475938456337</v>
      </c>
      <c r="T154" s="76">
        <f t="shared" si="35"/>
        <v>1</v>
      </c>
      <c r="U154" s="76">
        <f t="shared" si="36"/>
        <v>0</v>
      </c>
      <c r="V154" s="77">
        <f t="shared" si="28"/>
        <v>148</v>
      </c>
      <c r="W154" s="78">
        <f t="shared" si="29"/>
        <v>23751.414260512265</v>
      </c>
    </row>
    <row r="155" spans="9:23" x14ac:dyDescent="0.25">
      <c r="I155" s="79">
        <f t="shared" si="30"/>
        <v>212</v>
      </c>
      <c r="J155" s="72">
        <f t="shared" si="26"/>
        <v>110.41666666666667</v>
      </c>
      <c r="K155" s="80"/>
      <c r="L155" s="72">
        <f t="shared" si="25"/>
        <v>0</v>
      </c>
      <c r="M155" s="72">
        <f>0</f>
        <v>0</v>
      </c>
      <c r="N155" s="72">
        <f t="shared" si="31"/>
        <v>0</v>
      </c>
      <c r="O155" s="72">
        <f t="shared" si="32"/>
        <v>23861.830927178933</v>
      </c>
      <c r="P155" s="72">
        <f t="shared" si="33"/>
        <v>119.30915463589467</v>
      </c>
      <c r="Q155" s="72">
        <f t="shared" si="27"/>
        <v>23981.140081814829</v>
      </c>
      <c r="R155" s="74">
        <f t="shared" si="34"/>
        <v>110.41666666666667</v>
      </c>
      <c r="S155" s="75">
        <f>IF(I155&gt;0,Q155-(SUM($J$7:J155)+$E$35),0)</f>
        <v>7529.0567484815292</v>
      </c>
      <c r="T155" s="76">
        <f t="shared" si="35"/>
        <v>1</v>
      </c>
      <c r="U155" s="76">
        <f t="shared" si="36"/>
        <v>0</v>
      </c>
      <c r="V155" s="77">
        <f t="shared" si="28"/>
        <v>149</v>
      </c>
      <c r="W155" s="78">
        <f t="shared" si="29"/>
        <v>23981.140081814829</v>
      </c>
    </row>
    <row r="156" spans="9:23" x14ac:dyDescent="0.25">
      <c r="I156" s="79">
        <f t="shared" si="30"/>
        <v>211</v>
      </c>
      <c r="J156" s="72">
        <f t="shared" si="26"/>
        <v>110.41666666666667</v>
      </c>
      <c r="K156" s="80"/>
      <c r="L156" s="72">
        <f t="shared" si="25"/>
        <v>0</v>
      </c>
      <c r="M156" s="72">
        <f>0</f>
        <v>0</v>
      </c>
      <c r="N156" s="72">
        <f t="shared" si="31"/>
        <v>0</v>
      </c>
      <c r="O156" s="72">
        <f t="shared" si="32"/>
        <v>24091.556748481496</v>
      </c>
      <c r="P156" s="72">
        <f t="shared" si="33"/>
        <v>120.45778374240749</v>
      </c>
      <c r="Q156" s="72">
        <f t="shared" si="27"/>
        <v>24212.014532223904</v>
      </c>
      <c r="R156" s="74">
        <f t="shared" si="34"/>
        <v>110.41666666666667</v>
      </c>
      <c r="S156" s="75">
        <f>IF(I156&gt;0,Q156-(SUM($J$7:J156)+$E$35),0)</f>
        <v>7649.5145322239368</v>
      </c>
      <c r="T156" s="76">
        <f t="shared" si="35"/>
        <v>1</v>
      </c>
      <c r="U156" s="76">
        <f t="shared" si="36"/>
        <v>0</v>
      </c>
      <c r="V156" s="77">
        <f t="shared" si="28"/>
        <v>150</v>
      </c>
      <c r="W156" s="78">
        <f t="shared" si="29"/>
        <v>24212.014532223904</v>
      </c>
    </row>
    <row r="157" spans="9:23" x14ac:dyDescent="0.25">
      <c r="I157" s="79">
        <f t="shared" si="30"/>
        <v>210</v>
      </c>
      <c r="J157" s="72">
        <f t="shared" si="26"/>
        <v>110.41666666666667</v>
      </c>
      <c r="K157" s="80"/>
      <c r="L157" s="72">
        <f t="shared" si="25"/>
        <v>0</v>
      </c>
      <c r="M157" s="72">
        <f>0</f>
        <v>0</v>
      </c>
      <c r="N157" s="72">
        <f t="shared" si="31"/>
        <v>0</v>
      </c>
      <c r="O157" s="72">
        <f t="shared" si="32"/>
        <v>24322.431198890572</v>
      </c>
      <c r="P157" s="72">
        <f t="shared" si="33"/>
        <v>121.61215599445286</v>
      </c>
      <c r="Q157" s="72">
        <f t="shared" si="27"/>
        <v>24444.043354885023</v>
      </c>
      <c r="R157" s="74">
        <f t="shared" si="34"/>
        <v>110.41666666666667</v>
      </c>
      <c r="S157" s="75">
        <f>IF(I157&gt;0,Q157-(SUM($J$7:J157)+$E$35),0)</f>
        <v>7771.1266882183882</v>
      </c>
      <c r="T157" s="76">
        <f t="shared" si="35"/>
        <v>1</v>
      </c>
      <c r="U157" s="76">
        <f t="shared" si="36"/>
        <v>0</v>
      </c>
      <c r="V157" s="77">
        <f t="shared" si="28"/>
        <v>151</v>
      </c>
      <c r="W157" s="78">
        <f t="shared" si="29"/>
        <v>24444.043354885023</v>
      </c>
    </row>
    <row r="158" spans="9:23" x14ac:dyDescent="0.25">
      <c r="I158" s="79">
        <f t="shared" si="30"/>
        <v>209</v>
      </c>
      <c r="J158" s="72">
        <f t="shared" si="26"/>
        <v>110.41666666666667</v>
      </c>
      <c r="K158" s="80"/>
      <c r="L158" s="72">
        <f t="shared" si="25"/>
        <v>0</v>
      </c>
      <c r="M158" s="72">
        <f>0</f>
        <v>0</v>
      </c>
      <c r="N158" s="72">
        <f t="shared" si="31"/>
        <v>0</v>
      </c>
      <c r="O158" s="72">
        <f t="shared" si="32"/>
        <v>24554.460021551691</v>
      </c>
      <c r="P158" s="72">
        <f t="shared" si="33"/>
        <v>122.77230010775845</v>
      </c>
      <c r="Q158" s="72">
        <f t="shared" si="27"/>
        <v>24677.232321659449</v>
      </c>
      <c r="R158" s="74">
        <f t="shared" si="34"/>
        <v>110.41666666666667</v>
      </c>
      <c r="S158" s="75">
        <f>IF(I158&gt;0,Q158-(SUM($J$7:J158)+$E$35),0)</f>
        <v>7893.8989883261456</v>
      </c>
      <c r="T158" s="76">
        <f t="shared" si="35"/>
        <v>1</v>
      </c>
      <c r="U158" s="76">
        <f t="shared" si="36"/>
        <v>0</v>
      </c>
      <c r="V158" s="77">
        <f t="shared" si="28"/>
        <v>152</v>
      </c>
      <c r="W158" s="78">
        <f t="shared" si="29"/>
        <v>24677.232321659449</v>
      </c>
    </row>
    <row r="159" spans="9:23" x14ac:dyDescent="0.25">
      <c r="I159" s="79">
        <f t="shared" si="30"/>
        <v>208</v>
      </c>
      <c r="J159" s="72">
        <f t="shared" si="26"/>
        <v>110.41666666666667</v>
      </c>
      <c r="K159" s="80"/>
      <c r="L159" s="72">
        <f t="shared" si="25"/>
        <v>0</v>
      </c>
      <c r="M159" s="72">
        <f>0</f>
        <v>0</v>
      </c>
      <c r="N159" s="72">
        <f t="shared" si="31"/>
        <v>0</v>
      </c>
      <c r="O159" s="72">
        <f t="shared" si="32"/>
        <v>24787.648988326117</v>
      </c>
      <c r="P159" s="72">
        <f t="shared" si="33"/>
        <v>123.93824494163059</v>
      </c>
      <c r="Q159" s="72">
        <f t="shared" si="27"/>
        <v>24911.587233267746</v>
      </c>
      <c r="R159" s="74">
        <f t="shared" si="34"/>
        <v>110.41666666666667</v>
      </c>
      <c r="S159" s="75">
        <f>IF(I159&gt;0,Q159-(SUM($J$7:J159)+$E$35),0)</f>
        <v>8017.8372332677754</v>
      </c>
      <c r="T159" s="76">
        <f t="shared" si="35"/>
        <v>1</v>
      </c>
      <c r="U159" s="76">
        <f t="shared" si="36"/>
        <v>0</v>
      </c>
      <c r="V159" s="77">
        <f t="shared" si="28"/>
        <v>153</v>
      </c>
      <c r="W159" s="78">
        <f t="shared" si="29"/>
        <v>24911.587233267746</v>
      </c>
    </row>
    <row r="160" spans="9:23" x14ac:dyDescent="0.25">
      <c r="I160" s="79">
        <f t="shared" si="30"/>
        <v>207</v>
      </c>
      <c r="J160" s="72">
        <f t="shared" si="26"/>
        <v>110.41666666666667</v>
      </c>
      <c r="K160" s="80"/>
      <c r="L160" s="72">
        <f t="shared" si="25"/>
        <v>0</v>
      </c>
      <c r="M160" s="72">
        <f>0</f>
        <v>0</v>
      </c>
      <c r="N160" s="72">
        <f t="shared" si="31"/>
        <v>0</v>
      </c>
      <c r="O160" s="72">
        <f t="shared" si="32"/>
        <v>25022.003899934414</v>
      </c>
      <c r="P160" s="72">
        <f t="shared" si="33"/>
        <v>125.11001949967208</v>
      </c>
      <c r="Q160" s="72">
        <f t="shared" si="27"/>
        <v>25147.113919434087</v>
      </c>
      <c r="R160" s="74">
        <f t="shared" si="34"/>
        <v>110.41666666666667</v>
      </c>
      <c r="S160" s="75">
        <f>IF(I160&gt;0,Q160-(SUM($J$7:J160)+$E$35),0)</f>
        <v>8142.9472527674479</v>
      </c>
      <c r="T160" s="76">
        <f t="shared" si="35"/>
        <v>1</v>
      </c>
      <c r="U160" s="76">
        <f t="shared" si="36"/>
        <v>0</v>
      </c>
      <c r="V160" s="77">
        <f t="shared" si="28"/>
        <v>154</v>
      </c>
      <c r="W160" s="78">
        <f t="shared" si="29"/>
        <v>25147.113919434087</v>
      </c>
    </row>
    <row r="161" spans="9:23" x14ac:dyDescent="0.25">
      <c r="I161" s="79">
        <f t="shared" si="30"/>
        <v>206</v>
      </c>
      <c r="J161" s="72">
        <f t="shared" si="26"/>
        <v>110.41666666666667</v>
      </c>
      <c r="K161" s="80"/>
      <c r="L161" s="72">
        <f t="shared" si="25"/>
        <v>0</v>
      </c>
      <c r="M161" s="72">
        <f>0</f>
        <v>0</v>
      </c>
      <c r="N161" s="72">
        <f t="shared" si="31"/>
        <v>0</v>
      </c>
      <c r="O161" s="72">
        <f t="shared" si="32"/>
        <v>25257.530586100755</v>
      </c>
      <c r="P161" s="72">
        <f t="shared" si="33"/>
        <v>126.28765293050378</v>
      </c>
      <c r="Q161" s="72">
        <f t="shared" si="27"/>
        <v>25383.818239031258</v>
      </c>
      <c r="R161" s="74">
        <f t="shared" si="34"/>
        <v>110.41666666666667</v>
      </c>
      <c r="S161" s="75">
        <f>IF(I161&gt;0,Q161-(SUM($J$7:J161)+$E$35),0)</f>
        <v>8269.234905697951</v>
      </c>
      <c r="T161" s="76">
        <f t="shared" si="35"/>
        <v>1</v>
      </c>
      <c r="U161" s="76">
        <f t="shared" si="36"/>
        <v>0</v>
      </c>
      <c r="V161" s="77">
        <f t="shared" si="28"/>
        <v>155</v>
      </c>
      <c r="W161" s="78">
        <f t="shared" si="29"/>
        <v>25383.818239031258</v>
      </c>
    </row>
    <row r="162" spans="9:23" x14ac:dyDescent="0.25">
      <c r="I162" s="79">
        <f t="shared" si="30"/>
        <v>205</v>
      </c>
      <c r="J162" s="72">
        <f t="shared" si="26"/>
        <v>110.41666666666667</v>
      </c>
      <c r="K162" s="80"/>
      <c r="L162" s="72">
        <f t="shared" si="25"/>
        <v>0</v>
      </c>
      <c r="M162" s="72">
        <f>0</f>
        <v>0</v>
      </c>
      <c r="N162" s="72">
        <f t="shared" si="31"/>
        <v>0</v>
      </c>
      <c r="O162" s="72">
        <f t="shared" si="32"/>
        <v>25494.234905697926</v>
      </c>
      <c r="P162" s="72">
        <f t="shared" si="33"/>
        <v>127.47117452848963</v>
      </c>
      <c r="Q162" s="72">
        <f t="shared" si="27"/>
        <v>25621.706080226417</v>
      </c>
      <c r="R162" s="74">
        <f t="shared" si="34"/>
        <v>110.41666666666667</v>
      </c>
      <c r="S162" s="75">
        <f>IF(I162&gt;0,Q162-(SUM($J$7:J162)+$E$35),0)</f>
        <v>8396.7060802264423</v>
      </c>
      <c r="T162" s="76">
        <f t="shared" si="35"/>
        <v>1</v>
      </c>
      <c r="U162" s="76">
        <f t="shared" si="36"/>
        <v>0</v>
      </c>
      <c r="V162" s="77">
        <f t="shared" si="28"/>
        <v>156</v>
      </c>
      <c r="W162" s="78">
        <f t="shared" si="29"/>
        <v>25621.706080226417</v>
      </c>
    </row>
    <row r="163" spans="9:23" x14ac:dyDescent="0.25">
      <c r="I163" s="82">
        <f t="shared" si="30"/>
        <v>204</v>
      </c>
      <c r="J163" s="72">
        <f t="shared" si="26"/>
        <v>110.41666666666667</v>
      </c>
      <c r="K163" s="83"/>
      <c r="L163" s="72">
        <f t="shared" si="25"/>
        <v>24.95</v>
      </c>
      <c r="M163" s="72">
        <f>0</f>
        <v>0</v>
      </c>
      <c r="N163" s="72">
        <f t="shared" si="31"/>
        <v>0</v>
      </c>
      <c r="O163" s="72">
        <f t="shared" si="32"/>
        <v>25707.172746893084</v>
      </c>
      <c r="P163" s="72">
        <f t="shared" si="33"/>
        <v>128.53586373446541</v>
      </c>
      <c r="Q163" s="72">
        <f t="shared" si="27"/>
        <v>25835.708610627549</v>
      </c>
      <c r="R163" s="74">
        <f t="shared" si="34"/>
        <v>85.466666666666669</v>
      </c>
      <c r="S163" s="75">
        <f>IF(I163&gt;0,Q163-(SUM($J$7:J163)+$E$35),0)</f>
        <v>8500.2919439609068</v>
      </c>
      <c r="T163" s="76">
        <f t="shared" si="35"/>
        <v>1</v>
      </c>
      <c r="U163" s="76">
        <f t="shared" si="36"/>
        <v>0</v>
      </c>
      <c r="V163" s="77">
        <f t="shared" si="28"/>
        <v>157</v>
      </c>
      <c r="W163" s="78">
        <f t="shared" si="29"/>
        <v>25835.708610627549</v>
      </c>
    </row>
    <row r="164" spans="9:23" x14ac:dyDescent="0.25">
      <c r="I164" s="79">
        <f t="shared" si="30"/>
        <v>203</v>
      </c>
      <c r="J164" s="72">
        <f t="shared" si="26"/>
        <v>110.41666666666667</v>
      </c>
      <c r="K164" s="80"/>
      <c r="L164" s="72">
        <f t="shared" si="25"/>
        <v>0</v>
      </c>
      <c r="M164" s="72">
        <f>0</f>
        <v>0</v>
      </c>
      <c r="N164" s="72">
        <f t="shared" si="31"/>
        <v>0</v>
      </c>
      <c r="O164" s="72">
        <f t="shared" si="32"/>
        <v>25946.125277294217</v>
      </c>
      <c r="P164" s="72">
        <f t="shared" si="33"/>
        <v>129.7306263864711</v>
      </c>
      <c r="Q164" s="72">
        <f t="shared" si="27"/>
        <v>26075.855903680687</v>
      </c>
      <c r="R164" s="74">
        <f t="shared" si="34"/>
        <v>110.41666666666667</v>
      </c>
      <c r="S164" s="75">
        <f>IF(I164&gt;0,Q164-(SUM($J$7:J164)+$E$35),0)</f>
        <v>8630.022570347377</v>
      </c>
      <c r="T164" s="76">
        <f t="shared" si="35"/>
        <v>1</v>
      </c>
      <c r="U164" s="76">
        <f t="shared" si="36"/>
        <v>0</v>
      </c>
      <c r="V164" s="77">
        <f t="shared" si="28"/>
        <v>158</v>
      </c>
      <c r="W164" s="78">
        <f t="shared" si="29"/>
        <v>26075.855903680687</v>
      </c>
    </row>
    <row r="165" spans="9:23" x14ac:dyDescent="0.25">
      <c r="I165" s="79">
        <f t="shared" si="30"/>
        <v>202</v>
      </c>
      <c r="J165" s="72">
        <f t="shared" si="26"/>
        <v>110.41666666666667</v>
      </c>
      <c r="K165" s="80"/>
      <c r="L165" s="72">
        <f t="shared" ref="L165:L228" si="37">IF(I165&gt;0,IF((MOD(I165,12)=0),$B$22+$B$48*$B$35,$B$48*$B$35),0)</f>
        <v>0</v>
      </c>
      <c r="M165" s="72">
        <f>0</f>
        <v>0</v>
      </c>
      <c r="N165" s="72">
        <f t="shared" si="31"/>
        <v>0</v>
      </c>
      <c r="O165" s="72">
        <f t="shared" si="32"/>
        <v>26186.272570347355</v>
      </c>
      <c r="P165" s="72">
        <f t="shared" si="33"/>
        <v>130.93136285173676</v>
      </c>
      <c r="Q165" s="72">
        <f t="shared" si="27"/>
        <v>26317.203933199093</v>
      </c>
      <c r="R165" s="74">
        <f t="shared" si="34"/>
        <v>110.41666666666667</v>
      </c>
      <c r="S165" s="75">
        <f>IF(I165&gt;0,Q165-(SUM($J$7:J165)+$E$35),0)</f>
        <v>8760.9539331991145</v>
      </c>
      <c r="T165" s="76">
        <f t="shared" si="35"/>
        <v>1</v>
      </c>
      <c r="U165" s="76">
        <f t="shared" si="36"/>
        <v>0</v>
      </c>
      <c r="V165" s="77">
        <f t="shared" si="28"/>
        <v>159</v>
      </c>
      <c r="W165" s="78">
        <f t="shared" si="29"/>
        <v>26317.203933199093</v>
      </c>
    </row>
    <row r="166" spans="9:23" x14ac:dyDescent="0.25">
      <c r="I166" s="79">
        <f t="shared" si="30"/>
        <v>201</v>
      </c>
      <c r="J166" s="72">
        <f t="shared" si="26"/>
        <v>110.41666666666667</v>
      </c>
      <c r="K166" s="80"/>
      <c r="L166" s="72">
        <f t="shared" si="37"/>
        <v>0</v>
      </c>
      <c r="M166" s="72">
        <f>0</f>
        <v>0</v>
      </c>
      <c r="N166" s="72">
        <f t="shared" si="31"/>
        <v>0</v>
      </c>
      <c r="O166" s="72">
        <f t="shared" si="32"/>
        <v>26427.620599865761</v>
      </c>
      <c r="P166" s="72">
        <f t="shared" si="33"/>
        <v>132.13810299932879</v>
      </c>
      <c r="Q166" s="72">
        <f t="shared" si="27"/>
        <v>26559.758702865089</v>
      </c>
      <c r="R166" s="74">
        <f t="shared" si="34"/>
        <v>110.41666666666667</v>
      </c>
      <c r="S166" s="75">
        <f>IF(I166&gt;0,Q166-(SUM($J$7:J166)+$E$35),0)</f>
        <v>8893.0920361984427</v>
      </c>
      <c r="T166" s="76">
        <f t="shared" si="35"/>
        <v>1</v>
      </c>
      <c r="U166" s="76">
        <f t="shared" si="36"/>
        <v>0</v>
      </c>
      <c r="V166" s="77">
        <f t="shared" si="28"/>
        <v>160</v>
      </c>
      <c r="W166" s="78">
        <f t="shared" si="29"/>
        <v>26559.758702865089</v>
      </c>
    </row>
    <row r="167" spans="9:23" x14ac:dyDescent="0.25">
      <c r="I167" s="79">
        <f t="shared" si="30"/>
        <v>200</v>
      </c>
      <c r="J167" s="72">
        <f t="shared" si="26"/>
        <v>110.41666666666667</v>
      </c>
      <c r="K167" s="80"/>
      <c r="L167" s="72">
        <f t="shared" si="37"/>
        <v>0</v>
      </c>
      <c r="M167" s="72">
        <f>0</f>
        <v>0</v>
      </c>
      <c r="N167" s="72">
        <f t="shared" si="31"/>
        <v>0</v>
      </c>
      <c r="O167" s="72">
        <f t="shared" si="32"/>
        <v>26670.175369531757</v>
      </c>
      <c r="P167" s="72">
        <f t="shared" si="33"/>
        <v>133.35087684765878</v>
      </c>
      <c r="Q167" s="72">
        <f t="shared" si="27"/>
        <v>26803.526246379417</v>
      </c>
      <c r="R167" s="74">
        <f t="shared" si="34"/>
        <v>110.41666666666667</v>
      </c>
      <c r="S167" s="75">
        <f>IF(I167&gt;0,Q167-(SUM($J$7:J167)+$E$35),0)</f>
        <v>9026.4429130461031</v>
      </c>
      <c r="T167" s="76">
        <f t="shared" si="35"/>
        <v>1</v>
      </c>
      <c r="U167" s="76">
        <f t="shared" si="36"/>
        <v>0</v>
      </c>
      <c r="V167" s="77">
        <f t="shared" si="28"/>
        <v>161</v>
      </c>
      <c r="W167" s="78">
        <f t="shared" si="29"/>
        <v>26803.526246379417</v>
      </c>
    </row>
    <row r="168" spans="9:23" x14ac:dyDescent="0.25">
      <c r="I168" s="79">
        <f t="shared" si="30"/>
        <v>199</v>
      </c>
      <c r="J168" s="72">
        <f t="shared" si="26"/>
        <v>110.41666666666667</v>
      </c>
      <c r="K168" s="80"/>
      <c r="L168" s="72">
        <f t="shared" si="37"/>
        <v>0</v>
      </c>
      <c r="M168" s="72">
        <f>0</f>
        <v>0</v>
      </c>
      <c r="N168" s="72">
        <f t="shared" si="31"/>
        <v>0</v>
      </c>
      <c r="O168" s="72">
        <f t="shared" si="32"/>
        <v>26913.942913046085</v>
      </c>
      <c r="P168" s="72">
        <f t="shared" si="33"/>
        <v>134.56971456523041</v>
      </c>
      <c r="Q168" s="72">
        <f t="shared" si="27"/>
        <v>27048.512627611315</v>
      </c>
      <c r="R168" s="74">
        <f t="shared" si="34"/>
        <v>110.41666666666667</v>
      </c>
      <c r="S168" s="75">
        <f>IF(I168&gt;0,Q168-(SUM($J$7:J168)+$E$35),0)</f>
        <v>9161.0126276113333</v>
      </c>
      <c r="T168" s="76">
        <f t="shared" si="35"/>
        <v>1</v>
      </c>
      <c r="U168" s="76">
        <f t="shared" si="36"/>
        <v>0</v>
      </c>
      <c r="V168" s="77">
        <f t="shared" si="28"/>
        <v>162</v>
      </c>
      <c r="W168" s="78">
        <f t="shared" si="29"/>
        <v>27048.512627611315</v>
      </c>
    </row>
    <row r="169" spans="9:23" x14ac:dyDescent="0.25">
      <c r="I169" s="79">
        <f t="shared" si="30"/>
        <v>198</v>
      </c>
      <c r="J169" s="72">
        <f t="shared" si="26"/>
        <v>110.41666666666667</v>
      </c>
      <c r="K169" s="80"/>
      <c r="L169" s="72">
        <f t="shared" si="37"/>
        <v>0</v>
      </c>
      <c r="M169" s="72">
        <f>0</f>
        <v>0</v>
      </c>
      <c r="N169" s="72">
        <f t="shared" si="31"/>
        <v>0</v>
      </c>
      <c r="O169" s="72">
        <f t="shared" si="32"/>
        <v>27158.929294277983</v>
      </c>
      <c r="P169" s="72">
        <f t="shared" si="33"/>
        <v>135.79464647138991</v>
      </c>
      <c r="Q169" s="72">
        <f t="shared" si="27"/>
        <v>27294.723940749373</v>
      </c>
      <c r="R169" s="74">
        <f t="shared" si="34"/>
        <v>110.41666666666667</v>
      </c>
      <c r="S169" s="75">
        <f>IF(I169&gt;0,Q169-(SUM($J$7:J169)+$E$35),0)</f>
        <v>9296.8072740827229</v>
      </c>
      <c r="T169" s="76">
        <f t="shared" si="35"/>
        <v>1</v>
      </c>
      <c r="U169" s="76">
        <f t="shared" si="36"/>
        <v>0</v>
      </c>
      <c r="V169" s="77">
        <f t="shared" si="28"/>
        <v>163</v>
      </c>
      <c r="W169" s="78">
        <f t="shared" si="29"/>
        <v>27294.723940749373</v>
      </c>
    </row>
    <row r="170" spans="9:23" x14ac:dyDescent="0.25">
      <c r="I170" s="79">
        <f t="shared" si="30"/>
        <v>197</v>
      </c>
      <c r="J170" s="72">
        <f t="shared" si="26"/>
        <v>110.41666666666667</v>
      </c>
      <c r="K170" s="80"/>
      <c r="L170" s="72">
        <f t="shared" si="37"/>
        <v>0</v>
      </c>
      <c r="M170" s="72">
        <f>0</f>
        <v>0</v>
      </c>
      <c r="N170" s="72">
        <f t="shared" si="31"/>
        <v>0</v>
      </c>
      <c r="O170" s="72">
        <f t="shared" si="32"/>
        <v>27405.14060741604</v>
      </c>
      <c r="P170" s="72">
        <f t="shared" si="33"/>
        <v>137.02570303708021</v>
      </c>
      <c r="Q170" s="72">
        <f t="shared" si="27"/>
        <v>27542.166310453122</v>
      </c>
      <c r="R170" s="74">
        <f t="shared" si="34"/>
        <v>110.41666666666667</v>
      </c>
      <c r="S170" s="75">
        <f>IF(I170&gt;0,Q170-(SUM($J$7:J170)+$E$35),0)</f>
        <v>9433.8329771198041</v>
      </c>
      <c r="T170" s="76">
        <f t="shared" si="35"/>
        <v>1</v>
      </c>
      <c r="U170" s="76">
        <f t="shared" si="36"/>
        <v>0</v>
      </c>
      <c r="V170" s="77">
        <f t="shared" si="28"/>
        <v>164</v>
      </c>
      <c r="W170" s="78">
        <f t="shared" si="29"/>
        <v>27542.166310453122</v>
      </c>
    </row>
    <row r="171" spans="9:23" x14ac:dyDescent="0.25">
      <c r="I171" s="79">
        <f t="shared" si="30"/>
        <v>196</v>
      </c>
      <c r="J171" s="72">
        <f t="shared" si="26"/>
        <v>110.41666666666667</v>
      </c>
      <c r="K171" s="80"/>
      <c r="L171" s="72">
        <f t="shared" si="37"/>
        <v>0</v>
      </c>
      <c r="M171" s="72">
        <f>0</f>
        <v>0</v>
      </c>
      <c r="N171" s="72">
        <f t="shared" si="31"/>
        <v>0</v>
      </c>
      <c r="O171" s="72">
        <f t="shared" si="32"/>
        <v>27652.58297711979</v>
      </c>
      <c r="P171" s="72">
        <f t="shared" si="33"/>
        <v>138.26291488559895</v>
      </c>
      <c r="Q171" s="72">
        <f t="shared" si="27"/>
        <v>27790.845892005389</v>
      </c>
      <c r="R171" s="74">
        <f t="shared" si="34"/>
        <v>110.41666666666667</v>
      </c>
      <c r="S171" s="75">
        <f>IF(I171&gt;0,Q171-(SUM($J$7:J171)+$E$35),0)</f>
        <v>9572.0958920054036</v>
      </c>
      <c r="T171" s="76">
        <f t="shared" si="35"/>
        <v>1</v>
      </c>
      <c r="U171" s="76">
        <f t="shared" si="36"/>
        <v>0</v>
      </c>
      <c r="V171" s="77">
        <f t="shared" si="28"/>
        <v>165</v>
      </c>
      <c r="W171" s="78">
        <f t="shared" si="29"/>
        <v>27790.845892005389</v>
      </c>
    </row>
    <row r="172" spans="9:23" x14ac:dyDescent="0.25">
      <c r="I172" s="79">
        <f t="shared" si="30"/>
        <v>195</v>
      </c>
      <c r="J172" s="72">
        <f t="shared" si="26"/>
        <v>110.41666666666667</v>
      </c>
      <c r="K172" s="80"/>
      <c r="L172" s="72">
        <f t="shared" si="37"/>
        <v>0</v>
      </c>
      <c r="M172" s="72">
        <f>0</f>
        <v>0</v>
      </c>
      <c r="N172" s="72">
        <f t="shared" si="31"/>
        <v>0</v>
      </c>
      <c r="O172" s="72">
        <f t="shared" si="32"/>
        <v>27901.262558672057</v>
      </c>
      <c r="P172" s="72">
        <f t="shared" si="33"/>
        <v>139.50631279336028</v>
      </c>
      <c r="Q172" s="72">
        <f t="shared" si="27"/>
        <v>28040.768871465418</v>
      </c>
      <c r="R172" s="74">
        <f t="shared" si="34"/>
        <v>110.41666666666667</v>
      </c>
      <c r="S172" s="75">
        <f>IF(I172&gt;0,Q172-(SUM($J$7:J172)+$E$35),0)</f>
        <v>9711.6022047987644</v>
      </c>
      <c r="T172" s="76">
        <f t="shared" si="35"/>
        <v>1</v>
      </c>
      <c r="U172" s="76">
        <f t="shared" si="36"/>
        <v>0</v>
      </c>
      <c r="V172" s="77">
        <f t="shared" si="28"/>
        <v>166</v>
      </c>
      <c r="W172" s="78">
        <f t="shared" si="29"/>
        <v>28040.768871465418</v>
      </c>
    </row>
    <row r="173" spans="9:23" x14ac:dyDescent="0.25">
      <c r="I173" s="79">
        <f t="shared" si="30"/>
        <v>194</v>
      </c>
      <c r="J173" s="72">
        <f t="shared" si="26"/>
        <v>110.41666666666667</v>
      </c>
      <c r="K173" s="80"/>
      <c r="L173" s="72">
        <f t="shared" si="37"/>
        <v>0</v>
      </c>
      <c r="M173" s="72">
        <f>0</f>
        <v>0</v>
      </c>
      <c r="N173" s="72">
        <f t="shared" si="31"/>
        <v>0</v>
      </c>
      <c r="O173" s="72">
        <f t="shared" si="32"/>
        <v>28151.185538132086</v>
      </c>
      <c r="P173" s="72">
        <f t="shared" si="33"/>
        <v>140.75592769066043</v>
      </c>
      <c r="Q173" s="72">
        <f t="shared" si="27"/>
        <v>28291.941465822747</v>
      </c>
      <c r="R173" s="74">
        <f t="shared" si="34"/>
        <v>110.41666666666667</v>
      </c>
      <c r="S173" s="75">
        <f>IF(I173&gt;0,Q173-(SUM($J$7:J173)+$E$35),0)</f>
        <v>9852.3581324894258</v>
      </c>
      <c r="T173" s="76">
        <f t="shared" si="35"/>
        <v>1</v>
      </c>
      <c r="U173" s="76">
        <f t="shared" si="36"/>
        <v>0</v>
      </c>
      <c r="V173" s="77">
        <f t="shared" si="28"/>
        <v>167</v>
      </c>
      <c r="W173" s="78">
        <f t="shared" si="29"/>
        <v>28291.941465822747</v>
      </c>
    </row>
    <row r="174" spans="9:23" x14ac:dyDescent="0.25">
      <c r="I174" s="79">
        <f t="shared" si="30"/>
        <v>193</v>
      </c>
      <c r="J174" s="72">
        <f t="shared" si="26"/>
        <v>110.41666666666667</v>
      </c>
      <c r="K174" s="80"/>
      <c r="L174" s="72">
        <f t="shared" si="37"/>
        <v>0</v>
      </c>
      <c r="M174" s="72">
        <f>0</f>
        <v>0</v>
      </c>
      <c r="N174" s="72">
        <f t="shared" si="31"/>
        <v>0</v>
      </c>
      <c r="O174" s="72">
        <f t="shared" si="32"/>
        <v>28402.358132489415</v>
      </c>
      <c r="P174" s="72">
        <f t="shared" si="33"/>
        <v>142.01179066244708</v>
      </c>
      <c r="Q174" s="72">
        <f t="shared" si="27"/>
        <v>28544.369923151862</v>
      </c>
      <c r="R174" s="74">
        <f t="shared" si="34"/>
        <v>110.41666666666667</v>
      </c>
      <c r="S174" s="75">
        <f>IF(I174&gt;0,Q174-(SUM($J$7:J174)+$E$35),0)</f>
        <v>9994.3699231518731</v>
      </c>
      <c r="T174" s="76">
        <f t="shared" si="35"/>
        <v>1</v>
      </c>
      <c r="U174" s="76">
        <f t="shared" si="36"/>
        <v>0</v>
      </c>
      <c r="V174" s="77">
        <f t="shared" si="28"/>
        <v>168</v>
      </c>
      <c r="W174" s="78">
        <f t="shared" si="29"/>
        <v>28544.369923151862</v>
      </c>
    </row>
    <row r="175" spans="9:23" x14ac:dyDescent="0.25">
      <c r="I175" s="82">
        <f t="shared" si="30"/>
        <v>192</v>
      </c>
      <c r="J175" s="72">
        <f t="shared" si="26"/>
        <v>110.41666666666667</v>
      </c>
      <c r="K175" s="83"/>
      <c r="L175" s="72">
        <f t="shared" si="37"/>
        <v>24.95</v>
      </c>
      <c r="M175" s="72">
        <f>0</f>
        <v>0</v>
      </c>
      <c r="N175" s="72">
        <f t="shared" si="31"/>
        <v>0</v>
      </c>
      <c r="O175" s="72">
        <f t="shared" si="32"/>
        <v>28629.836589818529</v>
      </c>
      <c r="P175" s="72">
        <f t="shared" si="33"/>
        <v>143.14918294909265</v>
      </c>
      <c r="Q175" s="72">
        <f t="shared" si="27"/>
        <v>28772.985772767621</v>
      </c>
      <c r="R175" s="74">
        <f t="shared" si="34"/>
        <v>85.466666666666669</v>
      </c>
      <c r="S175" s="75">
        <f>IF(I175&gt;0,Q175-(SUM($J$7:J175)+$E$35),0)</f>
        <v>10112.569106100964</v>
      </c>
      <c r="T175" s="76">
        <f t="shared" si="35"/>
        <v>1</v>
      </c>
      <c r="U175" s="76">
        <f t="shared" si="36"/>
        <v>0</v>
      </c>
      <c r="V175" s="77">
        <f t="shared" si="28"/>
        <v>169</v>
      </c>
      <c r="W175" s="78">
        <f t="shared" si="29"/>
        <v>28772.985772767621</v>
      </c>
    </row>
    <row r="176" spans="9:23" x14ac:dyDescent="0.25">
      <c r="I176" s="79">
        <f t="shared" si="30"/>
        <v>191</v>
      </c>
      <c r="J176" s="72">
        <f t="shared" si="26"/>
        <v>110.41666666666667</v>
      </c>
      <c r="K176" s="80"/>
      <c r="L176" s="72">
        <f t="shared" si="37"/>
        <v>0</v>
      </c>
      <c r="M176" s="72">
        <f>0</f>
        <v>0</v>
      </c>
      <c r="N176" s="72">
        <f t="shared" si="31"/>
        <v>0</v>
      </c>
      <c r="O176" s="72">
        <f t="shared" si="32"/>
        <v>28883.402439434289</v>
      </c>
      <c r="P176" s="72">
        <f t="shared" si="33"/>
        <v>144.41701219717146</v>
      </c>
      <c r="Q176" s="72">
        <f t="shared" si="27"/>
        <v>29027.819451631462</v>
      </c>
      <c r="R176" s="74">
        <f t="shared" si="34"/>
        <v>110.41666666666667</v>
      </c>
      <c r="S176" s="75">
        <f>IF(I176&gt;0,Q176-(SUM($J$7:J176)+$E$35),0)</f>
        <v>10256.986118298137</v>
      </c>
      <c r="T176" s="76">
        <f t="shared" si="35"/>
        <v>1</v>
      </c>
      <c r="U176" s="76">
        <f t="shared" si="36"/>
        <v>0</v>
      </c>
      <c r="V176" s="77">
        <f t="shared" si="28"/>
        <v>170</v>
      </c>
      <c r="W176" s="78">
        <f t="shared" si="29"/>
        <v>29027.819451631462</v>
      </c>
    </row>
    <row r="177" spans="9:23" x14ac:dyDescent="0.25">
      <c r="I177" s="79">
        <f t="shared" si="30"/>
        <v>190</v>
      </c>
      <c r="J177" s="72">
        <f t="shared" si="26"/>
        <v>110.41666666666667</v>
      </c>
      <c r="K177" s="80"/>
      <c r="L177" s="72">
        <f t="shared" si="37"/>
        <v>0</v>
      </c>
      <c r="M177" s="72">
        <f>0</f>
        <v>0</v>
      </c>
      <c r="N177" s="72">
        <f t="shared" si="31"/>
        <v>0</v>
      </c>
      <c r="O177" s="72">
        <f t="shared" si="32"/>
        <v>29138.236118298129</v>
      </c>
      <c r="P177" s="72">
        <f t="shared" si="33"/>
        <v>145.69118059149065</v>
      </c>
      <c r="Q177" s="72">
        <f t="shared" si="27"/>
        <v>29283.927298889619</v>
      </c>
      <c r="R177" s="74">
        <f t="shared" si="34"/>
        <v>110.41666666666667</v>
      </c>
      <c r="S177" s="75">
        <f>IF(I177&gt;0,Q177-(SUM($J$7:J177)+$E$35),0)</f>
        <v>10402.677298889626</v>
      </c>
      <c r="T177" s="76">
        <f t="shared" si="35"/>
        <v>1</v>
      </c>
      <c r="U177" s="76">
        <f t="shared" si="36"/>
        <v>0</v>
      </c>
      <c r="V177" s="77">
        <f t="shared" si="28"/>
        <v>171</v>
      </c>
      <c r="W177" s="78">
        <f t="shared" si="29"/>
        <v>29283.927298889619</v>
      </c>
    </row>
    <row r="178" spans="9:23" x14ac:dyDescent="0.25">
      <c r="I178" s="79">
        <f t="shared" si="30"/>
        <v>189</v>
      </c>
      <c r="J178" s="72">
        <f t="shared" si="26"/>
        <v>110.41666666666667</v>
      </c>
      <c r="K178" s="80"/>
      <c r="L178" s="72">
        <f t="shared" si="37"/>
        <v>0</v>
      </c>
      <c r="M178" s="72">
        <f>0</f>
        <v>0</v>
      </c>
      <c r="N178" s="72">
        <f t="shared" si="31"/>
        <v>0</v>
      </c>
      <c r="O178" s="72">
        <f t="shared" si="32"/>
        <v>29394.343965556287</v>
      </c>
      <c r="P178" s="72">
        <f t="shared" si="33"/>
        <v>146.97171982778144</v>
      </c>
      <c r="Q178" s="72">
        <f t="shared" si="27"/>
        <v>29541.31568538407</v>
      </c>
      <c r="R178" s="74">
        <f t="shared" si="34"/>
        <v>110.41666666666667</v>
      </c>
      <c r="S178" s="75">
        <f>IF(I178&gt;0,Q178-(SUM($J$7:J178)+$E$35),0)</f>
        <v>10549.649018717409</v>
      </c>
      <c r="T178" s="76">
        <f t="shared" si="35"/>
        <v>1</v>
      </c>
      <c r="U178" s="76">
        <f t="shared" si="36"/>
        <v>0</v>
      </c>
      <c r="V178" s="77">
        <f t="shared" si="28"/>
        <v>172</v>
      </c>
      <c r="W178" s="78">
        <f t="shared" si="29"/>
        <v>29541.31568538407</v>
      </c>
    </row>
    <row r="179" spans="9:23" x14ac:dyDescent="0.25">
      <c r="I179" s="79">
        <f t="shared" si="30"/>
        <v>188</v>
      </c>
      <c r="J179" s="72">
        <f t="shared" si="26"/>
        <v>110.41666666666667</v>
      </c>
      <c r="K179" s="80"/>
      <c r="L179" s="72">
        <f t="shared" si="37"/>
        <v>0</v>
      </c>
      <c r="M179" s="72">
        <f>0</f>
        <v>0</v>
      </c>
      <c r="N179" s="72">
        <f t="shared" si="31"/>
        <v>0</v>
      </c>
      <c r="O179" s="72">
        <f t="shared" si="32"/>
        <v>29651.732352050738</v>
      </c>
      <c r="P179" s="72">
        <f t="shared" si="33"/>
        <v>148.25866176025369</v>
      </c>
      <c r="Q179" s="72">
        <f t="shared" si="27"/>
        <v>29799.991013810992</v>
      </c>
      <c r="R179" s="74">
        <f t="shared" si="34"/>
        <v>110.41666666666667</v>
      </c>
      <c r="S179" s="75">
        <f>IF(I179&gt;0,Q179-(SUM($J$7:J179)+$E$35),0)</f>
        <v>10697.907680477663</v>
      </c>
      <c r="T179" s="76">
        <f t="shared" si="35"/>
        <v>1</v>
      </c>
      <c r="U179" s="76">
        <f t="shared" si="36"/>
        <v>0</v>
      </c>
      <c r="V179" s="77">
        <f t="shared" si="28"/>
        <v>173</v>
      </c>
      <c r="W179" s="78">
        <f t="shared" si="29"/>
        <v>29799.991013810992</v>
      </c>
    </row>
    <row r="180" spans="9:23" x14ac:dyDescent="0.25">
      <c r="I180" s="79">
        <f t="shared" si="30"/>
        <v>187</v>
      </c>
      <c r="J180" s="72">
        <f t="shared" si="26"/>
        <v>110.41666666666667</v>
      </c>
      <c r="K180" s="80"/>
      <c r="L180" s="72">
        <f t="shared" si="37"/>
        <v>0</v>
      </c>
      <c r="M180" s="72">
        <f>0</f>
        <v>0</v>
      </c>
      <c r="N180" s="72">
        <f t="shared" si="31"/>
        <v>0</v>
      </c>
      <c r="O180" s="72">
        <f t="shared" si="32"/>
        <v>29910.40768047766</v>
      </c>
      <c r="P180" s="72">
        <f t="shared" si="33"/>
        <v>149.55203840238829</v>
      </c>
      <c r="Q180" s="72">
        <f t="shared" si="27"/>
        <v>30059.959718880047</v>
      </c>
      <c r="R180" s="74">
        <f t="shared" si="34"/>
        <v>110.41666666666667</v>
      </c>
      <c r="S180" s="75">
        <f>IF(I180&gt;0,Q180-(SUM($J$7:J180)+$E$35),0)</f>
        <v>10847.459718880051</v>
      </c>
      <c r="T180" s="76">
        <f t="shared" si="35"/>
        <v>1</v>
      </c>
      <c r="U180" s="76">
        <f t="shared" si="36"/>
        <v>0</v>
      </c>
      <c r="V180" s="77">
        <f t="shared" si="28"/>
        <v>174</v>
      </c>
      <c r="W180" s="78">
        <f t="shared" si="29"/>
        <v>30059.959718880047</v>
      </c>
    </row>
    <row r="181" spans="9:23" x14ac:dyDescent="0.25">
      <c r="I181" s="79">
        <f t="shared" si="30"/>
        <v>186</v>
      </c>
      <c r="J181" s="72">
        <f t="shared" si="26"/>
        <v>110.41666666666667</v>
      </c>
      <c r="K181" s="80"/>
      <c r="L181" s="72">
        <f t="shared" si="37"/>
        <v>0</v>
      </c>
      <c r="M181" s="72">
        <f>0</f>
        <v>0</v>
      </c>
      <c r="N181" s="72">
        <f t="shared" si="31"/>
        <v>0</v>
      </c>
      <c r="O181" s="72">
        <f t="shared" si="32"/>
        <v>30170.376385546715</v>
      </c>
      <c r="P181" s="72">
        <f t="shared" si="33"/>
        <v>150.85188192773359</v>
      </c>
      <c r="Q181" s="72">
        <f t="shared" si="27"/>
        <v>30321.228267474449</v>
      </c>
      <c r="R181" s="74">
        <f t="shared" si="34"/>
        <v>110.41666666666667</v>
      </c>
      <c r="S181" s="75">
        <f>IF(I181&gt;0,Q181-(SUM($J$7:J181)+$E$35),0)</f>
        <v>10998.311600807785</v>
      </c>
      <c r="T181" s="76">
        <f t="shared" si="35"/>
        <v>1</v>
      </c>
      <c r="U181" s="76">
        <f t="shared" si="36"/>
        <v>0</v>
      </c>
      <c r="V181" s="77">
        <f t="shared" si="28"/>
        <v>175</v>
      </c>
      <c r="W181" s="78">
        <f t="shared" si="29"/>
        <v>30321.228267474449</v>
      </c>
    </row>
    <row r="182" spans="9:23" x14ac:dyDescent="0.25">
      <c r="I182" s="79">
        <f t="shared" si="30"/>
        <v>185</v>
      </c>
      <c r="J182" s="72">
        <f t="shared" si="26"/>
        <v>110.41666666666667</v>
      </c>
      <c r="K182" s="80"/>
      <c r="L182" s="72">
        <f t="shared" si="37"/>
        <v>0</v>
      </c>
      <c r="M182" s="72">
        <f>0</f>
        <v>0</v>
      </c>
      <c r="N182" s="72">
        <f t="shared" si="31"/>
        <v>0</v>
      </c>
      <c r="O182" s="72">
        <f t="shared" si="32"/>
        <v>30431.644934141117</v>
      </c>
      <c r="P182" s="72">
        <f t="shared" si="33"/>
        <v>152.15822467070558</v>
      </c>
      <c r="Q182" s="72">
        <f t="shared" si="27"/>
        <v>30583.803158811821</v>
      </c>
      <c r="R182" s="74">
        <f t="shared" si="34"/>
        <v>110.41666666666667</v>
      </c>
      <c r="S182" s="75">
        <f>IF(I182&gt;0,Q182-(SUM($J$7:J182)+$E$35),0)</f>
        <v>11150.469825478489</v>
      </c>
      <c r="T182" s="76">
        <f t="shared" si="35"/>
        <v>1</v>
      </c>
      <c r="U182" s="76">
        <f t="shared" si="36"/>
        <v>0</v>
      </c>
      <c r="V182" s="77">
        <f t="shared" si="28"/>
        <v>176</v>
      </c>
      <c r="W182" s="78">
        <f t="shared" si="29"/>
        <v>30583.803158811821</v>
      </c>
    </row>
    <row r="183" spans="9:23" x14ac:dyDescent="0.25">
      <c r="I183" s="79">
        <f t="shared" si="30"/>
        <v>184</v>
      </c>
      <c r="J183" s="72">
        <f t="shared" si="26"/>
        <v>110.41666666666667</v>
      </c>
      <c r="K183" s="80"/>
      <c r="L183" s="72">
        <f t="shared" si="37"/>
        <v>0</v>
      </c>
      <c r="M183" s="72">
        <f>0</f>
        <v>0</v>
      </c>
      <c r="N183" s="72">
        <f t="shared" si="31"/>
        <v>0</v>
      </c>
      <c r="O183" s="72">
        <f t="shared" si="32"/>
        <v>30694.219825478489</v>
      </c>
      <c r="P183" s="72">
        <f t="shared" si="33"/>
        <v>153.47109912739245</v>
      </c>
      <c r="Q183" s="72">
        <f t="shared" si="27"/>
        <v>30847.690924605882</v>
      </c>
      <c r="R183" s="74">
        <f t="shared" si="34"/>
        <v>110.41666666666667</v>
      </c>
      <c r="S183" s="75">
        <f>IF(I183&gt;0,Q183-(SUM($J$7:J183)+$E$35),0)</f>
        <v>11303.940924605882</v>
      </c>
      <c r="T183" s="76">
        <f t="shared" si="35"/>
        <v>1</v>
      </c>
      <c r="U183" s="76">
        <f t="shared" si="36"/>
        <v>0</v>
      </c>
      <c r="V183" s="77">
        <f t="shared" si="28"/>
        <v>177</v>
      </c>
      <c r="W183" s="78">
        <f t="shared" si="29"/>
        <v>30847.690924605882</v>
      </c>
    </row>
    <row r="184" spans="9:23" x14ac:dyDescent="0.25">
      <c r="I184" s="79">
        <f t="shared" si="30"/>
        <v>183</v>
      </c>
      <c r="J184" s="72">
        <f t="shared" si="26"/>
        <v>110.41666666666667</v>
      </c>
      <c r="K184" s="80"/>
      <c r="L184" s="72">
        <f t="shared" si="37"/>
        <v>0</v>
      </c>
      <c r="M184" s="72">
        <f>0</f>
        <v>0</v>
      </c>
      <c r="N184" s="72">
        <f t="shared" si="31"/>
        <v>0</v>
      </c>
      <c r="O184" s="72">
        <f t="shared" si="32"/>
        <v>30958.10759127255</v>
      </c>
      <c r="P184" s="72">
        <f t="shared" si="33"/>
        <v>154.79053795636275</v>
      </c>
      <c r="Q184" s="72">
        <f t="shared" si="27"/>
        <v>31112.898129228914</v>
      </c>
      <c r="R184" s="74">
        <f t="shared" si="34"/>
        <v>110.41666666666667</v>
      </c>
      <c r="S184" s="75">
        <f>IF(I184&gt;0,Q184-(SUM($J$7:J184)+$E$35),0)</f>
        <v>11458.731462562246</v>
      </c>
      <c r="T184" s="76">
        <f t="shared" si="35"/>
        <v>1</v>
      </c>
      <c r="U184" s="76">
        <f t="shared" si="36"/>
        <v>0</v>
      </c>
      <c r="V184" s="77">
        <f t="shared" si="28"/>
        <v>178</v>
      </c>
      <c r="W184" s="78">
        <f t="shared" si="29"/>
        <v>31112.898129228914</v>
      </c>
    </row>
    <row r="185" spans="9:23" x14ac:dyDescent="0.25">
      <c r="I185" s="79">
        <f t="shared" si="30"/>
        <v>182</v>
      </c>
      <c r="J185" s="72">
        <f t="shared" si="26"/>
        <v>110.41666666666667</v>
      </c>
      <c r="K185" s="80"/>
      <c r="L185" s="72">
        <f t="shared" si="37"/>
        <v>0</v>
      </c>
      <c r="M185" s="72">
        <f>0</f>
        <v>0</v>
      </c>
      <c r="N185" s="72">
        <f t="shared" si="31"/>
        <v>0</v>
      </c>
      <c r="O185" s="72">
        <f t="shared" si="32"/>
        <v>31223.314795895581</v>
      </c>
      <c r="P185" s="72">
        <f t="shared" si="33"/>
        <v>156.11657397947792</v>
      </c>
      <c r="Q185" s="72">
        <f t="shared" si="27"/>
        <v>31379.431369875059</v>
      </c>
      <c r="R185" s="74">
        <f t="shared" si="34"/>
        <v>110.41666666666667</v>
      </c>
      <c r="S185" s="75">
        <f>IF(I185&gt;0,Q185-(SUM($J$7:J185)+$E$35),0)</f>
        <v>11614.848036541724</v>
      </c>
      <c r="T185" s="76">
        <f t="shared" si="35"/>
        <v>1</v>
      </c>
      <c r="U185" s="76">
        <f t="shared" si="36"/>
        <v>0</v>
      </c>
      <c r="V185" s="77">
        <f t="shared" si="28"/>
        <v>179</v>
      </c>
      <c r="W185" s="78">
        <f t="shared" si="29"/>
        <v>31379.431369875059</v>
      </c>
    </row>
    <row r="186" spans="9:23" x14ac:dyDescent="0.25">
      <c r="I186" s="79">
        <f t="shared" si="30"/>
        <v>181</v>
      </c>
      <c r="J186" s="72">
        <f t="shared" si="26"/>
        <v>110.41666666666667</v>
      </c>
      <c r="K186" s="80"/>
      <c r="L186" s="72">
        <f t="shared" si="37"/>
        <v>0</v>
      </c>
      <c r="M186" s="72">
        <f>0</f>
        <v>0</v>
      </c>
      <c r="N186" s="72">
        <f t="shared" si="31"/>
        <v>0</v>
      </c>
      <c r="O186" s="72">
        <f t="shared" si="32"/>
        <v>31489.848036541727</v>
      </c>
      <c r="P186" s="72">
        <f t="shared" si="33"/>
        <v>157.44924018270865</v>
      </c>
      <c r="Q186" s="72">
        <f t="shared" si="27"/>
        <v>31647.297276724436</v>
      </c>
      <c r="R186" s="74">
        <f t="shared" si="34"/>
        <v>110.41666666666667</v>
      </c>
      <c r="S186" s="75">
        <f>IF(I186&gt;0,Q186-(SUM($J$7:J186)+$E$35),0)</f>
        <v>11772.297276724432</v>
      </c>
      <c r="T186" s="76">
        <f t="shared" si="35"/>
        <v>1</v>
      </c>
      <c r="U186" s="76">
        <f t="shared" si="36"/>
        <v>0</v>
      </c>
      <c r="V186" s="77">
        <f t="shared" si="28"/>
        <v>180</v>
      </c>
      <c r="W186" s="78">
        <f t="shared" si="29"/>
        <v>31647.297276724436</v>
      </c>
    </row>
    <row r="187" spans="9:23" x14ac:dyDescent="0.25">
      <c r="I187" s="82">
        <f t="shared" si="30"/>
        <v>180</v>
      </c>
      <c r="J187" s="72">
        <f t="shared" si="26"/>
        <v>110.41666666666667</v>
      </c>
      <c r="K187" s="83"/>
      <c r="L187" s="72">
        <f t="shared" si="37"/>
        <v>24.95</v>
      </c>
      <c r="M187" s="72">
        <f>0</f>
        <v>0</v>
      </c>
      <c r="N187" s="72">
        <f t="shared" si="31"/>
        <v>0</v>
      </c>
      <c r="O187" s="72">
        <f t="shared" si="32"/>
        <v>31732.763943391103</v>
      </c>
      <c r="P187" s="72">
        <f t="shared" si="33"/>
        <v>158.66381971695552</v>
      </c>
      <c r="Q187" s="72">
        <f t="shared" si="27"/>
        <v>31891.427763108059</v>
      </c>
      <c r="R187" s="74">
        <f t="shared" si="34"/>
        <v>85.466666666666669</v>
      </c>
      <c r="S187" s="75">
        <f>IF(I187&gt;0,Q187-(SUM($J$7:J187)+$E$35),0)</f>
        <v>11906.011096441387</v>
      </c>
      <c r="T187" s="76">
        <f t="shared" si="35"/>
        <v>1</v>
      </c>
      <c r="U187" s="76">
        <f t="shared" si="36"/>
        <v>0</v>
      </c>
      <c r="V187" s="77">
        <f t="shared" si="28"/>
        <v>181</v>
      </c>
      <c r="W187" s="78">
        <f t="shared" si="29"/>
        <v>31891.427763108059</v>
      </c>
    </row>
    <row r="188" spans="9:23" x14ac:dyDescent="0.25">
      <c r="I188" s="79">
        <f t="shared" si="30"/>
        <v>179</v>
      </c>
      <c r="J188" s="72">
        <f t="shared" si="26"/>
        <v>110.41666666666667</v>
      </c>
      <c r="K188" s="80"/>
      <c r="L188" s="72">
        <f t="shared" si="37"/>
        <v>0</v>
      </c>
      <c r="M188" s="72">
        <f>0</f>
        <v>0</v>
      </c>
      <c r="N188" s="72">
        <f t="shared" si="31"/>
        <v>0</v>
      </c>
      <c r="O188" s="72">
        <f t="shared" si="32"/>
        <v>32001.844429774726</v>
      </c>
      <c r="P188" s="72">
        <f t="shared" si="33"/>
        <v>160.00922214887365</v>
      </c>
      <c r="Q188" s="72">
        <f t="shared" si="27"/>
        <v>32161.8536519236</v>
      </c>
      <c r="R188" s="74">
        <f t="shared" si="34"/>
        <v>110.41666666666667</v>
      </c>
      <c r="S188" s="75">
        <f>IF(I188&gt;0,Q188-(SUM($J$7:J188)+$E$35),0)</f>
        <v>12066.020318590261</v>
      </c>
      <c r="T188" s="76">
        <f t="shared" si="35"/>
        <v>1</v>
      </c>
      <c r="U188" s="76">
        <f t="shared" si="36"/>
        <v>0</v>
      </c>
      <c r="V188" s="77">
        <f t="shared" si="28"/>
        <v>182</v>
      </c>
      <c r="W188" s="78">
        <f t="shared" si="29"/>
        <v>32161.8536519236</v>
      </c>
    </row>
    <row r="189" spans="9:23" x14ac:dyDescent="0.25">
      <c r="I189" s="79">
        <f t="shared" si="30"/>
        <v>178</v>
      </c>
      <c r="J189" s="72">
        <f t="shared" si="26"/>
        <v>110.41666666666667</v>
      </c>
      <c r="K189" s="80"/>
      <c r="L189" s="72">
        <f t="shared" si="37"/>
        <v>0</v>
      </c>
      <c r="M189" s="72">
        <f>0</f>
        <v>0</v>
      </c>
      <c r="N189" s="72">
        <f t="shared" si="31"/>
        <v>0</v>
      </c>
      <c r="O189" s="72">
        <f t="shared" si="32"/>
        <v>32272.270318590268</v>
      </c>
      <c r="P189" s="72">
        <f t="shared" si="33"/>
        <v>161.36135159295134</v>
      </c>
      <c r="Q189" s="72">
        <f t="shared" si="27"/>
        <v>32433.631670183218</v>
      </c>
      <c r="R189" s="74">
        <f t="shared" si="34"/>
        <v>110.41666666666667</v>
      </c>
      <c r="S189" s="75">
        <f>IF(I189&gt;0,Q189-(SUM($J$7:J189)+$E$35),0)</f>
        <v>12227.381670183211</v>
      </c>
      <c r="T189" s="76">
        <f t="shared" si="35"/>
        <v>1</v>
      </c>
      <c r="U189" s="76">
        <f t="shared" si="36"/>
        <v>0</v>
      </c>
      <c r="V189" s="77">
        <f t="shared" si="28"/>
        <v>183</v>
      </c>
      <c r="W189" s="78">
        <f t="shared" si="29"/>
        <v>32433.631670183218</v>
      </c>
    </row>
    <row r="190" spans="9:23" x14ac:dyDescent="0.25">
      <c r="I190" s="79">
        <f t="shared" si="30"/>
        <v>177</v>
      </c>
      <c r="J190" s="72">
        <f t="shared" si="26"/>
        <v>110.41666666666667</v>
      </c>
      <c r="K190" s="80"/>
      <c r="L190" s="72">
        <f t="shared" si="37"/>
        <v>0</v>
      </c>
      <c r="M190" s="72">
        <f>0</f>
        <v>0</v>
      </c>
      <c r="N190" s="72">
        <f t="shared" si="31"/>
        <v>0</v>
      </c>
      <c r="O190" s="72">
        <f t="shared" si="32"/>
        <v>32544.048336849886</v>
      </c>
      <c r="P190" s="72">
        <f t="shared" si="33"/>
        <v>162.72024168424943</v>
      </c>
      <c r="Q190" s="72">
        <f t="shared" si="27"/>
        <v>32706.768578534135</v>
      </c>
      <c r="R190" s="74">
        <f t="shared" si="34"/>
        <v>110.41666666666667</v>
      </c>
      <c r="S190" s="75">
        <f>IF(I190&gt;0,Q190-(SUM($J$7:J190)+$E$35),0)</f>
        <v>12390.101911867459</v>
      </c>
      <c r="T190" s="76">
        <f t="shared" si="35"/>
        <v>1</v>
      </c>
      <c r="U190" s="76">
        <f t="shared" si="36"/>
        <v>0</v>
      </c>
      <c r="V190" s="77">
        <f t="shared" si="28"/>
        <v>184</v>
      </c>
      <c r="W190" s="78">
        <f t="shared" si="29"/>
        <v>32706.768578534135</v>
      </c>
    </row>
    <row r="191" spans="9:23" x14ac:dyDescent="0.25">
      <c r="I191" s="79">
        <f t="shared" si="30"/>
        <v>176</v>
      </c>
      <c r="J191" s="72">
        <f t="shared" si="26"/>
        <v>110.41666666666667</v>
      </c>
      <c r="K191" s="80"/>
      <c r="L191" s="72">
        <f t="shared" si="37"/>
        <v>0</v>
      </c>
      <c r="M191" s="72">
        <f>0</f>
        <v>0</v>
      </c>
      <c r="N191" s="72">
        <f t="shared" si="31"/>
        <v>0</v>
      </c>
      <c r="O191" s="72">
        <f t="shared" si="32"/>
        <v>32817.185245200802</v>
      </c>
      <c r="P191" s="72">
        <f t="shared" si="33"/>
        <v>164.08592622600401</v>
      </c>
      <c r="Q191" s="72">
        <f t="shared" si="27"/>
        <v>32981.271171426808</v>
      </c>
      <c r="R191" s="74">
        <f t="shared" si="34"/>
        <v>110.41666666666667</v>
      </c>
      <c r="S191" s="75">
        <f>IF(I191&gt;0,Q191-(SUM($J$7:J191)+$E$35),0)</f>
        <v>12554.187838093465</v>
      </c>
      <c r="T191" s="76">
        <f t="shared" si="35"/>
        <v>1</v>
      </c>
      <c r="U191" s="76">
        <f t="shared" si="36"/>
        <v>0</v>
      </c>
      <c r="V191" s="77">
        <f t="shared" si="28"/>
        <v>185</v>
      </c>
      <c r="W191" s="78">
        <f t="shared" si="29"/>
        <v>32981.271171426808</v>
      </c>
    </row>
    <row r="192" spans="9:23" x14ac:dyDescent="0.25">
      <c r="I192" s="79">
        <f t="shared" si="30"/>
        <v>175</v>
      </c>
      <c r="J192" s="72">
        <f t="shared" si="26"/>
        <v>110.41666666666667</v>
      </c>
      <c r="K192" s="80"/>
      <c r="L192" s="72">
        <f t="shared" si="37"/>
        <v>0</v>
      </c>
      <c r="M192" s="72">
        <f>0</f>
        <v>0</v>
      </c>
      <c r="N192" s="72">
        <f t="shared" si="31"/>
        <v>0</v>
      </c>
      <c r="O192" s="72">
        <f t="shared" si="32"/>
        <v>33091.687838093472</v>
      </c>
      <c r="P192" s="72">
        <f t="shared" si="33"/>
        <v>165.45843919046737</v>
      </c>
      <c r="Q192" s="72">
        <f t="shared" si="27"/>
        <v>33257.146277283937</v>
      </c>
      <c r="R192" s="74">
        <f t="shared" si="34"/>
        <v>110.41666666666667</v>
      </c>
      <c r="S192" s="75">
        <f>IF(I192&gt;0,Q192-(SUM($J$7:J192)+$E$35),0)</f>
        <v>12719.646277283926</v>
      </c>
      <c r="T192" s="76">
        <f t="shared" si="35"/>
        <v>1</v>
      </c>
      <c r="U192" s="76">
        <f t="shared" si="36"/>
        <v>0</v>
      </c>
      <c r="V192" s="77">
        <f t="shared" si="28"/>
        <v>186</v>
      </c>
      <c r="W192" s="78">
        <f t="shared" si="29"/>
        <v>33257.146277283937</v>
      </c>
    </row>
    <row r="193" spans="9:23" x14ac:dyDescent="0.25">
      <c r="I193" s="79">
        <f t="shared" si="30"/>
        <v>174</v>
      </c>
      <c r="J193" s="72">
        <f t="shared" si="26"/>
        <v>110.41666666666667</v>
      </c>
      <c r="K193" s="80"/>
      <c r="L193" s="72">
        <f t="shared" si="37"/>
        <v>0</v>
      </c>
      <c r="M193" s="72">
        <f>0</f>
        <v>0</v>
      </c>
      <c r="N193" s="72">
        <f t="shared" si="31"/>
        <v>0</v>
      </c>
      <c r="O193" s="72">
        <f t="shared" si="32"/>
        <v>33367.562943950601</v>
      </c>
      <c r="P193" s="72">
        <f t="shared" si="33"/>
        <v>166.837814719753</v>
      </c>
      <c r="Q193" s="72">
        <f t="shared" si="27"/>
        <v>33534.400758670352</v>
      </c>
      <c r="R193" s="74">
        <f t="shared" si="34"/>
        <v>110.41666666666667</v>
      </c>
      <c r="S193" s="75">
        <f>IF(I193&gt;0,Q193-(SUM($J$7:J193)+$E$35),0)</f>
        <v>12886.484092003673</v>
      </c>
      <c r="T193" s="76">
        <f t="shared" si="35"/>
        <v>1</v>
      </c>
      <c r="U193" s="76">
        <f t="shared" si="36"/>
        <v>0</v>
      </c>
      <c r="V193" s="77">
        <f t="shared" si="28"/>
        <v>187</v>
      </c>
      <c r="W193" s="78">
        <f t="shared" si="29"/>
        <v>33534.400758670352</v>
      </c>
    </row>
    <row r="194" spans="9:23" x14ac:dyDescent="0.25">
      <c r="I194" s="79">
        <f t="shared" si="30"/>
        <v>173</v>
      </c>
      <c r="J194" s="72">
        <f t="shared" si="26"/>
        <v>110.41666666666667</v>
      </c>
      <c r="K194" s="80"/>
      <c r="L194" s="72">
        <f t="shared" si="37"/>
        <v>0</v>
      </c>
      <c r="M194" s="72">
        <f>0</f>
        <v>0</v>
      </c>
      <c r="N194" s="72">
        <f t="shared" si="31"/>
        <v>0</v>
      </c>
      <c r="O194" s="72">
        <f t="shared" si="32"/>
        <v>33644.817425337016</v>
      </c>
      <c r="P194" s="72">
        <f t="shared" si="33"/>
        <v>168.22408712668508</v>
      </c>
      <c r="Q194" s="72">
        <f t="shared" si="27"/>
        <v>33813.0415124637</v>
      </c>
      <c r="R194" s="74">
        <f t="shared" si="34"/>
        <v>110.41666666666667</v>
      </c>
      <c r="S194" s="75">
        <f>IF(I194&gt;0,Q194-(SUM($J$7:J194)+$E$35),0)</f>
        <v>13054.708179130354</v>
      </c>
      <c r="T194" s="76">
        <f t="shared" si="35"/>
        <v>1</v>
      </c>
      <c r="U194" s="76">
        <f t="shared" si="36"/>
        <v>0</v>
      </c>
      <c r="V194" s="77">
        <f t="shared" si="28"/>
        <v>188</v>
      </c>
      <c r="W194" s="78">
        <f t="shared" si="29"/>
        <v>33813.0415124637</v>
      </c>
    </row>
    <row r="195" spans="9:23" x14ac:dyDescent="0.25">
      <c r="I195" s="79">
        <f t="shared" si="30"/>
        <v>172</v>
      </c>
      <c r="J195" s="72">
        <f t="shared" si="26"/>
        <v>110.41666666666667</v>
      </c>
      <c r="K195" s="80"/>
      <c r="L195" s="72">
        <f t="shared" si="37"/>
        <v>0</v>
      </c>
      <c r="M195" s="72">
        <f>0</f>
        <v>0</v>
      </c>
      <c r="N195" s="72">
        <f t="shared" si="31"/>
        <v>0</v>
      </c>
      <c r="O195" s="72">
        <f t="shared" si="32"/>
        <v>33923.458179130364</v>
      </c>
      <c r="P195" s="72">
        <f t="shared" si="33"/>
        <v>169.61729089565182</v>
      </c>
      <c r="Q195" s="72">
        <f t="shared" si="27"/>
        <v>34093.075470026015</v>
      </c>
      <c r="R195" s="74">
        <f t="shared" si="34"/>
        <v>110.41666666666667</v>
      </c>
      <c r="S195" s="75">
        <f>IF(I195&gt;0,Q195-(SUM($J$7:J195)+$E$35),0)</f>
        <v>13224.325470026</v>
      </c>
      <c r="T195" s="76">
        <f t="shared" si="35"/>
        <v>1</v>
      </c>
      <c r="U195" s="76">
        <f t="shared" si="36"/>
        <v>0</v>
      </c>
      <c r="V195" s="77">
        <f t="shared" si="28"/>
        <v>189</v>
      </c>
      <c r="W195" s="78">
        <f t="shared" si="29"/>
        <v>34093.075470026015</v>
      </c>
    </row>
    <row r="196" spans="9:23" x14ac:dyDescent="0.25">
      <c r="I196" s="79">
        <f t="shared" si="30"/>
        <v>171</v>
      </c>
      <c r="J196" s="72">
        <f t="shared" si="26"/>
        <v>110.41666666666667</v>
      </c>
      <c r="K196" s="80"/>
      <c r="L196" s="72">
        <f t="shared" si="37"/>
        <v>0</v>
      </c>
      <c r="M196" s="72">
        <f>0</f>
        <v>0</v>
      </c>
      <c r="N196" s="72">
        <f t="shared" si="31"/>
        <v>0</v>
      </c>
      <c r="O196" s="72">
        <f t="shared" si="32"/>
        <v>34203.492136692679</v>
      </c>
      <c r="P196" s="72">
        <f t="shared" si="33"/>
        <v>171.01746068346341</v>
      </c>
      <c r="Q196" s="72">
        <f t="shared" si="27"/>
        <v>34374.509597376142</v>
      </c>
      <c r="R196" s="74">
        <f t="shared" si="34"/>
        <v>110.41666666666667</v>
      </c>
      <c r="S196" s="75">
        <f>IF(I196&gt;0,Q196-(SUM($J$7:J196)+$E$35),0)</f>
        <v>13395.342930709459</v>
      </c>
      <c r="T196" s="76">
        <f t="shared" si="35"/>
        <v>1</v>
      </c>
      <c r="U196" s="76">
        <f t="shared" si="36"/>
        <v>0</v>
      </c>
      <c r="V196" s="77">
        <f t="shared" si="28"/>
        <v>190</v>
      </c>
      <c r="W196" s="78">
        <f t="shared" si="29"/>
        <v>34374.509597376142</v>
      </c>
    </row>
    <row r="197" spans="9:23" x14ac:dyDescent="0.25">
      <c r="I197" s="79">
        <f t="shared" si="30"/>
        <v>170</v>
      </c>
      <c r="J197" s="72">
        <f t="shared" si="26"/>
        <v>110.41666666666667</v>
      </c>
      <c r="K197" s="80"/>
      <c r="L197" s="72">
        <f t="shared" si="37"/>
        <v>0</v>
      </c>
      <c r="M197" s="72">
        <f>0</f>
        <v>0</v>
      </c>
      <c r="N197" s="72">
        <f t="shared" si="31"/>
        <v>0</v>
      </c>
      <c r="O197" s="72">
        <f t="shared" si="32"/>
        <v>34484.926264042806</v>
      </c>
      <c r="P197" s="72">
        <f t="shared" si="33"/>
        <v>172.42463132021405</v>
      </c>
      <c r="Q197" s="72">
        <f t="shared" si="27"/>
        <v>34657.350895363023</v>
      </c>
      <c r="R197" s="74">
        <f t="shared" si="34"/>
        <v>110.41666666666667</v>
      </c>
      <c r="S197" s="75">
        <f>IF(I197&gt;0,Q197-(SUM($J$7:J197)+$E$35),0)</f>
        <v>13567.767562029672</v>
      </c>
      <c r="T197" s="76">
        <f t="shared" si="35"/>
        <v>1</v>
      </c>
      <c r="U197" s="76">
        <f t="shared" si="36"/>
        <v>0</v>
      </c>
      <c r="V197" s="77">
        <f t="shared" si="28"/>
        <v>191</v>
      </c>
      <c r="W197" s="78">
        <f t="shared" si="29"/>
        <v>34657.350895363023</v>
      </c>
    </row>
    <row r="198" spans="9:23" x14ac:dyDescent="0.25">
      <c r="I198" s="79">
        <f t="shared" si="30"/>
        <v>169</v>
      </c>
      <c r="J198" s="72">
        <f t="shared" si="26"/>
        <v>110.41666666666667</v>
      </c>
      <c r="K198" s="80"/>
      <c r="L198" s="72">
        <f t="shared" si="37"/>
        <v>0</v>
      </c>
      <c r="M198" s="72">
        <f>0</f>
        <v>0</v>
      </c>
      <c r="N198" s="72">
        <f t="shared" si="31"/>
        <v>0</v>
      </c>
      <c r="O198" s="72">
        <f t="shared" si="32"/>
        <v>34767.767562029687</v>
      </c>
      <c r="P198" s="72">
        <f t="shared" si="33"/>
        <v>173.83883781014845</v>
      </c>
      <c r="Q198" s="72">
        <f t="shared" si="27"/>
        <v>34941.606399839839</v>
      </c>
      <c r="R198" s="74">
        <f t="shared" si="34"/>
        <v>110.41666666666667</v>
      </c>
      <c r="S198" s="75">
        <f>IF(I198&gt;0,Q198-(SUM($J$7:J198)+$E$35),0)</f>
        <v>13741.60639983982</v>
      </c>
      <c r="T198" s="76">
        <f t="shared" si="35"/>
        <v>1</v>
      </c>
      <c r="U198" s="76">
        <f t="shared" si="36"/>
        <v>0</v>
      </c>
      <c r="V198" s="77">
        <f t="shared" si="28"/>
        <v>192</v>
      </c>
      <c r="W198" s="78">
        <f t="shared" si="29"/>
        <v>34941.606399839839</v>
      </c>
    </row>
    <row r="199" spans="9:23" x14ac:dyDescent="0.25">
      <c r="I199" s="82">
        <f t="shared" si="30"/>
        <v>168</v>
      </c>
      <c r="J199" s="72">
        <f t="shared" ref="J199:J262" si="38">(IF(I199&gt;0,$J$5,0))</f>
        <v>110.41666666666667</v>
      </c>
      <c r="K199" s="83"/>
      <c r="L199" s="72">
        <f t="shared" si="37"/>
        <v>24.95</v>
      </c>
      <c r="M199" s="72">
        <f>0</f>
        <v>0</v>
      </c>
      <c r="N199" s="72">
        <f t="shared" si="31"/>
        <v>0</v>
      </c>
      <c r="O199" s="72">
        <f t="shared" si="32"/>
        <v>35027.073066506506</v>
      </c>
      <c r="P199" s="72">
        <f t="shared" si="33"/>
        <v>175.13536533253253</v>
      </c>
      <c r="Q199" s="72">
        <f t="shared" ref="Q199:Q262" si="39">O199+P199</f>
        <v>35202.208431839041</v>
      </c>
      <c r="R199" s="74">
        <f t="shared" si="34"/>
        <v>85.466666666666669</v>
      </c>
      <c r="S199" s="75">
        <f>IF(I199&gt;0,Q199-(SUM($J$7:J199)+$E$35),0)</f>
        <v>13891.791765172355</v>
      </c>
      <c r="T199" s="76">
        <f t="shared" si="35"/>
        <v>1</v>
      </c>
      <c r="U199" s="76">
        <f t="shared" si="36"/>
        <v>0</v>
      </c>
      <c r="V199" s="77">
        <f t="shared" ref="V199:V262" si="40">$I$5-I200</f>
        <v>193</v>
      </c>
      <c r="W199" s="78">
        <f t="shared" ref="W199:W262" si="41">Q199</f>
        <v>35202.208431839041</v>
      </c>
    </row>
    <row r="200" spans="9:23" x14ac:dyDescent="0.25">
      <c r="I200" s="79">
        <f t="shared" ref="I200:I263" si="42">IF(I199-1&gt;0,I199-1,0)</f>
        <v>167</v>
      </c>
      <c r="J200" s="72">
        <f t="shared" si="38"/>
        <v>110.41666666666667</v>
      </c>
      <c r="K200" s="80"/>
      <c r="L200" s="72">
        <f t="shared" si="37"/>
        <v>0</v>
      </c>
      <c r="M200" s="72">
        <f>0</f>
        <v>0</v>
      </c>
      <c r="N200" s="72">
        <f t="shared" ref="N200:N263" si="43">IF(I200&gt;0,O200*($N$5/12),0)</f>
        <v>0</v>
      </c>
      <c r="O200" s="72">
        <f t="shared" ref="O200:O263" si="44">IF(I200&gt;0,(Q199+R200)*(1-($N$5/12)),0)</f>
        <v>35312.625098505705</v>
      </c>
      <c r="P200" s="72">
        <f t="shared" ref="P200:P263" si="45">O200*($B$15/12)</f>
        <v>176.56312549252854</v>
      </c>
      <c r="Q200" s="72">
        <f t="shared" si="39"/>
        <v>35489.188223998237</v>
      </c>
      <c r="R200" s="74">
        <f t="shared" ref="R200:R263" si="46">IF(I200&gt;0,(J200-K200-L200-M200),0)</f>
        <v>110.41666666666667</v>
      </c>
      <c r="S200" s="75">
        <f>IF(I200&gt;0,Q200-(SUM($J$7:J200)+$E$35),0)</f>
        <v>14068.354890664883</v>
      </c>
      <c r="T200" s="76">
        <f t="shared" ref="T200:T263" si="47">IF(S200&lt;0,0,1)</f>
        <v>1</v>
      </c>
      <c r="U200" s="76">
        <f t="shared" ref="U200:U263" si="48">T201-T200</f>
        <v>0</v>
      </c>
      <c r="V200" s="77">
        <f t="shared" si="40"/>
        <v>194</v>
      </c>
      <c r="W200" s="78">
        <f t="shared" si="41"/>
        <v>35489.188223998237</v>
      </c>
    </row>
    <row r="201" spans="9:23" x14ac:dyDescent="0.25">
      <c r="I201" s="79">
        <f t="shared" si="42"/>
        <v>166</v>
      </c>
      <c r="J201" s="72">
        <f t="shared" si="38"/>
        <v>110.41666666666667</v>
      </c>
      <c r="K201" s="80"/>
      <c r="L201" s="72">
        <f t="shared" si="37"/>
        <v>0</v>
      </c>
      <c r="M201" s="72">
        <f>0</f>
        <v>0</v>
      </c>
      <c r="N201" s="72">
        <f t="shared" si="43"/>
        <v>0</v>
      </c>
      <c r="O201" s="72">
        <f t="shared" si="44"/>
        <v>35599.604890664901</v>
      </c>
      <c r="P201" s="72">
        <f t="shared" si="45"/>
        <v>177.99802445332452</v>
      </c>
      <c r="Q201" s="72">
        <f t="shared" si="39"/>
        <v>35777.602915118223</v>
      </c>
      <c r="R201" s="74">
        <f t="shared" si="46"/>
        <v>110.41666666666667</v>
      </c>
      <c r="S201" s="75">
        <f>IF(I201&gt;0,Q201-(SUM($J$7:J201)+$E$35),0)</f>
        <v>14246.352915118201</v>
      </c>
      <c r="T201" s="76">
        <f t="shared" si="47"/>
        <v>1</v>
      </c>
      <c r="U201" s="76">
        <f t="shared" si="48"/>
        <v>0</v>
      </c>
      <c r="V201" s="77">
        <f t="shared" si="40"/>
        <v>195</v>
      </c>
      <c r="W201" s="78">
        <f t="shared" si="41"/>
        <v>35777.602915118223</v>
      </c>
    </row>
    <row r="202" spans="9:23" x14ac:dyDescent="0.25">
      <c r="I202" s="79">
        <f t="shared" si="42"/>
        <v>165</v>
      </c>
      <c r="J202" s="72">
        <f t="shared" si="38"/>
        <v>110.41666666666667</v>
      </c>
      <c r="K202" s="80"/>
      <c r="L202" s="72">
        <f t="shared" si="37"/>
        <v>0</v>
      </c>
      <c r="M202" s="72">
        <f>0</f>
        <v>0</v>
      </c>
      <c r="N202" s="72">
        <f t="shared" si="43"/>
        <v>0</v>
      </c>
      <c r="O202" s="72">
        <f t="shared" si="44"/>
        <v>35888.019581784887</v>
      </c>
      <c r="P202" s="72">
        <f t="shared" si="45"/>
        <v>179.44009790892443</v>
      </c>
      <c r="Q202" s="72">
        <f t="shared" si="39"/>
        <v>36067.459679693813</v>
      </c>
      <c r="R202" s="74">
        <f t="shared" si="46"/>
        <v>110.41666666666667</v>
      </c>
      <c r="S202" s="75">
        <f>IF(I202&gt;0,Q202-(SUM($J$7:J202)+$E$35),0)</f>
        <v>14425.793013027123</v>
      </c>
      <c r="T202" s="76">
        <f t="shared" si="47"/>
        <v>1</v>
      </c>
      <c r="U202" s="76">
        <f t="shared" si="48"/>
        <v>0</v>
      </c>
      <c r="V202" s="77">
        <f t="shared" si="40"/>
        <v>196</v>
      </c>
      <c r="W202" s="78">
        <f t="shared" si="41"/>
        <v>36067.459679693813</v>
      </c>
    </row>
    <row r="203" spans="9:23" x14ac:dyDescent="0.25">
      <c r="I203" s="79">
        <f t="shared" si="42"/>
        <v>164</v>
      </c>
      <c r="J203" s="72">
        <f t="shared" si="38"/>
        <v>110.41666666666667</v>
      </c>
      <c r="K203" s="80"/>
      <c r="L203" s="72">
        <f t="shared" si="37"/>
        <v>0</v>
      </c>
      <c r="M203" s="72">
        <f>0</f>
        <v>0</v>
      </c>
      <c r="N203" s="72">
        <f t="shared" si="43"/>
        <v>0</v>
      </c>
      <c r="O203" s="72">
        <f t="shared" si="44"/>
        <v>36177.876346360477</v>
      </c>
      <c r="P203" s="72">
        <f t="shared" si="45"/>
        <v>180.88938173180239</v>
      </c>
      <c r="Q203" s="72">
        <f t="shared" si="39"/>
        <v>36358.765728092279</v>
      </c>
      <c r="R203" s="74">
        <f t="shared" si="46"/>
        <v>110.41666666666667</v>
      </c>
      <c r="S203" s="75">
        <f>IF(I203&gt;0,Q203-(SUM($J$7:J203)+$E$35),0)</f>
        <v>14606.682394758922</v>
      </c>
      <c r="T203" s="76">
        <f t="shared" si="47"/>
        <v>1</v>
      </c>
      <c r="U203" s="76">
        <f t="shared" si="48"/>
        <v>0</v>
      </c>
      <c r="V203" s="77">
        <f t="shared" si="40"/>
        <v>197</v>
      </c>
      <c r="W203" s="78">
        <f t="shared" si="41"/>
        <v>36358.765728092279</v>
      </c>
    </row>
    <row r="204" spans="9:23" x14ac:dyDescent="0.25">
      <c r="I204" s="79">
        <f t="shared" si="42"/>
        <v>163</v>
      </c>
      <c r="J204" s="72">
        <f t="shared" si="38"/>
        <v>110.41666666666667</v>
      </c>
      <c r="K204" s="80"/>
      <c r="L204" s="72">
        <f t="shared" si="37"/>
        <v>0</v>
      </c>
      <c r="M204" s="72">
        <f>0</f>
        <v>0</v>
      </c>
      <c r="N204" s="72">
        <f t="shared" si="43"/>
        <v>0</v>
      </c>
      <c r="O204" s="72">
        <f t="shared" si="44"/>
        <v>36469.182394758944</v>
      </c>
      <c r="P204" s="72">
        <f t="shared" si="45"/>
        <v>182.34591197379473</v>
      </c>
      <c r="Q204" s="72">
        <f t="shared" si="39"/>
        <v>36651.52830673274</v>
      </c>
      <c r="R204" s="74">
        <f t="shared" si="46"/>
        <v>110.41666666666667</v>
      </c>
      <c r="S204" s="75">
        <f>IF(I204&gt;0,Q204-(SUM($J$7:J204)+$E$35),0)</f>
        <v>14789.028306732715</v>
      </c>
      <c r="T204" s="76">
        <f t="shared" si="47"/>
        <v>1</v>
      </c>
      <c r="U204" s="76">
        <f t="shared" si="48"/>
        <v>0</v>
      </c>
      <c r="V204" s="77">
        <f t="shared" si="40"/>
        <v>198</v>
      </c>
      <c r="W204" s="78">
        <f t="shared" si="41"/>
        <v>36651.52830673274</v>
      </c>
    </row>
    <row r="205" spans="9:23" x14ac:dyDescent="0.25">
      <c r="I205" s="79">
        <f t="shared" si="42"/>
        <v>162</v>
      </c>
      <c r="J205" s="72">
        <f t="shared" si="38"/>
        <v>110.41666666666667</v>
      </c>
      <c r="K205" s="80"/>
      <c r="L205" s="72">
        <f t="shared" si="37"/>
        <v>0</v>
      </c>
      <c r="M205" s="72">
        <f>0</f>
        <v>0</v>
      </c>
      <c r="N205" s="72">
        <f t="shared" si="43"/>
        <v>0</v>
      </c>
      <c r="O205" s="72">
        <f t="shared" si="44"/>
        <v>36761.944973399404</v>
      </c>
      <c r="P205" s="72">
        <f t="shared" si="45"/>
        <v>183.80972486699702</v>
      </c>
      <c r="Q205" s="72">
        <f t="shared" si="39"/>
        <v>36945.754698266399</v>
      </c>
      <c r="R205" s="74">
        <f t="shared" si="46"/>
        <v>110.41666666666667</v>
      </c>
      <c r="S205" s="75">
        <f>IF(I205&gt;0,Q205-(SUM($J$7:J205)+$E$35),0)</f>
        <v>14972.838031599706</v>
      </c>
      <c r="T205" s="76">
        <f t="shared" si="47"/>
        <v>1</v>
      </c>
      <c r="U205" s="76">
        <f t="shared" si="48"/>
        <v>0</v>
      </c>
      <c r="V205" s="77">
        <f t="shared" si="40"/>
        <v>199</v>
      </c>
      <c r="W205" s="78">
        <f t="shared" si="41"/>
        <v>36945.754698266399</v>
      </c>
    </row>
    <row r="206" spans="9:23" x14ac:dyDescent="0.25">
      <c r="I206" s="79">
        <f t="shared" si="42"/>
        <v>161</v>
      </c>
      <c r="J206" s="72">
        <f t="shared" si="38"/>
        <v>110.41666666666667</v>
      </c>
      <c r="K206" s="80"/>
      <c r="L206" s="72">
        <f t="shared" si="37"/>
        <v>0</v>
      </c>
      <c r="M206" s="72">
        <f>0</f>
        <v>0</v>
      </c>
      <c r="N206" s="72">
        <f t="shared" si="43"/>
        <v>0</v>
      </c>
      <c r="O206" s="72">
        <f t="shared" si="44"/>
        <v>37056.171364933063</v>
      </c>
      <c r="P206" s="72">
        <f t="shared" si="45"/>
        <v>185.28085682466531</v>
      </c>
      <c r="Q206" s="72">
        <f t="shared" si="39"/>
        <v>37241.452221757725</v>
      </c>
      <c r="R206" s="74">
        <f t="shared" si="46"/>
        <v>110.41666666666667</v>
      </c>
      <c r="S206" s="75">
        <f>IF(I206&gt;0,Q206-(SUM($J$7:J206)+$E$35),0)</f>
        <v>15158.118888424364</v>
      </c>
      <c r="T206" s="76">
        <f t="shared" si="47"/>
        <v>1</v>
      </c>
      <c r="U206" s="76">
        <f t="shared" si="48"/>
        <v>0</v>
      </c>
      <c r="V206" s="77">
        <f t="shared" si="40"/>
        <v>200</v>
      </c>
      <c r="W206" s="78">
        <f t="shared" si="41"/>
        <v>37241.452221757725</v>
      </c>
    </row>
    <row r="207" spans="9:23" x14ac:dyDescent="0.25">
      <c r="I207" s="79">
        <f t="shared" si="42"/>
        <v>160</v>
      </c>
      <c r="J207" s="72">
        <f t="shared" si="38"/>
        <v>110.41666666666667</v>
      </c>
      <c r="K207" s="80"/>
      <c r="L207" s="72">
        <f t="shared" si="37"/>
        <v>0</v>
      </c>
      <c r="M207" s="72">
        <f>0</f>
        <v>0</v>
      </c>
      <c r="N207" s="72">
        <f t="shared" si="43"/>
        <v>0</v>
      </c>
      <c r="O207" s="72">
        <f t="shared" si="44"/>
        <v>37351.868888424389</v>
      </c>
      <c r="P207" s="72">
        <f t="shared" si="45"/>
        <v>186.75934444212194</v>
      </c>
      <c r="Q207" s="72">
        <f t="shared" si="39"/>
        <v>37538.628232866511</v>
      </c>
      <c r="R207" s="74">
        <f t="shared" si="46"/>
        <v>110.41666666666667</v>
      </c>
      <c r="S207" s="75">
        <f>IF(I207&gt;0,Q207-(SUM($J$7:J207)+$E$35),0)</f>
        <v>15344.878232866482</v>
      </c>
      <c r="T207" s="76">
        <f t="shared" si="47"/>
        <v>1</v>
      </c>
      <c r="U207" s="76">
        <f t="shared" si="48"/>
        <v>0</v>
      </c>
      <c r="V207" s="77">
        <f t="shared" si="40"/>
        <v>201</v>
      </c>
      <c r="W207" s="78">
        <f t="shared" si="41"/>
        <v>37538.628232866511</v>
      </c>
    </row>
    <row r="208" spans="9:23" x14ac:dyDescent="0.25">
      <c r="I208" s="79">
        <f t="shared" si="42"/>
        <v>159</v>
      </c>
      <c r="J208" s="72">
        <f t="shared" si="38"/>
        <v>110.41666666666667</v>
      </c>
      <c r="K208" s="80"/>
      <c r="L208" s="72">
        <f t="shared" si="37"/>
        <v>0</v>
      </c>
      <c r="M208" s="72">
        <f>0</f>
        <v>0</v>
      </c>
      <c r="N208" s="72">
        <f t="shared" si="43"/>
        <v>0</v>
      </c>
      <c r="O208" s="72">
        <f t="shared" si="44"/>
        <v>37649.044899533175</v>
      </c>
      <c r="P208" s="72">
        <f t="shared" si="45"/>
        <v>188.24522449766587</v>
      </c>
      <c r="Q208" s="72">
        <f t="shared" si="39"/>
        <v>37837.290124030842</v>
      </c>
      <c r="R208" s="74">
        <f t="shared" si="46"/>
        <v>110.41666666666667</v>
      </c>
      <c r="S208" s="75">
        <f>IF(I208&gt;0,Q208-(SUM($J$7:J208)+$E$35),0)</f>
        <v>15533.123457364145</v>
      </c>
      <c r="T208" s="76">
        <f t="shared" si="47"/>
        <v>1</v>
      </c>
      <c r="U208" s="76">
        <f t="shared" si="48"/>
        <v>0</v>
      </c>
      <c r="V208" s="77">
        <f t="shared" si="40"/>
        <v>202</v>
      </c>
      <c r="W208" s="78">
        <f t="shared" si="41"/>
        <v>37837.290124030842</v>
      </c>
    </row>
    <row r="209" spans="9:23" x14ac:dyDescent="0.25">
      <c r="I209" s="79">
        <f t="shared" si="42"/>
        <v>158</v>
      </c>
      <c r="J209" s="72">
        <f t="shared" si="38"/>
        <v>110.41666666666667</v>
      </c>
      <c r="K209" s="80"/>
      <c r="L209" s="72">
        <f t="shared" si="37"/>
        <v>0</v>
      </c>
      <c r="M209" s="72">
        <f>0</f>
        <v>0</v>
      </c>
      <c r="N209" s="72">
        <f t="shared" si="43"/>
        <v>0</v>
      </c>
      <c r="O209" s="72">
        <f t="shared" si="44"/>
        <v>37947.706790697506</v>
      </c>
      <c r="P209" s="72">
        <f t="shared" si="45"/>
        <v>189.73853395348755</v>
      </c>
      <c r="Q209" s="72">
        <f t="shared" si="39"/>
        <v>38137.445324650995</v>
      </c>
      <c r="R209" s="74">
        <f t="shared" si="46"/>
        <v>110.41666666666667</v>
      </c>
      <c r="S209" s="75">
        <f>IF(I209&gt;0,Q209-(SUM($J$7:J209)+$E$35),0)</f>
        <v>15722.86199131763</v>
      </c>
      <c r="T209" s="76">
        <f t="shared" si="47"/>
        <v>1</v>
      </c>
      <c r="U209" s="76">
        <f t="shared" si="48"/>
        <v>0</v>
      </c>
      <c r="V209" s="77">
        <f t="shared" si="40"/>
        <v>203</v>
      </c>
      <c r="W209" s="78">
        <f t="shared" si="41"/>
        <v>38137.445324650995</v>
      </c>
    </row>
    <row r="210" spans="9:23" x14ac:dyDescent="0.25">
      <c r="I210" s="79">
        <f t="shared" si="42"/>
        <v>157</v>
      </c>
      <c r="J210" s="72">
        <f t="shared" si="38"/>
        <v>110.41666666666667</v>
      </c>
      <c r="K210" s="80"/>
      <c r="L210" s="72">
        <f t="shared" si="37"/>
        <v>0</v>
      </c>
      <c r="M210" s="72">
        <f>0</f>
        <v>0</v>
      </c>
      <c r="N210" s="72">
        <f t="shared" si="43"/>
        <v>0</v>
      </c>
      <c r="O210" s="72">
        <f t="shared" si="44"/>
        <v>38247.861991317659</v>
      </c>
      <c r="P210" s="72">
        <f t="shared" si="45"/>
        <v>191.2393099565883</v>
      </c>
      <c r="Q210" s="72">
        <f t="shared" si="39"/>
        <v>38439.101301274248</v>
      </c>
      <c r="R210" s="74">
        <f t="shared" si="46"/>
        <v>110.41666666666667</v>
      </c>
      <c r="S210" s="75">
        <f>IF(I210&gt;0,Q210-(SUM($J$7:J210)+$E$35),0)</f>
        <v>15914.101301274215</v>
      </c>
      <c r="T210" s="76">
        <f t="shared" si="47"/>
        <v>1</v>
      </c>
      <c r="U210" s="76">
        <f t="shared" si="48"/>
        <v>0</v>
      </c>
      <c r="V210" s="77">
        <f t="shared" si="40"/>
        <v>204</v>
      </c>
      <c r="W210" s="78">
        <f t="shared" si="41"/>
        <v>38439.101301274248</v>
      </c>
    </row>
    <row r="211" spans="9:23" x14ac:dyDescent="0.25">
      <c r="I211" s="82">
        <f t="shared" si="42"/>
        <v>156</v>
      </c>
      <c r="J211" s="72">
        <f t="shared" si="38"/>
        <v>110.41666666666667</v>
      </c>
      <c r="K211" s="83"/>
      <c r="L211" s="72">
        <f t="shared" si="37"/>
        <v>24.95</v>
      </c>
      <c r="M211" s="72">
        <f>0</f>
        <v>0</v>
      </c>
      <c r="N211" s="72">
        <f t="shared" si="43"/>
        <v>0</v>
      </c>
      <c r="O211" s="72">
        <f t="shared" si="44"/>
        <v>38524.567967940915</v>
      </c>
      <c r="P211" s="72">
        <f t="shared" si="45"/>
        <v>192.62283983970457</v>
      </c>
      <c r="Q211" s="72">
        <f t="shared" si="39"/>
        <v>38717.190807780622</v>
      </c>
      <c r="R211" s="74">
        <f t="shared" si="46"/>
        <v>85.466666666666669</v>
      </c>
      <c r="S211" s="75">
        <f>IF(I211&gt;0,Q211-(SUM($J$7:J211)+$E$35),0)</f>
        <v>16081.774141113921</v>
      </c>
      <c r="T211" s="76">
        <f t="shared" si="47"/>
        <v>1</v>
      </c>
      <c r="U211" s="76">
        <f t="shared" si="48"/>
        <v>0</v>
      </c>
      <c r="V211" s="77">
        <f t="shared" si="40"/>
        <v>205</v>
      </c>
      <c r="W211" s="78">
        <f t="shared" si="41"/>
        <v>38717.190807780622</v>
      </c>
    </row>
    <row r="212" spans="9:23" x14ac:dyDescent="0.25">
      <c r="I212" s="79">
        <f t="shared" si="42"/>
        <v>155</v>
      </c>
      <c r="J212" s="72">
        <f t="shared" si="38"/>
        <v>110.41666666666667</v>
      </c>
      <c r="K212" s="80"/>
      <c r="L212" s="72">
        <f t="shared" si="37"/>
        <v>0</v>
      </c>
      <c r="M212" s="72">
        <f>0</f>
        <v>0</v>
      </c>
      <c r="N212" s="72">
        <f t="shared" si="43"/>
        <v>0</v>
      </c>
      <c r="O212" s="72">
        <f t="shared" si="44"/>
        <v>38827.607474447286</v>
      </c>
      <c r="P212" s="72">
        <f t="shared" si="45"/>
        <v>194.13803737223643</v>
      </c>
      <c r="Q212" s="72">
        <f t="shared" si="39"/>
        <v>39021.745511819521</v>
      </c>
      <c r="R212" s="74">
        <f t="shared" si="46"/>
        <v>110.41666666666667</v>
      </c>
      <c r="S212" s="75">
        <f>IF(I212&gt;0,Q212-(SUM($J$7:J212)+$E$35),0)</f>
        <v>16275.912178486153</v>
      </c>
      <c r="T212" s="76">
        <f t="shared" si="47"/>
        <v>1</v>
      </c>
      <c r="U212" s="76">
        <f t="shared" si="48"/>
        <v>0</v>
      </c>
      <c r="V212" s="77">
        <f t="shared" si="40"/>
        <v>206</v>
      </c>
      <c r="W212" s="78">
        <f t="shared" si="41"/>
        <v>39021.745511819521</v>
      </c>
    </row>
    <row r="213" spans="9:23" x14ac:dyDescent="0.25">
      <c r="I213" s="79">
        <f t="shared" si="42"/>
        <v>154</v>
      </c>
      <c r="J213" s="72">
        <f t="shared" si="38"/>
        <v>110.41666666666667</v>
      </c>
      <c r="K213" s="80"/>
      <c r="L213" s="72">
        <f t="shared" si="37"/>
        <v>0</v>
      </c>
      <c r="M213" s="72">
        <f>0</f>
        <v>0</v>
      </c>
      <c r="N213" s="72">
        <f t="shared" si="43"/>
        <v>0</v>
      </c>
      <c r="O213" s="72">
        <f t="shared" si="44"/>
        <v>39132.162178486185</v>
      </c>
      <c r="P213" s="72">
        <f t="shared" si="45"/>
        <v>195.66081089243093</v>
      </c>
      <c r="Q213" s="72">
        <f t="shared" si="39"/>
        <v>39327.822989378619</v>
      </c>
      <c r="R213" s="74">
        <f t="shared" si="46"/>
        <v>110.41666666666667</v>
      </c>
      <c r="S213" s="75">
        <f>IF(I213&gt;0,Q213-(SUM($J$7:J213)+$E$35),0)</f>
        <v>16471.572989378583</v>
      </c>
      <c r="T213" s="76">
        <f t="shared" si="47"/>
        <v>1</v>
      </c>
      <c r="U213" s="76">
        <f t="shared" si="48"/>
        <v>0</v>
      </c>
      <c r="V213" s="77">
        <f t="shared" si="40"/>
        <v>207</v>
      </c>
      <c r="W213" s="78">
        <f t="shared" si="41"/>
        <v>39327.822989378619</v>
      </c>
    </row>
    <row r="214" spans="9:23" x14ac:dyDescent="0.25">
      <c r="I214" s="79">
        <f t="shared" si="42"/>
        <v>153</v>
      </c>
      <c r="J214" s="72">
        <f t="shared" si="38"/>
        <v>110.41666666666667</v>
      </c>
      <c r="K214" s="80"/>
      <c r="L214" s="72">
        <f t="shared" si="37"/>
        <v>0</v>
      </c>
      <c r="M214" s="72">
        <f>0</f>
        <v>0</v>
      </c>
      <c r="N214" s="72">
        <f t="shared" si="43"/>
        <v>0</v>
      </c>
      <c r="O214" s="72">
        <f t="shared" si="44"/>
        <v>39438.239656045283</v>
      </c>
      <c r="P214" s="72">
        <f t="shared" si="45"/>
        <v>197.19119828022642</v>
      </c>
      <c r="Q214" s="72">
        <f t="shared" si="39"/>
        <v>39635.43085432551</v>
      </c>
      <c r="R214" s="74">
        <f t="shared" si="46"/>
        <v>110.41666666666667</v>
      </c>
      <c r="S214" s="75">
        <f>IF(I214&gt;0,Q214-(SUM($J$7:J214)+$E$35),0)</f>
        <v>16668.764187658806</v>
      </c>
      <c r="T214" s="76">
        <f t="shared" si="47"/>
        <v>1</v>
      </c>
      <c r="U214" s="76">
        <f t="shared" si="48"/>
        <v>0</v>
      </c>
      <c r="V214" s="77">
        <f t="shared" si="40"/>
        <v>208</v>
      </c>
      <c r="W214" s="78">
        <f t="shared" si="41"/>
        <v>39635.43085432551</v>
      </c>
    </row>
    <row r="215" spans="9:23" x14ac:dyDescent="0.25">
      <c r="I215" s="79">
        <f t="shared" si="42"/>
        <v>152</v>
      </c>
      <c r="J215" s="72">
        <f t="shared" si="38"/>
        <v>110.41666666666667</v>
      </c>
      <c r="K215" s="80"/>
      <c r="L215" s="72">
        <f t="shared" si="37"/>
        <v>0</v>
      </c>
      <c r="M215" s="72">
        <f>0</f>
        <v>0</v>
      </c>
      <c r="N215" s="72">
        <f t="shared" si="43"/>
        <v>0</v>
      </c>
      <c r="O215" s="72">
        <f t="shared" si="44"/>
        <v>39745.847520992174</v>
      </c>
      <c r="P215" s="72">
        <f t="shared" si="45"/>
        <v>198.72923760496087</v>
      </c>
      <c r="Q215" s="72">
        <f t="shared" si="39"/>
        <v>39944.576758597133</v>
      </c>
      <c r="R215" s="74">
        <f t="shared" si="46"/>
        <v>110.41666666666667</v>
      </c>
      <c r="S215" s="75">
        <f>IF(I215&gt;0,Q215-(SUM($J$7:J215)+$E$35),0)</f>
        <v>16867.493425263761</v>
      </c>
      <c r="T215" s="76">
        <f t="shared" si="47"/>
        <v>1</v>
      </c>
      <c r="U215" s="76">
        <f t="shared" si="48"/>
        <v>0</v>
      </c>
      <c r="V215" s="77">
        <f t="shared" si="40"/>
        <v>209</v>
      </c>
      <c r="W215" s="78">
        <f t="shared" si="41"/>
        <v>39944.576758597133</v>
      </c>
    </row>
    <row r="216" spans="9:23" x14ac:dyDescent="0.25">
      <c r="I216" s="79">
        <f t="shared" si="42"/>
        <v>151</v>
      </c>
      <c r="J216" s="72">
        <f t="shared" si="38"/>
        <v>110.41666666666667</v>
      </c>
      <c r="K216" s="80"/>
      <c r="L216" s="72">
        <f t="shared" si="37"/>
        <v>0</v>
      </c>
      <c r="M216" s="72">
        <f>0</f>
        <v>0</v>
      </c>
      <c r="N216" s="72">
        <f t="shared" si="43"/>
        <v>0</v>
      </c>
      <c r="O216" s="72">
        <f t="shared" si="44"/>
        <v>40054.993425263798</v>
      </c>
      <c r="P216" s="72">
        <f t="shared" si="45"/>
        <v>200.27496712631898</v>
      </c>
      <c r="Q216" s="72">
        <f t="shared" si="39"/>
        <v>40255.268392390113</v>
      </c>
      <c r="R216" s="74">
        <f t="shared" si="46"/>
        <v>110.41666666666667</v>
      </c>
      <c r="S216" s="75">
        <f>IF(I216&gt;0,Q216-(SUM($J$7:J216)+$E$35),0)</f>
        <v>17067.768392390073</v>
      </c>
      <c r="T216" s="76">
        <f t="shared" si="47"/>
        <v>1</v>
      </c>
      <c r="U216" s="76">
        <f t="shared" si="48"/>
        <v>0</v>
      </c>
      <c r="V216" s="77">
        <f t="shared" si="40"/>
        <v>210</v>
      </c>
      <c r="W216" s="78">
        <f t="shared" si="41"/>
        <v>40255.268392390113</v>
      </c>
    </row>
    <row r="217" spans="9:23" x14ac:dyDescent="0.25">
      <c r="I217" s="79">
        <f t="shared" si="42"/>
        <v>150</v>
      </c>
      <c r="J217" s="72">
        <f t="shared" si="38"/>
        <v>110.41666666666667</v>
      </c>
      <c r="K217" s="80"/>
      <c r="L217" s="72">
        <f t="shared" si="37"/>
        <v>0</v>
      </c>
      <c r="M217" s="72">
        <f>0</f>
        <v>0</v>
      </c>
      <c r="N217" s="72">
        <f t="shared" si="43"/>
        <v>0</v>
      </c>
      <c r="O217" s="72">
        <f t="shared" si="44"/>
        <v>40365.685059056777</v>
      </c>
      <c r="P217" s="72">
        <f t="shared" si="45"/>
        <v>201.82842529528389</v>
      </c>
      <c r="Q217" s="72">
        <f t="shared" si="39"/>
        <v>40567.513484352065</v>
      </c>
      <c r="R217" s="74">
        <f t="shared" si="46"/>
        <v>110.41666666666667</v>
      </c>
      <c r="S217" s="75">
        <f>IF(I217&gt;0,Q217-(SUM($J$7:J217)+$E$35),0)</f>
        <v>17269.596817685357</v>
      </c>
      <c r="T217" s="76">
        <f t="shared" si="47"/>
        <v>1</v>
      </c>
      <c r="U217" s="76">
        <f t="shared" si="48"/>
        <v>0</v>
      </c>
      <c r="V217" s="77">
        <f t="shared" si="40"/>
        <v>211</v>
      </c>
      <c r="W217" s="78">
        <f t="shared" si="41"/>
        <v>40567.513484352065</v>
      </c>
    </row>
    <row r="218" spans="9:23" x14ac:dyDescent="0.25">
      <c r="I218" s="79">
        <f t="shared" si="42"/>
        <v>149</v>
      </c>
      <c r="J218" s="72">
        <f t="shared" si="38"/>
        <v>110.41666666666667</v>
      </c>
      <c r="K218" s="80"/>
      <c r="L218" s="72">
        <f t="shared" si="37"/>
        <v>0</v>
      </c>
      <c r="M218" s="72">
        <f>0</f>
        <v>0</v>
      </c>
      <c r="N218" s="72">
        <f t="shared" si="43"/>
        <v>0</v>
      </c>
      <c r="O218" s="72">
        <f t="shared" si="44"/>
        <v>40677.930151018729</v>
      </c>
      <c r="P218" s="72">
        <f t="shared" si="45"/>
        <v>203.38965075509364</v>
      </c>
      <c r="Q218" s="72">
        <f t="shared" si="39"/>
        <v>40881.319801773825</v>
      </c>
      <c r="R218" s="74">
        <f t="shared" si="46"/>
        <v>110.41666666666667</v>
      </c>
      <c r="S218" s="75">
        <f>IF(I218&gt;0,Q218-(SUM($J$7:J218)+$E$35),0)</f>
        <v>17472.986468440449</v>
      </c>
      <c r="T218" s="76">
        <f t="shared" si="47"/>
        <v>1</v>
      </c>
      <c r="U218" s="76">
        <f t="shared" si="48"/>
        <v>0</v>
      </c>
      <c r="V218" s="77">
        <f t="shared" si="40"/>
        <v>212</v>
      </c>
      <c r="W218" s="78">
        <f t="shared" si="41"/>
        <v>40881.319801773825</v>
      </c>
    </row>
    <row r="219" spans="9:23" x14ac:dyDescent="0.25">
      <c r="I219" s="79">
        <f t="shared" si="42"/>
        <v>148</v>
      </c>
      <c r="J219" s="72">
        <f t="shared" si="38"/>
        <v>110.41666666666667</v>
      </c>
      <c r="K219" s="80"/>
      <c r="L219" s="72">
        <f t="shared" si="37"/>
        <v>0</v>
      </c>
      <c r="M219" s="72">
        <f>0</f>
        <v>0</v>
      </c>
      <c r="N219" s="72">
        <f t="shared" si="43"/>
        <v>0</v>
      </c>
      <c r="O219" s="72">
        <f t="shared" si="44"/>
        <v>40991.736468440489</v>
      </c>
      <c r="P219" s="72">
        <f t="shared" si="45"/>
        <v>204.95868234220245</v>
      </c>
      <c r="Q219" s="72">
        <f t="shared" si="39"/>
        <v>41196.695150782689</v>
      </c>
      <c r="R219" s="74">
        <f t="shared" si="46"/>
        <v>110.41666666666667</v>
      </c>
      <c r="S219" s="75">
        <f>IF(I219&gt;0,Q219-(SUM($J$7:J219)+$E$35),0)</f>
        <v>17677.945150782645</v>
      </c>
      <c r="T219" s="76">
        <f t="shared" si="47"/>
        <v>1</v>
      </c>
      <c r="U219" s="76">
        <f t="shared" si="48"/>
        <v>0</v>
      </c>
      <c r="V219" s="77">
        <f t="shared" si="40"/>
        <v>213</v>
      </c>
      <c r="W219" s="78">
        <f t="shared" si="41"/>
        <v>41196.695150782689</v>
      </c>
    </row>
    <row r="220" spans="9:23" x14ac:dyDescent="0.25">
      <c r="I220" s="79">
        <f t="shared" si="42"/>
        <v>147</v>
      </c>
      <c r="J220" s="72">
        <f t="shared" si="38"/>
        <v>110.41666666666667</v>
      </c>
      <c r="K220" s="80"/>
      <c r="L220" s="72">
        <f t="shared" si="37"/>
        <v>0</v>
      </c>
      <c r="M220" s="72">
        <f>0</f>
        <v>0</v>
      </c>
      <c r="N220" s="72">
        <f t="shared" si="43"/>
        <v>0</v>
      </c>
      <c r="O220" s="72">
        <f t="shared" si="44"/>
        <v>41307.111817449353</v>
      </c>
      <c r="P220" s="72">
        <f t="shared" si="45"/>
        <v>206.53555908724678</v>
      </c>
      <c r="Q220" s="72">
        <f t="shared" si="39"/>
        <v>41513.647376536603</v>
      </c>
      <c r="R220" s="74">
        <f t="shared" si="46"/>
        <v>110.41666666666667</v>
      </c>
      <c r="S220" s="75">
        <f>IF(I220&gt;0,Q220-(SUM($J$7:J220)+$E$35),0)</f>
        <v>17884.480709869891</v>
      </c>
      <c r="T220" s="76">
        <f t="shared" si="47"/>
        <v>1</v>
      </c>
      <c r="U220" s="76">
        <f t="shared" si="48"/>
        <v>0</v>
      </c>
      <c r="V220" s="77">
        <f t="shared" si="40"/>
        <v>214</v>
      </c>
      <c r="W220" s="78">
        <f t="shared" si="41"/>
        <v>41513.647376536603</v>
      </c>
    </row>
    <row r="221" spans="9:23" x14ac:dyDescent="0.25">
      <c r="I221" s="79">
        <f t="shared" si="42"/>
        <v>146</v>
      </c>
      <c r="J221" s="72">
        <f t="shared" si="38"/>
        <v>110.41666666666667</v>
      </c>
      <c r="K221" s="80"/>
      <c r="L221" s="72">
        <f t="shared" si="37"/>
        <v>0</v>
      </c>
      <c r="M221" s="72">
        <f>0</f>
        <v>0</v>
      </c>
      <c r="N221" s="72">
        <f t="shared" si="43"/>
        <v>0</v>
      </c>
      <c r="O221" s="72">
        <f t="shared" si="44"/>
        <v>41624.064043203267</v>
      </c>
      <c r="P221" s="72">
        <f t="shared" si="45"/>
        <v>208.12032021601635</v>
      </c>
      <c r="Q221" s="72">
        <f t="shared" si="39"/>
        <v>41832.184363419285</v>
      </c>
      <c r="R221" s="74">
        <f t="shared" si="46"/>
        <v>110.41666666666667</v>
      </c>
      <c r="S221" s="75">
        <f>IF(I221&gt;0,Q221-(SUM($J$7:J221)+$E$35),0)</f>
        <v>18092.601030085905</v>
      </c>
      <c r="T221" s="76">
        <f t="shared" si="47"/>
        <v>1</v>
      </c>
      <c r="U221" s="76">
        <f t="shared" si="48"/>
        <v>0</v>
      </c>
      <c r="V221" s="77">
        <f t="shared" si="40"/>
        <v>215</v>
      </c>
      <c r="W221" s="78">
        <f t="shared" si="41"/>
        <v>41832.184363419285</v>
      </c>
    </row>
    <row r="222" spans="9:23" x14ac:dyDescent="0.25">
      <c r="I222" s="79">
        <f t="shared" si="42"/>
        <v>145</v>
      </c>
      <c r="J222" s="72">
        <f t="shared" si="38"/>
        <v>110.41666666666667</v>
      </c>
      <c r="K222" s="80"/>
      <c r="L222" s="72">
        <f t="shared" si="37"/>
        <v>0</v>
      </c>
      <c r="M222" s="72">
        <f>0</f>
        <v>0</v>
      </c>
      <c r="N222" s="72">
        <f t="shared" si="43"/>
        <v>0</v>
      </c>
      <c r="O222" s="72">
        <f t="shared" si="44"/>
        <v>41942.601030085949</v>
      </c>
      <c r="P222" s="72">
        <f t="shared" si="45"/>
        <v>209.71300515042975</v>
      </c>
      <c r="Q222" s="72">
        <f t="shared" si="39"/>
        <v>42152.314035236377</v>
      </c>
      <c r="R222" s="74">
        <f t="shared" si="46"/>
        <v>110.41666666666667</v>
      </c>
      <c r="S222" s="75">
        <f>IF(I222&gt;0,Q222-(SUM($J$7:J222)+$E$35),0)</f>
        <v>18302.31403523633</v>
      </c>
      <c r="T222" s="76">
        <f t="shared" si="47"/>
        <v>1</v>
      </c>
      <c r="U222" s="76">
        <f t="shared" si="48"/>
        <v>0</v>
      </c>
      <c r="V222" s="77">
        <f t="shared" si="40"/>
        <v>216</v>
      </c>
      <c r="W222" s="78">
        <f t="shared" si="41"/>
        <v>42152.314035236377</v>
      </c>
    </row>
    <row r="223" spans="9:23" x14ac:dyDescent="0.25">
      <c r="I223" s="82">
        <f t="shared" si="42"/>
        <v>144</v>
      </c>
      <c r="J223" s="72">
        <f t="shared" si="38"/>
        <v>110.41666666666667</v>
      </c>
      <c r="K223" s="83"/>
      <c r="L223" s="72">
        <f t="shared" si="37"/>
        <v>24.95</v>
      </c>
      <c r="M223" s="72">
        <f>0</f>
        <v>0</v>
      </c>
      <c r="N223" s="72">
        <f t="shared" si="43"/>
        <v>0</v>
      </c>
      <c r="O223" s="72">
        <f t="shared" si="44"/>
        <v>42237.780701903044</v>
      </c>
      <c r="P223" s="72">
        <f t="shared" si="45"/>
        <v>211.18890350951523</v>
      </c>
      <c r="Q223" s="72">
        <f t="shared" si="39"/>
        <v>42448.96960541256</v>
      </c>
      <c r="R223" s="74">
        <f t="shared" si="46"/>
        <v>85.466666666666669</v>
      </c>
      <c r="S223" s="75">
        <f>IF(I223&gt;0,Q223-(SUM($J$7:J223)+$E$35),0)</f>
        <v>18488.552938745845</v>
      </c>
      <c r="T223" s="76">
        <f t="shared" si="47"/>
        <v>1</v>
      </c>
      <c r="U223" s="76">
        <f t="shared" si="48"/>
        <v>0</v>
      </c>
      <c r="V223" s="77">
        <f t="shared" si="40"/>
        <v>217</v>
      </c>
      <c r="W223" s="78">
        <f t="shared" si="41"/>
        <v>42448.96960541256</v>
      </c>
    </row>
    <row r="224" spans="9:23" x14ac:dyDescent="0.25">
      <c r="I224" s="79">
        <f t="shared" si="42"/>
        <v>143</v>
      </c>
      <c r="J224" s="72">
        <f t="shared" si="38"/>
        <v>110.41666666666667</v>
      </c>
      <c r="K224" s="80"/>
      <c r="L224" s="72">
        <f t="shared" si="37"/>
        <v>0</v>
      </c>
      <c r="M224" s="72">
        <f>0</f>
        <v>0</v>
      </c>
      <c r="N224" s="72">
        <f t="shared" si="43"/>
        <v>0</v>
      </c>
      <c r="O224" s="72">
        <f t="shared" si="44"/>
        <v>42559.386272079224</v>
      </c>
      <c r="P224" s="72">
        <f t="shared" si="45"/>
        <v>212.79693136039612</v>
      </c>
      <c r="Q224" s="72">
        <f t="shared" si="39"/>
        <v>42772.183203439621</v>
      </c>
      <c r="R224" s="74">
        <f t="shared" si="46"/>
        <v>110.41666666666667</v>
      </c>
      <c r="S224" s="75">
        <f>IF(I224&gt;0,Q224-(SUM($J$7:J224)+$E$35),0)</f>
        <v>18701.349870106238</v>
      </c>
      <c r="T224" s="76">
        <f t="shared" si="47"/>
        <v>1</v>
      </c>
      <c r="U224" s="76">
        <f t="shared" si="48"/>
        <v>0</v>
      </c>
      <c r="V224" s="77">
        <f t="shared" si="40"/>
        <v>218</v>
      </c>
      <c r="W224" s="78">
        <f t="shared" si="41"/>
        <v>42772.183203439621</v>
      </c>
    </row>
    <row r="225" spans="9:23" x14ac:dyDescent="0.25">
      <c r="I225" s="79">
        <f t="shared" si="42"/>
        <v>142</v>
      </c>
      <c r="J225" s="72">
        <f t="shared" si="38"/>
        <v>110.41666666666667</v>
      </c>
      <c r="K225" s="80"/>
      <c r="L225" s="72">
        <f t="shared" si="37"/>
        <v>0</v>
      </c>
      <c r="M225" s="72">
        <f>0</f>
        <v>0</v>
      </c>
      <c r="N225" s="72">
        <f t="shared" si="43"/>
        <v>0</v>
      </c>
      <c r="O225" s="72">
        <f t="shared" si="44"/>
        <v>42882.599870106285</v>
      </c>
      <c r="P225" s="72">
        <f t="shared" si="45"/>
        <v>214.41299935053144</v>
      </c>
      <c r="Q225" s="72">
        <f t="shared" si="39"/>
        <v>43097.012869456819</v>
      </c>
      <c r="R225" s="74">
        <f t="shared" si="46"/>
        <v>110.41666666666667</v>
      </c>
      <c r="S225" s="75">
        <f>IF(I225&gt;0,Q225-(SUM($J$7:J225)+$E$35),0)</f>
        <v>18915.762869456768</v>
      </c>
      <c r="T225" s="76">
        <f t="shared" si="47"/>
        <v>1</v>
      </c>
      <c r="U225" s="76">
        <f t="shared" si="48"/>
        <v>0</v>
      </c>
      <c r="V225" s="77">
        <f t="shared" si="40"/>
        <v>219</v>
      </c>
      <c r="W225" s="78">
        <f t="shared" si="41"/>
        <v>43097.012869456819</v>
      </c>
    </row>
    <row r="226" spans="9:23" x14ac:dyDescent="0.25">
      <c r="I226" s="79">
        <f t="shared" si="42"/>
        <v>141</v>
      </c>
      <c r="J226" s="72">
        <f t="shared" si="38"/>
        <v>110.41666666666667</v>
      </c>
      <c r="K226" s="80"/>
      <c r="L226" s="72">
        <f t="shared" si="37"/>
        <v>0</v>
      </c>
      <c r="M226" s="72">
        <f>0</f>
        <v>0</v>
      </c>
      <c r="N226" s="72">
        <f t="shared" si="43"/>
        <v>0</v>
      </c>
      <c r="O226" s="72">
        <f t="shared" si="44"/>
        <v>43207.429536123484</v>
      </c>
      <c r="P226" s="72">
        <f t="shared" si="45"/>
        <v>216.03714768061741</v>
      </c>
      <c r="Q226" s="72">
        <f t="shared" si="39"/>
        <v>43423.466683804101</v>
      </c>
      <c r="R226" s="74">
        <f t="shared" si="46"/>
        <v>110.41666666666667</v>
      </c>
      <c r="S226" s="75">
        <f>IF(I226&gt;0,Q226-(SUM($J$7:J226)+$E$35),0)</f>
        <v>19131.800017137382</v>
      </c>
      <c r="T226" s="76">
        <f t="shared" si="47"/>
        <v>1</v>
      </c>
      <c r="U226" s="76">
        <f t="shared" si="48"/>
        <v>0</v>
      </c>
      <c r="V226" s="77">
        <f t="shared" si="40"/>
        <v>220</v>
      </c>
      <c r="W226" s="78">
        <f t="shared" si="41"/>
        <v>43423.466683804101</v>
      </c>
    </row>
    <row r="227" spans="9:23" x14ac:dyDescent="0.25">
      <c r="I227" s="79">
        <f t="shared" si="42"/>
        <v>140</v>
      </c>
      <c r="J227" s="72">
        <f t="shared" si="38"/>
        <v>110.41666666666667</v>
      </c>
      <c r="K227" s="80"/>
      <c r="L227" s="72">
        <f t="shared" si="37"/>
        <v>0</v>
      </c>
      <c r="M227" s="72">
        <f>0</f>
        <v>0</v>
      </c>
      <c r="N227" s="72">
        <f t="shared" si="43"/>
        <v>0</v>
      </c>
      <c r="O227" s="72">
        <f t="shared" si="44"/>
        <v>43533.883350470765</v>
      </c>
      <c r="P227" s="72">
        <f t="shared" si="45"/>
        <v>217.66941675235384</v>
      </c>
      <c r="Q227" s="72">
        <f t="shared" si="39"/>
        <v>43751.552767223118</v>
      </c>
      <c r="R227" s="74">
        <f t="shared" si="46"/>
        <v>110.41666666666667</v>
      </c>
      <c r="S227" s="75">
        <f>IF(I227&gt;0,Q227-(SUM($J$7:J227)+$E$35),0)</f>
        <v>19349.469433889732</v>
      </c>
      <c r="T227" s="76">
        <f t="shared" si="47"/>
        <v>1</v>
      </c>
      <c r="U227" s="76">
        <f t="shared" si="48"/>
        <v>0</v>
      </c>
      <c r="V227" s="77">
        <f t="shared" si="40"/>
        <v>221</v>
      </c>
      <c r="W227" s="78">
        <f t="shared" si="41"/>
        <v>43751.552767223118</v>
      </c>
    </row>
    <row r="228" spans="9:23" x14ac:dyDescent="0.25">
      <c r="I228" s="79">
        <f t="shared" si="42"/>
        <v>139</v>
      </c>
      <c r="J228" s="72">
        <f t="shared" si="38"/>
        <v>110.41666666666667</v>
      </c>
      <c r="K228" s="80"/>
      <c r="L228" s="72">
        <f t="shared" si="37"/>
        <v>0</v>
      </c>
      <c r="M228" s="72">
        <f>0</f>
        <v>0</v>
      </c>
      <c r="N228" s="72">
        <f t="shared" si="43"/>
        <v>0</v>
      </c>
      <c r="O228" s="72">
        <f t="shared" si="44"/>
        <v>43861.969433889783</v>
      </c>
      <c r="P228" s="72">
        <f t="shared" si="45"/>
        <v>219.30984716944891</v>
      </c>
      <c r="Q228" s="72">
        <f t="shared" si="39"/>
        <v>44081.279281059229</v>
      </c>
      <c r="R228" s="74">
        <f t="shared" si="46"/>
        <v>110.41666666666667</v>
      </c>
      <c r="S228" s="75">
        <f>IF(I228&gt;0,Q228-(SUM($J$7:J228)+$E$35),0)</f>
        <v>19568.779281059175</v>
      </c>
      <c r="T228" s="76">
        <f t="shared" si="47"/>
        <v>1</v>
      </c>
      <c r="U228" s="76">
        <f t="shared" si="48"/>
        <v>0</v>
      </c>
      <c r="V228" s="77">
        <f t="shared" si="40"/>
        <v>222</v>
      </c>
      <c r="W228" s="78">
        <f t="shared" si="41"/>
        <v>44081.279281059229</v>
      </c>
    </row>
    <row r="229" spans="9:23" x14ac:dyDescent="0.25">
      <c r="I229" s="79">
        <f t="shared" si="42"/>
        <v>138</v>
      </c>
      <c r="J229" s="72">
        <f t="shared" si="38"/>
        <v>110.41666666666667</v>
      </c>
      <c r="K229" s="80"/>
      <c r="L229" s="72">
        <f t="shared" ref="L229:L292" si="49">IF(I229&gt;0,IF((MOD(I229,12)=0),$B$22+$B$48*$B$35,$B$48*$B$35),0)</f>
        <v>0</v>
      </c>
      <c r="M229" s="72">
        <f>0</f>
        <v>0</v>
      </c>
      <c r="N229" s="72">
        <f t="shared" si="43"/>
        <v>0</v>
      </c>
      <c r="O229" s="72">
        <f t="shared" si="44"/>
        <v>44191.695947725893</v>
      </c>
      <c r="P229" s="72">
        <f t="shared" si="45"/>
        <v>220.95847973862948</v>
      </c>
      <c r="Q229" s="72">
        <f t="shared" si="39"/>
        <v>44412.65442746452</v>
      </c>
      <c r="R229" s="74">
        <f t="shared" si="46"/>
        <v>110.41666666666667</v>
      </c>
      <c r="S229" s="75">
        <f>IF(I229&gt;0,Q229-(SUM($J$7:J229)+$E$35),0)</f>
        <v>19789.737760797798</v>
      </c>
      <c r="T229" s="76">
        <f t="shared" si="47"/>
        <v>1</v>
      </c>
      <c r="U229" s="76">
        <f t="shared" si="48"/>
        <v>0</v>
      </c>
      <c r="V229" s="77">
        <f t="shared" si="40"/>
        <v>223</v>
      </c>
      <c r="W229" s="78">
        <f t="shared" si="41"/>
        <v>44412.65442746452</v>
      </c>
    </row>
    <row r="230" spans="9:23" x14ac:dyDescent="0.25">
      <c r="I230" s="79">
        <f t="shared" si="42"/>
        <v>137</v>
      </c>
      <c r="J230" s="72">
        <f t="shared" si="38"/>
        <v>110.41666666666667</v>
      </c>
      <c r="K230" s="80"/>
      <c r="L230" s="72">
        <f t="shared" si="49"/>
        <v>0</v>
      </c>
      <c r="M230" s="72">
        <f>0</f>
        <v>0</v>
      </c>
      <c r="N230" s="72">
        <f t="shared" si="43"/>
        <v>0</v>
      </c>
      <c r="O230" s="72">
        <f t="shared" si="44"/>
        <v>44523.071094131185</v>
      </c>
      <c r="P230" s="72">
        <f t="shared" si="45"/>
        <v>222.61535547065591</v>
      </c>
      <c r="Q230" s="72">
        <f t="shared" si="39"/>
        <v>44745.686449601839</v>
      </c>
      <c r="R230" s="74">
        <f t="shared" si="46"/>
        <v>110.41666666666667</v>
      </c>
      <c r="S230" s="75">
        <f>IF(I230&gt;0,Q230-(SUM($J$7:J230)+$E$35),0)</f>
        <v>20012.353116268449</v>
      </c>
      <c r="T230" s="76">
        <f t="shared" si="47"/>
        <v>1</v>
      </c>
      <c r="U230" s="76">
        <f t="shared" si="48"/>
        <v>0</v>
      </c>
      <c r="V230" s="77">
        <f t="shared" si="40"/>
        <v>224</v>
      </c>
      <c r="W230" s="78">
        <f t="shared" si="41"/>
        <v>44745.686449601839</v>
      </c>
    </row>
    <row r="231" spans="9:23" x14ac:dyDescent="0.25">
      <c r="I231" s="79">
        <f t="shared" si="42"/>
        <v>136</v>
      </c>
      <c r="J231" s="72">
        <f t="shared" si="38"/>
        <v>110.41666666666667</v>
      </c>
      <c r="K231" s="80"/>
      <c r="L231" s="72">
        <f t="shared" si="49"/>
        <v>0</v>
      </c>
      <c r="M231" s="72">
        <f>0</f>
        <v>0</v>
      </c>
      <c r="N231" s="72">
        <f t="shared" si="43"/>
        <v>0</v>
      </c>
      <c r="O231" s="72">
        <f t="shared" si="44"/>
        <v>44856.103116268503</v>
      </c>
      <c r="P231" s="72">
        <f t="shared" si="45"/>
        <v>224.28051558134251</v>
      </c>
      <c r="Q231" s="72">
        <f t="shared" si="39"/>
        <v>45080.383631849843</v>
      </c>
      <c r="R231" s="74">
        <f t="shared" si="46"/>
        <v>110.41666666666667</v>
      </c>
      <c r="S231" s="75">
        <f>IF(I231&gt;0,Q231-(SUM($J$7:J231)+$E$35),0)</f>
        <v>20236.633631849785</v>
      </c>
      <c r="T231" s="76">
        <f t="shared" si="47"/>
        <v>1</v>
      </c>
      <c r="U231" s="76">
        <f t="shared" si="48"/>
        <v>0</v>
      </c>
      <c r="V231" s="77">
        <f t="shared" si="40"/>
        <v>225</v>
      </c>
      <c r="W231" s="78">
        <f t="shared" si="41"/>
        <v>45080.383631849843</v>
      </c>
    </row>
    <row r="232" spans="9:23" x14ac:dyDescent="0.25">
      <c r="I232" s="79">
        <f t="shared" si="42"/>
        <v>135</v>
      </c>
      <c r="J232" s="72">
        <f t="shared" si="38"/>
        <v>110.41666666666667</v>
      </c>
      <c r="K232" s="80"/>
      <c r="L232" s="72">
        <f t="shared" si="49"/>
        <v>0</v>
      </c>
      <c r="M232" s="72">
        <f>0</f>
        <v>0</v>
      </c>
      <c r="N232" s="72">
        <f t="shared" si="43"/>
        <v>0</v>
      </c>
      <c r="O232" s="72">
        <f t="shared" si="44"/>
        <v>45190.800298516508</v>
      </c>
      <c r="P232" s="72">
        <f t="shared" si="45"/>
        <v>225.95400149258253</v>
      </c>
      <c r="Q232" s="72">
        <f t="shared" si="39"/>
        <v>45416.754300009088</v>
      </c>
      <c r="R232" s="74">
        <f t="shared" si="46"/>
        <v>110.41666666666667</v>
      </c>
      <c r="S232" s="75">
        <f>IF(I232&gt;0,Q232-(SUM($J$7:J232)+$E$35),0)</f>
        <v>20462.587633342362</v>
      </c>
      <c r="T232" s="76">
        <f t="shared" si="47"/>
        <v>1</v>
      </c>
      <c r="U232" s="76">
        <f t="shared" si="48"/>
        <v>0</v>
      </c>
      <c r="V232" s="77">
        <f t="shared" si="40"/>
        <v>226</v>
      </c>
      <c r="W232" s="78">
        <f t="shared" si="41"/>
        <v>45416.754300009088</v>
      </c>
    </row>
    <row r="233" spans="9:23" x14ac:dyDescent="0.25">
      <c r="I233" s="79">
        <f t="shared" si="42"/>
        <v>134</v>
      </c>
      <c r="J233" s="72">
        <f t="shared" si="38"/>
        <v>110.41666666666667</v>
      </c>
      <c r="K233" s="80"/>
      <c r="L233" s="72">
        <f t="shared" si="49"/>
        <v>0</v>
      </c>
      <c r="M233" s="72">
        <f>0</f>
        <v>0</v>
      </c>
      <c r="N233" s="72">
        <f t="shared" si="43"/>
        <v>0</v>
      </c>
      <c r="O233" s="72">
        <f t="shared" si="44"/>
        <v>45527.170966675752</v>
      </c>
      <c r="P233" s="72">
        <f t="shared" si="45"/>
        <v>227.63585483337877</v>
      </c>
      <c r="Q233" s="72">
        <f t="shared" si="39"/>
        <v>45754.806821509133</v>
      </c>
      <c r="R233" s="74">
        <f t="shared" si="46"/>
        <v>110.41666666666667</v>
      </c>
      <c r="S233" s="75">
        <f>IF(I233&gt;0,Q233-(SUM($J$7:J233)+$E$35),0)</f>
        <v>20690.223488175739</v>
      </c>
      <c r="T233" s="76">
        <f t="shared" si="47"/>
        <v>1</v>
      </c>
      <c r="U233" s="76">
        <f t="shared" si="48"/>
        <v>0</v>
      </c>
      <c r="V233" s="77">
        <f t="shared" si="40"/>
        <v>227</v>
      </c>
      <c r="W233" s="78">
        <f t="shared" si="41"/>
        <v>45754.806821509133</v>
      </c>
    </row>
    <row r="234" spans="9:23" x14ac:dyDescent="0.25">
      <c r="I234" s="79">
        <f t="shared" si="42"/>
        <v>133</v>
      </c>
      <c r="J234" s="72">
        <f t="shared" si="38"/>
        <v>110.41666666666667</v>
      </c>
      <c r="K234" s="80"/>
      <c r="L234" s="72">
        <f t="shared" si="49"/>
        <v>0</v>
      </c>
      <c r="M234" s="72">
        <f>0</f>
        <v>0</v>
      </c>
      <c r="N234" s="72">
        <f t="shared" si="43"/>
        <v>0</v>
      </c>
      <c r="O234" s="72">
        <f t="shared" si="44"/>
        <v>45865.223488175798</v>
      </c>
      <c r="P234" s="72">
        <f t="shared" si="45"/>
        <v>229.32611744087899</v>
      </c>
      <c r="Q234" s="72">
        <f t="shared" si="39"/>
        <v>46094.549605616674</v>
      </c>
      <c r="R234" s="74">
        <f t="shared" si="46"/>
        <v>110.41666666666667</v>
      </c>
      <c r="S234" s="75">
        <f>IF(I234&gt;0,Q234-(SUM($J$7:J234)+$E$35),0)</f>
        <v>20919.549605616612</v>
      </c>
      <c r="T234" s="76">
        <f t="shared" si="47"/>
        <v>1</v>
      </c>
      <c r="U234" s="76">
        <f t="shared" si="48"/>
        <v>0</v>
      </c>
      <c r="V234" s="77">
        <f t="shared" si="40"/>
        <v>228</v>
      </c>
      <c r="W234" s="78">
        <f t="shared" si="41"/>
        <v>46094.549605616674</v>
      </c>
    </row>
    <row r="235" spans="9:23" x14ac:dyDescent="0.25">
      <c r="I235" s="82">
        <f t="shared" si="42"/>
        <v>132</v>
      </c>
      <c r="J235" s="72">
        <f t="shared" si="38"/>
        <v>110.41666666666667</v>
      </c>
      <c r="K235" s="83"/>
      <c r="L235" s="72">
        <f t="shared" si="49"/>
        <v>24.95</v>
      </c>
      <c r="M235" s="72">
        <f>0</f>
        <v>0</v>
      </c>
      <c r="N235" s="72">
        <f t="shared" si="43"/>
        <v>0</v>
      </c>
      <c r="O235" s="72">
        <f t="shared" si="44"/>
        <v>46180.016272283341</v>
      </c>
      <c r="P235" s="72">
        <f t="shared" si="45"/>
        <v>230.90008136141671</v>
      </c>
      <c r="Q235" s="72">
        <f t="shared" si="39"/>
        <v>46410.91635364476</v>
      </c>
      <c r="R235" s="74">
        <f t="shared" si="46"/>
        <v>85.466666666666669</v>
      </c>
      <c r="S235" s="75">
        <f>IF(I235&gt;0,Q235-(SUM($J$7:J235)+$E$35),0)</f>
        <v>21125.49968697803</v>
      </c>
      <c r="T235" s="76">
        <f t="shared" si="47"/>
        <v>1</v>
      </c>
      <c r="U235" s="76">
        <f t="shared" si="48"/>
        <v>0</v>
      </c>
      <c r="V235" s="77">
        <f t="shared" si="40"/>
        <v>229</v>
      </c>
      <c r="W235" s="78">
        <f t="shared" si="41"/>
        <v>46410.91635364476</v>
      </c>
    </row>
    <row r="236" spans="9:23" x14ac:dyDescent="0.25">
      <c r="I236" s="79">
        <f t="shared" si="42"/>
        <v>131</v>
      </c>
      <c r="J236" s="72">
        <f t="shared" si="38"/>
        <v>110.41666666666667</v>
      </c>
      <c r="K236" s="80"/>
      <c r="L236" s="72">
        <f t="shared" si="49"/>
        <v>0</v>
      </c>
      <c r="M236" s="72">
        <f>0</f>
        <v>0</v>
      </c>
      <c r="N236" s="72">
        <f t="shared" si="43"/>
        <v>0</v>
      </c>
      <c r="O236" s="72">
        <f t="shared" si="44"/>
        <v>46521.333020311424</v>
      </c>
      <c r="P236" s="72">
        <f t="shared" si="45"/>
        <v>232.60666510155713</v>
      </c>
      <c r="Q236" s="72">
        <f t="shared" si="39"/>
        <v>46753.939685412981</v>
      </c>
      <c r="R236" s="74">
        <f t="shared" si="46"/>
        <v>110.41666666666667</v>
      </c>
      <c r="S236" s="75">
        <f>IF(I236&gt;0,Q236-(SUM($J$7:J236)+$E$35),0)</f>
        <v>21358.106352079583</v>
      </c>
      <c r="T236" s="76">
        <f t="shared" si="47"/>
        <v>1</v>
      </c>
      <c r="U236" s="76">
        <f t="shared" si="48"/>
        <v>0</v>
      </c>
      <c r="V236" s="77">
        <f t="shared" si="40"/>
        <v>230</v>
      </c>
      <c r="W236" s="78">
        <f t="shared" si="41"/>
        <v>46753.939685412981</v>
      </c>
    </row>
    <row r="237" spans="9:23" x14ac:dyDescent="0.25">
      <c r="I237" s="79">
        <f t="shared" si="42"/>
        <v>130</v>
      </c>
      <c r="J237" s="72">
        <f t="shared" si="38"/>
        <v>110.41666666666667</v>
      </c>
      <c r="K237" s="80"/>
      <c r="L237" s="72">
        <f t="shared" si="49"/>
        <v>0</v>
      </c>
      <c r="M237" s="72">
        <f>0</f>
        <v>0</v>
      </c>
      <c r="N237" s="72">
        <f t="shared" si="43"/>
        <v>0</v>
      </c>
      <c r="O237" s="72">
        <f t="shared" si="44"/>
        <v>46864.356352079645</v>
      </c>
      <c r="P237" s="72">
        <f t="shared" si="45"/>
        <v>234.32178176039824</v>
      </c>
      <c r="Q237" s="72">
        <f t="shared" si="39"/>
        <v>47098.678133840047</v>
      </c>
      <c r="R237" s="74">
        <f t="shared" si="46"/>
        <v>110.41666666666667</v>
      </c>
      <c r="S237" s="75">
        <f>IF(I237&gt;0,Q237-(SUM($J$7:J237)+$E$35),0)</f>
        <v>21592.428133839981</v>
      </c>
      <c r="T237" s="76">
        <f t="shared" si="47"/>
        <v>1</v>
      </c>
      <c r="U237" s="76">
        <f t="shared" si="48"/>
        <v>0</v>
      </c>
      <c r="V237" s="77">
        <f t="shared" si="40"/>
        <v>231</v>
      </c>
      <c r="W237" s="78">
        <f t="shared" si="41"/>
        <v>47098.678133840047</v>
      </c>
    </row>
    <row r="238" spans="9:23" x14ac:dyDescent="0.25">
      <c r="I238" s="79">
        <f t="shared" si="42"/>
        <v>129</v>
      </c>
      <c r="J238" s="72">
        <f t="shared" si="38"/>
        <v>110.41666666666667</v>
      </c>
      <c r="K238" s="80"/>
      <c r="L238" s="72">
        <f t="shared" si="49"/>
        <v>0</v>
      </c>
      <c r="M238" s="72">
        <f>0</f>
        <v>0</v>
      </c>
      <c r="N238" s="72">
        <f t="shared" si="43"/>
        <v>0</v>
      </c>
      <c r="O238" s="72">
        <f t="shared" si="44"/>
        <v>47209.094800506711</v>
      </c>
      <c r="P238" s="72">
        <f t="shared" si="45"/>
        <v>236.04547400253355</v>
      </c>
      <c r="Q238" s="72">
        <f t="shared" si="39"/>
        <v>47445.140274509242</v>
      </c>
      <c r="R238" s="74">
        <f t="shared" si="46"/>
        <v>110.41666666666667</v>
      </c>
      <c r="S238" s="75">
        <f>IF(I238&gt;0,Q238-(SUM($J$7:J238)+$E$35),0)</f>
        <v>21828.473607842508</v>
      </c>
      <c r="T238" s="76">
        <f t="shared" si="47"/>
        <v>1</v>
      </c>
      <c r="U238" s="76">
        <f t="shared" si="48"/>
        <v>0</v>
      </c>
      <c r="V238" s="77">
        <f t="shared" si="40"/>
        <v>232</v>
      </c>
      <c r="W238" s="78">
        <f t="shared" si="41"/>
        <v>47445.140274509242</v>
      </c>
    </row>
    <row r="239" spans="9:23" x14ac:dyDescent="0.25">
      <c r="I239" s="79">
        <f t="shared" si="42"/>
        <v>128</v>
      </c>
      <c r="J239" s="72">
        <f t="shared" si="38"/>
        <v>110.41666666666667</v>
      </c>
      <c r="K239" s="80"/>
      <c r="L239" s="72">
        <f t="shared" si="49"/>
        <v>0</v>
      </c>
      <c r="M239" s="72">
        <f>0</f>
        <v>0</v>
      </c>
      <c r="N239" s="72">
        <f t="shared" si="43"/>
        <v>0</v>
      </c>
      <c r="O239" s="72">
        <f t="shared" si="44"/>
        <v>47555.556941175906</v>
      </c>
      <c r="P239" s="72">
        <f t="shared" si="45"/>
        <v>237.77778470587953</v>
      </c>
      <c r="Q239" s="72">
        <f t="shared" si="39"/>
        <v>47793.334725881788</v>
      </c>
      <c r="R239" s="74">
        <f t="shared" si="46"/>
        <v>110.41666666666667</v>
      </c>
      <c r="S239" s="75">
        <f>IF(I239&gt;0,Q239-(SUM($J$7:J239)+$E$35),0)</f>
        <v>22066.251392548387</v>
      </c>
      <c r="T239" s="76">
        <f t="shared" si="47"/>
        <v>1</v>
      </c>
      <c r="U239" s="76">
        <f t="shared" si="48"/>
        <v>0</v>
      </c>
      <c r="V239" s="77">
        <f t="shared" si="40"/>
        <v>233</v>
      </c>
      <c r="W239" s="78">
        <f t="shared" si="41"/>
        <v>47793.334725881788</v>
      </c>
    </row>
    <row r="240" spans="9:23" x14ac:dyDescent="0.25">
      <c r="I240" s="79">
        <f t="shared" si="42"/>
        <v>127</v>
      </c>
      <c r="J240" s="72">
        <f t="shared" si="38"/>
        <v>110.41666666666667</v>
      </c>
      <c r="K240" s="80"/>
      <c r="L240" s="72">
        <f t="shared" si="49"/>
        <v>0</v>
      </c>
      <c r="M240" s="72">
        <f>0</f>
        <v>0</v>
      </c>
      <c r="N240" s="72">
        <f t="shared" si="43"/>
        <v>0</v>
      </c>
      <c r="O240" s="72">
        <f t="shared" si="44"/>
        <v>47903.751392548453</v>
      </c>
      <c r="P240" s="72">
        <f t="shared" si="45"/>
        <v>239.51875696274226</v>
      </c>
      <c r="Q240" s="72">
        <f t="shared" si="39"/>
        <v>48143.270149511198</v>
      </c>
      <c r="R240" s="74">
        <f t="shared" si="46"/>
        <v>110.41666666666667</v>
      </c>
      <c r="S240" s="75">
        <f>IF(I240&gt;0,Q240-(SUM($J$7:J240)+$E$35),0)</f>
        <v>22305.770149511129</v>
      </c>
      <c r="T240" s="76">
        <f t="shared" si="47"/>
        <v>1</v>
      </c>
      <c r="U240" s="76">
        <f t="shared" si="48"/>
        <v>0</v>
      </c>
      <c r="V240" s="77">
        <f t="shared" si="40"/>
        <v>234</v>
      </c>
      <c r="W240" s="78">
        <f t="shared" si="41"/>
        <v>48143.270149511198</v>
      </c>
    </row>
    <row r="241" spans="9:23" x14ac:dyDescent="0.25">
      <c r="I241" s="79">
        <f t="shared" si="42"/>
        <v>126</v>
      </c>
      <c r="J241" s="72">
        <f t="shared" si="38"/>
        <v>110.41666666666667</v>
      </c>
      <c r="K241" s="80"/>
      <c r="L241" s="72">
        <f t="shared" si="49"/>
        <v>0</v>
      </c>
      <c r="M241" s="72">
        <f>0</f>
        <v>0</v>
      </c>
      <c r="N241" s="72">
        <f t="shared" si="43"/>
        <v>0</v>
      </c>
      <c r="O241" s="72">
        <f t="shared" si="44"/>
        <v>48253.686816177862</v>
      </c>
      <c r="P241" s="72">
        <f t="shared" si="45"/>
        <v>241.26843408088931</v>
      </c>
      <c r="Q241" s="72">
        <f t="shared" si="39"/>
        <v>48494.955250258754</v>
      </c>
      <c r="R241" s="74">
        <f t="shared" si="46"/>
        <v>110.41666666666667</v>
      </c>
      <c r="S241" s="75">
        <f>IF(I241&gt;0,Q241-(SUM($J$7:J241)+$E$35),0)</f>
        <v>22547.038583592017</v>
      </c>
      <c r="T241" s="76">
        <f t="shared" si="47"/>
        <v>1</v>
      </c>
      <c r="U241" s="76">
        <f t="shared" si="48"/>
        <v>0</v>
      </c>
      <c r="V241" s="77">
        <f t="shared" si="40"/>
        <v>235</v>
      </c>
      <c r="W241" s="78">
        <f t="shared" si="41"/>
        <v>48494.955250258754</v>
      </c>
    </row>
    <row r="242" spans="9:23" x14ac:dyDescent="0.25">
      <c r="I242" s="79">
        <f t="shared" si="42"/>
        <v>125</v>
      </c>
      <c r="J242" s="72">
        <f t="shared" si="38"/>
        <v>110.41666666666667</v>
      </c>
      <c r="K242" s="80"/>
      <c r="L242" s="72">
        <f t="shared" si="49"/>
        <v>0</v>
      </c>
      <c r="M242" s="72">
        <f>0</f>
        <v>0</v>
      </c>
      <c r="N242" s="72">
        <f t="shared" si="43"/>
        <v>0</v>
      </c>
      <c r="O242" s="72">
        <f t="shared" si="44"/>
        <v>48605.371916925418</v>
      </c>
      <c r="P242" s="72">
        <f t="shared" si="45"/>
        <v>243.02685958462709</v>
      </c>
      <c r="Q242" s="72">
        <f t="shared" si="39"/>
        <v>48848.398776510046</v>
      </c>
      <c r="R242" s="74">
        <f t="shared" si="46"/>
        <v>110.41666666666667</v>
      </c>
      <c r="S242" s="75">
        <f>IF(I242&gt;0,Q242-(SUM($J$7:J242)+$E$35),0)</f>
        <v>22790.065443176642</v>
      </c>
      <c r="T242" s="76">
        <f t="shared" si="47"/>
        <v>1</v>
      </c>
      <c r="U242" s="76">
        <f t="shared" si="48"/>
        <v>0</v>
      </c>
      <c r="V242" s="77">
        <f t="shared" si="40"/>
        <v>236</v>
      </c>
      <c r="W242" s="78">
        <f t="shared" si="41"/>
        <v>48848.398776510046</v>
      </c>
    </row>
    <row r="243" spans="9:23" x14ac:dyDescent="0.25">
      <c r="I243" s="79">
        <f t="shared" si="42"/>
        <v>124</v>
      </c>
      <c r="J243" s="72">
        <f t="shared" si="38"/>
        <v>110.41666666666667</v>
      </c>
      <c r="K243" s="80"/>
      <c r="L243" s="72">
        <f t="shared" si="49"/>
        <v>0</v>
      </c>
      <c r="M243" s="72">
        <f>0</f>
        <v>0</v>
      </c>
      <c r="N243" s="72">
        <f t="shared" si="43"/>
        <v>0</v>
      </c>
      <c r="O243" s="72">
        <f t="shared" si="44"/>
        <v>48958.815443176711</v>
      </c>
      <c r="P243" s="72">
        <f t="shared" si="45"/>
        <v>244.79407721588356</v>
      </c>
      <c r="Q243" s="72">
        <f t="shared" si="39"/>
        <v>49203.609520392594</v>
      </c>
      <c r="R243" s="74">
        <f t="shared" si="46"/>
        <v>110.41666666666667</v>
      </c>
      <c r="S243" s="75">
        <f>IF(I243&gt;0,Q243-(SUM($J$7:J243)+$E$35),0)</f>
        <v>23034.859520392522</v>
      </c>
      <c r="T243" s="76">
        <f t="shared" si="47"/>
        <v>1</v>
      </c>
      <c r="U243" s="76">
        <f t="shared" si="48"/>
        <v>0</v>
      </c>
      <c r="V243" s="77">
        <f t="shared" si="40"/>
        <v>237</v>
      </c>
      <c r="W243" s="78">
        <f t="shared" si="41"/>
        <v>49203.609520392594</v>
      </c>
    </row>
    <row r="244" spans="9:23" x14ac:dyDescent="0.25">
      <c r="I244" s="79">
        <f t="shared" si="42"/>
        <v>123</v>
      </c>
      <c r="J244" s="72">
        <f t="shared" si="38"/>
        <v>110.41666666666667</v>
      </c>
      <c r="K244" s="80"/>
      <c r="L244" s="72">
        <f t="shared" si="49"/>
        <v>0</v>
      </c>
      <c r="M244" s="72">
        <f>0</f>
        <v>0</v>
      </c>
      <c r="N244" s="72">
        <f t="shared" si="43"/>
        <v>0</v>
      </c>
      <c r="O244" s="72">
        <f t="shared" si="44"/>
        <v>49314.026187059259</v>
      </c>
      <c r="P244" s="72">
        <f t="shared" si="45"/>
        <v>246.57013093529631</v>
      </c>
      <c r="Q244" s="72">
        <f t="shared" si="39"/>
        <v>49560.596317994554</v>
      </c>
      <c r="R244" s="74">
        <f t="shared" si="46"/>
        <v>110.41666666666667</v>
      </c>
      <c r="S244" s="75">
        <f>IF(I244&gt;0,Q244-(SUM($J$7:J244)+$E$35),0)</f>
        <v>23281.429651327813</v>
      </c>
      <c r="T244" s="76">
        <f t="shared" si="47"/>
        <v>1</v>
      </c>
      <c r="U244" s="76">
        <f t="shared" si="48"/>
        <v>0</v>
      </c>
      <c r="V244" s="77">
        <f t="shared" si="40"/>
        <v>238</v>
      </c>
      <c r="W244" s="78">
        <f t="shared" si="41"/>
        <v>49560.596317994554</v>
      </c>
    </row>
    <row r="245" spans="9:23" x14ac:dyDescent="0.25">
      <c r="I245" s="79">
        <f t="shared" si="42"/>
        <v>122</v>
      </c>
      <c r="J245" s="72">
        <f t="shared" si="38"/>
        <v>110.41666666666667</v>
      </c>
      <c r="K245" s="80"/>
      <c r="L245" s="72">
        <f t="shared" si="49"/>
        <v>0</v>
      </c>
      <c r="M245" s="72">
        <f>0</f>
        <v>0</v>
      </c>
      <c r="N245" s="72">
        <f t="shared" si="43"/>
        <v>0</v>
      </c>
      <c r="O245" s="72">
        <f t="shared" si="44"/>
        <v>49671.012984661218</v>
      </c>
      <c r="P245" s="72">
        <f t="shared" si="45"/>
        <v>248.35506492330609</v>
      </c>
      <c r="Q245" s="72">
        <f t="shared" si="39"/>
        <v>49919.368049584526</v>
      </c>
      <c r="R245" s="74">
        <f t="shared" si="46"/>
        <v>110.41666666666667</v>
      </c>
      <c r="S245" s="75">
        <f>IF(I245&gt;0,Q245-(SUM($J$7:J245)+$E$35),0)</f>
        <v>23529.784716251117</v>
      </c>
      <c r="T245" s="76">
        <f t="shared" si="47"/>
        <v>1</v>
      </c>
      <c r="U245" s="76">
        <f t="shared" si="48"/>
        <v>0</v>
      </c>
      <c r="V245" s="77">
        <f t="shared" si="40"/>
        <v>239</v>
      </c>
      <c r="W245" s="78">
        <f t="shared" si="41"/>
        <v>49919.368049584526</v>
      </c>
    </row>
    <row r="246" spans="9:23" x14ac:dyDescent="0.25">
      <c r="I246" s="79">
        <f t="shared" si="42"/>
        <v>121</v>
      </c>
      <c r="J246" s="72">
        <f t="shared" si="38"/>
        <v>110.41666666666667</v>
      </c>
      <c r="K246" s="80"/>
      <c r="L246" s="72">
        <f t="shared" si="49"/>
        <v>0</v>
      </c>
      <c r="M246" s="72">
        <f>0</f>
        <v>0</v>
      </c>
      <c r="N246" s="72">
        <f t="shared" si="43"/>
        <v>0</v>
      </c>
      <c r="O246" s="72">
        <f t="shared" si="44"/>
        <v>50029.78471625119</v>
      </c>
      <c r="P246" s="72">
        <f t="shared" si="45"/>
        <v>250.14892358125596</v>
      </c>
      <c r="Q246" s="72">
        <f t="shared" si="39"/>
        <v>50279.933639832445</v>
      </c>
      <c r="R246" s="74">
        <f t="shared" si="46"/>
        <v>110.41666666666667</v>
      </c>
      <c r="S246" s="75">
        <f>IF(I246&gt;0,Q246-(SUM($J$7:J246)+$E$35),0)</f>
        <v>23779.933639832368</v>
      </c>
      <c r="T246" s="76">
        <f t="shared" si="47"/>
        <v>1</v>
      </c>
      <c r="U246" s="76">
        <f t="shared" si="48"/>
        <v>0</v>
      </c>
      <c r="V246" s="77">
        <f t="shared" si="40"/>
        <v>240</v>
      </c>
      <c r="W246" s="78">
        <f t="shared" si="41"/>
        <v>50279.933639832445</v>
      </c>
    </row>
    <row r="247" spans="9:23" x14ac:dyDescent="0.25">
      <c r="I247" s="82">
        <f t="shared" si="42"/>
        <v>120</v>
      </c>
      <c r="J247" s="72">
        <f t="shared" si="38"/>
        <v>110.41666666666667</v>
      </c>
      <c r="K247" s="83"/>
      <c r="L247" s="72">
        <f t="shared" si="49"/>
        <v>24.95</v>
      </c>
      <c r="M247" s="72">
        <f>0</f>
        <v>0</v>
      </c>
      <c r="N247" s="72">
        <f t="shared" si="43"/>
        <v>0</v>
      </c>
      <c r="O247" s="72">
        <f t="shared" si="44"/>
        <v>50365.400306499112</v>
      </c>
      <c r="P247" s="72">
        <f t="shared" si="45"/>
        <v>251.82700153249556</v>
      </c>
      <c r="Q247" s="72">
        <f t="shared" si="39"/>
        <v>50617.227308031608</v>
      </c>
      <c r="R247" s="74">
        <f t="shared" si="46"/>
        <v>85.466666666666669</v>
      </c>
      <c r="S247" s="75">
        <f>IF(I247&gt;0,Q247-(SUM($J$7:J247)+$E$35),0)</f>
        <v>24006.810641364864</v>
      </c>
      <c r="T247" s="76">
        <f t="shared" si="47"/>
        <v>1</v>
      </c>
      <c r="U247" s="76">
        <f t="shared" si="48"/>
        <v>0</v>
      </c>
      <c r="V247" s="77">
        <f t="shared" si="40"/>
        <v>241</v>
      </c>
      <c r="W247" s="78">
        <f t="shared" si="41"/>
        <v>50617.227308031608</v>
      </c>
    </row>
    <row r="248" spans="9:23" x14ac:dyDescent="0.25">
      <c r="I248" s="79">
        <f t="shared" si="42"/>
        <v>119</v>
      </c>
      <c r="J248" s="72">
        <f t="shared" si="38"/>
        <v>110.41666666666667</v>
      </c>
      <c r="K248" s="80"/>
      <c r="L248" s="72">
        <f t="shared" si="49"/>
        <v>0</v>
      </c>
      <c r="M248" s="72">
        <f>0</f>
        <v>0</v>
      </c>
      <c r="N248" s="72">
        <f t="shared" si="43"/>
        <v>0</v>
      </c>
      <c r="O248" s="72">
        <f t="shared" si="44"/>
        <v>50727.643974698272</v>
      </c>
      <c r="P248" s="72">
        <f t="shared" si="45"/>
        <v>253.63821987349138</v>
      </c>
      <c r="Q248" s="72">
        <f t="shared" si="39"/>
        <v>50981.282194571766</v>
      </c>
      <c r="R248" s="74">
        <f t="shared" si="46"/>
        <v>110.41666666666667</v>
      </c>
      <c r="S248" s="75">
        <f>IF(I248&gt;0,Q248-(SUM($J$7:J248)+$E$35),0)</f>
        <v>24260.448861238354</v>
      </c>
      <c r="T248" s="76">
        <f t="shared" si="47"/>
        <v>1</v>
      </c>
      <c r="U248" s="76">
        <f t="shared" si="48"/>
        <v>0</v>
      </c>
      <c r="V248" s="77">
        <f t="shared" si="40"/>
        <v>242</v>
      </c>
      <c r="W248" s="78">
        <f t="shared" si="41"/>
        <v>50981.282194571766</v>
      </c>
    </row>
    <row r="249" spans="9:23" x14ac:dyDescent="0.25">
      <c r="I249" s="79">
        <f t="shared" si="42"/>
        <v>118</v>
      </c>
      <c r="J249" s="72">
        <f t="shared" si="38"/>
        <v>110.41666666666667</v>
      </c>
      <c r="K249" s="80"/>
      <c r="L249" s="72">
        <f t="shared" si="49"/>
        <v>0</v>
      </c>
      <c r="M249" s="72">
        <f>0</f>
        <v>0</v>
      </c>
      <c r="N249" s="72">
        <f t="shared" si="43"/>
        <v>0</v>
      </c>
      <c r="O249" s="72">
        <f t="shared" si="44"/>
        <v>51091.69886123843</v>
      </c>
      <c r="P249" s="72">
        <f t="shared" si="45"/>
        <v>255.45849430619216</v>
      </c>
      <c r="Q249" s="72">
        <f t="shared" si="39"/>
        <v>51347.157355544623</v>
      </c>
      <c r="R249" s="74">
        <f t="shared" si="46"/>
        <v>110.41666666666667</v>
      </c>
      <c r="S249" s="75">
        <f>IF(I249&gt;0,Q249-(SUM($J$7:J249)+$E$35),0)</f>
        <v>24515.907355544543</v>
      </c>
      <c r="T249" s="76">
        <f t="shared" si="47"/>
        <v>1</v>
      </c>
      <c r="U249" s="76">
        <f t="shared" si="48"/>
        <v>0</v>
      </c>
      <c r="V249" s="77">
        <f t="shared" si="40"/>
        <v>243</v>
      </c>
      <c r="W249" s="78">
        <f t="shared" si="41"/>
        <v>51347.157355544623</v>
      </c>
    </row>
    <row r="250" spans="9:23" x14ac:dyDescent="0.25">
      <c r="I250" s="79">
        <f t="shared" si="42"/>
        <v>117</v>
      </c>
      <c r="J250" s="72">
        <f t="shared" si="38"/>
        <v>110.41666666666667</v>
      </c>
      <c r="K250" s="80"/>
      <c r="L250" s="72">
        <f t="shared" si="49"/>
        <v>0</v>
      </c>
      <c r="M250" s="72">
        <f>0</f>
        <v>0</v>
      </c>
      <c r="N250" s="72">
        <f t="shared" si="43"/>
        <v>0</v>
      </c>
      <c r="O250" s="72">
        <f t="shared" si="44"/>
        <v>51457.574022211287</v>
      </c>
      <c r="P250" s="72">
        <f t="shared" si="45"/>
        <v>257.28787011105646</v>
      </c>
      <c r="Q250" s="72">
        <f t="shared" si="39"/>
        <v>51714.86189232234</v>
      </c>
      <c r="R250" s="74">
        <f t="shared" si="46"/>
        <v>110.41666666666667</v>
      </c>
      <c r="S250" s="75">
        <f>IF(I250&gt;0,Q250-(SUM($J$7:J250)+$E$35),0)</f>
        <v>24773.195225655592</v>
      </c>
      <c r="T250" s="76">
        <f t="shared" si="47"/>
        <v>1</v>
      </c>
      <c r="U250" s="76">
        <f t="shared" si="48"/>
        <v>0</v>
      </c>
      <c r="V250" s="77">
        <f t="shared" si="40"/>
        <v>244</v>
      </c>
      <c r="W250" s="78">
        <f t="shared" si="41"/>
        <v>51714.86189232234</v>
      </c>
    </row>
    <row r="251" spans="9:23" x14ac:dyDescent="0.25">
      <c r="I251" s="79">
        <f t="shared" si="42"/>
        <v>116</v>
      </c>
      <c r="J251" s="72">
        <f t="shared" si="38"/>
        <v>110.41666666666667</v>
      </c>
      <c r="K251" s="80"/>
      <c r="L251" s="72">
        <f t="shared" si="49"/>
        <v>0</v>
      </c>
      <c r="M251" s="72">
        <f>0</f>
        <v>0</v>
      </c>
      <c r="N251" s="72">
        <f t="shared" si="43"/>
        <v>0</v>
      </c>
      <c r="O251" s="72">
        <f t="shared" si="44"/>
        <v>51825.278558989005</v>
      </c>
      <c r="P251" s="72">
        <f t="shared" si="45"/>
        <v>259.12639279494505</v>
      </c>
      <c r="Q251" s="72">
        <f t="shared" si="39"/>
        <v>52084.404951783952</v>
      </c>
      <c r="R251" s="74">
        <f t="shared" si="46"/>
        <v>110.41666666666667</v>
      </c>
      <c r="S251" s="75">
        <f>IF(I251&gt;0,Q251-(SUM($J$7:J251)+$E$35),0)</f>
        <v>25032.321618450536</v>
      </c>
      <c r="T251" s="76">
        <f t="shared" si="47"/>
        <v>1</v>
      </c>
      <c r="U251" s="76">
        <f t="shared" si="48"/>
        <v>0</v>
      </c>
      <c r="V251" s="77">
        <f t="shared" si="40"/>
        <v>245</v>
      </c>
      <c r="W251" s="78">
        <f t="shared" si="41"/>
        <v>52084.404951783952</v>
      </c>
    </row>
    <row r="252" spans="9:23" x14ac:dyDescent="0.25">
      <c r="I252" s="79">
        <f t="shared" si="42"/>
        <v>115</v>
      </c>
      <c r="J252" s="72">
        <f t="shared" si="38"/>
        <v>110.41666666666667</v>
      </c>
      <c r="K252" s="80"/>
      <c r="L252" s="72">
        <f t="shared" si="49"/>
        <v>0</v>
      </c>
      <c r="M252" s="72">
        <f>0</f>
        <v>0</v>
      </c>
      <c r="N252" s="72">
        <f t="shared" si="43"/>
        <v>0</v>
      </c>
      <c r="O252" s="72">
        <f t="shared" si="44"/>
        <v>52194.821618450616</v>
      </c>
      <c r="P252" s="72">
        <f t="shared" si="45"/>
        <v>260.97410809225306</v>
      </c>
      <c r="Q252" s="72">
        <f t="shared" si="39"/>
        <v>52455.79572654287</v>
      </c>
      <c r="R252" s="74">
        <f t="shared" si="46"/>
        <v>110.41666666666667</v>
      </c>
      <c r="S252" s="75">
        <f>IF(I252&gt;0,Q252-(SUM($J$7:J252)+$E$35),0)</f>
        <v>25293.295726542787</v>
      </c>
      <c r="T252" s="76">
        <f t="shared" si="47"/>
        <v>1</v>
      </c>
      <c r="U252" s="76">
        <f t="shared" si="48"/>
        <v>0</v>
      </c>
      <c r="V252" s="77">
        <f t="shared" si="40"/>
        <v>246</v>
      </c>
      <c r="W252" s="78">
        <f t="shared" si="41"/>
        <v>52455.79572654287</v>
      </c>
    </row>
    <row r="253" spans="9:23" x14ac:dyDescent="0.25">
      <c r="I253" s="79">
        <f t="shared" si="42"/>
        <v>114</v>
      </c>
      <c r="J253" s="72">
        <f t="shared" si="38"/>
        <v>110.41666666666667</v>
      </c>
      <c r="K253" s="80"/>
      <c r="L253" s="72">
        <f t="shared" si="49"/>
        <v>0</v>
      </c>
      <c r="M253" s="72">
        <f>0</f>
        <v>0</v>
      </c>
      <c r="N253" s="72">
        <f t="shared" si="43"/>
        <v>0</v>
      </c>
      <c r="O253" s="72">
        <f t="shared" si="44"/>
        <v>52566.212393209535</v>
      </c>
      <c r="P253" s="72">
        <f t="shared" si="45"/>
        <v>262.83106196604768</v>
      </c>
      <c r="Q253" s="72">
        <f t="shared" si="39"/>
        <v>52829.043455175582</v>
      </c>
      <c r="R253" s="74">
        <f t="shared" si="46"/>
        <v>110.41666666666667</v>
      </c>
      <c r="S253" s="75">
        <f>IF(I253&gt;0,Q253-(SUM($J$7:J253)+$E$35),0)</f>
        <v>25556.126788508831</v>
      </c>
      <c r="T253" s="76">
        <f t="shared" si="47"/>
        <v>1</v>
      </c>
      <c r="U253" s="76">
        <f t="shared" si="48"/>
        <v>0</v>
      </c>
      <c r="V253" s="77">
        <f t="shared" si="40"/>
        <v>247</v>
      </c>
      <c r="W253" s="78">
        <f t="shared" si="41"/>
        <v>52829.043455175582</v>
      </c>
    </row>
    <row r="254" spans="9:23" x14ac:dyDescent="0.25">
      <c r="I254" s="79">
        <f t="shared" si="42"/>
        <v>113</v>
      </c>
      <c r="J254" s="72">
        <f t="shared" si="38"/>
        <v>110.41666666666667</v>
      </c>
      <c r="K254" s="80"/>
      <c r="L254" s="72">
        <f t="shared" si="49"/>
        <v>0</v>
      </c>
      <c r="M254" s="72">
        <f>0</f>
        <v>0</v>
      </c>
      <c r="N254" s="72">
        <f t="shared" si="43"/>
        <v>0</v>
      </c>
      <c r="O254" s="72">
        <f t="shared" si="44"/>
        <v>52939.460121842247</v>
      </c>
      <c r="P254" s="72">
        <f t="shared" si="45"/>
        <v>264.69730060921125</v>
      </c>
      <c r="Q254" s="72">
        <f t="shared" si="39"/>
        <v>53204.157422451455</v>
      </c>
      <c r="R254" s="74">
        <f t="shared" si="46"/>
        <v>110.41666666666667</v>
      </c>
      <c r="S254" s="75">
        <f>IF(I254&gt;0,Q254-(SUM($J$7:J254)+$E$35),0)</f>
        <v>25820.824089118036</v>
      </c>
      <c r="T254" s="76">
        <f t="shared" si="47"/>
        <v>1</v>
      </c>
      <c r="U254" s="76">
        <f t="shared" si="48"/>
        <v>0</v>
      </c>
      <c r="V254" s="77">
        <f t="shared" si="40"/>
        <v>248</v>
      </c>
      <c r="W254" s="78">
        <f t="shared" si="41"/>
        <v>53204.157422451455</v>
      </c>
    </row>
    <row r="255" spans="9:23" x14ac:dyDescent="0.25">
      <c r="I255" s="79">
        <f t="shared" si="42"/>
        <v>112</v>
      </c>
      <c r="J255" s="72">
        <f t="shared" si="38"/>
        <v>110.41666666666667</v>
      </c>
      <c r="K255" s="80"/>
      <c r="L255" s="72">
        <f t="shared" si="49"/>
        <v>0</v>
      </c>
      <c r="M255" s="72">
        <f>0</f>
        <v>0</v>
      </c>
      <c r="N255" s="72">
        <f t="shared" si="43"/>
        <v>0</v>
      </c>
      <c r="O255" s="72">
        <f t="shared" si="44"/>
        <v>53314.574089118119</v>
      </c>
      <c r="P255" s="72">
        <f t="shared" si="45"/>
        <v>266.57287044559058</v>
      </c>
      <c r="Q255" s="72">
        <f t="shared" si="39"/>
        <v>53581.14695956371</v>
      </c>
      <c r="R255" s="74">
        <f t="shared" si="46"/>
        <v>110.41666666666667</v>
      </c>
      <c r="S255" s="75">
        <f>IF(I255&gt;0,Q255-(SUM($J$7:J255)+$E$35),0)</f>
        <v>26087.396959563623</v>
      </c>
      <c r="T255" s="76">
        <f t="shared" si="47"/>
        <v>1</v>
      </c>
      <c r="U255" s="76">
        <f t="shared" si="48"/>
        <v>0</v>
      </c>
      <c r="V255" s="77">
        <f t="shared" si="40"/>
        <v>249</v>
      </c>
      <c r="W255" s="78">
        <f t="shared" si="41"/>
        <v>53581.14695956371</v>
      </c>
    </row>
    <row r="256" spans="9:23" x14ac:dyDescent="0.25">
      <c r="I256" s="79">
        <f t="shared" si="42"/>
        <v>111</v>
      </c>
      <c r="J256" s="72">
        <f t="shared" si="38"/>
        <v>110.41666666666667</v>
      </c>
      <c r="K256" s="80"/>
      <c r="L256" s="72">
        <f t="shared" si="49"/>
        <v>0</v>
      </c>
      <c r="M256" s="72">
        <f>0</f>
        <v>0</v>
      </c>
      <c r="N256" s="72">
        <f t="shared" si="43"/>
        <v>0</v>
      </c>
      <c r="O256" s="72">
        <f t="shared" si="44"/>
        <v>53691.563626230374</v>
      </c>
      <c r="P256" s="72">
        <f t="shared" si="45"/>
        <v>268.4578181311519</v>
      </c>
      <c r="Q256" s="72">
        <f t="shared" si="39"/>
        <v>53960.021444361526</v>
      </c>
      <c r="R256" s="74">
        <f t="shared" si="46"/>
        <v>110.41666666666667</v>
      </c>
      <c r="S256" s="75">
        <f>IF(I256&gt;0,Q256-(SUM($J$7:J256)+$E$35),0)</f>
        <v>26355.854777694771</v>
      </c>
      <c r="T256" s="76">
        <f t="shared" si="47"/>
        <v>1</v>
      </c>
      <c r="U256" s="76">
        <f t="shared" si="48"/>
        <v>0</v>
      </c>
      <c r="V256" s="77">
        <f t="shared" si="40"/>
        <v>250</v>
      </c>
      <c r="W256" s="78">
        <f t="shared" si="41"/>
        <v>53960.021444361526</v>
      </c>
    </row>
    <row r="257" spans="9:23" x14ac:dyDescent="0.25">
      <c r="I257" s="79">
        <f t="shared" si="42"/>
        <v>110</v>
      </c>
      <c r="J257" s="72">
        <f t="shared" si="38"/>
        <v>110.41666666666667</v>
      </c>
      <c r="K257" s="80"/>
      <c r="L257" s="72">
        <f t="shared" si="49"/>
        <v>0</v>
      </c>
      <c r="M257" s="72">
        <f>0</f>
        <v>0</v>
      </c>
      <c r="N257" s="72">
        <f t="shared" si="43"/>
        <v>0</v>
      </c>
      <c r="O257" s="72">
        <f t="shared" si="44"/>
        <v>54070.43811102819</v>
      </c>
      <c r="P257" s="72">
        <f t="shared" si="45"/>
        <v>270.35219055514096</v>
      </c>
      <c r="Q257" s="72">
        <f t="shared" si="39"/>
        <v>54340.790301583329</v>
      </c>
      <c r="R257" s="74">
        <f t="shared" si="46"/>
        <v>110.41666666666667</v>
      </c>
      <c r="S257" s="75">
        <f>IF(I257&gt;0,Q257-(SUM($J$7:J257)+$E$35),0)</f>
        <v>26626.206968249906</v>
      </c>
      <c r="T257" s="76">
        <f t="shared" si="47"/>
        <v>1</v>
      </c>
      <c r="U257" s="76">
        <f t="shared" si="48"/>
        <v>0</v>
      </c>
      <c r="V257" s="77">
        <f t="shared" si="40"/>
        <v>251</v>
      </c>
      <c r="W257" s="78">
        <f t="shared" si="41"/>
        <v>54340.790301583329</v>
      </c>
    </row>
    <row r="258" spans="9:23" x14ac:dyDescent="0.25">
      <c r="I258" s="79">
        <f t="shared" si="42"/>
        <v>109</v>
      </c>
      <c r="J258" s="72">
        <f t="shared" si="38"/>
        <v>110.41666666666667</v>
      </c>
      <c r="K258" s="80"/>
      <c r="L258" s="72">
        <f t="shared" si="49"/>
        <v>0</v>
      </c>
      <c r="M258" s="72">
        <f>0</f>
        <v>0</v>
      </c>
      <c r="N258" s="72">
        <f t="shared" si="43"/>
        <v>0</v>
      </c>
      <c r="O258" s="72">
        <f t="shared" si="44"/>
        <v>54451.206968249993</v>
      </c>
      <c r="P258" s="72">
        <f t="shared" si="45"/>
        <v>272.25603484124997</v>
      </c>
      <c r="Q258" s="72">
        <f t="shared" si="39"/>
        <v>54723.463003091245</v>
      </c>
      <c r="R258" s="74">
        <f t="shared" si="46"/>
        <v>110.41666666666667</v>
      </c>
      <c r="S258" s="75">
        <f>IF(I258&gt;0,Q258-(SUM($J$7:J258)+$E$35),0)</f>
        <v>26898.463003091154</v>
      </c>
      <c r="T258" s="76">
        <f t="shared" si="47"/>
        <v>1</v>
      </c>
      <c r="U258" s="76">
        <f t="shared" si="48"/>
        <v>0</v>
      </c>
      <c r="V258" s="77">
        <f t="shared" si="40"/>
        <v>252</v>
      </c>
      <c r="W258" s="78">
        <f t="shared" si="41"/>
        <v>54723.463003091245</v>
      </c>
    </row>
    <row r="259" spans="9:23" x14ac:dyDescent="0.25">
      <c r="I259" s="82">
        <f t="shared" si="42"/>
        <v>108</v>
      </c>
      <c r="J259" s="72">
        <f t="shared" si="38"/>
        <v>110.41666666666667</v>
      </c>
      <c r="K259" s="83"/>
      <c r="L259" s="72">
        <f t="shared" si="49"/>
        <v>24.95</v>
      </c>
      <c r="M259" s="72">
        <f>0</f>
        <v>0</v>
      </c>
      <c r="N259" s="72">
        <f t="shared" si="43"/>
        <v>0</v>
      </c>
      <c r="O259" s="72">
        <f t="shared" si="44"/>
        <v>54808.929669757912</v>
      </c>
      <c r="P259" s="72">
        <f t="shared" si="45"/>
        <v>274.04464834878956</v>
      </c>
      <c r="Q259" s="72">
        <f t="shared" si="39"/>
        <v>55082.974318106702</v>
      </c>
      <c r="R259" s="74">
        <f t="shared" si="46"/>
        <v>85.466666666666669</v>
      </c>
      <c r="S259" s="75">
        <f>IF(I259&gt;0,Q259-(SUM($J$7:J259)+$E$35),0)</f>
        <v>27147.557651439944</v>
      </c>
      <c r="T259" s="76">
        <f t="shared" si="47"/>
        <v>1</v>
      </c>
      <c r="U259" s="76">
        <f t="shared" si="48"/>
        <v>0</v>
      </c>
      <c r="V259" s="77">
        <f t="shared" si="40"/>
        <v>253</v>
      </c>
      <c r="W259" s="78">
        <f t="shared" si="41"/>
        <v>55082.974318106702</v>
      </c>
    </row>
    <row r="260" spans="9:23" x14ac:dyDescent="0.25">
      <c r="I260" s="79">
        <f t="shared" si="42"/>
        <v>107</v>
      </c>
      <c r="J260" s="72">
        <f t="shared" si="38"/>
        <v>110.41666666666667</v>
      </c>
      <c r="K260" s="80"/>
      <c r="L260" s="72">
        <f t="shared" si="49"/>
        <v>0</v>
      </c>
      <c r="M260" s="72">
        <f>0</f>
        <v>0</v>
      </c>
      <c r="N260" s="72">
        <f t="shared" si="43"/>
        <v>0</v>
      </c>
      <c r="O260" s="72">
        <f t="shared" si="44"/>
        <v>55193.390984773367</v>
      </c>
      <c r="P260" s="72">
        <f t="shared" si="45"/>
        <v>275.96695492386687</v>
      </c>
      <c r="Q260" s="72">
        <f t="shared" si="39"/>
        <v>55469.357939697235</v>
      </c>
      <c r="R260" s="74">
        <f t="shared" si="46"/>
        <v>110.41666666666667</v>
      </c>
      <c r="S260" s="75">
        <f>IF(I260&gt;0,Q260-(SUM($J$7:J260)+$E$35),0)</f>
        <v>27423.524606363808</v>
      </c>
      <c r="T260" s="76">
        <f t="shared" si="47"/>
        <v>1</v>
      </c>
      <c r="U260" s="76">
        <f t="shared" si="48"/>
        <v>0</v>
      </c>
      <c r="V260" s="77">
        <f t="shared" si="40"/>
        <v>254</v>
      </c>
      <c r="W260" s="78">
        <f t="shared" si="41"/>
        <v>55469.357939697235</v>
      </c>
    </row>
    <row r="261" spans="9:23" x14ac:dyDescent="0.25">
      <c r="I261" s="79">
        <f t="shared" si="42"/>
        <v>106</v>
      </c>
      <c r="J261" s="72">
        <f t="shared" si="38"/>
        <v>110.41666666666667</v>
      </c>
      <c r="K261" s="80"/>
      <c r="L261" s="72">
        <f t="shared" si="49"/>
        <v>0</v>
      </c>
      <c r="M261" s="72">
        <f>0</f>
        <v>0</v>
      </c>
      <c r="N261" s="72">
        <f t="shared" si="43"/>
        <v>0</v>
      </c>
      <c r="O261" s="72">
        <f t="shared" si="44"/>
        <v>55579.774606363899</v>
      </c>
      <c r="P261" s="72">
        <f t="shared" si="45"/>
        <v>277.89887303181951</v>
      </c>
      <c r="Q261" s="72">
        <f t="shared" si="39"/>
        <v>55857.673479395715</v>
      </c>
      <c r="R261" s="74">
        <f t="shared" si="46"/>
        <v>110.41666666666667</v>
      </c>
      <c r="S261" s="75">
        <f>IF(I261&gt;0,Q261-(SUM($J$7:J261)+$E$35),0)</f>
        <v>27701.42347939562</v>
      </c>
      <c r="T261" s="76">
        <f t="shared" si="47"/>
        <v>1</v>
      </c>
      <c r="U261" s="76">
        <f t="shared" si="48"/>
        <v>0</v>
      </c>
      <c r="V261" s="77">
        <f t="shared" si="40"/>
        <v>255</v>
      </c>
      <c r="W261" s="78">
        <f t="shared" si="41"/>
        <v>55857.673479395715</v>
      </c>
    </row>
    <row r="262" spans="9:23" x14ac:dyDescent="0.25">
      <c r="I262" s="79">
        <f t="shared" si="42"/>
        <v>105</v>
      </c>
      <c r="J262" s="72">
        <f t="shared" si="38"/>
        <v>110.41666666666667</v>
      </c>
      <c r="K262" s="80"/>
      <c r="L262" s="72">
        <f t="shared" si="49"/>
        <v>0</v>
      </c>
      <c r="M262" s="72">
        <f>0</f>
        <v>0</v>
      </c>
      <c r="N262" s="72">
        <f t="shared" si="43"/>
        <v>0</v>
      </c>
      <c r="O262" s="72">
        <f t="shared" si="44"/>
        <v>55968.090146062379</v>
      </c>
      <c r="P262" s="72">
        <f t="shared" si="45"/>
        <v>279.84045073031189</v>
      </c>
      <c r="Q262" s="72">
        <f t="shared" si="39"/>
        <v>56247.930596792692</v>
      </c>
      <c r="R262" s="74">
        <f t="shared" si="46"/>
        <v>110.41666666666667</v>
      </c>
      <c r="S262" s="75">
        <f>IF(I262&gt;0,Q262-(SUM($J$7:J262)+$E$35),0)</f>
        <v>27981.26393012593</v>
      </c>
      <c r="T262" s="76">
        <f t="shared" si="47"/>
        <v>1</v>
      </c>
      <c r="U262" s="76">
        <f t="shared" si="48"/>
        <v>0</v>
      </c>
      <c r="V262" s="77">
        <f t="shared" si="40"/>
        <v>256</v>
      </c>
      <c r="W262" s="78">
        <f t="shared" si="41"/>
        <v>56247.930596792692</v>
      </c>
    </row>
    <row r="263" spans="9:23" x14ac:dyDescent="0.25">
      <c r="I263" s="79">
        <f t="shared" si="42"/>
        <v>104</v>
      </c>
      <c r="J263" s="72">
        <f t="shared" ref="J263:J326" si="50">(IF(I263&gt;0,$J$5,0))</f>
        <v>110.41666666666667</v>
      </c>
      <c r="K263" s="80"/>
      <c r="L263" s="72">
        <f t="shared" si="49"/>
        <v>0</v>
      </c>
      <c r="M263" s="72">
        <f>0</f>
        <v>0</v>
      </c>
      <c r="N263" s="72">
        <f t="shared" si="43"/>
        <v>0</v>
      </c>
      <c r="O263" s="72">
        <f t="shared" si="44"/>
        <v>56358.347263459356</v>
      </c>
      <c r="P263" s="72">
        <f t="shared" si="45"/>
        <v>281.7917363172968</v>
      </c>
      <c r="Q263" s="72">
        <f t="shared" ref="Q263:Q326" si="51">O263+P263</f>
        <v>56640.138999776653</v>
      </c>
      <c r="R263" s="74">
        <f t="shared" si="46"/>
        <v>110.41666666666667</v>
      </c>
      <c r="S263" s="75">
        <f>IF(I263&gt;0,Q263-(SUM($J$7:J263)+$E$35),0)</f>
        <v>28263.055666443222</v>
      </c>
      <c r="T263" s="76">
        <f t="shared" si="47"/>
        <v>1</v>
      </c>
      <c r="U263" s="76">
        <f t="shared" si="48"/>
        <v>0</v>
      </c>
      <c r="V263" s="77">
        <f t="shared" ref="V263:V326" si="52">$I$5-I264</f>
        <v>257</v>
      </c>
      <c r="W263" s="78">
        <f t="shared" ref="W263:W326" si="53">Q263</f>
        <v>56640.138999776653</v>
      </c>
    </row>
    <row r="264" spans="9:23" x14ac:dyDescent="0.25">
      <c r="I264" s="79">
        <f t="shared" ref="I264:I327" si="54">IF(I263-1&gt;0,I263-1,0)</f>
        <v>103</v>
      </c>
      <c r="J264" s="72">
        <f t="shared" si="50"/>
        <v>110.41666666666667</v>
      </c>
      <c r="K264" s="80"/>
      <c r="L264" s="72">
        <f t="shared" si="49"/>
        <v>0</v>
      </c>
      <c r="M264" s="72">
        <f>0</f>
        <v>0</v>
      </c>
      <c r="N264" s="72">
        <f t="shared" ref="N264:N327" si="55">IF(I264&gt;0,O264*($N$5/12),0)</f>
        <v>0</v>
      </c>
      <c r="O264" s="72">
        <f t="shared" ref="O264:O327" si="56">IF(I264&gt;0,(Q263+R264)*(1-($N$5/12)),0)</f>
        <v>56750.555666443317</v>
      </c>
      <c r="P264" s="72">
        <f t="shared" ref="P264:P327" si="57">O264*($B$15/12)</f>
        <v>283.75277833221656</v>
      </c>
      <c r="Q264" s="72">
        <f t="shared" si="51"/>
        <v>57034.308444775532</v>
      </c>
      <c r="R264" s="74">
        <f t="shared" ref="R264:R327" si="58">IF(I264&gt;0,(J264-K264-L264-M264),0)</f>
        <v>110.41666666666667</v>
      </c>
      <c r="S264" s="75">
        <f>IF(I264&gt;0,Q264-(SUM($J$7:J264)+$E$35),0)</f>
        <v>28546.808444775434</v>
      </c>
      <c r="T264" s="76">
        <f t="shared" ref="T264:T327" si="59">IF(S264&lt;0,0,1)</f>
        <v>1</v>
      </c>
      <c r="U264" s="76">
        <f t="shared" ref="U264:U327" si="60">T265-T264</f>
        <v>0</v>
      </c>
      <c r="V264" s="77">
        <f t="shared" si="52"/>
        <v>258</v>
      </c>
      <c r="W264" s="78">
        <f t="shared" si="53"/>
        <v>57034.308444775532</v>
      </c>
    </row>
    <row r="265" spans="9:23" x14ac:dyDescent="0.25">
      <c r="I265" s="79">
        <f t="shared" si="54"/>
        <v>102</v>
      </c>
      <c r="J265" s="72">
        <f t="shared" si="50"/>
        <v>110.41666666666667</v>
      </c>
      <c r="K265" s="80"/>
      <c r="L265" s="72">
        <f t="shared" si="49"/>
        <v>0</v>
      </c>
      <c r="M265" s="72">
        <f>0</f>
        <v>0</v>
      </c>
      <c r="N265" s="72">
        <f t="shared" si="55"/>
        <v>0</v>
      </c>
      <c r="O265" s="72">
        <f t="shared" si="56"/>
        <v>57144.725111442196</v>
      </c>
      <c r="P265" s="72">
        <f t="shared" si="57"/>
        <v>285.72362555721099</v>
      </c>
      <c r="Q265" s="72">
        <f t="shared" si="51"/>
        <v>57430.448736999409</v>
      </c>
      <c r="R265" s="74">
        <f t="shared" si="58"/>
        <v>110.41666666666667</v>
      </c>
      <c r="S265" s="75">
        <f>IF(I265&gt;0,Q265-(SUM($J$7:J265)+$E$35),0)</f>
        <v>28832.532070332643</v>
      </c>
      <c r="T265" s="76">
        <f t="shared" si="59"/>
        <v>1</v>
      </c>
      <c r="U265" s="76">
        <f t="shared" si="60"/>
        <v>0</v>
      </c>
      <c r="V265" s="77">
        <f t="shared" si="52"/>
        <v>259</v>
      </c>
      <c r="W265" s="78">
        <f t="shared" si="53"/>
        <v>57430.448736999409</v>
      </c>
    </row>
    <row r="266" spans="9:23" x14ac:dyDescent="0.25">
      <c r="I266" s="79">
        <f t="shared" si="54"/>
        <v>101</v>
      </c>
      <c r="J266" s="72">
        <f t="shared" si="50"/>
        <v>110.41666666666667</v>
      </c>
      <c r="K266" s="80"/>
      <c r="L266" s="72">
        <f t="shared" si="49"/>
        <v>0</v>
      </c>
      <c r="M266" s="72">
        <f>0</f>
        <v>0</v>
      </c>
      <c r="N266" s="72">
        <f t="shared" si="55"/>
        <v>0</v>
      </c>
      <c r="O266" s="72">
        <f t="shared" si="56"/>
        <v>57540.865403666074</v>
      </c>
      <c r="P266" s="72">
        <f t="shared" si="57"/>
        <v>287.70432701833039</v>
      </c>
      <c r="Q266" s="72">
        <f t="shared" si="51"/>
        <v>57828.569730684401</v>
      </c>
      <c r="R266" s="74">
        <f t="shared" si="58"/>
        <v>110.41666666666667</v>
      </c>
      <c r="S266" s="75">
        <f>IF(I266&gt;0,Q266-(SUM($J$7:J266)+$E$35),0)</f>
        <v>29120.236397350967</v>
      </c>
      <c r="T266" s="76">
        <f t="shared" si="59"/>
        <v>1</v>
      </c>
      <c r="U266" s="76">
        <f t="shared" si="60"/>
        <v>0</v>
      </c>
      <c r="V266" s="77">
        <f t="shared" si="52"/>
        <v>260</v>
      </c>
      <c r="W266" s="78">
        <f t="shared" si="53"/>
        <v>57828.569730684401</v>
      </c>
    </row>
    <row r="267" spans="9:23" x14ac:dyDescent="0.25">
      <c r="I267" s="79">
        <f t="shared" si="54"/>
        <v>100</v>
      </c>
      <c r="J267" s="72">
        <f t="shared" si="50"/>
        <v>110.41666666666667</v>
      </c>
      <c r="K267" s="80"/>
      <c r="L267" s="72">
        <f t="shared" si="49"/>
        <v>0</v>
      </c>
      <c r="M267" s="72">
        <f>0</f>
        <v>0</v>
      </c>
      <c r="N267" s="72">
        <f t="shared" si="55"/>
        <v>0</v>
      </c>
      <c r="O267" s="72">
        <f t="shared" si="56"/>
        <v>57938.986397351066</v>
      </c>
      <c r="P267" s="72">
        <f t="shared" si="57"/>
        <v>289.69493198675531</v>
      </c>
      <c r="Q267" s="72">
        <f t="shared" si="51"/>
        <v>58228.681329337822</v>
      </c>
      <c r="R267" s="74">
        <f t="shared" si="58"/>
        <v>110.41666666666667</v>
      </c>
      <c r="S267" s="75">
        <f>IF(I267&gt;0,Q267-(SUM($J$7:J267)+$E$35),0)</f>
        <v>29409.93132933772</v>
      </c>
      <c r="T267" s="76">
        <f t="shared" si="59"/>
        <v>1</v>
      </c>
      <c r="U267" s="76">
        <f t="shared" si="60"/>
        <v>0</v>
      </c>
      <c r="V267" s="77">
        <f t="shared" si="52"/>
        <v>261</v>
      </c>
      <c r="W267" s="78">
        <f t="shared" si="53"/>
        <v>58228.681329337822</v>
      </c>
    </row>
    <row r="268" spans="9:23" x14ac:dyDescent="0.25">
      <c r="I268" s="79">
        <f t="shared" si="54"/>
        <v>99</v>
      </c>
      <c r="J268" s="72">
        <f t="shared" si="50"/>
        <v>110.41666666666667</v>
      </c>
      <c r="K268" s="80"/>
      <c r="L268" s="72">
        <f t="shared" si="49"/>
        <v>0</v>
      </c>
      <c r="M268" s="72">
        <f>0</f>
        <v>0</v>
      </c>
      <c r="N268" s="72">
        <f t="shared" si="55"/>
        <v>0</v>
      </c>
      <c r="O268" s="72">
        <f t="shared" si="56"/>
        <v>58339.097996004486</v>
      </c>
      <c r="P268" s="72">
        <f t="shared" si="57"/>
        <v>291.69548998002244</v>
      </c>
      <c r="Q268" s="72">
        <f t="shared" si="51"/>
        <v>58630.793485984512</v>
      </c>
      <c r="R268" s="74">
        <f t="shared" si="58"/>
        <v>110.41666666666667</v>
      </c>
      <c r="S268" s="75">
        <f>IF(I268&gt;0,Q268-(SUM($J$7:J268)+$E$35),0)</f>
        <v>29701.626819317742</v>
      </c>
      <c r="T268" s="76">
        <f t="shared" si="59"/>
        <v>1</v>
      </c>
      <c r="U268" s="76">
        <f t="shared" si="60"/>
        <v>0</v>
      </c>
      <c r="V268" s="77">
        <f t="shared" si="52"/>
        <v>262</v>
      </c>
      <c r="W268" s="78">
        <f t="shared" si="53"/>
        <v>58630.793485984512</v>
      </c>
    </row>
    <row r="269" spans="9:23" x14ac:dyDescent="0.25">
      <c r="I269" s="79">
        <f t="shared" si="54"/>
        <v>98</v>
      </c>
      <c r="J269" s="72">
        <f t="shared" si="50"/>
        <v>110.41666666666667</v>
      </c>
      <c r="K269" s="80"/>
      <c r="L269" s="72">
        <f t="shared" si="49"/>
        <v>0</v>
      </c>
      <c r="M269" s="72">
        <f>0</f>
        <v>0</v>
      </c>
      <c r="N269" s="72">
        <f t="shared" si="55"/>
        <v>0</v>
      </c>
      <c r="O269" s="72">
        <f t="shared" si="56"/>
        <v>58741.210152651176</v>
      </c>
      <c r="P269" s="72">
        <f t="shared" si="57"/>
        <v>293.70605076325586</v>
      </c>
      <c r="Q269" s="72">
        <f t="shared" si="51"/>
        <v>59034.916203414432</v>
      </c>
      <c r="R269" s="74">
        <f t="shared" si="58"/>
        <v>110.41666666666667</v>
      </c>
      <c r="S269" s="75">
        <f>IF(I269&gt;0,Q269-(SUM($J$7:J269)+$E$35),0)</f>
        <v>29995.332870080994</v>
      </c>
      <c r="T269" s="76">
        <f t="shared" si="59"/>
        <v>1</v>
      </c>
      <c r="U269" s="76">
        <f t="shared" si="60"/>
        <v>0</v>
      </c>
      <c r="V269" s="77">
        <f t="shared" si="52"/>
        <v>263</v>
      </c>
      <c r="W269" s="78">
        <f t="shared" si="53"/>
        <v>59034.916203414432</v>
      </c>
    </row>
    <row r="270" spans="9:23" x14ac:dyDescent="0.25">
      <c r="I270" s="79">
        <f t="shared" si="54"/>
        <v>97</v>
      </c>
      <c r="J270" s="72">
        <f t="shared" si="50"/>
        <v>110.41666666666667</v>
      </c>
      <c r="K270" s="80"/>
      <c r="L270" s="72">
        <f t="shared" si="49"/>
        <v>0</v>
      </c>
      <c r="M270" s="72">
        <f>0</f>
        <v>0</v>
      </c>
      <c r="N270" s="72">
        <f t="shared" si="55"/>
        <v>0</v>
      </c>
      <c r="O270" s="72">
        <f t="shared" si="56"/>
        <v>59145.332870081096</v>
      </c>
      <c r="P270" s="72">
        <f t="shared" si="57"/>
        <v>295.72666435040549</v>
      </c>
      <c r="Q270" s="72">
        <f t="shared" si="51"/>
        <v>59441.059534431501</v>
      </c>
      <c r="R270" s="74">
        <f t="shared" si="58"/>
        <v>110.41666666666667</v>
      </c>
      <c r="S270" s="75">
        <f>IF(I270&gt;0,Q270-(SUM($J$7:J270)+$E$35),0)</f>
        <v>30291.059534431395</v>
      </c>
      <c r="T270" s="76">
        <f t="shared" si="59"/>
        <v>1</v>
      </c>
      <c r="U270" s="76">
        <f t="shared" si="60"/>
        <v>0</v>
      </c>
      <c r="V270" s="77">
        <f t="shared" si="52"/>
        <v>264</v>
      </c>
      <c r="W270" s="78">
        <f t="shared" si="53"/>
        <v>59441.059534431501</v>
      </c>
    </row>
    <row r="271" spans="9:23" x14ac:dyDescent="0.25">
      <c r="I271" s="82">
        <f t="shared" si="54"/>
        <v>96</v>
      </c>
      <c r="J271" s="72">
        <f t="shared" si="50"/>
        <v>110.41666666666667</v>
      </c>
      <c r="K271" s="83"/>
      <c r="L271" s="72">
        <f t="shared" si="49"/>
        <v>24.95</v>
      </c>
      <c r="M271" s="72">
        <f>0</f>
        <v>0</v>
      </c>
      <c r="N271" s="72">
        <f t="shared" si="55"/>
        <v>0</v>
      </c>
      <c r="O271" s="72">
        <f t="shared" si="56"/>
        <v>59526.526201098168</v>
      </c>
      <c r="P271" s="72">
        <f t="shared" si="57"/>
        <v>297.63263100549085</v>
      </c>
      <c r="Q271" s="72">
        <f t="shared" si="51"/>
        <v>59824.158832103662</v>
      </c>
      <c r="R271" s="74">
        <f t="shared" si="58"/>
        <v>85.466666666666669</v>
      </c>
      <c r="S271" s="75">
        <f>IF(I271&gt;0,Q271-(SUM($J$7:J271)+$E$35),0)</f>
        <v>30563.742165436888</v>
      </c>
      <c r="T271" s="76">
        <f t="shared" si="59"/>
        <v>1</v>
      </c>
      <c r="U271" s="76">
        <f t="shared" si="60"/>
        <v>0</v>
      </c>
      <c r="V271" s="77">
        <f t="shared" si="52"/>
        <v>265</v>
      </c>
      <c r="W271" s="78">
        <f t="shared" si="53"/>
        <v>59824.158832103662</v>
      </c>
    </row>
    <row r="272" spans="9:23" x14ac:dyDescent="0.25">
      <c r="I272" s="79">
        <f t="shared" si="54"/>
        <v>95</v>
      </c>
      <c r="J272" s="72">
        <f t="shared" si="50"/>
        <v>110.41666666666667</v>
      </c>
      <c r="K272" s="80"/>
      <c r="L272" s="72">
        <f t="shared" si="49"/>
        <v>0</v>
      </c>
      <c r="M272" s="72">
        <f>0</f>
        <v>0</v>
      </c>
      <c r="N272" s="72">
        <f t="shared" si="55"/>
        <v>0</v>
      </c>
      <c r="O272" s="72">
        <f t="shared" si="56"/>
        <v>59934.575498770326</v>
      </c>
      <c r="P272" s="72">
        <f t="shared" si="57"/>
        <v>299.67287749385162</v>
      </c>
      <c r="Q272" s="72">
        <f t="shared" si="51"/>
        <v>60234.248376264179</v>
      </c>
      <c r="R272" s="74">
        <f t="shared" si="58"/>
        <v>110.41666666666667</v>
      </c>
      <c r="S272" s="75">
        <f>IF(I272&gt;0,Q272-(SUM($J$7:J272)+$E$35),0)</f>
        <v>30863.415042930737</v>
      </c>
      <c r="T272" s="76">
        <f t="shared" si="59"/>
        <v>1</v>
      </c>
      <c r="U272" s="76">
        <f t="shared" si="60"/>
        <v>0</v>
      </c>
      <c r="V272" s="77">
        <f t="shared" si="52"/>
        <v>266</v>
      </c>
      <c r="W272" s="78">
        <f t="shared" si="53"/>
        <v>60234.248376264179</v>
      </c>
    </row>
    <row r="273" spans="9:23" x14ac:dyDescent="0.25">
      <c r="I273" s="79">
        <f t="shared" si="54"/>
        <v>94</v>
      </c>
      <c r="J273" s="72">
        <f t="shared" si="50"/>
        <v>110.41666666666667</v>
      </c>
      <c r="K273" s="80"/>
      <c r="L273" s="72">
        <f t="shared" si="49"/>
        <v>0</v>
      </c>
      <c r="M273" s="72">
        <f>0</f>
        <v>0</v>
      </c>
      <c r="N273" s="72">
        <f t="shared" si="55"/>
        <v>0</v>
      </c>
      <c r="O273" s="72">
        <f t="shared" si="56"/>
        <v>60344.665042930843</v>
      </c>
      <c r="P273" s="72">
        <f t="shared" si="57"/>
        <v>301.72332521465421</v>
      </c>
      <c r="Q273" s="72">
        <f t="shared" si="51"/>
        <v>60646.388368145497</v>
      </c>
      <c r="R273" s="74">
        <f t="shared" si="58"/>
        <v>110.41666666666667</v>
      </c>
      <c r="S273" s="75">
        <f>IF(I273&gt;0,Q273-(SUM($J$7:J273)+$E$35),0)</f>
        <v>31165.138368145388</v>
      </c>
      <c r="T273" s="76">
        <f t="shared" si="59"/>
        <v>1</v>
      </c>
      <c r="U273" s="76">
        <f t="shared" si="60"/>
        <v>0</v>
      </c>
      <c r="V273" s="77">
        <f t="shared" si="52"/>
        <v>267</v>
      </c>
      <c r="W273" s="78">
        <f t="shared" si="53"/>
        <v>60646.388368145497</v>
      </c>
    </row>
    <row r="274" spans="9:23" x14ac:dyDescent="0.25">
      <c r="I274" s="79">
        <f t="shared" si="54"/>
        <v>93</v>
      </c>
      <c r="J274" s="72">
        <f t="shared" si="50"/>
        <v>110.41666666666667</v>
      </c>
      <c r="K274" s="80"/>
      <c r="L274" s="72">
        <f t="shared" si="49"/>
        <v>0</v>
      </c>
      <c r="M274" s="72">
        <f>0</f>
        <v>0</v>
      </c>
      <c r="N274" s="72">
        <f t="shared" si="55"/>
        <v>0</v>
      </c>
      <c r="O274" s="72">
        <f t="shared" si="56"/>
        <v>60756.805034812161</v>
      </c>
      <c r="P274" s="72">
        <f t="shared" si="57"/>
        <v>303.78402517406079</v>
      </c>
      <c r="Q274" s="72">
        <f t="shared" si="51"/>
        <v>61060.589059986225</v>
      </c>
      <c r="R274" s="74">
        <f t="shared" si="58"/>
        <v>110.41666666666667</v>
      </c>
      <c r="S274" s="75">
        <f>IF(I274&gt;0,Q274-(SUM($J$7:J274)+$E$35),0)</f>
        <v>31468.922393319448</v>
      </c>
      <c r="T274" s="76">
        <f t="shared" si="59"/>
        <v>1</v>
      </c>
      <c r="U274" s="76">
        <f t="shared" si="60"/>
        <v>0</v>
      </c>
      <c r="V274" s="77">
        <f t="shared" si="52"/>
        <v>268</v>
      </c>
      <c r="W274" s="78">
        <f t="shared" si="53"/>
        <v>61060.589059986225</v>
      </c>
    </row>
    <row r="275" spans="9:23" x14ac:dyDescent="0.25">
      <c r="I275" s="79">
        <f t="shared" si="54"/>
        <v>92</v>
      </c>
      <c r="J275" s="72">
        <f t="shared" si="50"/>
        <v>110.41666666666667</v>
      </c>
      <c r="K275" s="80"/>
      <c r="L275" s="72">
        <f t="shared" si="49"/>
        <v>0</v>
      </c>
      <c r="M275" s="72">
        <f>0</f>
        <v>0</v>
      </c>
      <c r="N275" s="72">
        <f t="shared" si="55"/>
        <v>0</v>
      </c>
      <c r="O275" s="72">
        <f t="shared" si="56"/>
        <v>61171.005726652889</v>
      </c>
      <c r="P275" s="72">
        <f t="shared" si="57"/>
        <v>305.85502863326445</v>
      </c>
      <c r="Q275" s="72">
        <f t="shared" si="51"/>
        <v>61476.86075528615</v>
      </c>
      <c r="R275" s="74">
        <f t="shared" si="58"/>
        <v>110.41666666666667</v>
      </c>
      <c r="S275" s="75">
        <f>IF(I275&gt;0,Q275-(SUM($J$7:J275)+$E$35),0)</f>
        <v>31774.777421952705</v>
      </c>
      <c r="T275" s="76">
        <f t="shared" si="59"/>
        <v>1</v>
      </c>
      <c r="U275" s="76">
        <f t="shared" si="60"/>
        <v>0</v>
      </c>
      <c r="V275" s="77">
        <f t="shared" si="52"/>
        <v>269</v>
      </c>
      <c r="W275" s="78">
        <f t="shared" si="53"/>
        <v>61476.86075528615</v>
      </c>
    </row>
    <row r="276" spans="9:23" x14ac:dyDescent="0.25">
      <c r="I276" s="79">
        <f t="shared" si="54"/>
        <v>91</v>
      </c>
      <c r="J276" s="72">
        <f t="shared" si="50"/>
        <v>110.41666666666667</v>
      </c>
      <c r="K276" s="80"/>
      <c r="L276" s="72">
        <f t="shared" si="49"/>
        <v>0</v>
      </c>
      <c r="M276" s="72">
        <f>0</f>
        <v>0</v>
      </c>
      <c r="N276" s="72">
        <f t="shared" si="55"/>
        <v>0</v>
      </c>
      <c r="O276" s="72">
        <f t="shared" si="56"/>
        <v>61587.277421952815</v>
      </c>
      <c r="P276" s="72">
        <f t="shared" si="57"/>
        <v>307.9363871097641</v>
      </c>
      <c r="Q276" s="72">
        <f t="shared" si="51"/>
        <v>61895.213809062581</v>
      </c>
      <c r="R276" s="74">
        <f t="shared" si="58"/>
        <v>110.41666666666667</v>
      </c>
      <c r="S276" s="75">
        <f>IF(I276&gt;0,Q276-(SUM($J$7:J276)+$E$35),0)</f>
        <v>32082.713809062468</v>
      </c>
      <c r="T276" s="76">
        <f t="shared" si="59"/>
        <v>1</v>
      </c>
      <c r="U276" s="76">
        <f t="shared" si="60"/>
        <v>0</v>
      </c>
      <c r="V276" s="77">
        <f t="shared" si="52"/>
        <v>270</v>
      </c>
      <c r="W276" s="78">
        <f t="shared" si="53"/>
        <v>61895.213809062581</v>
      </c>
    </row>
    <row r="277" spans="9:23" x14ac:dyDescent="0.25">
      <c r="I277" s="79">
        <f t="shared" si="54"/>
        <v>90</v>
      </c>
      <c r="J277" s="72">
        <f t="shared" si="50"/>
        <v>110.41666666666667</v>
      </c>
      <c r="K277" s="80"/>
      <c r="L277" s="72">
        <f t="shared" si="49"/>
        <v>0</v>
      </c>
      <c r="M277" s="72">
        <f>0</f>
        <v>0</v>
      </c>
      <c r="N277" s="72">
        <f t="shared" si="55"/>
        <v>0</v>
      </c>
      <c r="O277" s="72">
        <f t="shared" si="56"/>
        <v>62005.630475729246</v>
      </c>
      <c r="P277" s="72">
        <f t="shared" si="57"/>
        <v>310.02815237864621</v>
      </c>
      <c r="Q277" s="72">
        <f t="shared" si="51"/>
        <v>62315.658628107893</v>
      </c>
      <c r="R277" s="74">
        <f t="shared" si="58"/>
        <v>110.41666666666667</v>
      </c>
      <c r="S277" s="75">
        <f>IF(I277&gt;0,Q277-(SUM($J$7:J277)+$E$35),0)</f>
        <v>32392.741961441112</v>
      </c>
      <c r="T277" s="76">
        <f t="shared" si="59"/>
        <v>1</v>
      </c>
      <c r="U277" s="76">
        <f t="shared" si="60"/>
        <v>0</v>
      </c>
      <c r="V277" s="77">
        <f t="shared" si="52"/>
        <v>271</v>
      </c>
      <c r="W277" s="78">
        <f t="shared" si="53"/>
        <v>62315.658628107893</v>
      </c>
    </row>
    <row r="278" spans="9:23" x14ac:dyDescent="0.25">
      <c r="I278" s="79">
        <f t="shared" si="54"/>
        <v>89</v>
      </c>
      <c r="J278" s="72">
        <f t="shared" si="50"/>
        <v>110.41666666666667</v>
      </c>
      <c r="K278" s="80"/>
      <c r="L278" s="72">
        <f t="shared" si="49"/>
        <v>0</v>
      </c>
      <c r="M278" s="72">
        <f>0</f>
        <v>0</v>
      </c>
      <c r="N278" s="72">
        <f t="shared" si="55"/>
        <v>0</v>
      </c>
      <c r="O278" s="72">
        <f t="shared" si="56"/>
        <v>62426.075294774557</v>
      </c>
      <c r="P278" s="72">
        <f t="shared" si="57"/>
        <v>312.13037647387279</v>
      </c>
      <c r="Q278" s="72">
        <f t="shared" si="51"/>
        <v>62738.205671248426</v>
      </c>
      <c r="R278" s="74">
        <f t="shared" si="58"/>
        <v>110.41666666666667</v>
      </c>
      <c r="S278" s="75">
        <f>IF(I278&gt;0,Q278-(SUM($J$7:J278)+$E$35),0)</f>
        <v>32704.872337914978</v>
      </c>
      <c r="T278" s="76">
        <f t="shared" si="59"/>
        <v>1</v>
      </c>
      <c r="U278" s="76">
        <f t="shared" si="60"/>
        <v>0</v>
      </c>
      <c r="V278" s="77">
        <f t="shared" si="52"/>
        <v>272</v>
      </c>
      <c r="W278" s="78">
        <f t="shared" si="53"/>
        <v>62738.205671248426</v>
      </c>
    </row>
    <row r="279" spans="9:23" x14ac:dyDescent="0.25">
      <c r="I279" s="79">
        <f t="shared" si="54"/>
        <v>88</v>
      </c>
      <c r="J279" s="72">
        <f t="shared" si="50"/>
        <v>110.41666666666667</v>
      </c>
      <c r="K279" s="80"/>
      <c r="L279" s="72">
        <f t="shared" si="49"/>
        <v>0</v>
      </c>
      <c r="M279" s="72">
        <f>0</f>
        <v>0</v>
      </c>
      <c r="N279" s="72">
        <f t="shared" si="55"/>
        <v>0</v>
      </c>
      <c r="O279" s="72">
        <f t="shared" si="56"/>
        <v>62848.622337915091</v>
      </c>
      <c r="P279" s="72">
        <f t="shared" si="57"/>
        <v>314.24311168957547</v>
      </c>
      <c r="Q279" s="72">
        <f t="shared" si="51"/>
        <v>63162.865449604666</v>
      </c>
      <c r="R279" s="74">
        <f t="shared" si="58"/>
        <v>110.41666666666667</v>
      </c>
      <c r="S279" s="75">
        <f>IF(I279&gt;0,Q279-(SUM($J$7:J279)+$E$35),0)</f>
        <v>33019.115449604549</v>
      </c>
      <c r="T279" s="76">
        <f t="shared" si="59"/>
        <v>1</v>
      </c>
      <c r="U279" s="76">
        <f t="shared" si="60"/>
        <v>0</v>
      </c>
      <c r="V279" s="77">
        <f t="shared" si="52"/>
        <v>273</v>
      </c>
      <c r="W279" s="78">
        <f t="shared" si="53"/>
        <v>63162.865449604666</v>
      </c>
    </row>
    <row r="280" spans="9:23" x14ac:dyDescent="0.25">
      <c r="I280" s="79">
        <f t="shared" si="54"/>
        <v>87</v>
      </c>
      <c r="J280" s="72">
        <f t="shared" si="50"/>
        <v>110.41666666666667</v>
      </c>
      <c r="K280" s="80"/>
      <c r="L280" s="72">
        <f t="shared" si="49"/>
        <v>0</v>
      </c>
      <c r="M280" s="72">
        <f>0</f>
        <v>0</v>
      </c>
      <c r="N280" s="72">
        <f t="shared" si="55"/>
        <v>0</v>
      </c>
      <c r="O280" s="72">
        <f t="shared" si="56"/>
        <v>63273.28211627133</v>
      </c>
      <c r="P280" s="72">
        <f t="shared" si="57"/>
        <v>316.36641058135666</v>
      </c>
      <c r="Q280" s="72">
        <f t="shared" si="51"/>
        <v>63589.648526852689</v>
      </c>
      <c r="R280" s="74">
        <f t="shared" si="58"/>
        <v>110.41666666666667</v>
      </c>
      <c r="S280" s="75">
        <f>IF(I280&gt;0,Q280-(SUM($J$7:J280)+$E$35),0)</f>
        <v>33335.481860185901</v>
      </c>
      <c r="T280" s="76">
        <f t="shared" si="59"/>
        <v>1</v>
      </c>
      <c r="U280" s="76">
        <f t="shared" si="60"/>
        <v>0</v>
      </c>
      <c r="V280" s="77">
        <f t="shared" si="52"/>
        <v>274</v>
      </c>
      <c r="W280" s="78">
        <f t="shared" si="53"/>
        <v>63589.648526852689</v>
      </c>
    </row>
    <row r="281" spans="9:23" x14ac:dyDescent="0.25">
      <c r="I281" s="79">
        <f t="shared" si="54"/>
        <v>86</v>
      </c>
      <c r="J281" s="72">
        <f t="shared" si="50"/>
        <v>110.41666666666667</v>
      </c>
      <c r="K281" s="80"/>
      <c r="L281" s="72">
        <f t="shared" si="49"/>
        <v>0</v>
      </c>
      <c r="M281" s="72">
        <f>0</f>
        <v>0</v>
      </c>
      <c r="N281" s="72">
        <f t="shared" si="55"/>
        <v>0</v>
      </c>
      <c r="O281" s="72">
        <f t="shared" si="56"/>
        <v>63700.065193519353</v>
      </c>
      <c r="P281" s="72">
        <f t="shared" si="57"/>
        <v>318.50032596759678</v>
      </c>
      <c r="Q281" s="72">
        <f t="shared" si="51"/>
        <v>64018.565519486947</v>
      </c>
      <c r="R281" s="74">
        <f t="shared" si="58"/>
        <v>110.41666666666667</v>
      </c>
      <c r="S281" s="75">
        <f>IF(I281&gt;0,Q281-(SUM($J$7:J281)+$E$35),0)</f>
        <v>33653.982186153495</v>
      </c>
      <c r="T281" s="76">
        <f t="shared" si="59"/>
        <v>1</v>
      </c>
      <c r="U281" s="76">
        <f t="shared" si="60"/>
        <v>0</v>
      </c>
      <c r="V281" s="77">
        <f t="shared" si="52"/>
        <v>275</v>
      </c>
      <c r="W281" s="78">
        <f t="shared" si="53"/>
        <v>64018.565519486947</v>
      </c>
    </row>
    <row r="282" spans="9:23" x14ac:dyDescent="0.25">
      <c r="I282" s="79">
        <f t="shared" si="54"/>
        <v>85</v>
      </c>
      <c r="J282" s="72">
        <f t="shared" si="50"/>
        <v>110.41666666666667</v>
      </c>
      <c r="K282" s="80"/>
      <c r="L282" s="72">
        <f t="shared" si="49"/>
        <v>0</v>
      </c>
      <c r="M282" s="72">
        <f>0</f>
        <v>0</v>
      </c>
      <c r="N282" s="72">
        <f t="shared" si="55"/>
        <v>0</v>
      </c>
      <c r="O282" s="72">
        <f t="shared" si="56"/>
        <v>64128.982186153611</v>
      </c>
      <c r="P282" s="72">
        <f t="shared" si="57"/>
        <v>320.64491093076805</v>
      </c>
      <c r="Q282" s="72">
        <f t="shared" si="51"/>
        <v>64449.627097084376</v>
      </c>
      <c r="R282" s="74">
        <f t="shared" si="58"/>
        <v>110.41666666666667</v>
      </c>
      <c r="S282" s="75">
        <f>IF(I282&gt;0,Q282-(SUM($J$7:J282)+$E$35),0)</f>
        <v>33974.62709708426</v>
      </c>
      <c r="T282" s="76">
        <f t="shared" si="59"/>
        <v>1</v>
      </c>
      <c r="U282" s="76">
        <f t="shared" si="60"/>
        <v>0</v>
      </c>
      <c r="V282" s="77">
        <f t="shared" si="52"/>
        <v>276</v>
      </c>
      <c r="W282" s="78">
        <f t="shared" si="53"/>
        <v>64449.627097084376</v>
      </c>
    </row>
    <row r="283" spans="9:23" x14ac:dyDescent="0.25">
      <c r="I283" s="82">
        <f t="shared" si="54"/>
        <v>84</v>
      </c>
      <c r="J283" s="72">
        <f t="shared" si="50"/>
        <v>110.41666666666667</v>
      </c>
      <c r="K283" s="83"/>
      <c r="L283" s="72">
        <f t="shared" si="49"/>
        <v>24.95</v>
      </c>
      <c r="M283" s="72">
        <f>0</f>
        <v>0</v>
      </c>
      <c r="N283" s="72">
        <f t="shared" si="55"/>
        <v>0</v>
      </c>
      <c r="O283" s="72">
        <f t="shared" si="56"/>
        <v>64535.093763751043</v>
      </c>
      <c r="P283" s="72">
        <f t="shared" si="57"/>
        <v>322.67546881875523</v>
      </c>
      <c r="Q283" s="72">
        <f t="shared" si="51"/>
        <v>64857.769232569801</v>
      </c>
      <c r="R283" s="74">
        <f t="shared" si="58"/>
        <v>85.466666666666669</v>
      </c>
      <c r="S283" s="75">
        <f>IF(I283&gt;0,Q283-(SUM($J$7:J283)+$E$35),0)</f>
        <v>34272.352565903013</v>
      </c>
      <c r="T283" s="76">
        <f t="shared" si="59"/>
        <v>1</v>
      </c>
      <c r="U283" s="76">
        <f t="shared" si="60"/>
        <v>0</v>
      </c>
      <c r="V283" s="77">
        <f t="shared" si="52"/>
        <v>277</v>
      </c>
      <c r="W283" s="78">
        <f t="shared" si="53"/>
        <v>64857.769232569801</v>
      </c>
    </row>
    <row r="284" spans="9:23" x14ac:dyDescent="0.25">
      <c r="I284" s="79">
        <f t="shared" si="54"/>
        <v>83</v>
      </c>
      <c r="J284" s="72">
        <f t="shared" si="50"/>
        <v>110.41666666666667</v>
      </c>
      <c r="K284" s="80"/>
      <c r="L284" s="72">
        <f t="shared" si="49"/>
        <v>0</v>
      </c>
      <c r="M284" s="72">
        <f>0</f>
        <v>0</v>
      </c>
      <c r="N284" s="72">
        <f t="shared" si="55"/>
        <v>0</v>
      </c>
      <c r="O284" s="72">
        <f t="shared" si="56"/>
        <v>64968.185899236465</v>
      </c>
      <c r="P284" s="72">
        <f t="shared" si="57"/>
        <v>324.84092949618235</v>
      </c>
      <c r="Q284" s="72">
        <f t="shared" si="51"/>
        <v>65293.026828732647</v>
      </c>
      <c r="R284" s="74">
        <f t="shared" si="58"/>
        <v>110.41666666666667</v>
      </c>
      <c r="S284" s="75">
        <f>IF(I284&gt;0,Q284-(SUM($J$7:J284)+$E$35),0)</f>
        <v>34597.193495399188</v>
      </c>
      <c r="T284" s="76">
        <f t="shared" si="59"/>
        <v>1</v>
      </c>
      <c r="U284" s="76">
        <f t="shared" si="60"/>
        <v>0</v>
      </c>
      <c r="V284" s="77">
        <f t="shared" si="52"/>
        <v>278</v>
      </c>
      <c r="W284" s="78">
        <f t="shared" si="53"/>
        <v>65293.026828732647</v>
      </c>
    </row>
    <row r="285" spans="9:23" x14ac:dyDescent="0.25">
      <c r="I285" s="79">
        <f t="shared" si="54"/>
        <v>82</v>
      </c>
      <c r="J285" s="72">
        <f t="shared" si="50"/>
        <v>110.41666666666667</v>
      </c>
      <c r="K285" s="80"/>
      <c r="L285" s="72">
        <f t="shared" si="49"/>
        <v>0</v>
      </c>
      <c r="M285" s="72">
        <f>0</f>
        <v>0</v>
      </c>
      <c r="N285" s="72">
        <f t="shared" si="55"/>
        <v>0</v>
      </c>
      <c r="O285" s="72">
        <f t="shared" si="56"/>
        <v>65403.443495399311</v>
      </c>
      <c r="P285" s="72">
        <f t="shared" si="57"/>
        <v>327.01721747699656</v>
      </c>
      <c r="Q285" s="72">
        <f t="shared" si="51"/>
        <v>65730.460712876302</v>
      </c>
      <c r="R285" s="74">
        <f t="shared" si="58"/>
        <v>110.41666666666667</v>
      </c>
      <c r="S285" s="75">
        <f>IF(I285&gt;0,Q285-(SUM($J$7:J285)+$E$35),0)</f>
        <v>34924.210712876178</v>
      </c>
      <c r="T285" s="76">
        <f t="shared" si="59"/>
        <v>1</v>
      </c>
      <c r="U285" s="76">
        <f t="shared" si="60"/>
        <v>0</v>
      </c>
      <c r="V285" s="77">
        <f t="shared" si="52"/>
        <v>279</v>
      </c>
      <c r="W285" s="78">
        <f t="shared" si="53"/>
        <v>65730.460712876302</v>
      </c>
    </row>
    <row r="286" spans="9:23" x14ac:dyDescent="0.25">
      <c r="I286" s="79">
        <f t="shared" si="54"/>
        <v>81</v>
      </c>
      <c r="J286" s="72">
        <f t="shared" si="50"/>
        <v>110.41666666666667</v>
      </c>
      <c r="K286" s="80"/>
      <c r="L286" s="72">
        <f t="shared" si="49"/>
        <v>0</v>
      </c>
      <c r="M286" s="72">
        <f>0</f>
        <v>0</v>
      </c>
      <c r="N286" s="72">
        <f t="shared" si="55"/>
        <v>0</v>
      </c>
      <c r="O286" s="72">
        <f t="shared" si="56"/>
        <v>65840.877379542973</v>
      </c>
      <c r="P286" s="72">
        <f t="shared" si="57"/>
        <v>329.20438689771487</v>
      </c>
      <c r="Q286" s="72">
        <f t="shared" si="51"/>
        <v>66170.081766440693</v>
      </c>
      <c r="R286" s="74">
        <f t="shared" si="58"/>
        <v>110.41666666666667</v>
      </c>
      <c r="S286" s="75">
        <f>IF(I286&gt;0,Q286-(SUM($J$7:J286)+$E$35),0)</f>
        <v>35253.415099773905</v>
      </c>
      <c r="T286" s="76">
        <f t="shared" si="59"/>
        <v>1</v>
      </c>
      <c r="U286" s="76">
        <f t="shared" si="60"/>
        <v>0</v>
      </c>
      <c r="V286" s="77">
        <f t="shared" si="52"/>
        <v>280</v>
      </c>
      <c r="W286" s="78">
        <f t="shared" si="53"/>
        <v>66170.081766440693</v>
      </c>
    </row>
    <row r="287" spans="9:23" x14ac:dyDescent="0.25">
      <c r="I287" s="79">
        <f t="shared" si="54"/>
        <v>80</v>
      </c>
      <c r="J287" s="72">
        <f t="shared" si="50"/>
        <v>110.41666666666667</v>
      </c>
      <c r="K287" s="80"/>
      <c r="L287" s="72">
        <f t="shared" si="49"/>
        <v>0</v>
      </c>
      <c r="M287" s="72">
        <f>0</f>
        <v>0</v>
      </c>
      <c r="N287" s="72">
        <f t="shared" si="55"/>
        <v>0</v>
      </c>
      <c r="O287" s="72">
        <f t="shared" si="56"/>
        <v>66280.498433107365</v>
      </c>
      <c r="P287" s="72">
        <f t="shared" si="57"/>
        <v>331.40249216553684</v>
      </c>
      <c r="Q287" s="72">
        <f t="shared" si="51"/>
        <v>66611.900925272901</v>
      </c>
      <c r="R287" s="74">
        <f t="shared" si="58"/>
        <v>110.41666666666667</v>
      </c>
      <c r="S287" s="75">
        <f>IF(I287&gt;0,Q287-(SUM($J$7:J287)+$E$35),0)</f>
        <v>35584.817591939442</v>
      </c>
      <c r="T287" s="76">
        <f t="shared" si="59"/>
        <v>1</v>
      </c>
      <c r="U287" s="76">
        <f t="shared" si="60"/>
        <v>0</v>
      </c>
      <c r="V287" s="77">
        <f t="shared" si="52"/>
        <v>281</v>
      </c>
      <c r="W287" s="78">
        <f t="shared" si="53"/>
        <v>66611.900925272901</v>
      </c>
    </row>
    <row r="288" spans="9:23" x14ac:dyDescent="0.25">
      <c r="I288" s="79">
        <f t="shared" si="54"/>
        <v>79</v>
      </c>
      <c r="J288" s="72">
        <f t="shared" si="50"/>
        <v>110.41666666666667</v>
      </c>
      <c r="K288" s="80"/>
      <c r="L288" s="72">
        <f t="shared" si="49"/>
        <v>0</v>
      </c>
      <c r="M288" s="72">
        <f>0</f>
        <v>0</v>
      </c>
      <c r="N288" s="72">
        <f t="shared" si="55"/>
        <v>0</v>
      </c>
      <c r="O288" s="72">
        <f t="shared" si="56"/>
        <v>66722.317591939573</v>
      </c>
      <c r="P288" s="72">
        <f t="shared" si="57"/>
        <v>333.61158795969789</v>
      </c>
      <c r="Q288" s="72">
        <f t="shared" si="51"/>
        <v>67055.929179899264</v>
      </c>
      <c r="R288" s="74">
        <f t="shared" si="58"/>
        <v>110.41666666666667</v>
      </c>
      <c r="S288" s="75">
        <f>IF(I288&gt;0,Q288-(SUM($J$7:J288)+$E$35),0)</f>
        <v>35918.429179899133</v>
      </c>
      <c r="T288" s="76">
        <f t="shared" si="59"/>
        <v>1</v>
      </c>
      <c r="U288" s="76">
        <f t="shared" si="60"/>
        <v>0</v>
      </c>
      <c r="V288" s="77">
        <f t="shared" si="52"/>
        <v>282</v>
      </c>
      <c r="W288" s="78">
        <f t="shared" si="53"/>
        <v>67055.929179899264</v>
      </c>
    </row>
    <row r="289" spans="9:23" x14ac:dyDescent="0.25">
      <c r="I289" s="79">
        <f t="shared" si="54"/>
        <v>78</v>
      </c>
      <c r="J289" s="72">
        <f t="shared" si="50"/>
        <v>110.41666666666667</v>
      </c>
      <c r="K289" s="80"/>
      <c r="L289" s="72">
        <f t="shared" si="49"/>
        <v>0</v>
      </c>
      <c r="M289" s="72">
        <f>0</f>
        <v>0</v>
      </c>
      <c r="N289" s="72">
        <f t="shared" si="55"/>
        <v>0</v>
      </c>
      <c r="O289" s="72">
        <f t="shared" si="56"/>
        <v>67166.345846565935</v>
      </c>
      <c r="P289" s="72">
        <f t="shared" si="57"/>
        <v>335.83172923282967</v>
      </c>
      <c r="Q289" s="72">
        <f t="shared" si="51"/>
        <v>67502.177575798763</v>
      </c>
      <c r="R289" s="74">
        <f t="shared" si="58"/>
        <v>110.41666666666667</v>
      </c>
      <c r="S289" s="75">
        <f>IF(I289&gt;0,Q289-(SUM($J$7:J289)+$E$35),0)</f>
        <v>36254.260909131968</v>
      </c>
      <c r="T289" s="76">
        <f t="shared" si="59"/>
        <v>1</v>
      </c>
      <c r="U289" s="76">
        <f t="shared" si="60"/>
        <v>0</v>
      </c>
      <c r="V289" s="77">
        <f t="shared" si="52"/>
        <v>283</v>
      </c>
      <c r="W289" s="78">
        <f t="shared" si="53"/>
        <v>67502.177575798763</v>
      </c>
    </row>
    <row r="290" spans="9:23" x14ac:dyDescent="0.25">
      <c r="I290" s="79">
        <f t="shared" si="54"/>
        <v>77</v>
      </c>
      <c r="J290" s="72">
        <f t="shared" si="50"/>
        <v>110.41666666666667</v>
      </c>
      <c r="K290" s="80"/>
      <c r="L290" s="72">
        <f t="shared" si="49"/>
        <v>0</v>
      </c>
      <c r="M290" s="72">
        <f>0</f>
        <v>0</v>
      </c>
      <c r="N290" s="72">
        <f t="shared" si="55"/>
        <v>0</v>
      </c>
      <c r="O290" s="72">
        <f t="shared" si="56"/>
        <v>67612.594242465435</v>
      </c>
      <c r="P290" s="72">
        <f t="shared" si="57"/>
        <v>338.06297121232717</v>
      </c>
      <c r="Q290" s="72">
        <f t="shared" si="51"/>
        <v>67950.657213677769</v>
      </c>
      <c r="R290" s="74">
        <f t="shared" si="58"/>
        <v>110.41666666666667</v>
      </c>
      <c r="S290" s="75">
        <f>IF(I290&gt;0,Q290-(SUM($J$7:J290)+$E$35),0)</f>
        <v>36592.323880344309</v>
      </c>
      <c r="T290" s="76">
        <f t="shared" si="59"/>
        <v>1</v>
      </c>
      <c r="U290" s="76">
        <f t="shared" si="60"/>
        <v>0</v>
      </c>
      <c r="V290" s="77">
        <f t="shared" si="52"/>
        <v>284</v>
      </c>
      <c r="W290" s="78">
        <f t="shared" si="53"/>
        <v>67950.657213677769</v>
      </c>
    </row>
    <row r="291" spans="9:23" x14ac:dyDescent="0.25">
      <c r="I291" s="79">
        <f t="shared" si="54"/>
        <v>76</v>
      </c>
      <c r="J291" s="72">
        <f t="shared" si="50"/>
        <v>110.41666666666667</v>
      </c>
      <c r="K291" s="80"/>
      <c r="L291" s="72">
        <f t="shared" si="49"/>
        <v>0</v>
      </c>
      <c r="M291" s="72">
        <f>0</f>
        <v>0</v>
      </c>
      <c r="N291" s="72">
        <f t="shared" si="55"/>
        <v>0</v>
      </c>
      <c r="O291" s="72">
        <f t="shared" si="56"/>
        <v>68061.07388034444</v>
      </c>
      <c r="P291" s="72">
        <f t="shared" si="57"/>
        <v>340.3053694017222</v>
      </c>
      <c r="Q291" s="72">
        <f t="shared" si="51"/>
        <v>68401.379249746169</v>
      </c>
      <c r="R291" s="74">
        <f t="shared" si="58"/>
        <v>110.41666666666667</v>
      </c>
      <c r="S291" s="75">
        <f>IF(I291&gt;0,Q291-(SUM($J$7:J291)+$E$35),0)</f>
        <v>36932.629249746038</v>
      </c>
      <c r="T291" s="76">
        <f t="shared" si="59"/>
        <v>1</v>
      </c>
      <c r="U291" s="76">
        <f t="shared" si="60"/>
        <v>0</v>
      </c>
      <c r="V291" s="77">
        <f t="shared" si="52"/>
        <v>285</v>
      </c>
      <c r="W291" s="78">
        <f t="shared" si="53"/>
        <v>68401.379249746169</v>
      </c>
    </row>
    <row r="292" spans="9:23" x14ac:dyDescent="0.25">
      <c r="I292" s="79">
        <f t="shared" si="54"/>
        <v>75</v>
      </c>
      <c r="J292" s="72">
        <f t="shared" si="50"/>
        <v>110.41666666666667</v>
      </c>
      <c r="K292" s="80"/>
      <c r="L292" s="72">
        <f t="shared" si="49"/>
        <v>0</v>
      </c>
      <c r="M292" s="72">
        <f>0</f>
        <v>0</v>
      </c>
      <c r="N292" s="72">
        <f t="shared" si="55"/>
        <v>0</v>
      </c>
      <c r="O292" s="72">
        <f t="shared" si="56"/>
        <v>68511.795916412841</v>
      </c>
      <c r="P292" s="72">
        <f t="shared" si="57"/>
        <v>342.55897958206418</v>
      </c>
      <c r="Q292" s="72">
        <f t="shared" si="51"/>
        <v>68854.354895994911</v>
      </c>
      <c r="R292" s="74">
        <f t="shared" si="58"/>
        <v>110.41666666666667</v>
      </c>
      <c r="S292" s="75">
        <f>IF(I292&gt;0,Q292-(SUM($J$7:J292)+$E$35),0)</f>
        <v>37275.188229328109</v>
      </c>
      <c r="T292" s="76">
        <f t="shared" si="59"/>
        <v>1</v>
      </c>
      <c r="U292" s="76">
        <f t="shared" si="60"/>
        <v>0</v>
      </c>
      <c r="V292" s="77">
        <f t="shared" si="52"/>
        <v>286</v>
      </c>
      <c r="W292" s="78">
        <f t="shared" si="53"/>
        <v>68854.354895994911</v>
      </c>
    </row>
    <row r="293" spans="9:23" x14ac:dyDescent="0.25">
      <c r="I293" s="79">
        <f t="shared" si="54"/>
        <v>74</v>
      </c>
      <c r="J293" s="72">
        <f t="shared" si="50"/>
        <v>110.41666666666667</v>
      </c>
      <c r="K293" s="80"/>
      <c r="L293" s="72">
        <f t="shared" ref="L293:L356" si="61">IF(I293&gt;0,IF((MOD(I293,12)=0),$B$22+$B$48*$B$35,$B$48*$B$35),0)</f>
        <v>0</v>
      </c>
      <c r="M293" s="72">
        <f>0</f>
        <v>0</v>
      </c>
      <c r="N293" s="72">
        <f t="shared" si="55"/>
        <v>0</v>
      </c>
      <c r="O293" s="72">
        <f t="shared" si="56"/>
        <v>68964.771562661583</v>
      </c>
      <c r="P293" s="72">
        <f t="shared" si="57"/>
        <v>344.82385781330794</v>
      </c>
      <c r="Q293" s="72">
        <f t="shared" si="51"/>
        <v>69309.595420474885</v>
      </c>
      <c r="R293" s="74">
        <f t="shared" si="58"/>
        <v>110.41666666666667</v>
      </c>
      <c r="S293" s="75">
        <f>IF(I293&gt;0,Q293-(SUM($J$7:J293)+$E$35),0)</f>
        <v>37620.012087141418</v>
      </c>
      <c r="T293" s="76">
        <f t="shared" si="59"/>
        <v>1</v>
      </c>
      <c r="U293" s="76">
        <f t="shared" si="60"/>
        <v>0</v>
      </c>
      <c r="V293" s="77">
        <f t="shared" si="52"/>
        <v>287</v>
      </c>
      <c r="W293" s="78">
        <f t="shared" si="53"/>
        <v>69309.595420474885</v>
      </c>
    </row>
    <row r="294" spans="9:23" x14ac:dyDescent="0.25">
      <c r="I294" s="79">
        <f t="shared" si="54"/>
        <v>73</v>
      </c>
      <c r="J294" s="72">
        <f t="shared" si="50"/>
        <v>110.41666666666667</v>
      </c>
      <c r="K294" s="80"/>
      <c r="L294" s="72">
        <f t="shared" si="61"/>
        <v>0</v>
      </c>
      <c r="M294" s="72">
        <f>0</f>
        <v>0</v>
      </c>
      <c r="N294" s="72">
        <f t="shared" si="55"/>
        <v>0</v>
      </c>
      <c r="O294" s="72">
        <f t="shared" si="56"/>
        <v>69420.012087141557</v>
      </c>
      <c r="P294" s="72">
        <f t="shared" si="57"/>
        <v>347.1000604357078</v>
      </c>
      <c r="Q294" s="72">
        <f t="shared" si="51"/>
        <v>69767.112147577267</v>
      </c>
      <c r="R294" s="74">
        <f t="shared" si="58"/>
        <v>110.41666666666667</v>
      </c>
      <c r="S294" s="75">
        <f>IF(I294&gt;0,Q294-(SUM($J$7:J294)+$E$35),0)</f>
        <v>37967.112147577136</v>
      </c>
      <c r="T294" s="76">
        <f t="shared" si="59"/>
        <v>1</v>
      </c>
      <c r="U294" s="76">
        <f t="shared" si="60"/>
        <v>0</v>
      </c>
      <c r="V294" s="77">
        <f t="shared" si="52"/>
        <v>288</v>
      </c>
      <c r="W294" s="78">
        <f t="shared" si="53"/>
        <v>69767.112147577267</v>
      </c>
    </row>
    <row r="295" spans="9:23" x14ac:dyDescent="0.25">
      <c r="I295" s="82">
        <f t="shared" si="54"/>
        <v>72</v>
      </c>
      <c r="J295" s="72">
        <f t="shared" si="50"/>
        <v>110.41666666666667</v>
      </c>
      <c r="K295" s="83"/>
      <c r="L295" s="72">
        <f t="shared" si="61"/>
        <v>24.95</v>
      </c>
      <c r="M295" s="72">
        <f>0</f>
        <v>0</v>
      </c>
      <c r="N295" s="72">
        <f t="shared" si="55"/>
        <v>0</v>
      </c>
      <c r="O295" s="72">
        <f t="shared" si="56"/>
        <v>69852.578814243927</v>
      </c>
      <c r="P295" s="72">
        <f t="shared" si="57"/>
        <v>349.26289407121965</v>
      </c>
      <c r="Q295" s="72">
        <f t="shared" si="51"/>
        <v>70201.841708315143</v>
      </c>
      <c r="R295" s="74">
        <f t="shared" si="58"/>
        <v>85.466666666666669</v>
      </c>
      <c r="S295" s="75">
        <f>IF(I295&gt;0,Q295-(SUM($J$7:J295)+$E$35),0)</f>
        <v>38291.425041648341</v>
      </c>
      <c r="T295" s="76">
        <f t="shared" si="59"/>
        <v>1</v>
      </c>
      <c r="U295" s="76">
        <f t="shared" si="60"/>
        <v>0</v>
      </c>
      <c r="V295" s="77">
        <f t="shared" si="52"/>
        <v>289</v>
      </c>
      <c r="W295" s="78">
        <f t="shared" si="53"/>
        <v>70201.841708315143</v>
      </c>
    </row>
    <row r="296" spans="9:23" x14ac:dyDescent="0.25">
      <c r="I296" s="79">
        <f t="shared" si="54"/>
        <v>71</v>
      </c>
      <c r="J296" s="72">
        <f t="shared" si="50"/>
        <v>110.41666666666667</v>
      </c>
      <c r="K296" s="80"/>
      <c r="L296" s="72">
        <f t="shared" si="61"/>
        <v>0</v>
      </c>
      <c r="M296" s="72">
        <f>0</f>
        <v>0</v>
      </c>
      <c r="N296" s="72">
        <f t="shared" si="55"/>
        <v>0</v>
      </c>
      <c r="O296" s="72">
        <f t="shared" si="56"/>
        <v>70312.258374981815</v>
      </c>
      <c r="P296" s="72">
        <f t="shared" si="57"/>
        <v>351.5612918749091</v>
      </c>
      <c r="Q296" s="72">
        <f t="shared" si="51"/>
        <v>70663.819666856725</v>
      </c>
      <c r="R296" s="74">
        <f t="shared" si="58"/>
        <v>110.41666666666667</v>
      </c>
      <c r="S296" s="75">
        <f>IF(I296&gt;0,Q296-(SUM($J$7:J296)+$E$35),0)</f>
        <v>38642.986333523251</v>
      </c>
      <c r="T296" s="76">
        <f t="shared" si="59"/>
        <v>1</v>
      </c>
      <c r="U296" s="76">
        <f t="shared" si="60"/>
        <v>0</v>
      </c>
      <c r="V296" s="77">
        <f t="shared" si="52"/>
        <v>290</v>
      </c>
      <c r="W296" s="78">
        <f t="shared" si="53"/>
        <v>70663.819666856725</v>
      </c>
    </row>
    <row r="297" spans="9:23" x14ac:dyDescent="0.25">
      <c r="I297" s="79">
        <f t="shared" si="54"/>
        <v>70</v>
      </c>
      <c r="J297" s="72">
        <f t="shared" si="50"/>
        <v>110.41666666666667</v>
      </c>
      <c r="K297" s="80"/>
      <c r="L297" s="72">
        <f t="shared" si="61"/>
        <v>0</v>
      </c>
      <c r="M297" s="72">
        <f>0</f>
        <v>0</v>
      </c>
      <c r="N297" s="72">
        <f t="shared" si="55"/>
        <v>0</v>
      </c>
      <c r="O297" s="72">
        <f t="shared" si="56"/>
        <v>70774.236333523397</v>
      </c>
      <c r="P297" s="72">
        <f t="shared" si="57"/>
        <v>353.87118166761701</v>
      </c>
      <c r="Q297" s="72">
        <f t="shared" si="51"/>
        <v>71128.107515191019</v>
      </c>
      <c r="R297" s="74">
        <f t="shared" si="58"/>
        <v>110.41666666666667</v>
      </c>
      <c r="S297" s="75">
        <f>IF(I297&gt;0,Q297-(SUM($J$7:J297)+$E$35),0)</f>
        <v>38996.857515190881</v>
      </c>
      <c r="T297" s="76">
        <f t="shared" si="59"/>
        <v>1</v>
      </c>
      <c r="U297" s="76">
        <f t="shared" si="60"/>
        <v>0</v>
      </c>
      <c r="V297" s="77">
        <f t="shared" si="52"/>
        <v>291</v>
      </c>
      <c r="W297" s="78">
        <f t="shared" si="53"/>
        <v>71128.107515191019</v>
      </c>
    </row>
    <row r="298" spans="9:23" x14ac:dyDescent="0.25">
      <c r="I298" s="79">
        <f t="shared" si="54"/>
        <v>69</v>
      </c>
      <c r="J298" s="72">
        <f t="shared" si="50"/>
        <v>110.41666666666667</v>
      </c>
      <c r="K298" s="80"/>
      <c r="L298" s="72">
        <f t="shared" si="61"/>
        <v>0</v>
      </c>
      <c r="M298" s="72">
        <f>0</f>
        <v>0</v>
      </c>
      <c r="N298" s="72">
        <f t="shared" si="55"/>
        <v>0</v>
      </c>
      <c r="O298" s="72">
        <f t="shared" si="56"/>
        <v>71238.524181857691</v>
      </c>
      <c r="P298" s="72">
        <f t="shared" si="57"/>
        <v>356.19262090928845</v>
      </c>
      <c r="Q298" s="72">
        <f t="shared" si="51"/>
        <v>71594.716802766983</v>
      </c>
      <c r="R298" s="74">
        <f t="shared" si="58"/>
        <v>110.41666666666667</v>
      </c>
      <c r="S298" s="75">
        <f>IF(I298&gt;0,Q298-(SUM($J$7:J298)+$E$35),0)</f>
        <v>39353.050136100181</v>
      </c>
      <c r="T298" s="76">
        <f t="shared" si="59"/>
        <v>1</v>
      </c>
      <c r="U298" s="76">
        <f t="shared" si="60"/>
        <v>0</v>
      </c>
      <c r="V298" s="77">
        <f t="shared" si="52"/>
        <v>292</v>
      </c>
      <c r="W298" s="78">
        <f t="shared" si="53"/>
        <v>71594.716802766983</v>
      </c>
    </row>
    <row r="299" spans="9:23" x14ac:dyDescent="0.25">
      <c r="I299" s="79">
        <f t="shared" si="54"/>
        <v>68</v>
      </c>
      <c r="J299" s="72">
        <f t="shared" si="50"/>
        <v>110.41666666666667</v>
      </c>
      <c r="K299" s="80"/>
      <c r="L299" s="72">
        <f t="shared" si="61"/>
        <v>0</v>
      </c>
      <c r="M299" s="72">
        <f>0</f>
        <v>0</v>
      </c>
      <c r="N299" s="72">
        <f t="shared" si="55"/>
        <v>0</v>
      </c>
      <c r="O299" s="72">
        <f t="shared" si="56"/>
        <v>71705.133469433655</v>
      </c>
      <c r="P299" s="72">
        <f t="shared" si="57"/>
        <v>358.52566734716828</v>
      </c>
      <c r="Q299" s="72">
        <f t="shared" si="51"/>
        <v>72063.659136780829</v>
      </c>
      <c r="R299" s="74">
        <f t="shared" si="58"/>
        <v>110.41666666666667</v>
      </c>
      <c r="S299" s="75">
        <f>IF(I299&gt;0,Q299-(SUM($J$7:J299)+$E$35),0)</f>
        <v>39711.575803447355</v>
      </c>
      <c r="T299" s="76">
        <f t="shared" si="59"/>
        <v>1</v>
      </c>
      <c r="U299" s="76">
        <f t="shared" si="60"/>
        <v>0</v>
      </c>
      <c r="V299" s="77">
        <f t="shared" si="52"/>
        <v>293</v>
      </c>
      <c r="W299" s="78">
        <f t="shared" si="53"/>
        <v>72063.659136780829</v>
      </c>
    </row>
    <row r="300" spans="9:23" x14ac:dyDescent="0.25">
      <c r="I300" s="79">
        <f t="shared" si="54"/>
        <v>67</v>
      </c>
      <c r="J300" s="72">
        <f t="shared" si="50"/>
        <v>110.41666666666667</v>
      </c>
      <c r="K300" s="80"/>
      <c r="L300" s="72">
        <f t="shared" si="61"/>
        <v>0</v>
      </c>
      <c r="M300" s="72">
        <f>0</f>
        <v>0</v>
      </c>
      <c r="N300" s="72">
        <f t="shared" si="55"/>
        <v>0</v>
      </c>
      <c r="O300" s="72">
        <f t="shared" si="56"/>
        <v>72174.0758034475</v>
      </c>
      <c r="P300" s="72">
        <f t="shared" si="57"/>
        <v>360.8703790172375</v>
      </c>
      <c r="Q300" s="72">
        <f t="shared" si="51"/>
        <v>72534.946182464744</v>
      </c>
      <c r="R300" s="74">
        <f t="shared" si="58"/>
        <v>110.41666666666667</v>
      </c>
      <c r="S300" s="75">
        <f>IF(I300&gt;0,Q300-(SUM($J$7:J300)+$E$35),0)</f>
        <v>40072.446182464599</v>
      </c>
      <c r="T300" s="76">
        <f t="shared" si="59"/>
        <v>1</v>
      </c>
      <c r="U300" s="76">
        <f t="shared" si="60"/>
        <v>0</v>
      </c>
      <c r="V300" s="77">
        <f t="shared" si="52"/>
        <v>294</v>
      </c>
      <c r="W300" s="78">
        <f t="shared" si="53"/>
        <v>72534.946182464744</v>
      </c>
    </row>
    <row r="301" spans="9:23" x14ac:dyDescent="0.25">
      <c r="I301" s="79">
        <f t="shared" si="54"/>
        <v>66</v>
      </c>
      <c r="J301" s="72">
        <f t="shared" si="50"/>
        <v>110.41666666666667</v>
      </c>
      <c r="K301" s="80"/>
      <c r="L301" s="72">
        <f t="shared" si="61"/>
        <v>0</v>
      </c>
      <c r="M301" s="72">
        <f>0</f>
        <v>0</v>
      </c>
      <c r="N301" s="72">
        <f t="shared" si="55"/>
        <v>0</v>
      </c>
      <c r="O301" s="72">
        <f t="shared" si="56"/>
        <v>72645.362849131416</v>
      </c>
      <c r="P301" s="72">
        <f t="shared" si="57"/>
        <v>363.22681424565707</v>
      </c>
      <c r="Q301" s="72">
        <f t="shared" si="51"/>
        <v>73008.589663377075</v>
      </c>
      <c r="R301" s="74">
        <f t="shared" si="58"/>
        <v>110.41666666666667</v>
      </c>
      <c r="S301" s="75">
        <f>IF(I301&gt;0,Q301-(SUM($J$7:J301)+$E$35),0)</f>
        <v>40435.672996710266</v>
      </c>
      <c r="T301" s="76">
        <f t="shared" si="59"/>
        <v>1</v>
      </c>
      <c r="U301" s="76">
        <f t="shared" si="60"/>
        <v>0</v>
      </c>
      <c r="V301" s="77">
        <f t="shared" si="52"/>
        <v>295</v>
      </c>
      <c r="W301" s="78">
        <f t="shared" si="53"/>
        <v>73008.589663377075</v>
      </c>
    </row>
    <row r="302" spans="9:23" x14ac:dyDescent="0.25">
      <c r="I302" s="79">
        <f t="shared" si="54"/>
        <v>65</v>
      </c>
      <c r="J302" s="72">
        <f t="shared" si="50"/>
        <v>110.41666666666667</v>
      </c>
      <c r="K302" s="80"/>
      <c r="L302" s="72">
        <f t="shared" si="61"/>
        <v>0</v>
      </c>
      <c r="M302" s="72">
        <f>0</f>
        <v>0</v>
      </c>
      <c r="N302" s="72">
        <f t="shared" si="55"/>
        <v>0</v>
      </c>
      <c r="O302" s="72">
        <f t="shared" si="56"/>
        <v>73119.006330043747</v>
      </c>
      <c r="P302" s="72">
        <f t="shared" si="57"/>
        <v>365.59503165021874</v>
      </c>
      <c r="Q302" s="72">
        <f t="shared" si="51"/>
        <v>73484.60136169396</v>
      </c>
      <c r="R302" s="74">
        <f t="shared" si="58"/>
        <v>110.41666666666667</v>
      </c>
      <c r="S302" s="75">
        <f>IF(I302&gt;0,Q302-(SUM($J$7:J302)+$E$35),0)</f>
        <v>40801.268028360486</v>
      </c>
      <c r="T302" s="76">
        <f t="shared" si="59"/>
        <v>1</v>
      </c>
      <c r="U302" s="76">
        <f t="shared" si="60"/>
        <v>0</v>
      </c>
      <c r="V302" s="77">
        <f t="shared" si="52"/>
        <v>296</v>
      </c>
      <c r="W302" s="78">
        <f t="shared" si="53"/>
        <v>73484.60136169396</v>
      </c>
    </row>
    <row r="303" spans="9:23" x14ac:dyDescent="0.25">
      <c r="I303" s="79">
        <f t="shared" si="54"/>
        <v>64</v>
      </c>
      <c r="J303" s="72">
        <f t="shared" si="50"/>
        <v>110.41666666666667</v>
      </c>
      <c r="K303" s="80"/>
      <c r="L303" s="72">
        <f t="shared" si="61"/>
        <v>0</v>
      </c>
      <c r="M303" s="72">
        <f>0</f>
        <v>0</v>
      </c>
      <c r="N303" s="72">
        <f t="shared" si="55"/>
        <v>0</v>
      </c>
      <c r="O303" s="72">
        <f t="shared" si="56"/>
        <v>73595.018028360631</v>
      </c>
      <c r="P303" s="72">
        <f t="shared" si="57"/>
        <v>367.97509014180315</v>
      </c>
      <c r="Q303" s="72">
        <f t="shared" si="51"/>
        <v>73962.993118502432</v>
      </c>
      <c r="R303" s="74">
        <f t="shared" si="58"/>
        <v>110.41666666666667</v>
      </c>
      <c r="S303" s="75">
        <f>IF(I303&gt;0,Q303-(SUM($J$7:J303)+$E$35),0)</f>
        <v>41169.243118502287</v>
      </c>
      <c r="T303" s="76">
        <f t="shared" si="59"/>
        <v>1</v>
      </c>
      <c r="U303" s="76">
        <f t="shared" si="60"/>
        <v>0</v>
      </c>
      <c r="V303" s="77">
        <f t="shared" si="52"/>
        <v>297</v>
      </c>
      <c r="W303" s="78">
        <f t="shared" si="53"/>
        <v>73962.993118502432</v>
      </c>
    </row>
    <row r="304" spans="9:23" x14ac:dyDescent="0.25">
      <c r="I304" s="79">
        <f t="shared" si="54"/>
        <v>63</v>
      </c>
      <c r="J304" s="72">
        <f t="shared" si="50"/>
        <v>110.41666666666667</v>
      </c>
      <c r="K304" s="80"/>
      <c r="L304" s="72">
        <f t="shared" si="61"/>
        <v>0</v>
      </c>
      <c r="M304" s="72">
        <f>0</f>
        <v>0</v>
      </c>
      <c r="N304" s="72">
        <f t="shared" si="55"/>
        <v>0</v>
      </c>
      <c r="O304" s="72">
        <f t="shared" si="56"/>
        <v>74073.409785169104</v>
      </c>
      <c r="P304" s="72">
        <f t="shared" si="57"/>
        <v>370.36704892584555</v>
      </c>
      <c r="Q304" s="72">
        <f t="shared" si="51"/>
        <v>74443.776834094955</v>
      </c>
      <c r="R304" s="74">
        <f t="shared" si="58"/>
        <v>110.41666666666667</v>
      </c>
      <c r="S304" s="75">
        <f>IF(I304&gt;0,Q304-(SUM($J$7:J304)+$E$35),0)</f>
        <v>41539.610167428145</v>
      </c>
      <c r="T304" s="76">
        <f t="shared" si="59"/>
        <v>1</v>
      </c>
      <c r="U304" s="76">
        <f t="shared" si="60"/>
        <v>0</v>
      </c>
      <c r="V304" s="77">
        <f t="shared" si="52"/>
        <v>298</v>
      </c>
      <c r="W304" s="78">
        <f t="shared" si="53"/>
        <v>74443.776834094955</v>
      </c>
    </row>
    <row r="305" spans="9:23" x14ac:dyDescent="0.25">
      <c r="I305" s="79">
        <f t="shared" si="54"/>
        <v>62</v>
      </c>
      <c r="J305" s="72">
        <f t="shared" si="50"/>
        <v>110.41666666666667</v>
      </c>
      <c r="K305" s="80"/>
      <c r="L305" s="72">
        <f t="shared" si="61"/>
        <v>0</v>
      </c>
      <c r="M305" s="72">
        <f>0</f>
        <v>0</v>
      </c>
      <c r="N305" s="72">
        <f t="shared" si="55"/>
        <v>0</v>
      </c>
      <c r="O305" s="72">
        <f t="shared" si="56"/>
        <v>74554.193500761627</v>
      </c>
      <c r="P305" s="72">
        <f t="shared" si="57"/>
        <v>372.77096750380815</v>
      </c>
      <c r="Q305" s="72">
        <f t="shared" si="51"/>
        <v>74926.964468265433</v>
      </c>
      <c r="R305" s="74">
        <f t="shared" si="58"/>
        <v>110.41666666666667</v>
      </c>
      <c r="S305" s="75">
        <f>IF(I305&gt;0,Q305-(SUM($J$7:J305)+$E$35),0)</f>
        <v>41912.381134931959</v>
      </c>
      <c r="T305" s="76">
        <f t="shared" si="59"/>
        <v>1</v>
      </c>
      <c r="U305" s="76">
        <f t="shared" si="60"/>
        <v>0</v>
      </c>
      <c r="V305" s="77">
        <f t="shared" si="52"/>
        <v>299</v>
      </c>
      <c r="W305" s="78">
        <f t="shared" si="53"/>
        <v>74926.964468265433</v>
      </c>
    </row>
    <row r="306" spans="9:23" x14ac:dyDescent="0.25">
      <c r="I306" s="79">
        <f t="shared" si="54"/>
        <v>61</v>
      </c>
      <c r="J306" s="72">
        <f t="shared" si="50"/>
        <v>110.41666666666667</v>
      </c>
      <c r="K306" s="80"/>
      <c r="L306" s="72">
        <f t="shared" si="61"/>
        <v>0</v>
      </c>
      <c r="M306" s="72">
        <f>0</f>
        <v>0</v>
      </c>
      <c r="N306" s="72">
        <f t="shared" si="55"/>
        <v>0</v>
      </c>
      <c r="O306" s="72">
        <f t="shared" si="56"/>
        <v>75037.381134932104</v>
      </c>
      <c r="P306" s="72">
        <f t="shared" si="57"/>
        <v>375.18690567466052</v>
      </c>
      <c r="Q306" s="72">
        <f t="shared" si="51"/>
        <v>75412.56804060677</v>
      </c>
      <c r="R306" s="74">
        <f t="shared" si="58"/>
        <v>110.41666666666667</v>
      </c>
      <c r="S306" s="75">
        <f>IF(I306&gt;0,Q306-(SUM($J$7:J306)+$E$35),0)</f>
        <v>42287.568040606631</v>
      </c>
      <c r="T306" s="76">
        <f t="shared" si="59"/>
        <v>1</v>
      </c>
      <c r="U306" s="76">
        <f t="shared" si="60"/>
        <v>0</v>
      </c>
      <c r="V306" s="77">
        <f t="shared" si="52"/>
        <v>300</v>
      </c>
      <c r="W306" s="78">
        <f t="shared" si="53"/>
        <v>75412.56804060677</v>
      </c>
    </row>
    <row r="307" spans="9:23" x14ac:dyDescent="0.25">
      <c r="I307" s="82">
        <f t="shared" si="54"/>
        <v>60</v>
      </c>
      <c r="J307" s="72">
        <f t="shared" si="50"/>
        <v>110.41666666666667</v>
      </c>
      <c r="K307" s="83"/>
      <c r="L307" s="72">
        <f t="shared" si="61"/>
        <v>24.95</v>
      </c>
      <c r="M307" s="72">
        <f>0</f>
        <v>0</v>
      </c>
      <c r="N307" s="72">
        <f t="shared" si="55"/>
        <v>0</v>
      </c>
      <c r="O307" s="72">
        <f t="shared" si="56"/>
        <v>75498.034707273429</v>
      </c>
      <c r="P307" s="72">
        <f t="shared" si="57"/>
        <v>377.49017353636714</v>
      </c>
      <c r="Q307" s="72">
        <f t="shared" si="51"/>
        <v>75875.524880809797</v>
      </c>
      <c r="R307" s="74">
        <f t="shared" si="58"/>
        <v>85.466666666666669</v>
      </c>
      <c r="S307" s="75">
        <f>IF(I307&gt;0,Q307-(SUM($J$7:J307)+$E$35),0)</f>
        <v>42640.108214142994</v>
      </c>
      <c r="T307" s="76">
        <f t="shared" si="59"/>
        <v>1</v>
      </c>
      <c r="U307" s="76">
        <f t="shared" si="60"/>
        <v>0</v>
      </c>
      <c r="V307" s="77">
        <f t="shared" si="52"/>
        <v>301</v>
      </c>
      <c r="W307" s="78">
        <f t="shared" si="53"/>
        <v>75875.524880809797</v>
      </c>
    </row>
    <row r="308" spans="9:23" x14ac:dyDescent="0.25">
      <c r="I308" s="79">
        <f t="shared" si="54"/>
        <v>59</v>
      </c>
      <c r="J308" s="72">
        <f t="shared" si="50"/>
        <v>110.41666666666667</v>
      </c>
      <c r="K308" s="80"/>
      <c r="L308" s="72">
        <f t="shared" si="61"/>
        <v>0</v>
      </c>
      <c r="M308" s="72">
        <f>0</f>
        <v>0</v>
      </c>
      <c r="N308" s="72">
        <f t="shared" si="55"/>
        <v>0</v>
      </c>
      <c r="O308" s="72">
        <f t="shared" si="56"/>
        <v>75985.941547476468</v>
      </c>
      <c r="P308" s="72">
        <f t="shared" si="57"/>
        <v>379.92970773738233</v>
      </c>
      <c r="Q308" s="72">
        <f t="shared" si="51"/>
        <v>76365.871255213846</v>
      </c>
      <c r="R308" s="74">
        <f t="shared" si="58"/>
        <v>110.41666666666667</v>
      </c>
      <c r="S308" s="75">
        <f>IF(I308&gt;0,Q308-(SUM($J$7:J308)+$E$35),0)</f>
        <v>43020.037921880379</v>
      </c>
      <c r="T308" s="76">
        <f t="shared" si="59"/>
        <v>1</v>
      </c>
      <c r="U308" s="76">
        <f t="shared" si="60"/>
        <v>0</v>
      </c>
      <c r="V308" s="77">
        <f t="shared" si="52"/>
        <v>302</v>
      </c>
      <c r="W308" s="78">
        <f t="shared" si="53"/>
        <v>76365.871255213846</v>
      </c>
    </row>
    <row r="309" spans="9:23" x14ac:dyDescent="0.25">
      <c r="I309" s="79">
        <f t="shared" si="54"/>
        <v>58</v>
      </c>
      <c r="J309" s="72">
        <f t="shared" si="50"/>
        <v>110.41666666666667</v>
      </c>
      <c r="K309" s="80"/>
      <c r="L309" s="72">
        <f t="shared" si="61"/>
        <v>0</v>
      </c>
      <c r="M309" s="72">
        <f>0</f>
        <v>0</v>
      </c>
      <c r="N309" s="72">
        <f t="shared" si="55"/>
        <v>0</v>
      </c>
      <c r="O309" s="72">
        <f t="shared" si="56"/>
        <v>76476.287921880517</v>
      </c>
      <c r="P309" s="72">
        <f t="shared" si="57"/>
        <v>382.38143960940261</v>
      </c>
      <c r="Q309" s="72">
        <f t="shared" si="51"/>
        <v>76858.669361489927</v>
      </c>
      <c r="R309" s="74">
        <f t="shared" si="58"/>
        <v>110.41666666666667</v>
      </c>
      <c r="S309" s="75">
        <f>IF(I309&gt;0,Q309-(SUM($J$7:J309)+$E$35),0)</f>
        <v>43402.419361489796</v>
      </c>
      <c r="T309" s="76">
        <f t="shared" si="59"/>
        <v>1</v>
      </c>
      <c r="U309" s="76">
        <f t="shared" si="60"/>
        <v>0</v>
      </c>
      <c r="V309" s="77">
        <f t="shared" si="52"/>
        <v>303</v>
      </c>
      <c r="W309" s="78">
        <f t="shared" si="53"/>
        <v>76858.669361489927</v>
      </c>
    </row>
    <row r="310" spans="9:23" x14ac:dyDescent="0.25">
      <c r="I310" s="79">
        <f t="shared" si="54"/>
        <v>57</v>
      </c>
      <c r="J310" s="72">
        <f t="shared" si="50"/>
        <v>110.41666666666667</v>
      </c>
      <c r="K310" s="80"/>
      <c r="L310" s="72">
        <f t="shared" si="61"/>
        <v>0</v>
      </c>
      <c r="M310" s="72">
        <f>0</f>
        <v>0</v>
      </c>
      <c r="N310" s="72">
        <f t="shared" si="55"/>
        <v>0</v>
      </c>
      <c r="O310" s="72">
        <f t="shared" si="56"/>
        <v>76969.086028156598</v>
      </c>
      <c r="P310" s="72">
        <f t="shared" si="57"/>
        <v>384.84543014078298</v>
      </c>
      <c r="Q310" s="72">
        <f t="shared" si="51"/>
        <v>77353.931458297375</v>
      </c>
      <c r="R310" s="74">
        <f t="shared" si="58"/>
        <v>110.41666666666667</v>
      </c>
      <c r="S310" s="75">
        <f>IF(I310&gt;0,Q310-(SUM($J$7:J310)+$E$35),0)</f>
        <v>43787.26479163058</v>
      </c>
      <c r="T310" s="76">
        <f t="shared" si="59"/>
        <v>1</v>
      </c>
      <c r="U310" s="76">
        <f t="shared" si="60"/>
        <v>0</v>
      </c>
      <c r="V310" s="77">
        <f t="shared" si="52"/>
        <v>304</v>
      </c>
      <c r="W310" s="78">
        <f t="shared" si="53"/>
        <v>77353.931458297375</v>
      </c>
    </row>
    <row r="311" spans="9:23" x14ac:dyDescent="0.25">
      <c r="I311" s="79">
        <f t="shared" si="54"/>
        <v>56</v>
      </c>
      <c r="J311" s="72">
        <f t="shared" si="50"/>
        <v>110.41666666666667</v>
      </c>
      <c r="K311" s="80"/>
      <c r="L311" s="72">
        <f t="shared" si="61"/>
        <v>0</v>
      </c>
      <c r="M311" s="72">
        <f>0</f>
        <v>0</v>
      </c>
      <c r="N311" s="72">
        <f t="shared" si="55"/>
        <v>0</v>
      </c>
      <c r="O311" s="72">
        <f t="shared" si="56"/>
        <v>77464.348124964046</v>
      </c>
      <c r="P311" s="72">
        <f t="shared" si="57"/>
        <v>387.32174062482022</v>
      </c>
      <c r="Q311" s="72">
        <f t="shared" si="51"/>
        <v>77851.669865588861</v>
      </c>
      <c r="R311" s="74">
        <f t="shared" si="58"/>
        <v>110.41666666666667</v>
      </c>
      <c r="S311" s="75">
        <f>IF(I311&gt;0,Q311-(SUM($J$7:J311)+$E$35),0)</f>
        <v>44174.586532255402</v>
      </c>
      <c r="T311" s="76">
        <f t="shared" si="59"/>
        <v>1</v>
      </c>
      <c r="U311" s="76">
        <f t="shared" si="60"/>
        <v>0</v>
      </c>
      <c r="V311" s="77">
        <f t="shared" si="52"/>
        <v>305</v>
      </c>
      <c r="W311" s="78">
        <f t="shared" si="53"/>
        <v>77851.669865588861</v>
      </c>
    </row>
    <row r="312" spans="9:23" x14ac:dyDescent="0.25">
      <c r="I312" s="79">
        <f t="shared" si="54"/>
        <v>55</v>
      </c>
      <c r="J312" s="72">
        <f t="shared" si="50"/>
        <v>110.41666666666667</v>
      </c>
      <c r="K312" s="80"/>
      <c r="L312" s="72">
        <f t="shared" si="61"/>
        <v>0</v>
      </c>
      <c r="M312" s="72">
        <f>0</f>
        <v>0</v>
      </c>
      <c r="N312" s="72">
        <f t="shared" si="55"/>
        <v>0</v>
      </c>
      <c r="O312" s="72">
        <f t="shared" si="56"/>
        <v>77962.086532255533</v>
      </c>
      <c r="P312" s="72">
        <f t="shared" si="57"/>
        <v>389.81043266127767</v>
      </c>
      <c r="Q312" s="72">
        <f t="shared" si="51"/>
        <v>78351.896964916814</v>
      </c>
      <c r="R312" s="74">
        <f t="shared" si="58"/>
        <v>110.41666666666667</v>
      </c>
      <c r="S312" s="75">
        <f>IF(I312&gt;0,Q312-(SUM($J$7:J312)+$E$35),0)</f>
        <v>44564.39696491669</v>
      </c>
      <c r="T312" s="76">
        <f t="shared" si="59"/>
        <v>1</v>
      </c>
      <c r="U312" s="76">
        <f t="shared" si="60"/>
        <v>0</v>
      </c>
      <c r="V312" s="77">
        <f t="shared" si="52"/>
        <v>306</v>
      </c>
      <c r="W312" s="78">
        <f t="shared" si="53"/>
        <v>78351.896964916814</v>
      </c>
    </row>
    <row r="313" spans="9:23" x14ac:dyDescent="0.25">
      <c r="I313" s="79">
        <f t="shared" si="54"/>
        <v>54</v>
      </c>
      <c r="J313" s="72">
        <f t="shared" si="50"/>
        <v>110.41666666666667</v>
      </c>
      <c r="K313" s="80"/>
      <c r="L313" s="72">
        <f t="shared" si="61"/>
        <v>0</v>
      </c>
      <c r="M313" s="72">
        <f>0</f>
        <v>0</v>
      </c>
      <c r="N313" s="72">
        <f t="shared" si="55"/>
        <v>0</v>
      </c>
      <c r="O313" s="72">
        <f t="shared" si="56"/>
        <v>78462.313631583485</v>
      </c>
      <c r="P313" s="72">
        <f t="shared" si="57"/>
        <v>392.31156815791746</v>
      </c>
      <c r="Q313" s="72">
        <f t="shared" si="51"/>
        <v>78854.625199741407</v>
      </c>
      <c r="R313" s="74">
        <f t="shared" si="58"/>
        <v>110.41666666666667</v>
      </c>
      <c r="S313" s="75">
        <f>IF(I313&gt;0,Q313-(SUM($J$7:J313)+$E$35),0)</f>
        <v>44956.708533074619</v>
      </c>
      <c r="T313" s="76">
        <f t="shared" si="59"/>
        <v>1</v>
      </c>
      <c r="U313" s="76">
        <f t="shared" si="60"/>
        <v>0</v>
      </c>
      <c r="V313" s="77">
        <f t="shared" si="52"/>
        <v>307</v>
      </c>
      <c r="W313" s="78">
        <f t="shared" si="53"/>
        <v>78854.625199741407</v>
      </c>
    </row>
    <row r="314" spans="9:23" x14ac:dyDescent="0.25">
      <c r="I314" s="79">
        <f t="shared" si="54"/>
        <v>53</v>
      </c>
      <c r="J314" s="72">
        <f t="shared" si="50"/>
        <v>110.41666666666667</v>
      </c>
      <c r="K314" s="80"/>
      <c r="L314" s="72">
        <f t="shared" si="61"/>
        <v>0</v>
      </c>
      <c r="M314" s="72">
        <f>0</f>
        <v>0</v>
      </c>
      <c r="N314" s="72">
        <f t="shared" si="55"/>
        <v>0</v>
      </c>
      <c r="O314" s="72">
        <f t="shared" si="56"/>
        <v>78965.041866408079</v>
      </c>
      <c r="P314" s="72">
        <f t="shared" si="57"/>
        <v>394.8252093320404</v>
      </c>
      <c r="Q314" s="72">
        <f t="shared" si="51"/>
        <v>79359.867075740112</v>
      </c>
      <c r="R314" s="74">
        <f t="shared" si="58"/>
        <v>110.41666666666667</v>
      </c>
      <c r="S314" s="75">
        <f>IF(I314&gt;0,Q314-(SUM($J$7:J314)+$E$35),0)</f>
        <v>45351.53374240666</v>
      </c>
      <c r="T314" s="76">
        <f t="shared" si="59"/>
        <v>1</v>
      </c>
      <c r="U314" s="76">
        <f t="shared" si="60"/>
        <v>0</v>
      </c>
      <c r="V314" s="77">
        <f t="shared" si="52"/>
        <v>308</v>
      </c>
      <c r="W314" s="78">
        <f t="shared" si="53"/>
        <v>79359.867075740112</v>
      </c>
    </row>
    <row r="315" spans="9:23" x14ac:dyDescent="0.25">
      <c r="I315" s="79">
        <f t="shared" si="54"/>
        <v>52</v>
      </c>
      <c r="J315" s="72">
        <f t="shared" si="50"/>
        <v>110.41666666666667</v>
      </c>
      <c r="K315" s="80"/>
      <c r="L315" s="72">
        <f t="shared" si="61"/>
        <v>0</v>
      </c>
      <c r="M315" s="72">
        <f>0</f>
        <v>0</v>
      </c>
      <c r="N315" s="72">
        <f t="shared" si="55"/>
        <v>0</v>
      </c>
      <c r="O315" s="72">
        <f t="shared" si="56"/>
        <v>79470.283742406784</v>
      </c>
      <c r="P315" s="72">
        <f t="shared" si="57"/>
        <v>397.35141871203393</v>
      </c>
      <c r="Q315" s="72">
        <f t="shared" si="51"/>
        <v>79867.635161118815</v>
      </c>
      <c r="R315" s="74">
        <f t="shared" si="58"/>
        <v>110.41666666666667</v>
      </c>
      <c r="S315" s="75">
        <f>IF(I315&gt;0,Q315-(SUM($J$7:J315)+$E$35),0)</f>
        <v>45748.885161118698</v>
      </c>
      <c r="T315" s="76">
        <f t="shared" si="59"/>
        <v>1</v>
      </c>
      <c r="U315" s="76">
        <f t="shared" si="60"/>
        <v>0</v>
      </c>
      <c r="V315" s="77">
        <f t="shared" si="52"/>
        <v>309</v>
      </c>
      <c r="W315" s="78">
        <f t="shared" si="53"/>
        <v>79867.635161118815</v>
      </c>
    </row>
    <row r="316" spans="9:23" x14ac:dyDescent="0.25">
      <c r="I316" s="79">
        <f t="shared" si="54"/>
        <v>51</v>
      </c>
      <c r="J316" s="72">
        <f t="shared" si="50"/>
        <v>110.41666666666667</v>
      </c>
      <c r="K316" s="80"/>
      <c r="L316" s="72">
        <f t="shared" si="61"/>
        <v>0</v>
      </c>
      <c r="M316" s="72">
        <f>0</f>
        <v>0</v>
      </c>
      <c r="N316" s="72">
        <f t="shared" si="55"/>
        <v>0</v>
      </c>
      <c r="O316" s="72">
        <f t="shared" si="56"/>
        <v>79978.051827785486</v>
      </c>
      <c r="P316" s="72">
        <f t="shared" si="57"/>
        <v>399.89025913892743</v>
      </c>
      <c r="Q316" s="72">
        <f t="shared" si="51"/>
        <v>80377.94208692442</v>
      </c>
      <c r="R316" s="74">
        <f t="shared" si="58"/>
        <v>110.41666666666667</v>
      </c>
      <c r="S316" s="75">
        <f>IF(I316&gt;0,Q316-(SUM($J$7:J316)+$E$35),0)</f>
        <v>46148.77542025764</v>
      </c>
      <c r="T316" s="76">
        <f t="shared" si="59"/>
        <v>1</v>
      </c>
      <c r="U316" s="76">
        <f t="shared" si="60"/>
        <v>0</v>
      </c>
      <c r="V316" s="77">
        <f t="shared" si="52"/>
        <v>310</v>
      </c>
      <c r="W316" s="78">
        <f t="shared" si="53"/>
        <v>80377.94208692442</v>
      </c>
    </row>
    <row r="317" spans="9:23" x14ac:dyDescent="0.25">
      <c r="I317" s="79">
        <f t="shared" si="54"/>
        <v>50</v>
      </c>
      <c r="J317" s="72">
        <f t="shared" si="50"/>
        <v>110.41666666666667</v>
      </c>
      <c r="K317" s="80"/>
      <c r="L317" s="72">
        <f t="shared" si="61"/>
        <v>0</v>
      </c>
      <c r="M317" s="72">
        <f>0</f>
        <v>0</v>
      </c>
      <c r="N317" s="72">
        <f t="shared" si="55"/>
        <v>0</v>
      </c>
      <c r="O317" s="72">
        <f t="shared" si="56"/>
        <v>80488.358753591092</v>
      </c>
      <c r="P317" s="72">
        <f t="shared" si="57"/>
        <v>402.44179376795546</v>
      </c>
      <c r="Q317" s="72">
        <f t="shared" si="51"/>
        <v>80890.800547359046</v>
      </c>
      <c r="R317" s="74">
        <f t="shared" si="58"/>
        <v>110.41666666666667</v>
      </c>
      <c r="S317" s="75">
        <f>IF(I317&gt;0,Q317-(SUM($J$7:J317)+$E$35),0)</f>
        <v>46551.217214025601</v>
      </c>
      <c r="T317" s="76">
        <f t="shared" si="59"/>
        <v>1</v>
      </c>
      <c r="U317" s="76">
        <f t="shared" si="60"/>
        <v>0</v>
      </c>
      <c r="V317" s="77">
        <f t="shared" si="52"/>
        <v>311</v>
      </c>
      <c r="W317" s="78">
        <f t="shared" si="53"/>
        <v>80890.800547359046</v>
      </c>
    </row>
    <row r="318" spans="9:23" x14ac:dyDescent="0.25">
      <c r="I318" s="79">
        <f t="shared" si="54"/>
        <v>49</v>
      </c>
      <c r="J318" s="72">
        <f t="shared" si="50"/>
        <v>110.41666666666667</v>
      </c>
      <c r="K318" s="80"/>
      <c r="L318" s="72">
        <f t="shared" si="61"/>
        <v>0</v>
      </c>
      <c r="M318" s="72">
        <f>0</f>
        <v>0</v>
      </c>
      <c r="N318" s="72">
        <f t="shared" si="55"/>
        <v>0</v>
      </c>
      <c r="O318" s="72">
        <f t="shared" si="56"/>
        <v>81001.217214025717</v>
      </c>
      <c r="P318" s="72">
        <f t="shared" si="57"/>
        <v>405.00608607012862</v>
      </c>
      <c r="Q318" s="72">
        <f t="shared" si="51"/>
        <v>81406.223300095851</v>
      </c>
      <c r="R318" s="74">
        <f t="shared" si="58"/>
        <v>110.41666666666667</v>
      </c>
      <c r="S318" s="75">
        <f>IF(I318&gt;0,Q318-(SUM($J$7:J318)+$E$35),0)</f>
        <v>46956.223300095742</v>
      </c>
      <c r="T318" s="76">
        <f t="shared" si="59"/>
        <v>1</v>
      </c>
      <c r="U318" s="76">
        <f t="shared" si="60"/>
        <v>0</v>
      </c>
      <c r="V318" s="77">
        <f t="shared" si="52"/>
        <v>312</v>
      </c>
      <c r="W318" s="78">
        <f t="shared" si="53"/>
        <v>81406.223300095851</v>
      </c>
    </row>
    <row r="319" spans="9:23" x14ac:dyDescent="0.25">
      <c r="I319" s="82">
        <f t="shared" si="54"/>
        <v>48</v>
      </c>
      <c r="J319" s="72">
        <f t="shared" si="50"/>
        <v>110.41666666666667</v>
      </c>
      <c r="K319" s="83"/>
      <c r="L319" s="72">
        <f t="shared" si="61"/>
        <v>24.95</v>
      </c>
      <c r="M319" s="72">
        <f>0</f>
        <v>0</v>
      </c>
      <c r="N319" s="72">
        <f t="shared" si="55"/>
        <v>0</v>
      </c>
      <c r="O319" s="72">
        <f t="shared" si="56"/>
        <v>81491.689966762511</v>
      </c>
      <c r="P319" s="72">
        <f t="shared" si="57"/>
        <v>407.45844983381255</v>
      </c>
      <c r="Q319" s="72">
        <f t="shared" si="51"/>
        <v>81899.148416596319</v>
      </c>
      <c r="R319" s="74">
        <f t="shared" si="58"/>
        <v>85.466666666666669</v>
      </c>
      <c r="S319" s="75">
        <f>IF(I319&gt;0,Q319-(SUM($J$7:J319)+$E$35),0)</f>
        <v>47338.731749929546</v>
      </c>
      <c r="T319" s="76">
        <f t="shared" si="59"/>
        <v>1</v>
      </c>
      <c r="U319" s="76">
        <f t="shared" si="60"/>
        <v>0</v>
      </c>
      <c r="V319" s="77">
        <f t="shared" si="52"/>
        <v>313</v>
      </c>
      <c r="W319" s="78">
        <f t="shared" si="53"/>
        <v>81899.148416596319</v>
      </c>
    </row>
    <row r="320" spans="9:23" x14ac:dyDescent="0.25">
      <c r="I320" s="79">
        <f t="shared" si="54"/>
        <v>47</v>
      </c>
      <c r="J320" s="72">
        <f t="shared" si="50"/>
        <v>110.41666666666667</v>
      </c>
      <c r="K320" s="80"/>
      <c r="L320" s="72">
        <f t="shared" si="61"/>
        <v>0</v>
      </c>
      <c r="M320" s="72">
        <f>0</f>
        <v>0</v>
      </c>
      <c r="N320" s="72">
        <f t="shared" si="55"/>
        <v>0</v>
      </c>
      <c r="O320" s="72">
        <f t="shared" si="56"/>
        <v>82009.565083262991</v>
      </c>
      <c r="P320" s="72">
        <f t="shared" si="57"/>
        <v>410.04782541631494</v>
      </c>
      <c r="Q320" s="72">
        <f t="shared" si="51"/>
        <v>82419.612908679308</v>
      </c>
      <c r="R320" s="74">
        <f t="shared" si="58"/>
        <v>110.41666666666667</v>
      </c>
      <c r="S320" s="75">
        <f>IF(I320&gt;0,Q320-(SUM($J$7:J320)+$E$35),0)</f>
        <v>47748.77957534587</v>
      </c>
      <c r="T320" s="76">
        <f t="shared" si="59"/>
        <v>1</v>
      </c>
      <c r="U320" s="76">
        <f t="shared" si="60"/>
        <v>0</v>
      </c>
      <c r="V320" s="77">
        <f t="shared" si="52"/>
        <v>314</v>
      </c>
      <c r="W320" s="78">
        <f t="shared" si="53"/>
        <v>82419.612908679308</v>
      </c>
    </row>
    <row r="321" spans="9:23" x14ac:dyDescent="0.25">
      <c r="I321" s="79">
        <f t="shared" si="54"/>
        <v>46</v>
      </c>
      <c r="J321" s="72">
        <f t="shared" si="50"/>
        <v>110.41666666666667</v>
      </c>
      <c r="K321" s="80"/>
      <c r="L321" s="72">
        <f t="shared" si="61"/>
        <v>0</v>
      </c>
      <c r="M321" s="72">
        <f>0</f>
        <v>0</v>
      </c>
      <c r="N321" s="72">
        <f t="shared" si="55"/>
        <v>0</v>
      </c>
      <c r="O321" s="72">
        <f t="shared" si="56"/>
        <v>82530.02957534598</v>
      </c>
      <c r="P321" s="72">
        <f t="shared" si="57"/>
        <v>412.65014787672993</v>
      </c>
      <c r="Q321" s="72">
        <f t="shared" si="51"/>
        <v>82942.679723222711</v>
      </c>
      <c r="R321" s="74">
        <f t="shared" si="58"/>
        <v>110.41666666666667</v>
      </c>
      <c r="S321" s="75">
        <f>IF(I321&gt;0,Q321-(SUM($J$7:J321)+$E$35),0)</f>
        <v>48161.429723222609</v>
      </c>
      <c r="T321" s="76">
        <f t="shared" si="59"/>
        <v>1</v>
      </c>
      <c r="U321" s="76">
        <f t="shared" si="60"/>
        <v>0</v>
      </c>
      <c r="V321" s="77">
        <f t="shared" si="52"/>
        <v>315</v>
      </c>
      <c r="W321" s="78">
        <f t="shared" si="53"/>
        <v>82942.679723222711</v>
      </c>
    </row>
    <row r="322" spans="9:23" x14ac:dyDescent="0.25">
      <c r="I322" s="79">
        <f t="shared" si="54"/>
        <v>45</v>
      </c>
      <c r="J322" s="72">
        <f t="shared" si="50"/>
        <v>110.41666666666667</v>
      </c>
      <c r="K322" s="80"/>
      <c r="L322" s="72">
        <f t="shared" si="61"/>
        <v>0</v>
      </c>
      <c r="M322" s="72">
        <f>0</f>
        <v>0</v>
      </c>
      <c r="N322" s="72">
        <f t="shared" si="55"/>
        <v>0</v>
      </c>
      <c r="O322" s="72">
        <f t="shared" si="56"/>
        <v>83053.096389889382</v>
      </c>
      <c r="P322" s="72">
        <f t="shared" si="57"/>
        <v>415.26548194944689</v>
      </c>
      <c r="Q322" s="72">
        <f t="shared" si="51"/>
        <v>83468.361871838832</v>
      </c>
      <c r="R322" s="74">
        <f t="shared" si="58"/>
        <v>110.41666666666667</v>
      </c>
      <c r="S322" s="75">
        <f>IF(I322&gt;0,Q322-(SUM($J$7:J322)+$E$35),0)</f>
        <v>48576.695205172065</v>
      </c>
      <c r="T322" s="76">
        <f t="shared" si="59"/>
        <v>1</v>
      </c>
      <c r="U322" s="76">
        <f t="shared" si="60"/>
        <v>0</v>
      </c>
      <c r="V322" s="77">
        <f t="shared" si="52"/>
        <v>316</v>
      </c>
      <c r="W322" s="78">
        <f t="shared" si="53"/>
        <v>83468.361871838832</v>
      </c>
    </row>
    <row r="323" spans="9:23" x14ac:dyDescent="0.25">
      <c r="I323" s="79">
        <f t="shared" si="54"/>
        <v>44</v>
      </c>
      <c r="J323" s="72">
        <f t="shared" si="50"/>
        <v>110.41666666666667</v>
      </c>
      <c r="K323" s="80"/>
      <c r="L323" s="72">
        <f t="shared" si="61"/>
        <v>0</v>
      </c>
      <c r="M323" s="72">
        <f>0</f>
        <v>0</v>
      </c>
      <c r="N323" s="72">
        <f t="shared" si="55"/>
        <v>0</v>
      </c>
      <c r="O323" s="72">
        <f t="shared" si="56"/>
        <v>83578.778538505503</v>
      </c>
      <c r="P323" s="72">
        <f t="shared" si="57"/>
        <v>417.89389269252752</v>
      </c>
      <c r="Q323" s="72">
        <f t="shared" si="51"/>
        <v>83996.672431198036</v>
      </c>
      <c r="R323" s="74">
        <f t="shared" si="58"/>
        <v>110.41666666666667</v>
      </c>
      <c r="S323" s="75">
        <f>IF(I323&gt;0,Q323-(SUM($J$7:J323)+$E$35),0)</f>
        <v>48994.589097864606</v>
      </c>
      <c r="T323" s="76">
        <f t="shared" si="59"/>
        <v>1</v>
      </c>
      <c r="U323" s="76">
        <f t="shared" si="60"/>
        <v>0</v>
      </c>
      <c r="V323" s="77">
        <f t="shared" si="52"/>
        <v>317</v>
      </c>
      <c r="W323" s="78">
        <f t="shared" si="53"/>
        <v>83996.672431198036</v>
      </c>
    </row>
    <row r="324" spans="9:23" x14ac:dyDescent="0.25">
      <c r="I324" s="79">
        <f t="shared" si="54"/>
        <v>43</v>
      </c>
      <c r="J324" s="72">
        <f t="shared" si="50"/>
        <v>110.41666666666667</v>
      </c>
      <c r="K324" s="80"/>
      <c r="L324" s="72">
        <f t="shared" si="61"/>
        <v>0</v>
      </c>
      <c r="M324" s="72">
        <f>0</f>
        <v>0</v>
      </c>
      <c r="N324" s="72">
        <f t="shared" si="55"/>
        <v>0</v>
      </c>
      <c r="O324" s="72">
        <f t="shared" si="56"/>
        <v>84107.089097864708</v>
      </c>
      <c r="P324" s="72">
        <f t="shared" si="57"/>
        <v>420.53544548932354</v>
      </c>
      <c r="Q324" s="72">
        <f t="shared" si="51"/>
        <v>84527.624543354032</v>
      </c>
      <c r="R324" s="74">
        <f t="shared" si="58"/>
        <v>110.41666666666667</v>
      </c>
      <c r="S324" s="75">
        <f>IF(I324&gt;0,Q324-(SUM($J$7:J324)+$E$35),0)</f>
        <v>49415.124543353937</v>
      </c>
      <c r="T324" s="76">
        <f t="shared" si="59"/>
        <v>1</v>
      </c>
      <c r="U324" s="76">
        <f t="shared" si="60"/>
        <v>0</v>
      </c>
      <c r="V324" s="77">
        <f t="shared" si="52"/>
        <v>318</v>
      </c>
      <c r="W324" s="78">
        <f t="shared" si="53"/>
        <v>84527.624543354032</v>
      </c>
    </row>
    <row r="325" spans="9:23" x14ac:dyDescent="0.25">
      <c r="I325" s="79">
        <f t="shared" si="54"/>
        <v>42</v>
      </c>
      <c r="J325" s="72">
        <f t="shared" si="50"/>
        <v>110.41666666666667</v>
      </c>
      <c r="K325" s="80"/>
      <c r="L325" s="72">
        <f t="shared" si="61"/>
        <v>0</v>
      </c>
      <c r="M325" s="72">
        <f>0</f>
        <v>0</v>
      </c>
      <c r="N325" s="72">
        <f t="shared" si="55"/>
        <v>0</v>
      </c>
      <c r="O325" s="72">
        <f t="shared" si="56"/>
        <v>84638.041210020703</v>
      </c>
      <c r="P325" s="72">
        <f t="shared" si="57"/>
        <v>423.19020605010354</v>
      </c>
      <c r="Q325" s="72">
        <f t="shared" si="51"/>
        <v>85061.231416070805</v>
      </c>
      <c r="R325" s="74">
        <f t="shared" si="58"/>
        <v>110.41666666666667</v>
      </c>
      <c r="S325" s="75">
        <f>IF(I325&gt;0,Q325-(SUM($J$7:J325)+$E$35),0)</f>
        <v>49838.314749404046</v>
      </c>
      <c r="T325" s="76">
        <f t="shared" si="59"/>
        <v>1</v>
      </c>
      <c r="U325" s="76">
        <f t="shared" si="60"/>
        <v>0</v>
      </c>
      <c r="V325" s="77">
        <f t="shared" si="52"/>
        <v>319</v>
      </c>
      <c r="W325" s="78">
        <f t="shared" si="53"/>
        <v>85061.231416070805</v>
      </c>
    </row>
    <row r="326" spans="9:23" x14ac:dyDescent="0.25">
      <c r="I326" s="79">
        <f t="shared" si="54"/>
        <v>41</v>
      </c>
      <c r="J326" s="72">
        <f t="shared" si="50"/>
        <v>110.41666666666667</v>
      </c>
      <c r="K326" s="80"/>
      <c r="L326" s="72">
        <f t="shared" si="61"/>
        <v>0</v>
      </c>
      <c r="M326" s="72">
        <f>0</f>
        <v>0</v>
      </c>
      <c r="N326" s="72">
        <f t="shared" si="55"/>
        <v>0</v>
      </c>
      <c r="O326" s="72">
        <f t="shared" si="56"/>
        <v>85171.648082737476</v>
      </c>
      <c r="P326" s="72">
        <f t="shared" si="57"/>
        <v>425.85824041368738</v>
      </c>
      <c r="Q326" s="72">
        <f t="shared" si="51"/>
        <v>85597.506323151159</v>
      </c>
      <c r="R326" s="74">
        <f t="shared" si="58"/>
        <v>110.41666666666667</v>
      </c>
      <c r="S326" s="75">
        <f>IF(I326&gt;0,Q326-(SUM($J$7:J326)+$E$35),0)</f>
        <v>50264.172989817736</v>
      </c>
      <c r="T326" s="76">
        <f t="shared" si="59"/>
        <v>1</v>
      </c>
      <c r="U326" s="76">
        <f t="shared" si="60"/>
        <v>0</v>
      </c>
      <c r="V326" s="77">
        <f t="shared" si="52"/>
        <v>320</v>
      </c>
      <c r="W326" s="78">
        <f t="shared" si="53"/>
        <v>85597.506323151159</v>
      </c>
    </row>
    <row r="327" spans="9:23" x14ac:dyDescent="0.25">
      <c r="I327" s="79">
        <f t="shared" si="54"/>
        <v>40</v>
      </c>
      <c r="J327" s="72">
        <f t="shared" ref="J327:J390" si="62">(IF(I327&gt;0,$J$5,0))</f>
        <v>110.41666666666667</v>
      </c>
      <c r="K327" s="80"/>
      <c r="L327" s="72">
        <f t="shared" si="61"/>
        <v>0</v>
      </c>
      <c r="M327" s="72">
        <f>0</f>
        <v>0</v>
      </c>
      <c r="N327" s="72">
        <f t="shared" si="55"/>
        <v>0</v>
      </c>
      <c r="O327" s="72">
        <f t="shared" si="56"/>
        <v>85707.922989817831</v>
      </c>
      <c r="P327" s="72">
        <f t="shared" si="57"/>
        <v>428.53961494908918</v>
      </c>
      <c r="Q327" s="72">
        <f t="shared" ref="Q327:Q390" si="63">O327+P327</f>
        <v>86136.462604766915</v>
      </c>
      <c r="R327" s="74">
        <f t="shared" si="58"/>
        <v>110.41666666666667</v>
      </c>
      <c r="S327" s="75">
        <f>IF(I327&gt;0,Q327-(SUM($J$7:J327)+$E$35),0)</f>
        <v>50692.712604766828</v>
      </c>
      <c r="T327" s="76">
        <f t="shared" si="59"/>
        <v>1</v>
      </c>
      <c r="U327" s="76">
        <f t="shared" si="60"/>
        <v>0</v>
      </c>
      <c r="V327" s="77">
        <f t="shared" ref="V327:V390" si="64">$I$5-I328</f>
        <v>321</v>
      </c>
      <c r="W327" s="78">
        <f t="shared" ref="W327:W390" si="65">Q327</f>
        <v>86136.462604766915</v>
      </c>
    </row>
    <row r="328" spans="9:23" x14ac:dyDescent="0.25">
      <c r="I328" s="79">
        <f t="shared" ref="I328:I391" si="66">IF(I327-1&gt;0,I327-1,0)</f>
        <v>39</v>
      </c>
      <c r="J328" s="72">
        <f t="shared" si="62"/>
        <v>110.41666666666667</v>
      </c>
      <c r="K328" s="80"/>
      <c r="L328" s="72">
        <f t="shared" si="61"/>
        <v>0</v>
      </c>
      <c r="M328" s="72">
        <f>0</f>
        <v>0</v>
      </c>
      <c r="N328" s="72">
        <f t="shared" ref="N328:N391" si="67">IF(I328&gt;0,O328*($N$5/12),0)</f>
        <v>0</v>
      </c>
      <c r="O328" s="72">
        <f t="shared" ref="O328:O391" si="68">IF(I328&gt;0,(Q327+R328)*(1-($N$5/12)),0)</f>
        <v>86246.879271433587</v>
      </c>
      <c r="P328" s="72">
        <f t="shared" ref="P328:P391" si="69">O328*($B$15/12)</f>
        <v>431.23439635716795</v>
      </c>
      <c r="Q328" s="72">
        <f t="shared" si="63"/>
        <v>86678.113667790749</v>
      </c>
      <c r="R328" s="74">
        <f t="shared" ref="R328:R391" si="70">IF(I328&gt;0,(J328-K328-L328-M328),0)</f>
        <v>110.41666666666667</v>
      </c>
      <c r="S328" s="75">
        <f>IF(I328&gt;0,Q328-(SUM($J$7:J328)+$E$35),0)</f>
        <v>51123.947001123997</v>
      </c>
      <c r="T328" s="76">
        <f t="shared" ref="T328:T391" si="71">IF(S328&lt;0,0,1)</f>
        <v>1</v>
      </c>
      <c r="U328" s="76">
        <f t="shared" ref="U328:U391" si="72">T329-T328</f>
        <v>0</v>
      </c>
      <c r="V328" s="77">
        <f t="shared" si="64"/>
        <v>322</v>
      </c>
      <c r="W328" s="78">
        <f t="shared" si="65"/>
        <v>86678.113667790749</v>
      </c>
    </row>
    <row r="329" spans="9:23" x14ac:dyDescent="0.25">
      <c r="I329" s="79">
        <f t="shared" si="66"/>
        <v>38</v>
      </c>
      <c r="J329" s="72">
        <f t="shared" si="62"/>
        <v>110.41666666666667</v>
      </c>
      <c r="K329" s="80"/>
      <c r="L329" s="72">
        <f t="shared" si="61"/>
        <v>0</v>
      </c>
      <c r="M329" s="72">
        <f>0</f>
        <v>0</v>
      </c>
      <c r="N329" s="72">
        <f t="shared" si="67"/>
        <v>0</v>
      </c>
      <c r="O329" s="72">
        <f t="shared" si="68"/>
        <v>86788.53033445742</v>
      </c>
      <c r="P329" s="72">
        <f t="shared" si="69"/>
        <v>433.94265167228713</v>
      </c>
      <c r="Q329" s="72">
        <f t="shared" si="63"/>
        <v>87222.472986129709</v>
      </c>
      <c r="R329" s="74">
        <f t="shared" si="70"/>
        <v>110.41666666666667</v>
      </c>
      <c r="S329" s="75">
        <f>IF(I329&gt;0,Q329-(SUM($J$7:J329)+$E$35),0)</f>
        <v>51557.889652796293</v>
      </c>
      <c r="T329" s="76">
        <f t="shared" si="71"/>
        <v>1</v>
      </c>
      <c r="U329" s="76">
        <f t="shared" si="72"/>
        <v>0</v>
      </c>
      <c r="V329" s="77">
        <f t="shared" si="64"/>
        <v>323</v>
      </c>
      <c r="W329" s="78">
        <f t="shared" si="65"/>
        <v>87222.472986129709</v>
      </c>
    </row>
    <row r="330" spans="9:23" x14ac:dyDescent="0.25">
      <c r="I330" s="79">
        <f t="shared" si="66"/>
        <v>37</v>
      </c>
      <c r="J330" s="72">
        <f t="shared" si="62"/>
        <v>110.41666666666667</v>
      </c>
      <c r="K330" s="80"/>
      <c r="L330" s="72">
        <f t="shared" si="61"/>
        <v>0</v>
      </c>
      <c r="M330" s="72">
        <f>0</f>
        <v>0</v>
      </c>
      <c r="N330" s="72">
        <f t="shared" si="67"/>
        <v>0</v>
      </c>
      <c r="O330" s="72">
        <f t="shared" si="68"/>
        <v>87332.889652796381</v>
      </c>
      <c r="P330" s="72">
        <f t="shared" si="69"/>
        <v>436.66444826398191</v>
      </c>
      <c r="Q330" s="72">
        <f t="shared" si="63"/>
        <v>87769.554101060363</v>
      </c>
      <c r="R330" s="74">
        <f t="shared" si="70"/>
        <v>110.41666666666667</v>
      </c>
      <c r="S330" s="75">
        <f>IF(I330&gt;0,Q330-(SUM($J$7:J330)+$E$35),0)</f>
        <v>51994.554101060283</v>
      </c>
      <c r="T330" s="76">
        <f t="shared" si="71"/>
        <v>1</v>
      </c>
      <c r="U330" s="76">
        <f t="shared" si="72"/>
        <v>0</v>
      </c>
      <c r="V330" s="77">
        <f t="shared" si="64"/>
        <v>324</v>
      </c>
      <c r="W330" s="78">
        <f t="shared" si="65"/>
        <v>87769.554101060363</v>
      </c>
    </row>
    <row r="331" spans="9:23" x14ac:dyDescent="0.25">
      <c r="I331" s="82">
        <f t="shared" si="66"/>
        <v>36</v>
      </c>
      <c r="J331" s="72">
        <f t="shared" si="62"/>
        <v>110.41666666666667</v>
      </c>
      <c r="K331" s="83"/>
      <c r="L331" s="72">
        <f t="shared" si="61"/>
        <v>24.95</v>
      </c>
      <c r="M331" s="72">
        <f>0</f>
        <v>0</v>
      </c>
      <c r="N331" s="72">
        <f t="shared" si="67"/>
        <v>0</v>
      </c>
      <c r="O331" s="72">
        <f t="shared" si="68"/>
        <v>87855.020767727023</v>
      </c>
      <c r="P331" s="72">
        <f t="shared" si="69"/>
        <v>439.27510383863512</v>
      </c>
      <c r="Q331" s="72">
        <f t="shared" si="63"/>
        <v>88294.295871565657</v>
      </c>
      <c r="R331" s="74">
        <f t="shared" si="70"/>
        <v>85.466666666666669</v>
      </c>
      <c r="S331" s="75">
        <f>IF(I331&gt;0,Q331-(SUM($J$7:J331)+$E$35),0)</f>
        <v>52408.879204898913</v>
      </c>
      <c r="T331" s="76">
        <f t="shared" si="71"/>
        <v>1</v>
      </c>
      <c r="U331" s="76">
        <f t="shared" si="72"/>
        <v>0</v>
      </c>
      <c r="V331" s="77">
        <f t="shared" si="64"/>
        <v>325</v>
      </c>
      <c r="W331" s="78">
        <f t="shared" si="65"/>
        <v>88294.295871565657</v>
      </c>
    </row>
    <row r="332" spans="9:23" x14ac:dyDescent="0.25">
      <c r="I332" s="79">
        <f t="shared" si="66"/>
        <v>35</v>
      </c>
      <c r="J332" s="72">
        <f t="shared" si="62"/>
        <v>110.41666666666667</v>
      </c>
      <c r="K332" s="80"/>
      <c r="L332" s="72">
        <f t="shared" si="61"/>
        <v>0</v>
      </c>
      <c r="M332" s="72">
        <f>0</f>
        <v>0</v>
      </c>
      <c r="N332" s="72">
        <f t="shared" si="67"/>
        <v>0</v>
      </c>
      <c r="O332" s="72">
        <f t="shared" si="68"/>
        <v>88404.712538232328</v>
      </c>
      <c r="P332" s="72">
        <f t="shared" si="69"/>
        <v>442.02356269116166</v>
      </c>
      <c r="Q332" s="72">
        <f t="shared" si="63"/>
        <v>88846.736100923488</v>
      </c>
      <c r="R332" s="74">
        <f t="shared" si="70"/>
        <v>110.41666666666667</v>
      </c>
      <c r="S332" s="75">
        <f>IF(I332&gt;0,Q332-(SUM($J$7:J332)+$E$35),0)</f>
        <v>52850.90276759008</v>
      </c>
      <c r="T332" s="76">
        <f t="shared" si="71"/>
        <v>1</v>
      </c>
      <c r="U332" s="76">
        <f t="shared" si="72"/>
        <v>0</v>
      </c>
      <c r="V332" s="77">
        <f t="shared" si="64"/>
        <v>326</v>
      </c>
      <c r="W332" s="78">
        <f t="shared" si="65"/>
        <v>88846.736100923488</v>
      </c>
    </row>
    <row r="333" spans="9:23" x14ac:dyDescent="0.25">
      <c r="I333" s="79">
        <f t="shared" si="66"/>
        <v>34</v>
      </c>
      <c r="J333" s="72">
        <f t="shared" si="62"/>
        <v>110.41666666666667</v>
      </c>
      <c r="K333" s="80"/>
      <c r="L333" s="72">
        <f t="shared" si="61"/>
        <v>0</v>
      </c>
      <c r="M333" s="72">
        <f>0</f>
        <v>0</v>
      </c>
      <c r="N333" s="72">
        <f t="shared" si="67"/>
        <v>0</v>
      </c>
      <c r="O333" s="72">
        <f t="shared" si="68"/>
        <v>88957.15276759016</v>
      </c>
      <c r="P333" s="72">
        <f t="shared" si="69"/>
        <v>444.78576383795081</v>
      </c>
      <c r="Q333" s="72">
        <f t="shared" si="63"/>
        <v>89401.93853142811</v>
      </c>
      <c r="R333" s="74">
        <f t="shared" si="70"/>
        <v>110.41666666666667</v>
      </c>
      <c r="S333" s="75">
        <f>IF(I333&gt;0,Q333-(SUM($J$7:J333)+$E$35),0)</f>
        <v>53295.688531428037</v>
      </c>
      <c r="T333" s="76">
        <f t="shared" si="71"/>
        <v>1</v>
      </c>
      <c r="U333" s="76">
        <f t="shared" si="72"/>
        <v>0</v>
      </c>
      <c r="V333" s="77">
        <f t="shared" si="64"/>
        <v>327</v>
      </c>
      <c r="W333" s="78">
        <f t="shared" si="65"/>
        <v>89401.93853142811</v>
      </c>
    </row>
    <row r="334" spans="9:23" x14ac:dyDescent="0.25">
      <c r="I334" s="79">
        <f t="shared" si="66"/>
        <v>33</v>
      </c>
      <c r="J334" s="72">
        <f t="shared" si="62"/>
        <v>110.41666666666667</v>
      </c>
      <c r="K334" s="80"/>
      <c r="L334" s="72">
        <f t="shared" si="61"/>
        <v>0</v>
      </c>
      <c r="M334" s="72">
        <f>0</f>
        <v>0</v>
      </c>
      <c r="N334" s="72">
        <f t="shared" si="67"/>
        <v>0</v>
      </c>
      <c r="O334" s="72">
        <f t="shared" si="68"/>
        <v>89512.355198094781</v>
      </c>
      <c r="P334" s="72">
        <f t="shared" si="69"/>
        <v>447.5617759904739</v>
      </c>
      <c r="Q334" s="72">
        <f t="shared" si="63"/>
        <v>89959.916974085252</v>
      </c>
      <c r="R334" s="74">
        <f t="shared" si="70"/>
        <v>110.41666666666667</v>
      </c>
      <c r="S334" s="75">
        <f>IF(I334&gt;0,Q334-(SUM($J$7:J334)+$E$35),0)</f>
        <v>53743.250307418515</v>
      </c>
      <c r="T334" s="76">
        <f t="shared" si="71"/>
        <v>1</v>
      </c>
      <c r="U334" s="76">
        <f t="shared" si="72"/>
        <v>0</v>
      </c>
      <c r="V334" s="77">
        <f t="shared" si="64"/>
        <v>328</v>
      </c>
      <c r="W334" s="78">
        <f t="shared" si="65"/>
        <v>89959.916974085252</v>
      </c>
    </row>
    <row r="335" spans="9:23" x14ac:dyDescent="0.25">
      <c r="I335" s="79">
        <f t="shared" si="66"/>
        <v>32</v>
      </c>
      <c r="J335" s="72">
        <f t="shared" si="62"/>
        <v>110.41666666666667</v>
      </c>
      <c r="K335" s="80"/>
      <c r="L335" s="72">
        <f t="shared" si="61"/>
        <v>0</v>
      </c>
      <c r="M335" s="72">
        <f>0</f>
        <v>0</v>
      </c>
      <c r="N335" s="72">
        <f t="shared" si="67"/>
        <v>0</v>
      </c>
      <c r="O335" s="72">
        <f t="shared" si="68"/>
        <v>90070.333640751924</v>
      </c>
      <c r="P335" s="72">
        <f t="shared" si="69"/>
        <v>450.35166820375963</v>
      </c>
      <c r="Q335" s="72">
        <f t="shared" si="63"/>
        <v>90520.685308955683</v>
      </c>
      <c r="R335" s="74">
        <f t="shared" si="70"/>
        <v>110.41666666666667</v>
      </c>
      <c r="S335" s="75">
        <f>IF(I335&gt;0,Q335-(SUM($J$7:J335)+$E$35),0)</f>
        <v>54193.601975622281</v>
      </c>
      <c r="T335" s="76">
        <f t="shared" si="71"/>
        <v>1</v>
      </c>
      <c r="U335" s="76">
        <f t="shared" si="72"/>
        <v>0</v>
      </c>
      <c r="V335" s="77">
        <f t="shared" si="64"/>
        <v>329</v>
      </c>
      <c r="W335" s="78">
        <f t="shared" si="65"/>
        <v>90520.685308955683</v>
      </c>
    </row>
    <row r="336" spans="9:23" x14ac:dyDescent="0.25">
      <c r="I336" s="79">
        <f t="shared" si="66"/>
        <v>31</v>
      </c>
      <c r="J336" s="72">
        <f t="shared" si="62"/>
        <v>110.41666666666667</v>
      </c>
      <c r="K336" s="80"/>
      <c r="L336" s="72">
        <f t="shared" si="61"/>
        <v>0</v>
      </c>
      <c r="M336" s="72">
        <f>0</f>
        <v>0</v>
      </c>
      <c r="N336" s="72">
        <f t="shared" si="67"/>
        <v>0</v>
      </c>
      <c r="O336" s="72">
        <f t="shared" si="68"/>
        <v>90631.101975622354</v>
      </c>
      <c r="P336" s="72">
        <f t="shared" si="69"/>
        <v>453.15550987811179</v>
      </c>
      <c r="Q336" s="72">
        <f t="shared" si="63"/>
        <v>91084.257485500464</v>
      </c>
      <c r="R336" s="74">
        <f t="shared" si="70"/>
        <v>110.41666666666667</v>
      </c>
      <c r="S336" s="75">
        <f>IF(I336&gt;0,Q336-(SUM($J$7:J336)+$E$35),0)</f>
        <v>54646.757485500399</v>
      </c>
      <c r="T336" s="76">
        <f t="shared" si="71"/>
        <v>1</v>
      </c>
      <c r="U336" s="76">
        <f t="shared" si="72"/>
        <v>0</v>
      </c>
      <c r="V336" s="77">
        <f t="shared" si="64"/>
        <v>330</v>
      </c>
      <c r="W336" s="78">
        <f t="shared" si="65"/>
        <v>91084.257485500464</v>
      </c>
    </row>
    <row r="337" spans="9:23" x14ac:dyDescent="0.25">
      <c r="I337" s="79">
        <f t="shared" si="66"/>
        <v>30</v>
      </c>
      <c r="J337" s="72">
        <f t="shared" si="62"/>
        <v>110.41666666666667</v>
      </c>
      <c r="K337" s="80"/>
      <c r="L337" s="72">
        <f t="shared" si="61"/>
        <v>0</v>
      </c>
      <c r="M337" s="72">
        <f>0</f>
        <v>0</v>
      </c>
      <c r="N337" s="72">
        <f t="shared" si="67"/>
        <v>0</v>
      </c>
      <c r="O337" s="72">
        <f t="shared" si="68"/>
        <v>91194.674152167136</v>
      </c>
      <c r="P337" s="72">
        <f t="shared" si="69"/>
        <v>455.97337076083568</v>
      </c>
      <c r="Q337" s="72">
        <f t="shared" si="63"/>
        <v>91650.647522927975</v>
      </c>
      <c r="R337" s="74">
        <f t="shared" si="70"/>
        <v>110.41666666666667</v>
      </c>
      <c r="S337" s="75">
        <f>IF(I337&gt;0,Q337-(SUM($J$7:J337)+$E$35),0)</f>
        <v>55102.730856261245</v>
      </c>
      <c r="T337" s="76">
        <f t="shared" si="71"/>
        <v>1</v>
      </c>
      <c r="U337" s="76">
        <f t="shared" si="72"/>
        <v>0</v>
      </c>
      <c r="V337" s="77">
        <f t="shared" si="64"/>
        <v>331</v>
      </c>
      <c r="W337" s="78">
        <f t="shared" si="65"/>
        <v>91650.647522927975</v>
      </c>
    </row>
    <row r="338" spans="9:23" x14ac:dyDescent="0.25">
      <c r="I338" s="79">
        <f t="shared" si="66"/>
        <v>29</v>
      </c>
      <c r="J338" s="72">
        <f t="shared" si="62"/>
        <v>110.41666666666667</v>
      </c>
      <c r="K338" s="80"/>
      <c r="L338" s="72">
        <f t="shared" si="61"/>
        <v>0</v>
      </c>
      <c r="M338" s="72">
        <f>0</f>
        <v>0</v>
      </c>
      <c r="N338" s="72">
        <f t="shared" si="67"/>
        <v>0</v>
      </c>
      <c r="O338" s="72">
        <f t="shared" si="68"/>
        <v>91761.064189594646</v>
      </c>
      <c r="P338" s="72">
        <f t="shared" si="69"/>
        <v>458.80532094797326</v>
      </c>
      <c r="Q338" s="72">
        <f t="shared" si="63"/>
        <v>92219.869510542616</v>
      </c>
      <c r="R338" s="74">
        <f t="shared" si="70"/>
        <v>110.41666666666667</v>
      </c>
      <c r="S338" s="75">
        <f>IF(I338&gt;0,Q338-(SUM($J$7:J338)+$E$35),0)</f>
        <v>55561.536177209222</v>
      </c>
      <c r="T338" s="76">
        <f t="shared" si="71"/>
        <v>1</v>
      </c>
      <c r="U338" s="76">
        <f t="shared" si="72"/>
        <v>0</v>
      </c>
      <c r="V338" s="77">
        <f t="shared" si="64"/>
        <v>332</v>
      </c>
      <c r="W338" s="78">
        <f t="shared" si="65"/>
        <v>92219.869510542616</v>
      </c>
    </row>
    <row r="339" spans="9:23" x14ac:dyDescent="0.25">
      <c r="I339" s="79">
        <f t="shared" si="66"/>
        <v>28</v>
      </c>
      <c r="J339" s="72">
        <f t="shared" si="62"/>
        <v>110.41666666666667</v>
      </c>
      <c r="K339" s="80"/>
      <c r="L339" s="72">
        <f t="shared" si="61"/>
        <v>0</v>
      </c>
      <c r="M339" s="72">
        <f>0</f>
        <v>0</v>
      </c>
      <c r="N339" s="72">
        <f t="shared" si="67"/>
        <v>0</v>
      </c>
      <c r="O339" s="72">
        <f t="shared" si="68"/>
        <v>92330.286177209287</v>
      </c>
      <c r="P339" s="72">
        <f t="shared" si="69"/>
        <v>461.65143088604646</v>
      </c>
      <c r="Q339" s="72">
        <f t="shared" si="63"/>
        <v>92791.937608095337</v>
      </c>
      <c r="R339" s="74">
        <f t="shared" si="70"/>
        <v>110.41666666666667</v>
      </c>
      <c r="S339" s="75">
        <f>IF(I339&gt;0,Q339-(SUM($J$7:J339)+$E$35),0)</f>
        <v>56023.187608095279</v>
      </c>
      <c r="T339" s="76">
        <f t="shared" si="71"/>
        <v>1</v>
      </c>
      <c r="U339" s="76">
        <f t="shared" si="72"/>
        <v>0</v>
      </c>
      <c r="V339" s="77">
        <f t="shared" si="64"/>
        <v>333</v>
      </c>
      <c r="W339" s="78">
        <f t="shared" si="65"/>
        <v>92791.937608095337</v>
      </c>
    </row>
    <row r="340" spans="9:23" x14ac:dyDescent="0.25">
      <c r="I340" s="79">
        <f t="shared" si="66"/>
        <v>27</v>
      </c>
      <c r="J340" s="72">
        <f t="shared" si="62"/>
        <v>110.41666666666667</v>
      </c>
      <c r="K340" s="80"/>
      <c r="L340" s="72">
        <f t="shared" si="61"/>
        <v>0</v>
      </c>
      <c r="M340" s="72">
        <f>0</f>
        <v>0</v>
      </c>
      <c r="N340" s="72">
        <f t="shared" si="67"/>
        <v>0</v>
      </c>
      <c r="O340" s="72">
        <f t="shared" si="68"/>
        <v>92902.354274762009</v>
      </c>
      <c r="P340" s="72">
        <f t="shared" si="69"/>
        <v>464.51177137381006</v>
      </c>
      <c r="Q340" s="72">
        <f t="shared" si="63"/>
        <v>93366.866046135823</v>
      </c>
      <c r="R340" s="74">
        <f t="shared" si="70"/>
        <v>110.41666666666667</v>
      </c>
      <c r="S340" s="75">
        <f>IF(I340&gt;0,Q340-(SUM($J$7:J340)+$E$35),0)</f>
        <v>56487.699379469101</v>
      </c>
      <c r="T340" s="76">
        <f t="shared" si="71"/>
        <v>1</v>
      </c>
      <c r="U340" s="76">
        <f t="shared" si="72"/>
        <v>0</v>
      </c>
      <c r="V340" s="77">
        <f t="shared" si="64"/>
        <v>334</v>
      </c>
      <c r="W340" s="78">
        <f t="shared" si="65"/>
        <v>93366.866046135823</v>
      </c>
    </row>
    <row r="341" spans="9:23" x14ac:dyDescent="0.25">
      <c r="I341" s="79">
        <f t="shared" si="66"/>
        <v>26</v>
      </c>
      <c r="J341" s="72">
        <f t="shared" si="62"/>
        <v>110.41666666666667</v>
      </c>
      <c r="K341" s="80"/>
      <c r="L341" s="72">
        <f t="shared" si="61"/>
        <v>0</v>
      </c>
      <c r="M341" s="72">
        <f>0</f>
        <v>0</v>
      </c>
      <c r="N341" s="72">
        <f t="shared" si="67"/>
        <v>0</v>
      </c>
      <c r="O341" s="72">
        <f t="shared" si="68"/>
        <v>93477.282712802495</v>
      </c>
      <c r="P341" s="72">
        <f t="shared" si="69"/>
        <v>467.38641356401246</v>
      </c>
      <c r="Q341" s="72">
        <f t="shared" si="63"/>
        <v>93944.669126366513</v>
      </c>
      <c r="R341" s="74">
        <f t="shared" si="70"/>
        <v>110.41666666666667</v>
      </c>
      <c r="S341" s="75">
        <f>IF(I341&gt;0,Q341-(SUM($J$7:J341)+$E$35),0)</f>
        <v>56955.085793033126</v>
      </c>
      <c r="T341" s="76">
        <f t="shared" si="71"/>
        <v>1</v>
      </c>
      <c r="U341" s="76">
        <f t="shared" si="72"/>
        <v>0</v>
      </c>
      <c r="V341" s="77">
        <f t="shared" si="64"/>
        <v>335</v>
      </c>
      <c r="W341" s="78">
        <f t="shared" si="65"/>
        <v>93944.669126366513</v>
      </c>
    </row>
    <row r="342" spans="9:23" x14ac:dyDescent="0.25">
      <c r="I342" s="79">
        <f t="shared" si="66"/>
        <v>25</v>
      </c>
      <c r="J342" s="72">
        <f t="shared" si="62"/>
        <v>110.41666666666667</v>
      </c>
      <c r="K342" s="80"/>
      <c r="L342" s="72">
        <f t="shared" si="61"/>
        <v>0</v>
      </c>
      <c r="M342" s="72">
        <f>0</f>
        <v>0</v>
      </c>
      <c r="N342" s="72">
        <f t="shared" si="67"/>
        <v>0</v>
      </c>
      <c r="O342" s="72">
        <f t="shared" si="68"/>
        <v>94055.085793033184</v>
      </c>
      <c r="P342" s="72">
        <f t="shared" si="69"/>
        <v>470.27542896516593</v>
      </c>
      <c r="Q342" s="72">
        <f t="shared" si="63"/>
        <v>94525.361221998348</v>
      </c>
      <c r="R342" s="74">
        <f t="shared" si="70"/>
        <v>110.41666666666667</v>
      </c>
      <c r="S342" s="75">
        <f>IF(I342&gt;0,Q342-(SUM($J$7:J342)+$E$35),0)</f>
        <v>57425.361221998297</v>
      </c>
      <c r="T342" s="76">
        <f t="shared" si="71"/>
        <v>1</v>
      </c>
      <c r="U342" s="76">
        <f t="shared" si="72"/>
        <v>0</v>
      </c>
      <c r="V342" s="77">
        <f t="shared" si="64"/>
        <v>336</v>
      </c>
      <c r="W342" s="78">
        <f t="shared" si="65"/>
        <v>94525.361221998348</v>
      </c>
    </row>
    <row r="343" spans="9:23" x14ac:dyDescent="0.25">
      <c r="I343" s="82">
        <f t="shared" si="66"/>
        <v>24</v>
      </c>
      <c r="J343" s="72">
        <f t="shared" si="62"/>
        <v>110.41666666666667</v>
      </c>
      <c r="K343" s="83"/>
      <c r="L343" s="72">
        <f t="shared" si="61"/>
        <v>24.95</v>
      </c>
      <c r="M343" s="72">
        <f>0</f>
        <v>0</v>
      </c>
      <c r="N343" s="72">
        <f t="shared" si="67"/>
        <v>0</v>
      </c>
      <c r="O343" s="72">
        <f t="shared" si="68"/>
        <v>94610.827888665008</v>
      </c>
      <c r="P343" s="72">
        <f t="shared" si="69"/>
        <v>473.05413944332503</v>
      </c>
      <c r="Q343" s="72">
        <f t="shared" si="63"/>
        <v>95083.882028108332</v>
      </c>
      <c r="R343" s="74">
        <f t="shared" si="70"/>
        <v>85.466666666666669</v>
      </c>
      <c r="S343" s="75">
        <f>IF(I343&gt;0,Q343-(SUM($J$7:J343)+$E$35),0)</f>
        <v>57873.465361441617</v>
      </c>
      <c r="T343" s="76">
        <f t="shared" si="71"/>
        <v>1</v>
      </c>
      <c r="U343" s="76">
        <f t="shared" si="72"/>
        <v>0</v>
      </c>
      <c r="V343" s="77">
        <f t="shared" si="64"/>
        <v>337</v>
      </c>
      <c r="W343" s="78">
        <f t="shared" si="65"/>
        <v>95083.882028108332</v>
      </c>
    </row>
    <row r="344" spans="9:23" x14ac:dyDescent="0.25">
      <c r="I344" s="79">
        <f t="shared" si="66"/>
        <v>23</v>
      </c>
      <c r="J344" s="72">
        <f t="shared" si="62"/>
        <v>110.41666666666667</v>
      </c>
      <c r="K344" s="80"/>
      <c r="L344" s="72">
        <f t="shared" si="61"/>
        <v>0</v>
      </c>
      <c r="M344" s="72">
        <f>0</f>
        <v>0</v>
      </c>
      <c r="N344" s="72">
        <f t="shared" si="67"/>
        <v>0</v>
      </c>
      <c r="O344" s="72">
        <f t="shared" si="68"/>
        <v>95194.298694775003</v>
      </c>
      <c r="P344" s="72">
        <f t="shared" si="69"/>
        <v>475.971493473875</v>
      </c>
      <c r="Q344" s="72">
        <f t="shared" si="63"/>
        <v>95670.270188248876</v>
      </c>
      <c r="R344" s="74">
        <f t="shared" si="70"/>
        <v>110.41666666666667</v>
      </c>
      <c r="S344" s="75">
        <f>IF(I344&gt;0,Q344-(SUM($J$7:J344)+$E$35),0)</f>
        <v>58349.436854915497</v>
      </c>
      <c r="T344" s="76">
        <f t="shared" si="71"/>
        <v>1</v>
      </c>
      <c r="U344" s="76">
        <f t="shared" si="72"/>
        <v>0</v>
      </c>
      <c r="V344" s="77">
        <f t="shared" si="64"/>
        <v>338</v>
      </c>
      <c r="W344" s="78">
        <f t="shared" si="65"/>
        <v>95670.270188248876</v>
      </c>
    </row>
    <row r="345" spans="9:23" x14ac:dyDescent="0.25">
      <c r="I345" s="79">
        <f t="shared" si="66"/>
        <v>22</v>
      </c>
      <c r="J345" s="72">
        <f t="shared" si="62"/>
        <v>110.41666666666667</v>
      </c>
      <c r="K345" s="80"/>
      <c r="L345" s="72">
        <f t="shared" si="61"/>
        <v>0</v>
      </c>
      <c r="M345" s="72">
        <f>0</f>
        <v>0</v>
      </c>
      <c r="N345" s="72">
        <f t="shared" si="67"/>
        <v>0</v>
      </c>
      <c r="O345" s="72">
        <f t="shared" si="68"/>
        <v>95780.686854915548</v>
      </c>
      <c r="P345" s="72">
        <f t="shared" si="69"/>
        <v>478.90343427457776</v>
      </c>
      <c r="Q345" s="72">
        <f t="shared" si="63"/>
        <v>96259.590289190121</v>
      </c>
      <c r="R345" s="74">
        <f t="shared" si="70"/>
        <v>110.41666666666667</v>
      </c>
      <c r="S345" s="75">
        <f>IF(I345&gt;0,Q345-(SUM($J$7:J345)+$E$35),0)</f>
        <v>58828.340289190077</v>
      </c>
      <c r="T345" s="76">
        <f t="shared" si="71"/>
        <v>1</v>
      </c>
      <c r="U345" s="76">
        <f t="shared" si="72"/>
        <v>0</v>
      </c>
      <c r="V345" s="77">
        <f t="shared" si="64"/>
        <v>339</v>
      </c>
      <c r="W345" s="78">
        <f t="shared" si="65"/>
        <v>96259.590289190121</v>
      </c>
    </row>
    <row r="346" spans="9:23" x14ac:dyDescent="0.25">
      <c r="I346" s="79">
        <f t="shared" si="66"/>
        <v>21</v>
      </c>
      <c r="J346" s="72">
        <f t="shared" si="62"/>
        <v>110.41666666666667</v>
      </c>
      <c r="K346" s="80"/>
      <c r="L346" s="72">
        <f t="shared" si="61"/>
        <v>0</v>
      </c>
      <c r="M346" s="72">
        <f>0</f>
        <v>0</v>
      </c>
      <c r="N346" s="72">
        <f t="shared" si="67"/>
        <v>0</v>
      </c>
      <c r="O346" s="72">
        <f t="shared" si="68"/>
        <v>96370.006955856792</v>
      </c>
      <c r="P346" s="72">
        <f t="shared" si="69"/>
        <v>481.85003477928399</v>
      </c>
      <c r="Q346" s="72">
        <f t="shared" si="63"/>
        <v>96851.856990636079</v>
      </c>
      <c r="R346" s="74">
        <f t="shared" si="70"/>
        <v>110.41666666666667</v>
      </c>
      <c r="S346" s="75">
        <f>IF(I346&gt;0,Q346-(SUM($J$7:J346)+$E$35),0)</f>
        <v>59310.190323969371</v>
      </c>
      <c r="T346" s="76">
        <f t="shared" si="71"/>
        <v>1</v>
      </c>
      <c r="U346" s="76">
        <f t="shared" si="72"/>
        <v>0</v>
      </c>
      <c r="V346" s="77">
        <f t="shared" si="64"/>
        <v>340</v>
      </c>
      <c r="W346" s="78">
        <f t="shared" si="65"/>
        <v>96851.856990636079</v>
      </c>
    </row>
    <row r="347" spans="9:23" x14ac:dyDescent="0.25">
      <c r="I347" s="79">
        <f t="shared" si="66"/>
        <v>20</v>
      </c>
      <c r="J347" s="72">
        <f t="shared" si="62"/>
        <v>110.41666666666667</v>
      </c>
      <c r="K347" s="80"/>
      <c r="L347" s="72">
        <f t="shared" si="61"/>
        <v>0</v>
      </c>
      <c r="M347" s="72">
        <f>0</f>
        <v>0</v>
      </c>
      <c r="N347" s="72">
        <f t="shared" si="67"/>
        <v>0</v>
      </c>
      <c r="O347" s="72">
        <f t="shared" si="68"/>
        <v>96962.273657302751</v>
      </c>
      <c r="P347" s="72">
        <f t="shared" si="69"/>
        <v>484.81136828651375</v>
      </c>
      <c r="Q347" s="72">
        <f t="shared" si="63"/>
        <v>97447.085025589258</v>
      </c>
      <c r="R347" s="74">
        <f t="shared" si="70"/>
        <v>110.41666666666667</v>
      </c>
      <c r="S347" s="75">
        <f>IF(I347&gt;0,Q347-(SUM($J$7:J347)+$E$35),0)</f>
        <v>59795.001692255886</v>
      </c>
      <c r="T347" s="76">
        <f t="shared" si="71"/>
        <v>1</v>
      </c>
      <c r="U347" s="76">
        <f t="shared" si="72"/>
        <v>0</v>
      </c>
      <c r="V347" s="77">
        <f t="shared" si="64"/>
        <v>341</v>
      </c>
      <c r="W347" s="78">
        <f t="shared" si="65"/>
        <v>97447.085025589258</v>
      </c>
    </row>
    <row r="348" spans="9:23" x14ac:dyDescent="0.25">
      <c r="I348" s="79">
        <f t="shared" si="66"/>
        <v>19</v>
      </c>
      <c r="J348" s="72">
        <f t="shared" si="62"/>
        <v>110.41666666666667</v>
      </c>
      <c r="K348" s="80"/>
      <c r="L348" s="72">
        <f t="shared" si="61"/>
        <v>0</v>
      </c>
      <c r="M348" s="72">
        <f>0</f>
        <v>0</v>
      </c>
      <c r="N348" s="72">
        <f t="shared" si="67"/>
        <v>0</v>
      </c>
      <c r="O348" s="72">
        <f t="shared" si="68"/>
        <v>97557.50169225593</v>
      </c>
      <c r="P348" s="72">
        <f t="shared" si="69"/>
        <v>487.78750846127969</v>
      </c>
      <c r="Q348" s="72">
        <f t="shared" si="63"/>
        <v>98045.289200717205</v>
      </c>
      <c r="R348" s="74">
        <f t="shared" si="70"/>
        <v>110.41666666666667</v>
      </c>
      <c r="S348" s="75">
        <f>IF(I348&gt;0,Q348-(SUM($J$7:J348)+$E$35),0)</f>
        <v>60282.789200717169</v>
      </c>
      <c r="T348" s="76">
        <f t="shared" si="71"/>
        <v>1</v>
      </c>
      <c r="U348" s="76">
        <f t="shared" si="72"/>
        <v>0</v>
      </c>
      <c r="V348" s="77">
        <f t="shared" si="64"/>
        <v>342</v>
      </c>
      <c r="W348" s="78">
        <f t="shared" si="65"/>
        <v>98045.289200717205</v>
      </c>
    </row>
    <row r="349" spans="9:23" x14ac:dyDescent="0.25">
      <c r="I349" s="79">
        <f t="shared" si="66"/>
        <v>18</v>
      </c>
      <c r="J349" s="72">
        <f t="shared" si="62"/>
        <v>110.41666666666667</v>
      </c>
      <c r="K349" s="80"/>
      <c r="L349" s="72">
        <f t="shared" si="61"/>
        <v>0</v>
      </c>
      <c r="M349" s="72">
        <f>0</f>
        <v>0</v>
      </c>
      <c r="N349" s="72">
        <f t="shared" si="67"/>
        <v>0</v>
      </c>
      <c r="O349" s="72">
        <f t="shared" si="68"/>
        <v>98155.705867383876</v>
      </c>
      <c r="P349" s="72">
        <f t="shared" si="69"/>
        <v>490.77852933691941</v>
      </c>
      <c r="Q349" s="72">
        <f t="shared" si="63"/>
        <v>98646.4843967208</v>
      </c>
      <c r="R349" s="74">
        <f t="shared" si="70"/>
        <v>110.41666666666667</v>
      </c>
      <c r="S349" s="75">
        <f>IF(I349&gt;0,Q349-(SUM($J$7:J349)+$E$35),0)</f>
        <v>60773.567730054099</v>
      </c>
      <c r="T349" s="76">
        <f t="shared" si="71"/>
        <v>1</v>
      </c>
      <c r="U349" s="76">
        <f t="shared" si="72"/>
        <v>0</v>
      </c>
      <c r="V349" s="77">
        <f t="shared" si="64"/>
        <v>343</v>
      </c>
      <c r="W349" s="78">
        <f t="shared" si="65"/>
        <v>98646.4843967208</v>
      </c>
    </row>
    <row r="350" spans="9:23" x14ac:dyDescent="0.25">
      <c r="I350" s="79">
        <f t="shared" si="66"/>
        <v>17</v>
      </c>
      <c r="J350" s="72">
        <f t="shared" si="62"/>
        <v>110.41666666666667</v>
      </c>
      <c r="K350" s="80"/>
      <c r="L350" s="72">
        <f t="shared" si="61"/>
        <v>0</v>
      </c>
      <c r="M350" s="72">
        <f>0</f>
        <v>0</v>
      </c>
      <c r="N350" s="72">
        <f t="shared" si="67"/>
        <v>0</v>
      </c>
      <c r="O350" s="72">
        <f t="shared" si="68"/>
        <v>98756.901063387471</v>
      </c>
      <c r="P350" s="72">
        <f t="shared" si="69"/>
        <v>493.78450531693738</v>
      </c>
      <c r="Q350" s="72">
        <f t="shared" si="63"/>
        <v>99250.685568704415</v>
      </c>
      <c r="R350" s="74">
        <f t="shared" si="70"/>
        <v>110.41666666666667</v>
      </c>
      <c r="S350" s="75">
        <f>IF(I350&gt;0,Q350-(SUM($J$7:J350)+$E$35),0)</f>
        <v>61267.35223537105</v>
      </c>
      <c r="T350" s="76">
        <f t="shared" si="71"/>
        <v>1</v>
      </c>
      <c r="U350" s="76">
        <f t="shared" si="72"/>
        <v>0</v>
      </c>
      <c r="V350" s="77">
        <f t="shared" si="64"/>
        <v>344</v>
      </c>
      <c r="W350" s="78">
        <f t="shared" si="65"/>
        <v>99250.685568704415</v>
      </c>
    </row>
    <row r="351" spans="9:23" x14ac:dyDescent="0.25">
      <c r="I351" s="79">
        <f t="shared" si="66"/>
        <v>16</v>
      </c>
      <c r="J351" s="72">
        <f t="shared" si="62"/>
        <v>110.41666666666667</v>
      </c>
      <c r="K351" s="80"/>
      <c r="L351" s="72">
        <f t="shared" si="61"/>
        <v>0</v>
      </c>
      <c r="M351" s="72">
        <f>0</f>
        <v>0</v>
      </c>
      <c r="N351" s="72">
        <f t="shared" si="67"/>
        <v>0</v>
      </c>
      <c r="O351" s="72">
        <f t="shared" si="68"/>
        <v>99361.102235371087</v>
      </c>
      <c r="P351" s="72">
        <f t="shared" si="69"/>
        <v>496.80551117685542</v>
      </c>
      <c r="Q351" s="72">
        <f t="shared" si="63"/>
        <v>99857.90774654795</v>
      </c>
      <c r="R351" s="74">
        <f t="shared" si="70"/>
        <v>110.41666666666667</v>
      </c>
      <c r="S351" s="75">
        <f>IF(I351&gt;0,Q351-(SUM($J$7:J351)+$E$35),0)</f>
        <v>61764.15774654792</v>
      </c>
      <c r="T351" s="76">
        <f t="shared" si="71"/>
        <v>1</v>
      </c>
      <c r="U351" s="76">
        <f t="shared" si="72"/>
        <v>0</v>
      </c>
      <c r="V351" s="77">
        <f t="shared" si="64"/>
        <v>345</v>
      </c>
      <c r="W351" s="78">
        <f t="shared" si="65"/>
        <v>99857.90774654795</v>
      </c>
    </row>
    <row r="352" spans="9:23" x14ac:dyDescent="0.25">
      <c r="I352" s="79">
        <f t="shared" si="66"/>
        <v>15</v>
      </c>
      <c r="J352" s="72">
        <f t="shared" si="62"/>
        <v>110.41666666666667</v>
      </c>
      <c r="K352" s="80"/>
      <c r="L352" s="72">
        <f t="shared" si="61"/>
        <v>0</v>
      </c>
      <c r="M352" s="72">
        <f>0</f>
        <v>0</v>
      </c>
      <c r="N352" s="72">
        <f t="shared" si="67"/>
        <v>0</v>
      </c>
      <c r="O352" s="72">
        <f t="shared" si="68"/>
        <v>99968.324413214621</v>
      </c>
      <c r="P352" s="72">
        <f t="shared" si="69"/>
        <v>499.84162206607311</v>
      </c>
      <c r="Q352" s="72">
        <f t="shared" si="63"/>
        <v>100468.16603528069</v>
      </c>
      <c r="R352" s="74">
        <f t="shared" si="70"/>
        <v>110.41666666666667</v>
      </c>
      <c r="S352" s="75">
        <f>IF(I352&gt;0,Q352-(SUM($J$7:J352)+$E$35),0)</f>
        <v>62263.999368614001</v>
      </c>
      <c r="T352" s="76">
        <f t="shared" si="71"/>
        <v>1</v>
      </c>
      <c r="U352" s="76">
        <f t="shared" si="72"/>
        <v>0</v>
      </c>
      <c r="V352" s="77">
        <f t="shared" si="64"/>
        <v>346</v>
      </c>
      <c r="W352" s="78">
        <f t="shared" si="65"/>
        <v>100468.16603528069</v>
      </c>
    </row>
    <row r="353" spans="9:23" x14ac:dyDescent="0.25">
      <c r="I353" s="79">
        <f t="shared" si="66"/>
        <v>14</v>
      </c>
      <c r="J353" s="72">
        <f t="shared" si="62"/>
        <v>110.41666666666667</v>
      </c>
      <c r="K353" s="80"/>
      <c r="L353" s="72">
        <f t="shared" si="61"/>
        <v>0</v>
      </c>
      <c r="M353" s="72">
        <f>0</f>
        <v>0</v>
      </c>
      <c r="N353" s="72">
        <f t="shared" si="67"/>
        <v>0</v>
      </c>
      <c r="O353" s="72">
        <f t="shared" si="68"/>
        <v>100578.58270194737</v>
      </c>
      <c r="P353" s="72">
        <f t="shared" si="69"/>
        <v>502.89291350973684</v>
      </c>
      <c r="Q353" s="72">
        <f t="shared" si="63"/>
        <v>101081.47561545711</v>
      </c>
      <c r="R353" s="74">
        <f t="shared" si="70"/>
        <v>110.41666666666667</v>
      </c>
      <c r="S353" s="75">
        <f>IF(I353&gt;0,Q353-(SUM($J$7:J353)+$E$35),0)</f>
        <v>62766.89228212375</v>
      </c>
      <c r="T353" s="76">
        <f t="shared" si="71"/>
        <v>1</v>
      </c>
      <c r="U353" s="76">
        <f t="shared" si="72"/>
        <v>0</v>
      </c>
      <c r="V353" s="77">
        <f t="shared" si="64"/>
        <v>347</v>
      </c>
      <c r="W353" s="78">
        <f t="shared" si="65"/>
        <v>101081.47561545711</v>
      </c>
    </row>
    <row r="354" spans="9:23" x14ac:dyDescent="0.25">
      <c r="I354" s="79">
        <f t="shared" si="66"/>
        <v>13</v>
      </c>
      <c r="J354" s="72">
        <f t="shared" si="62"/>
        <v>110.41666666666667</v>
      </c>
      <c r="K354" s="80"/>
      <c r="L354" s="72">
        <f t="shared" si="61"/>
        <v>0</v>
      </c>
      <c r="M354" s="72">
        <f>0</f>
        <v>0</v>
      </c>
      <c r="N354" s="72">
        <f t="shared" si="67"/>
        <v>0</v>
      </c>
      <c r="O354" s="72">
        <f t="shared" si="68"/>
        <v>101191.89228212378</v>
      </c>
      <c r="P354" s="72">
        <f t="shared" si="69"/>
        <v>505.95946141061893</v>
      </c>
      <c r="Q354" s="72">
        <f t="shared" si="63"/>
        <v>101697.8517435344</v>
      </c>
      <c r="R354" s="74">
        <f t="shared" si="70"/>
        <v>110.41666666666667</v>
      </c>
      <c r="S354" s="75">
        <f>IF(I354&gt;0,Q354-(SUM($J$7:J354)+$E$35),0)</f>
        <v>63272.851743534375</v>
      </c>
      <c r="T354" s="76">
        <f t="shared" si="71"/>
        <v>1</v>
      </c>
      <c r="U354" s="76">
        <f t="shared" si="72"/>
        <v>0</v>
      </c>
      <c r="V354" s="77">
        <f t="shared" si="64"/>
        <v>348</v>
      </c>
      <c r="W354" s="78">
        <f t="shared" si="65"/>
        <v>101697.8517435344</v>
      </c>
    </row>
    <row r="355" spans="9:23" x14ac:dyDescent="0.25">
      <c r="I355" s="82">
        <f t="shared" si="66"/>
        <v>12</v>
      </c>
      <c r="J355" s="72">
        <f t="shared" si="62"/>
        <v>110.41666666666667</v>
      </c>
      <c r="K355" s="83"/>
      <c r="L355" s="72">
        <f t="shared" si="61"/>
        <v>24.95</v>
      </c>
      <c r="M355" s="72">
        <f>0</f>
        <v>0</v>
      </c>
      <c r="N355" s="72">
        <f t="shared" si="67"/>
        <v>0</v>
      </c>
      <c r="O355" s="72">
        <f t="shared" si="68"/>
        <v>101783.31841020106</v>
      </c>
      <c r="P355" s="72">
        <f t="shared" si="69"/>
        <v>508.9165920510053</v>
      </c>
      <c r="Q355" s="72">
        <f t="shared" si="63"/>
        <v>102292.23500225205</v>
      </c>
      <c r="R355" s="74">
        <f t="shared" si="70"/>
        <v>85.466666666666669</v>
      </c>
      <c r="S355" s="75">
        <f>IF(I355&gt;0,Q355-(SUM($J$7:J355)+$E$35),0)</f>
        <v>63756.818335585369</v>
      </c>
      <c r="T355" s="76">
        <f t="shared" si="71"/>
        <v>1</v>
      </c>
      <c r="U355" s="76">
        <f t="shared" si="72"/>
        <v>0</v>
      </c>
      <c r="V355" s="77">
        <f t="shared" si="64"/>
        <v>349</v>
      </c>
      <c r="W355" s="78">
        <f t="shared" si="65"/>
        <v>102292.23500225205</v>
      </c>
    </row>
    <row r="356" spans="9:23" x14ac:dyDescent="0.25">
      <c r="I356" s="79">
        <f t="shared" si="66"/>
        <v>11</v>
      </c>
      <c r="J356" s="72">
        <f t="shared" si="62"/>
        <v>110.41666666666667</v>
      </c>
      <c r="K356" s="80"/>
      <c r="L356" s="72">
        <f t="shared" si="61"/>
        <v>0</v>
      </c>
      <c r="M356" s="72">
        <f>0</f>
        <v>0</v>
      </c>
      <c r="N356" s="72">
        <f t="shared" si="67"/>
        <v>0</v>
      </c>
      <c r="O356" s="72">
        <f t="shared" si="68"/>
        <v>102402.65166891873</v>
      </c>
      <c r="P356" s="72">
        <f t="shared" si="69"/>
        <v>512.01325834459362</v>
      </c>
      <c r="Q356" s="72">
        <f t="shared" si="63"/>
        <v>102914.66492726332</v>
      </c>
      <c r="R356" s="74">
        <f t="shared" si="70"/>
        <v>110.41666666666667</v>
      </c>
      <c r="S356" s="75">
        <f>IF(I356&gt;0,Q356-(SUM($J$7:J356)+$E$35),0)</f>
        <v>64268.831593929972</v>
      </c>
      <c r="T356" s="76">
        <f t="shared" si="71"/>
        <v>1</v>
      </c>
      <c r="U356" s="76">
        <f t="shared" si="72"/>
        <v>0</v>
      </c>
      <c r="V356" s="77">
        <f t="shared" si="64"/>
        <v>350</v>
      </c>
      <c r="W356" s="78">
        <f t="shared" si="65"/>
        <v>102914.66492726332</v>
      </c>
    </row>
    <row r="357" spans="9:23" x14ac:dyDescent="0.25">
      <c r="I357" s="79">
        <f t="shared" si="66"/>
        <v>10</v>
      </c>
      <c r="J357" s="72">
        <f t="shared" si="62"/>
        <v>110.41666666666667</v>
      </c>
      <c r="K357" s="80"/>
      <c r="L357" s="72">
        <f t="shared" ref="L357:L420" si="73">IF(I357&gt;0,IF((MOD(I357,12)=0),$B$22+$B$48*$B$35,$B$48*$B$35),0)</f>
        <v>0</v>
      </c>
      <c r="M357" s="72">
        <f>0</f>
        <v>0</v>
      </c>
      <c r="N357" s="72">
        <f t="shared" si="67"/>
        <v>0</v>
      </c>
      <c r="O357" s="72">
        <f t="shared" si="68"/>
        <v>103025.08159392999</v>
      </c>
      <c r="P357" s="72">
        <f t="shared" si="69"/>
        <v>515.12540796964993</v>
      </c>
      <c r="Q357" s="72">
        <f t="shared" si="63"/>
        <v>103540.20700189965</v>
      </c>
      <c r="R357" s="74">
        <f t="shared" si="70"/>
        <v>110.41666666666667</v>
      </c>
      <c r="S357" s="75">
        <f>IF(I357&gt;0,Q357-(SUM($J$7:J357)+$E$35),0)</f>
        <v>64783.957001899631</v>
      </c>
      <c r="T357" s="76">
        <f t="shared" si="71"/>
        <v>1</v>
      </c>
      <c r="U357" s="76">
        <f t="shared" si="72"/>
        <v>0</v>
      </c>
      <c r="V357" s="77">
        <f t="shared" si="64"/>
        <v>351</v>
      </c>
      <c r="W357" s="78">
        <f t="shared" si="65"/>
        <v>103540.20700189965</v>
      </c>
    </row>
    <row r="358" spans="9:23" x14ac:dyDescent="0.25">
      <c r="I358" s="79">
        <f t="shared" si="66"/>
        <v>9</v>
      </c>
      <c r="J358" s="72">
        <f t="shared" si="62"/>
        <v>110.41666666666667</v>
      </c>
      <c r="K358" s="80"/>
      <c r="L358" s="72">
        <f t="shared" si="73"/>
        <v>0</v>
      </c>
      <c r="M358" s="72">
        <f>0</f>
        <v>0</v>
      </c>
      <c r="N358" s="72">
        <f t="shared" si="67"/>
        <v>0</v>
      </c>
      <c r="O358" s="72">
        <f t="shared" si="68"/>
        <v>103650.62366856632</v>
      </c>
      <c r="P358" s="72">
        <f t="shared" si="69"/>
        <v>518.25311834283161</v>
      </c>
      <c r="Q358" s="72">
        <f t="shared" si="63"/>
        <v>104168.87678690915</v>
      </c>
      <c r="R358" s="74">
        <f t="shared" si="70"/>
        <v>110.41666666666667</v>
      </c>
      <c r="S358" s="75">
        <f>IF(I358&gt;0,Q358-(SUM($J$7:J358)+$E$35),0)</f>
        <v>65302.210120242475</v>
      </c>
      <c r="T358" s="76">
        <f t="shared" si="71"/>
        <v>1</v>
      </c>
      <c r="U358" s="76">
        <f t="shared" si="72"/>
        <v>0</v>
      </c>
      <c r="V358" s="77">
        <f t="shared" si="64"/>
        <v>352</v>
      </c>
      <c r="W358" s="78">
        <f t="shared" si="65"/>
        <v>104168.87678690915</v>
      </c>
    </row>
    <row r="359" spans="9:23" x14ac:dyDescent="0.25">
      <c r="I359" s="79">
        <f t="shared" si="66"/>
        <v>8</v>
      </c>
      <c r="J359" s="72">
        <f t="shared" si="62"/>
        <v>110.41666666666667</v>
      </c>
      <c r="K359" s="80"/>
      <c r="L359" s="72">
        <f t="shared" si="73"/>
        <v>0</v>
      </c>
      <c r="M359" s="72">
        <f>0</f>
        <v>0</v>
      </c>
      <c r="N359" s="72">
        <f t="shared" si="67"/>
        <v>0</v>
      </c>
      <c r="O359" s="72">
        <f t="shared" si="68"/>
        <v>104279.29345357582</v>
      </c>
      <c r="P359" s="72">
        <f t="shared" si="69"/>
        <v>521.39646726787919</v>
      </c>
      <c r="Q359" s="72">
        <f t="shared" si="63"/>
        <v>104800.68992084371</v>
      </c>
      <c r="R359" s="74">
        <f t="shared" si="70"/>
        <v>110.41666666666667</v>
      </c>
      <c r="S359" s="75">
        <f>IF(I359&gt;0,Q359-(SUM($J$7:J359)+$E$35),0)</f>
        <v>65823.606587510367</v>
      </c>
      <c r="T359" s="76">
        <f t="shared" si="71"/>
        <v>1</v>
      </c>
      <c r="U359" s="76">
        <f t="shared" si="72"/>
        <v>0</v>
      </c>
      <c r="V359" s="77">
        <f t="shared" si="64"/>
        <v>353</v>
      </c>
      <c r="W359" s="78">
        <f t="shared" si="65"/>
        <v>104800.68992084371</v>
      </c>
    </row>
    <row r="360" spans="9:23" x14ac:dyDescent="0.25">
      <c r="I360" s="79">
        <f t="shared" si="66"/>
        <v>7</v>
      </c>
      <c r="J360" s="72">
        <f t="shared" si="62"/>
        <v>110.41666666666667</v>
      </c>
      <c r="K360" s="80"/>
      <c r="L360" s="72">
        <f t="shared" si="73"/>
        <v>0</v>
      </c>
      <c r="M360" s="72">
        <f>0</f>
        <v>0</v>
      </c>
      <c r="N360" s="72">
        <f t="shared" si="67"/>
        <v>0</v>
      </c>
      <c r="O360" s="72">
        <f t="shared" si="68"/>
        <v>104911.10658751038</v>
      </c>
      <c r="P360" s="72">
        <f t="shared" si="69"/>
        <v>524.5555329375519</v>
      </c>
      <c r="Q360" s="72">
        <f t="shared" si="63"/>
        <v>105435.66212044793</v>
      </c>
      <c r="R360" s="74">
        <f t="shared" si="70"/>
        <v>110.41666666666667</v>
      </c>
      <c r="S360" s="75">
        <f>IF(I360&gt;0,Q360-(SUM($J$7:J360)+$E$35),0)</f>
        <v>66348.162120447931</v>
      </c>
      <c r="T360" s="76">
        <f t="shared" si="71"/>
        <v>1</v>
      </c>
      <c r="U360" s="76">
        <f t="shared" si="72"/>
        <v>0</v>
      </c>
      <c r="V360" s="77">
        <f t="shared" si="64"/>
        <v>354</v>
      </c>
      <c r="W360" s="78">
        <f t="shared" si="65"/>
        <v>105435.66212044793</v>
      </c>
    </row>
    <row r="361" spans="9:23" x14ac:dyDescent="0.25">
      <c r="I361" s="79">
        <f t="shared" si="66"/>
        <v>6</v>
      </c>
      <c r="J361" s="72">
        <f t="shared" si="62"/>
        <v>110.41666666666667</v>
      </c>
      <c r="K361" s="80"/>
      <c r="L361" s="72">
        <f t="shared" si="73"/>
        <v>0</v>
      </c>
      <c r="M361" s="72">
        <f>0</f>
        <v>0</v>
      </c>
      <c r="N361" s="72">
        <f t="shared" si="67"/>
        <v>0</v>
      </c>
      <c r="O361" s="72">
        <f t="shared" si="68"/>
        <v>105546.0787871146</v>
      </c>
      <c r="P361" s="72">
        <f t="shared" si="69"/>
        <v>527.73039393557303</v>
      </c>
      <c r="Q361" s="72">
        <f t="shared" si="63"/>
        <v>106073.80918105018</v>
      </c>
      <c r="R361" s="74">
        <f t="shared" si="70"/>
        <v>110.41666666666667</v>
      </c>
      <c r="S361" s="75">
        <f>IF(I361&gt;0,Q361-(SUM($J$7:J361)+$E$35),0)</f>
        <v>66875.892514383508</v>
      </c>
      <c r="T361" s="76">
        <f t="shared" si="71"/>
        <v>1</v>
      </c>
      <c r="U361" s="76">
        <f t="shared" si="72"/>
        <v>0</v>
      </c>
      <c r="V361" s="77">
        <f t="shared" si="64"/>
        <v>355</v>
      </c>
      <c r="W361" s="78">
        <f t="shared" si="65"/>
        <v>106073.80918105018</v>
      </c>
    </row>
    <row r="362" spans="9:23" x14ac:dyDescent="0.25">
      <c r="I362" s="79">
        <f t="shared" si="66"/>
        <v>5</v>
      </c>
      <c r="J362" s="72">
        <f t="shared" si="62"/>
        <v>110.41666666666667</v>
      </c>
      <c r="K362" s="80"/>
      <c r="L362" s="72">
        <f t="shared" si="73"/>
        <v>0</v>
      </c>
      <c r="M362" s="72">
        <f>0</f>
        <v>0</v>
      </c>
      <c r="N362" s="72">
        <f t="shared" si="67"/>
        <v>0</v>
      </c>
      <c r="O362" s="72">
        <f t="shared" si="68"/>
        <v>106184.22584771685</v>
      </c>
      <c r="P362" s="72">
        <f t="shared" si="69"/>
        <v>530.92112923858429</v>
      </c>
      <c r="Q362" s="72">
        <f t="shared" si="63"/>
        <v>106715.14697695544</v>
      </c>
      <c r="R362" s="74">
        <f t="shared" si="70"/>
        <v>110.41666666666667</v>
      </c>
      <c r="S362" s="75">
        <f>IF(I362&gt;0,Q362-(SUM($J$7:J362)+$E$35),0)</f>
        <v>67406.813643622096</v>
      </c>
      <c r="T362" s="76">
        <f t="shared" si="71"/>
        <v>1</v>
      </c>
      <c r="U362" s="76">
        <f t="shared" si="72"/>
        <v>0</v>
      </c>
      <c r="V362" s="77">
        <f t="shared" si="64"/>
        <v>356</v>
      </c>
      <c r="W362" s="78">
        <f t="shared" si="65"/>
        <v>106715.14697695544</v>
      </c>
    </row>
    <row r="363" spans="9:23" x14ac:dyDescent="0.25">
      <c r="I363" s="79">
        <f t="shared" si="66"/>
        <v>4</v>
      </c>
      <c r="J363" s="72">
        <f t="shared" si="62"/>
        <v>110.41666666666667</v>
      </c>
      <c r="K363" s="80"/>
      <c r="L363" s="72">
        <f t="shared" si="73"/>
        <v>0</v>
      </c>
      <c r="M363" s="72">
        <f>0</f>
        <v>0</v>
      </c>
      <c r="N363" s="72">
        <f t="shared" si="67"/>
        <v>0</v>
      </c>
      <c r="O363" s="72">
        <f t="shared" si="68"/>
        <v>106825.56364362211</v>
      </c>
      <c r="P363" s="72">
        <f t="shared" si="69"/>
        <v>534.12781821811052</v>
      </c>
      <c r="Q363" s="72">
        <f t="shared" si="63"/>
        <v>107359.69146184022</v>
      </c>
      <c r="R363" s="74">
        <f t="shared" si="70"/>
        <v>110.41666666666667</v>
      </c>
      <c r="S363" s="75">
        <f>IF(I363&gt;0,Q363-(SUM($J$7:J363)+$E$35),0)</f>
        <v>67940.941461840222</v>
      </c>
      <c r="T363" s="76">
        <f t="shared" si="71"/>
        <v>1</v>
      </c>
      <c r="U363" s="76">
        <f t="shared" si="72"/>
        <v>0</v>
      </c>
      <c r="V363" s="77">
        <f t="shared" si="64"/>
        <v>357</v>
      </c>
      <c r="W363" s="78">
        <f t="shared" si="65"/>
        <v>107359.69146184022</v>
      </c>
    </row>
    <row r="364" spans="9:23" x14ac:dyDescent="0.25">
      <c r="I364" s="79">
        <f t="shared" si="66"/>
        <v>3</v>
      </c>
      <c r="J364" s="72">
        <f t="shared" si="62"/>
        <v>110.41666666666667</v>
      </c>
      <c r="K364" s="80"/>
      <c r="L364" s="72">
        <f t="shared" si="73"/>
        <v>0</v>
      </c>
      <c r="M364" s="72">
        <f>0</f>
        <v>0</v>
      </c>
      <c r="N364" s="72">
        <f t="shared" si="67"/>
        <v>0</v>
      </c>
      <c r="O364" s="72">
        <f t="shared" si="68"/>
        <v>107470.10812850689</v>
      </c>
      <c r="P364" s="72">
        <f t="shared" si="69"/>
        <v>537.3505406425345</v>
      </c>
      <c r="Q364" s="72">
        <f t="shared" si="63"/>
        <v>108007.45866914943</v>
      </c>
      <c r="R364" s="74">
        <f t="shared" si="70"/>
        <v>110.41666666666667</v>
      </c>
      <c r="S364" s="75">
        <f>IF(I364&gt;0,Q364-(SUM($J$7:J364)+$E$35),0)</f>
        <v>68478.292002482776</v>
      </c>
      <c r="T364" s="76">
        <f t="shared" si="71"/>
        <v>1</v>
      </c>
      <c r="U364" s="76">
        <f t="shared" si="72"/>
        <v>0</v>
      </c>
      <c r="V364" s="77">
        <f t="shared" si="64"/>
        <v>358</v>
      </c>
      <c r="W364" s="78">
        <f t="shared" si="65"/>
        <v>108007.45866914943</v>
      </c>
    </row>
    <row r="365" spans="9:23" x14ac:dyDescent="0.25">
      <c r="I365" s="79">
        <f t="shared" si="66"/>
        <v>2</v>
      </c>
      <c r="J365" s="72">
        <f t="shared" si="62"/>
        <v>110.41666666666667</v>
      </c>
      <c r="K365" s="80"/>
      <c r="L365" s="72">
        <f t="shared" si="73"/>
        <v>0</v>
      </c>
      <c r="M365" s="72">
        <f>0</f>
        <v>0</v>
      </c>
      <c r="N365" s="72">
        <f t="shared" si="67"/>
        <v>0</v>
      </c>
      <c r="O365" s="72">
        <f t="shared" si="68"/>
        <v>108117.8753358161</v>
      </c>
      <c r="P365" s="72">
        <f t="shared" si="69"/>
        <v>540.58937667908049</v>
      </c>
      <c r="Q365" s="72">
        <f t="shared" si="63"/>
        <v>108658.46471249519</v>
      </c>
      <c r="R365" s="74">
        <f t="shared" si="70"/>
        <v>110.41666666666667</v>
      </c>
      <c r="S365" s="75">
        <f>IF(I365&gt;0,Q365-(SUM($J$7:J365)+$E$35),0)</f>
        <v>69018.88137916186</v>
      </c>
      <c r="T365" s="76">
        <f t="shared" si="71"/>
        <v>1</v>
      </c>
      <c r="U365" s="76">
        <f t="shared" si="72"/>
        <v>0</v>
      </c>
      <c r="V365" s="77">
        <f t="shared" si="64"/>
        <v>359</v>
      </c>
      <c r="W365" s="78">
        <f t="shared" si="65"/>
        <v>108658.46471249519</v>
      </c>
    </row>
    <row r="366" spans="9:23" x14ac:dyDescent="0.25">
      <c r="I366" s="79">
        <f t="shared" si="66"/>
        <v>1</v>
      </c>
      <c r="J366" s="72">
        <f t="shared" si="62"/>
        <v>110.41666666666667</v>
      </c>
      <c r="K366" s="80"/>
      <c r="L366" s="72">
        <f t="shared" si="73"/>
        <v>0</v>
      </c>
      <c r="M366" s="72">
        <f>0</f>
        <v>0</v>
      </c>
      <c r="N366" s="72">
        <f t="shared" si="67"/>
        <v>0</v>
      </c>
      <c r="O366" s="72">
        <f t="shared" si="68"/>
        <v>108768.88137916186</v>
      </c>
      <c r="P366" s="72">
        <f t="shared" si="69"/>
        <v>543.84440689580936</v>
      </c>
      <c r="Q366" s="72">
        <f t="shared" si="63"/>
        <v>109312.72578605766</v>
      </c>
      <c r="R366" s="74">
        <f t="shared" si="70"/>
        <v>110.41666666666667</v>
      </c>
      <c r="S366" s="75">
        <f>IF(I366&gt;0,Q366-(SUM($J$7:J366)+$E$35),0)</f>
        <v>69562.725786057679</v>
      </c>
      <c r="T366" s="76">
        <f t="shared" si="71"/>
        <v>1</v>
      </c>
      <c r="U366" s="76">
        <f t="shared" si="72"/>
        <v>0</v>
      </c>
      <c r="V366" s="77">
        <f t="shared" si="64"/>
        <v>360</v>
      </c>
      <c r="W366" s="78">
        <f t="shared" si="65"/>
        <v>109312.72578605766</v>
      </c>
    </row>
    <row r="367" spans="9:23" x14ac:dyDescent="0.25">
      <c r="I367" s="82">
        <f t="shared" si="66"/>
        <v>0</v>
      </c>
      <c r="J367" s="72">
        <f t="shared" si="62"/>
        <v>0</v>
      </c>
      <c r="K367" s="83"/>
      <c r="L367" s="72">
        <f t="shared" si="73"/>
        <v>0</v>
      </c>
      <c r="M367" s="72">
        <f>0</f>
        <v>0</v>
      </c>
      <c r="N367" s="72">
        <f t="shared" si="67"/>
        <v>0</v>
      </c>
      <c r="O367" s="72">
        <f t="shared" si="68"/>
        <v>0</v>
      </c>
      <c r="P367" s="72">
        <f t="shared" si="69"/>
        <v>0</v>
      </c>
      <c r="Q367" s="72">
        <f t="shared" si="63"/>
        <v>0</v>
      </c>
      <c r="R367" s="74">
        <f t="shared" si="70"/>
        <v>0</v>
      </c>
      <c r="S367" s="75">
        <f>IF(I367&gt;0,Q367-(SUM($J$7:J367)+$E$35),0)</f>
        <v>0</v>
      </c>
      <c r="T367" s="76">
        <f t="shared" si="71"/>
        <v>1</v>
      </c>
      <c r="U367" s="76">
        <f t="shared" si="72"/>
        <v>0</v>
      </c>
      <c r="V367" s="77">
        <f t="shared" si="64"/>
        <v>360</v>
      </c>
      <c r="W367" s="78">
        <f t="shared" si="65"/>
        <v>0</v>
      </c>
    </row>
    <row r="368" spans="9:23" x14ac:dyDescent="0.25">
      <c r="I368" s="79">
        <f t="shared" si="66"/>
        <v>0</v>
      </c>
      <c r="J368" s="72">
        <f t="shared" si="62"/>
        <v>0</v>
      </c>
      <c r="K368" s="80"/>
      <c r="L368" s="72">
        <f t="shared" si="73"/>
        <v>0</v>
      </c>
      <c r="M368" s="72">
        <f>0</f>
        <v>0</v>
      </c>
      <c r="N368" s="72">
        <f t="shared" si="67"/>
        <v>0</v>
      </c>
      <c r="O368" s="72">
        <f t="shared" si="68"/>
        <v>0</v>
      </c>
      <c r="P368" s="72">
        <f t="shared" si="69"/>
        <v>0</v>
      </c>
      <c r="Q368" s="72">
        <f t="shared" si="63"/>
        <v>0</v>
      </c>
      <c r="R368" s="74">
        <f t="shared" si="70"/>
        <v>0</v>
      </c>
      <c r="S368" s="75">
        <f>IF(I368&gt;0,Q368-(SUM($J$7:J368)+$E$35),0)</f>
        <v>0</v>
      </c>
      <c r="T368" s="76">
        <f t="shared" si="71"/>
        <v>1</v>
      </c>
      <c r="U368" s="76">
        <f t="shared" si="72"/>
        <v>0</v>
      </c>
      <c r="V368" s="77">
        <f t="shared" si="64"/>
        <v>360</v>
      </c>
      <c r="W368" s="78">
        <f t="shared" si="65"/>
        <v>0</v>
      </c>
    </row>
    <row r="369" spans="9:23" x14ac:dyDescent="0.25">
      <c r="I369" s="79">
        <f t="shared" si="66"/>
        <v>0</v>
      </c>
      <c r="J369" s="72">
        <f t="shared" si="62"/>
        <v>0</v>
      </c>
      <c r="K369" s="80"/>
      <c r="L369" s="72">
        <f t="shared" si="73"/>
        <v>0</v>
      </c>
      <c r="M369" s="72">
        <f>0</f>
        <v>0</v>
      </c>
      <c r="N369" s="72">
        <f t="shared" si="67"/>
        <v>0</v>
      </c>
      <c r="O369" s="72">
        <f t="shared" si="68"/>
        <v>0</v>
      </c>
      <c r="P369" s="72">
        <f t="shared" si="69"/>
        <v>0</v>
      </c>
      <c r="Q369" s="72">
        <f t="shared" si="63"/>
        <v>0</v>
      </c>
      <c r="R369" s="74">
        <f t="shared" si="70"/>
        <v>0</v>
      </c>
      <c r="S369" s="75">
        <f>IF(I369&gt;0,Q369-(SUM($J$7:J369)+$E$35),0)</f>
        <v>0</v>
      </c>
      <c r="T369" s="76">
        <f t="shared" si="71"/>
        <v>1</v>
      </c>
      <c r="U369" s="76">
        <f t="shared" si="72"/>
        <v>0</v>
      </c>
      <c r="V369" s="77">
        <f t="shared" si="64"/>
        <v>360</v>
      </c>
      <c r="W369" s="78">
        <f t="shared" si="65"/>
        <v>0</v>
      </c>
    </row>
    <row r="370" spans="9:23" x14ac:dyDescent="0.25">
      <c r="I370" s="79">
        <f t="shared" si="66"/>
        <v>0</v>
      </c>
      <c r="J370" s="72">
        <f t="shared" si="62"/>
        <v>0</v>
      </c>
      <c r="K370" s="80"/>
      <c r="L370" s="72">
        <f t="shared" si="73"/>
        <v>0</v>
      </c>
      <c r="M370" s="72">
        <f>0</f>
        <v>0</v>
      </c>
      <c r="N370" s="72">
        <f t="shared" si="67"/>
        <v>0</v>
      </c>
      <c r="O370" s="72">
        <f t="shared" si="68"/>
        <v>0</v>
      </c>
      <c r="P370" s="72">
        <f t="shared" si="69"/>
        <v>0</v>
      </c>
      <c r="Q370" s="72">
        <f t="shared" si="63"/>
        <v>0</v>
      </c>
      <c r="R370" s="74">
        <f t="shared" si="70"/>
        <v>0</v>
      </c>
      <c r="S370" s="75">
        <f>IF(I370&gt;0,Q370-(SUM($J$7:J370)+$E$35),0)</f>
        <v>0</v>
      </c>
      <c r="T370" s="76">
        <f t="shared" si="71"/>
        <v>1</v>
      </c>
      <c r="U370" s="76">
        <f t="shared" si="72"/>
        <v>0</v>
      </c>
      <c r="V370" s="77">
        <f t="shared" si="64"/>
        <v>360</v>
      </c>
      <c r="W370" s="78">
        <f t="shared" si="65"/>
        <v>0</v>
      </c>
    </row>
    <row r="371" spans="9:23" x14ac:dyDescent="0.25">
      <c r="I371" s="79">
        <f t="shared" si="66"/>
        <v>0</v>
      </c>
      <c r="J371" s="72">
        <f t="shared" si="62"/>
        <v>0</v>
      </c>
      <c r="K371" s="80"/>
      <c r="L371" s="72">
        <f t="shared" si="73"/>
        <v>0</v>
      </c>
      <c r="M371" s="72">
        <f>0</f>
        <v>0</v>
      </c>
      <c r="N371" s="72">
        <f t="shared" si="67"/>
        <v>0</v>
      </c>
      <c r="O371" s="72">
        <f t="shared" si="68"/>
        <v>0</v>
      </c>
      <c r="P371" s="72">
        <f t="shared" si="69"/>
        <v>0</v>
      </c>
      <c r="Q371" s="72">
        <f t="shared" si="63"/>
        <v>0</v>
      </c>
      <c r="R371" s="74">
        <f t="shared" si="70"/>
        <v>0</v>
      </c>
      <c r="S371" s="75">
        <f>IF(I371&gt;0,Q371-(SUM($J$7:J371)+$E$35),0)</f>
        <v>0</v>
      </c>
      <c r="T371" s="76">
        <f t="shared" si="71"/>
        <v>1</v>
      </c>
      <c r="U371" s="76">
        <f t="shared" si="72"/>
        <v>0</v>
      </c>
      <c r="V371" s="77">
        <f t="shared" si="64"/>
        <v>360</v>
      </c>
      <c r="W371" s="78">
        <f t="shared" si="65"/>
        <v>0</v>
      </c>
    </row>
    <row r="372" spans="9:23" x14ac:dyDescent="0.25">
      <c r="I372" s="79">
        <f t="shared" si="66"/>
        <v>0</v>
      </c>
      <c r="J372" s="72">
        <f t="shared" si="62"/>
        <v>0</v>
      </c>
      <c r="K372" s="80"/>
      <c r="L372" s="72">
        <f t="shared" si="73"/>
        <v>0</v>
      </c>
      <c r="M372" s="72">
        <f>0</f>
        <v>0</v>
      </c>
      <c r="N372" s="72">
        <f t="shared" si="67"/>
        <v>0</v>
      </c>
      <c r="O372" s="72">
        <f t="shared" si="68"/>
        <v>0</v>
      </c>
      <c r="P372" s="72">
        <f t="shared" si="69"/>
        <v>0</v>
      </c>
      <c r="Q372" s="72">
        <f t="shared" si="63"/>
        <v>0</v>
      </c>
      <c r="R372" s="74">
        <f t="shared" si="70"/>
        <v>0</v>
      </c>
      <c r="S372" s="75">
        <f>IF(I372&gt;0,Q372-(SUM($J$7:J372)+$E$35),0)</f>
        <v>0</v>
      </c>
      <c r="T372" s="76">
        <f t="shared" si="71"/>
        <v>1</v>
      </c>
      <c r="U372" s="76">
        <f t="shared" si="72"/>
        <v>0</v>
      </c>
      <c r="V372" s="77">
        <f t="shared" si="64"/>
        <v>360</v>
      </c>
      <c r="W372" s="78">
        <f t="shared" si="65"/>
        <v>0</v>
      </c>
    </row>
    <row r="373" spans="9:23" x14ac:dyDescent="0.25">
      <c r="I373" s="79">
        <f t="shared" si="66"/>
        <v>0</v>
      </c>
      <c r="J373" s="72">
        <f t="shared" si="62"/>
        <v>0</v>
      </c>
      <c r="K373" s="80"/>
      <c r="L373" s="72">
        <f t="shared" si="73"/>
        <v>0</v>
      </c>
      <c r="M373" s="72">
        <f>0</f>
        <v>0</v>
      </c>
      <c r="N373" s="72">
        <f t="shared" si="67"/>
        <v>0</v>
      </c>
      <c r="O373" s="72">
        <f t="shared" si="68"/>
        <v>0</v>
      </c>
      <c r="P373" s="72">
        <f t="shared" si="69"/>
        <v>0</v>
      </c>
      <c r="Q373" s="72">
        <f t="shared" si="63"/>
        <v>0</v>
      </c>
      <c r="R373" s="74">
        <f t="shared" si="70"/>
        <v>0</v>
      </c>
      <c r="S373" s="75">
        <f>IF(I373&gt;0,Q373-(SUM($J$7:J373)+$E$35),0)</f>
        <v>0</v>
      </c>
      <c r="T373" s="76">
        <f t="shared" si="71"/>
        <v>1</v>
      </c>
      <c r="U373" s="76">
        <f t="shared" si="72"/>
        <v>0</v>
      </c>
      <c r="V373" s="77">
        <f t="shared" si="64"/>
        <v>360</v>
      </c>
      <c r="W373" s="78">
        <f t="shared" si="65"/>
        <v>0</v>
      </c>
    </row>
    <row r="374" spans="9:23" x14ac:dyDescent="0.25">
      <c r="I374" s="79">
        <f t="shared" si="66"/>
        <v>0</v>
      </c>
      <c r="J374" s="72">
        <f t="shared" si="62"/>
        <v>0</v>
      </c>
      <c r="K374" s="80"/>
      <c r="L374" s="72">
        <f t="shared" si="73"/>
        <v>0</v>
      </c>
      <c r="M374" s="72">
        <f>0</f>
        <v>0</v>
      </c>
      <c r="N374" s="72">
        <f t="shared" si="67"/>
        <v>0</v>
      </c>
      <c r="O374" s="72">
        <f t="shared" si="68"/>
        <v>0</v>
      </c>
      <c r="P374" s="72">
        <f t="shared" si="69"/>
        <v>0</v>
      </c>
      <c r="Q374" s="72">
        <f t="shared" si="63"/>
        <v>0</v>
      </c>
      <c r="R374" s="74">
        <f t="shared" si="70"/>
        <v>0</v>
      </c>
      <c r="S374" s="75">
        <f>IF(I374&gt;0,Q374-(SUM($J$7:J374)+$E$35),0)</f>
        <v>0</v>
      </c>
      <c r="T374" s="76">
        <f t="shared" si="71"/>
        <v>1</v>
      </c>
      <c r="U374" s="76">
        <f t="shared" si="72"/>
        <v>0</v>
      </c>
      <c r="V374" s="77">
        <f t="shared" si="64"/>
        <v>360</v>
      </c>
      <c r="W374" s="78">
        <f t="shared" si="65"/>
        <v>0</v>
      </c>
    </row>
    <row r="375" spans="9:23" x14ac:dyDescent="0.25">
      <c r="I375" s="79">
        <f t="shared" si="66"/>
        <v>0</v>
      </c>
      <c r="J375" s="72">
        <f t="shared" si="62"/>
        <v>0</v>
      </c>
      <c r="K375" s="80"/>
      <c r="L375" s="72">
        <f t="shared" si="73"/>
        <v>0</v>
      </c>
      <c r="M375" s="72">
        <f>0</f>
        <v>0</v>
      </c>
      <c r="N375" s="72">
        <f t="shared" si="67"/>
        <v>0</v>
      </c>
      <c r="O375" s="72">
        <f t="shared" si="68"/>
        <v>0</v>
      </c>
      <c r="P375" s="72">
        <f t="shared" si="69"/>
        <v>0</v>
      </c>
      <c r="Q375" s="72">
        <f t="shared" si="63"/>
        <v>0</v>
      </c>
      <c r="R375" s="74">
        <f t="shared" si="70"/>
        <v>0</v>
      </c>
      <c r="S375" s="75">
        <f>IF(I375&gt;0,Q375-(SUM($J$7:J375)+$E$35),0)</f>
        <v>0</v>
      </c>
      <c r="T375" s="76">
        <f t="shared" si="71"/>
        <v>1</v>
      </c>
      <c r="U375" s="76">
        <f t="shared" si="72"/>
        <v>0</v>
      </c>
      <c r="V375" s="77">
        <f t="shared" si="64"/>
        <v>360</v>
      </c>
      <c r="W375" s="78">
        <f t="shared" si="65"/>
        <v>0</v>
      </c>
    </row>
    <row r="376" spans="9:23" x14ac:dyDescent="0.25">
      <c r="I376" s="79">
        <f t="shared" si="66"/>
        <v>0</v>
      </c>
      <c r="J376" s="72">
        <f t="shared" si="62"/>
        <v>0</v>
      </c>
      <c r="K376" s="80"/>
      <c r="L376" s="72">
        <f t="shared" si="73"/>
        <v>0</v>
      </c>
      <c r="M376" s="72">
        <f>0</f>
        <v>0</v>
      </c>
      <c r="N376" s="72">
        <f t="shared" si="67"/>
        <v>0</v>
      </c>
      <c r="O376" s="72">
        <f t="shared" si="68"/>
        <v>0</v>
      </c>
      <c r="P376" s="72">
        <f t="shared" si="69"/>
        <v>0</v>
      </c>
      <c r="Q376" s="72">
        <f t="shared" si="63"/>
        <v>0</v>
      </c>
      <c r="R376" s="74">
        <f t="shared" si="70"/>
        <v>0</v>
      </c>
      <c r="S376" s="75">
        <f>IF(I376&gt;0,Q376-(SUM($J$7:J376)+$E$35),0)</f>
        <v>0</v>
      </c>
      <c r="T376" s="76">
        <f t="shared" si="71"/>
        <v>1</v>
      </c>
      <c r="U376" s="76">
        <f t="shared" si="72"/>
        <v>0</v>
      </c>
      <c r="V376" s="77">
        <f t="shared" si="64"/>
        <v>360</v>
      </c>
      <c r="W376" s="78">
        <f t="shared" si="65"/>
        <v>0</v>
      </c>
    </row>
    <row r="377" spans="9:23" x14ac:dyDescent="0.25">
      <c r="I377" s="79">
        <f t="shared" si="66"/>
        <v>0</v>
      </c>
      <c r="J377" s="72">
        <f t="shared" si="62"/>
        <v>0</v>
      </c>
      <c r="K377" s="80"/>
      <c r="L377" s="72">
        <f t="shared" si="73"/>
        <v>0</v>
      </c>
      <c r="M377" s="72">
        <f>0</f>
        <v>0</v>
      </c>
      <c r="N377" s="72">
        <f t="shared" si="67"/>
        <v>0</v>
      </c>
      <c r="O377" s="72">
        <f t="shared" si="68"/>
        <v>0</v>
      </c>
      <c r="P377" s="72">
        <f t="shared" si="69"/>
        <v>0</v>
      </c>
      <c r="Q377" s="72">
        <f t="shared" si="63"/>
        <v>0</v>
      </c>
      <c r="R377" s="74">
        <f t="shared" si="70"/>
        <v>0</v>
      </c>
      <c r="S377" s="75">
        <f>IF(I377&gt;0,Q377-(SUM($J$7:J377)+$E$35),0)</f>
        <v>0</v>
      </c>
      <c r="T377" s="76">
        <f t="shared" si="71"/>
        <v>1</v>
      </c>
      <c r="U377" s="76">
        <f t="shared" si="72"/>
        <v>0</v>
      </c>
      <c r="V377" s="77">
        <f t="shared" si="64"/>
        <v>360</v>
      </c>
      <c r="W377" s="78">
        <f t="shared" si="65"/>
        <v>0</v>
      </c>
    </row>
    <row r="378" spans="9:23" x14ac:dyDescent="0.25">
      <c r="I378" s="79">
        <f t="shared" si="66"/>
        <v>0</v>
      </c>
      <c r="J378" s="72">
        <f t="shared" si="62"/>
        <v>0</v>
      </c>
      <c r="K378" s="80"/>
      <c r="L378" s="72">
        <f t="shared" si="73"/>
        <v>0</v>
      </c>
      <c r="M378" s="72">
        <f>0</f>
        <v>0</v>
      </c>
      <c r="N378" s="72">
        <f t="shared" si="67"/>
        <v>0</v>
      </c>
      <c r="O378" s="72">
        <f t="shared" si="68"/>
        <v>0</v>
      </c>
      <c r="P378" s="72">
        <f t="shared" si="69"/>
        <v>0</v>
      </c>
      <c r="Q378" s="72">
        <f t="shared" si="63"/>
        <v>0</v>
      </c>
      <c r="R378" s="74">
        <f t="shared" si="70"/>
        <v>0</v>
      </c>
      <c r="S378" s="75">
        <f>IF(I378&gt;0,Q378-(SUM($J$7:J378)+$E$35),0)</f>
        <v>0</v>
      </c>
      <c r="T378" s="76">
        <f t="shared" si="71"/>
        <v>1</v>
      </c>
      <c r="U378" s="76">
        <f t="shared" si="72"/>
        <v>0</v>
      </c>
      <c r="V378" s="77">
        <f t="shared" si="64"/>
        <v>360</v>
      </c>
      <c r="W378" s="78">
        <f t="shared" si="65"/>
        <v>0</v>
      </c>
    </row>
    <row r="379" spans="9:23" x14ac:dyDescent="0.25">
      <c r="I379" s="82">
        <f t="shared" si="66"/>
        <v>0</v>
      </c>
      <c r="J379" s="72">
        <f t="shared" si="62"/>
        <v>0</v>
      </c>
      <c r="K379" s="83"/>
      <c r="L379" s="72">
        <f t="shared" si="73"/>
        <v>0</v>
      </c>
      <c r="M379" s="72">
        <f>0</f>
        <v>0</v>
      </c>
      <c r="N379" s="72">
        <f t="shared" si="67"/>
        <v>0</v>
      </c>
      <c r="O379" s="72">
        <f t="shared" si="68"/>
        <v>0</v>
      </c>
      <c r="P379" s="72">
        <f t="shared" si="69"/>
        <v>0</v>
      </c>
      <c r="Q379" s="72">
        <f t="shared" si="63"/>
        <v>0</v>
      </c>
      <c r="R379" s="74">
        <f t="shared" si="70"/>
        <v>0</v>
      </c>
      <c r="S379" s="75">
        <f>IF(I379&gt;0,Q379-(SUM($J$7:J379)+$E$35),0)</f>
        <v>0</v>
      </c>
      <c r="T379" s="76">
        <f t="shared" si="71"/>
        <v>1</v>
      </c>
      <c r="U379" s="76">
        <f t="shared" si="72"/>
        <v>0</v>
      </c>
      <c r="V379" s="77">
        <f t="shared" si="64"/>
        <v>360</v>
      </c>
      <c r="W379" s="78">
        <f t="shared" si="65"/>
        <v>0</v>
      </c>
    </row>
    <row r="380" spans="9:23" x14ac:dyDescent="0.25">
      <c r="I380" s="79">
        <f t="shared" si="66"/>
        <v>0</v>
      </c>
      <c r="J380" s="72">
        <f t="shared" si="62"/>
        <v>0</v>
      </c>
      <c r="K380" s="80"/>
      <c r="L380" s="72">
        <f t="shared" si="73"/>
        <v>0</v>
      </c>
      <c r="M380" s="72">
        <f>0</f>
        <v>0</v>
      </c>
      <c r="N380" s="72">
        <f t="shared" si="67"/>
        <v>0</v>
      </c>
      <c r="O380" s="72">
        <f t="shared" si="68"/>
        <v>0</v>
      </c>
      <c r="P380" s="72">
        <f t="shared" si="69"/>
        <v>0</v>
      </c>
      <c r="Q380" s="72">
        <f t="shared" si="63"/>
        <v>0</v>
      </c>
      <c r="R380" s="74">
        <f t="shared" si="70"/>
        <v>0</v>
      </c>
      <c r="S380" s="75">
        <f>IF(I380&gt;0,Q380-(SUM($J$7:J380)+$E$35),0)</f>
        <v>0</v>
      </c>
      <c r="T380" s="76">
        <f t="shared" si="71"/>
        <v>1</v>
      </c>
      <c r="U380" s="76">
        <f t="shared" si="72"/>
        <v>0</v>
      </c>
      <c r="V380" s="77">
        <f t="shared" si="64"/>
        <v>360</v>
      </c>
      <c r="W380" s="78">
        <f t="shared" si="65"/>
        <v>0</v>
      </c>
    </row>
    <row r="381" spans="9:23" x14ac:dyDescent="0.25">
      <c r="I381" s="79">
        <f t="shared" si="66"/>
        <v>0</v>
      </c>
      <c r="J381" s="72">
        <f t="shared" si="62"/>
        <v>0</v>
      </c>
      <c r="K381" s="80"/>
      <c r="L381" s="72">
        <f t="shared" si="73"/>
        <v>0</v>
      </c>
      <c r="M381" s="72">
        <f>0</f>
        <v>0</v>
      </c>
      <c r="N381" s="72">
        <f t="shared" si="67"/>
        <v>0</v>
      </c>
      <c r="O381" s="72">
        <f t="shared" si="68"/>
        <v>0</v>
      </c>
      <c r="P381" s="72">
        <f t="shared" si="69"/>
        <v>0</v>
      </c>
      <c r="Q381" s="72">
        <f t="shared" si="63"/>
        <v>0</v>
      </c>
      <c r="R381" s="74">
        <f t="shared" si="70"/>
        <v>0</v>
      </c>
      <c r="S381" s="75">
        <f>IF(I381&gt;0,Q381-(SUM($J$7:J381)+$E$35),0)</f>
        <v>0</v>
      </c>
      <c r="T381" s="76">
        <f t="shared" si="71"/>
        <v>1</v>
      </c>
      <c r="U381" s="76">
        <f t="shared" si="72"/>
        <v>0</v>
      </c>
      <c r="V381" s="77">
        <f t="shared" si="64"/>
        <v>360</v>
      </c>
      <c r="W381" s="78">
        <f t="shared" si="65"/>
        <v>0</v>
      </c>
    </row>
    <row r="382" spans="9:23" x14ac:dyDescent="0.25">
      <c r="I382" s="79">
        <f t="shared" si="66"/>
        <v>0</v>
      </c>
      <c r="J382" s="72">
        <f t="shared" si="62"/>
        <v>0</v>
      </c>
      <c r="K382" s="80"/>
      <c r="L382" s="72">
        <f t="shared" si="73"/>
        <v>0</v>
      </c>
      <c r="M382" s="72">
        <f>0</f>
        <v>0</v>
      </c>
      <c r="N382" s="72">
        <f t="shared" si="67"/>
        <v>0</v>
      </c>
      <c r="O382" s="72">
        <f t="shared" si="68"/>
        <v>0</v>
      </c>
      <c r="P382" s="72">
        <f t="shared" si="69"/>
        <v>0</v>
      </c>
      <c r="Q382" s="72">
        <f t="shared" si="63"/>
        <v>0</v>
      </c>
      <c r="R382" s="74">
        <f t="shared" si="70"/>
        <v>0</v>
      </c>
      <c r="S382" s="75">
        <f>IF(I382&gt;0,Q382-(SUM($J$7:J382)+$E$35),0)</f>
        <v>0</v>
      </c>
      <c r="T382" s="76">
        <f t="shared" si="71"/>
        <v>1</v>
      </c>
      <c r="U382" s="76">
        <f t="shared" si="72"/>
        <v>0</v>
      </c>
      <c r="V382" s="77">
        <f t="shared" si="64"/>
        <v>360</v>
      </c>
      <c r="W382" s="78">
        <f t="shared" si="65"/>
        <v>0</v>
      </c>
    </row>
    <row r="383" spans="9:23" x14ac:dyDescent="0.25">
      <c r="I383" s="79">
        <f t="shared" si="66"/>
        <v>0</v>
      </c>
      <c r="J383" s="72">
        <f t="shared" si="62"/>
        <v>0</v>
      </c>
      <c r="K383" s="80"/>
      <c r="L383" s="72">
        <f t="shared" si="73"/>
        <v>0</v>
      </c>
      <c r="M383" s="72">
        <f>0</f>
        <v>0</v>
      </c>
      <c r="N383" s="72">
        <f t="shared" si="67"/>
        <v>0</v>
      </c>
      <c r="O383" s="72">
        <f t="shared" si="68"/>
        <v>0</v>
      </c>
      <c r="P383" s="72">
        <f t="shared" si="69"/>
        <v>0</v>
      </c>
      <c r="Q383" s="72">
        <f t="shared" si="63"/>
        <v>0</v>
      </c>
      <c r="R383" s="74">
        <f t="shared" si="70"/>
        <v>0</v>
      </c>
      <c r="S383" s="75">
        <f>IF(I383&gt;0,Q383-(SUM($J$7:J383)+$E$35),0)</f>
        <v>0</v>
      </c>
      <c r="T383" s="76">
        <f t="shared" si="71"/>
        <v>1</v>
      </c>
      <c r="U383" s="76">
        <f t="shared" si="72"/>
        <v>0</v>
      </c>
      <c r="V383" s="77">
        <f t="shared" si="64"/>
        <v>360</v>
      </c>
      <c r="W383" s="78">
        <f t="shared" si="65"/>
        <v>0</v>
      </c>
    </row>
    <row r="384" spans="9:23" x14ac:dyDescent="0.25">
      <c r="I384" s="79">
        <f t="shared" si="66"/>
        <v>0</v>
      </c>
      <c r="J384" s="72">
        <f t="shared" si="62"/>
        <v>0</v>
      </c>
      <c r="K384" s="80"/>
      <c r="L384" s="72">
        <f t="shared" si="73"/>
        <v>0</v>
      </c>
      <c r="M384" s="72">
        <f>0</f>
        <v>0</v>
      </c>
      <c r="N384" s="72">
        <f t="shared" si="67"/>
        <v>0</v>
      </c>
      <c r="O384" s="72">
        <f t="shared" si="68"/>
        <v>0</v>
      </c>
      <c r="P384" s="72">
        <f t="shared" si="69"/>
        <v>0</v>
      </c>
      <c r="Q384" s="72">
        <f t="shared" si="63"/>
        <v>0</v>
      </c>
      <c r="R384" s="74">
        <f t="shared" si="70"/>
        <v>0</v>
      </c>
      <c r="S384" s="75">
        <f>IF(I384&gt;0,Q384-(SUM($J$7:J384)+$E$35),0)</f>
        <v>0</v>
      </c>
      <c r="T384" s="76">
        <f t="shared" si="71"/>
        <v>1</v>
      </c>
      <c r="U384" s="76">
        <f t="shared" si="72"/>
        <v>0</v>
      </c>
      <c r="V384" s="77">
        <f t="shared" si="64"/>
        <v>360</v>
      </c>
      <c r="W384" s="78">
        <f t="shared" si="65"/>
        <v>0</v>
      </c>
    </row>
    <row r="385" spans="9:23" x14ac:dyDescent="0.25">
      <c r="I385" s="79">
        <f t="shared" si="66"/>
        <v>0</v>
      </c>
      <c r="J385" s="72">
        <f t="shared" si="62"/>
        <v>0</v>
      </c>
      <c r="K385" s="80"/>
      <c r="L385" s="72">
        <f t="shared" si="73"/>
        <v>0</v>
      </c>
      <c r="M385" s="72">
        <f>0</f>
        <v>0</v>
      </c>
      <c r="N385" s="72">
        <f t="shared" si="67"/>
        <v>0</v>
      </c>
      <c r="O385" s="72">
        <f t="shared" si="68"/>
        <v>0</v>
      </c>
      <c r="P385" s="72">
        <f t="shared" si="69"/>
        <v>0</v>
      </c>
      <c r="Q385" s="72">
        <f t="shared" si="63"/>
        <v>0</v>
      </c>
      <c r="R385" s="74">
        <f t="shared" si="70"/>
        <v>0</v>
      </c>
      <c r="S385" s="75">
        <f>IF(I385&gt;0,Q385-(SUM($J$7:J385)+$E$35),0)</f>
        <v>0</v>
      </c>
      <c r="T385" s="76">
        <f t="shared" si="71"/>
        <v>1</v>
      </c>
      <c r="U385" s="76">
        <f t="shared" si="72"/>
        <v>0</v>
      </c>
      <c r="V385" s="77">
        <f t="shared" si="64"/>
        <v>360</v>
      </c>
      <c r="W385" s="78">
        <f t="shared" si="65"/>
        <v>0</v>
      </c>
    </row>
    <row r="386" spans="9:23" x14ac:dyDescent="0.25">
      <c r="I386" s="79">
        <f t="shared" si="66"/>
        <v>0</v>
      </c>
      <c r="J386" s="72">
        <f t="shared" si="62"/>
        <v>0</v>
      </c>
      <c r="K386" s="80"/>
      <c r="L386" s="72">
        <f t="shared" si="73"/>
        <v>0</v>
      </c>
      <c r="M386" s="72">
        <f>0</f>
        <v>0</v>
      </c>
      <c r="N386" s="72">
        <f t="shared" si="67"/>
        <v>0</v>
      </c>
      <c r="O386" s="72">
        <f t="shared" si="68"/>
        <v>0</v>
      </c>
      <c r="P386" s="72">
        <f t="shared" si="69"/>
        <v>0</v>
      </c>
      <c r="Q386" s="72">
        <f t="shared" si="63"/>
        <v>0</v>
      </c>
      <c r="R386" s="74">
        <f t="shared" si="70"/>
        <v>0</v>
      </c>
      <c r="S386" s="75">
        <f>IF(I386&gt;0,Q386-(SUM($J$7:J386)+$E$35),0)</f>
        <v>0</v>
      </c>
      <c r="T386" s="76">
        <f t="shared" si="71"/>
        <v>1</v>
      </c>
      <c r="U386" s="76">
        <f t="shared" si="72"/>
        <v>0</v>
      </c>
      <c r="V386" s="77">
        <f t="shared" si="64"/>
        <v>360</v>
      </c>
      <c r="W386" s="78">
        <f t="shared" si="65"/>
        <v>0</v>
      </c>
    </row>
    <row r="387" spans="9:23" x14ac:dyDescent="0.25">
      <c r="I387" s="79">
        <f t="shared" si="66"/>
        <v>0</v>
      </c>
      <c r="J387" s="72">
        <f t="shared" si="62"/>
        <v>0</v>
      </c>
      <c r="K387" s="80"/>
      <c r="L387" s="72">
        <f t="shared" si="73"/>
        <v>0</v>
      </c>
      <c r="M387" s="72">
        <f>0</f>
        <v>0</v>
      </c>
      <c r="N387" s="72">
        <f t="shared" si="67"/>
        <v>0</v>
      </c>
      <c r="O387" s="72">
        <f t="shared" si="68"/>
        <v>0</v>
      </c>
      <c r="P387" s="72">
        <f t="shared" si="69"/>
        <v>0</v>
      </c>
      <c r="Q387" s="72">
        <f t="shared" si="63"/>
        <v>0</v>
      </c>
      <c r="R387" s="74">
        <f t="shared" si="70"/>
        <v>0</v>
      </c>
      <c r="S387" s="75">
        <f>IF(I387&gt;0,Q387-(SUM($J$7:J387)+$E$35),0)</f>
        <v>0</v>
      </c>
      <c r="T387" s="76">
        <f t="shared" si="71"/>
        <v>1</v>
      </c>
      <c r="U387" s="76">
        <f t="shared" si="72"/>
        <v>0</v>
      </c>
      <c r="V387" s="77">
        <f t="shared" si="64"/>
        <v>360</v>
      </c>
      <c r="W387" s="78">
        <f t="shared" si="65"/>
        <v>0</v>
      </c>
    </row>
    <row r="388" spans="9:23" x14ac:dyDescent="0.25">
      <c r="I388" s="79">
        <f t="shared" si="66"/>
        <v>0</v>
      </c>
      <c r="J388" s="72">
        <f t="shared" si="62"/>
        <v>0</v>
      </c>
      <c r="K388" s="80"/>
      <c r="L388" s="72">
        <f t="shared" si="73"/>
        <v>0</v>
      </c>
      <c r="M388" s="72">
        <f>0</f>
        <v>0</v>
      </c>
      <c r="N388" s="72">
        <f t="shared" si="67"/>
        <v>0</v>
      </c>
      <c r="O388" s="72">
        <f t="shared" si="68"/>
        <v>0</v>
      </c>
      <c r="P388" s="72">
        <f t="shared" si="69"/>
        <v>0</v>
      </c>
      <c r="Q388" s="72">
        <f t="shared" si="63"/>
        <v>0</v>
      </c>
      <c r="R388" s="74">
        <f t="shared" si="70"/>
        <v>0</v>
      </c>
      <c r="S388" s="75">
        <f>IF(I388&gt;0,Q388-(SUM($J$7:J388)+$E$35),0)</f>
        <v>0</v>
      </c>
      <c r="T388" s="76">
        <f t="shared" si="71"/>
        <v>1</v>
      </c>
      <c r="U388" s="76">
        <f t="shared" si="72"/>
        <v>0</v>
      </c>
      <c r="V388" s="77">
        <f t="shared" si="64"/>
        <v>360</v>
      </c>
      <c r="W388" s="78">
        <f t="shared" si="65"/>
        <v>0</v>
      </c>
    </row>
    <row r="389" spans="9:23" x14ac:dyDescent="0.25">
      <c r="I389" s="79">
        <f t="shared" si="66"/>
        <v>0</v>
      </c>
      <c r="J389" s="72">
        <f t="shared" si="62"/>
        <v>0</v>
      </c>
      <c r="K389" s="80"/>
      <c r="L389" s="72">
        <f t="shared" si="73"/>
        <v>0</v>
      </c>
      <c r="M389" s="72">
        <f>0</f>
        <v>0</v>
      </c>
      <c r="N389" s="72">
        <f t="shared" si="67"/>
        <v>0</v>
      </c>
      <c r="O389" s="72">
        <f t="shared" si="68"/>
        <v>0</v>
      </c>
      <c r="P389" s="72">
        <f t="shared" si="69"/>
        <v>0</v>
      </c>
      <c r="Q389" s="72">
        <f t="shared" si="63"/>
        <v>0</v>
      </c>
      <c r="R389" s="74">
        <f t="shared" si="70"/>
        <v>0</v>
      </c>
      <c r="S389" s="75">
        <f>IF(I389&gt;0,Q389-(SUM($J$7:J389)+$E$35),0)</f>
        <v>0</v>
      </c>
      <c r="T389" s="76">
        <f t="shared" si="71"/>
        <v>1</v>
      </c>
      <c r="U389" s="76">
        <f t="shared" si="72"/>
        <v>0</v>
      </c>
      <c r="V389" s="77">
        <f t="shared" si="64"/>
        <v>360</v>
      </c>
      <c r="W389" s="78">
        <f t="shared" si="65"/>
        <v>0</v>
      </c>
    </row>
    <row r="390" spans="9:23" x14ac:dyDescent="0.25">
      <c r="I390" s="79">
        <f t="shared" si="66"/>
        <v>0</v>
      </c>
      <c r="J390" s="72">
        <f t="shared" si="62"/>
        <v>0</v>
      </c>
      <c r="K390" s="80"/>
      <c r="L390" s="72">
        <f t="shared" si="73"/>
        <v>0</v>
      </c>
      <c r="M390" s="72">
        <f>0</f>
        <v>0</v>
      </c>
      <c r="N390" s="72">
        <f t="shared" si="67"/>
        <v>0</v>
      </c>
      <c r="O390" s="72">
        <f t="shared" si="68"/>
        <v>0</v>
      </c>
      <c r="P390" s="72">
        <f t="shared" si="69"/>
        <v>0</v>
      </c>
      <c r="Q390" s="72">
        <f t="shared" si="63"/>
        <v>0</v>
      </c>
      <c r="R390" s="74">
        <f t="shared" si="70"/>
        <v>0</v>
      </c>
      <c r="S390" s="75">
        <f>IF(I390&gt;0,Q390-(SUM($J$7:J390)+$E$35),0)</f>
        <v>0</v>
      </c>
      <c r="T390" s="76">
        <f t="shared" si="71"/>
        <v>1</v>
      </c>
      <c r="U390" s="76">
        <f t="shared" si="72"/>
        <v>0</v>
      </c>
      <c r="V390" s="77">
        <f t="shared" si="64"/>
        <v>360</v>
      </c>
      <c r="W390" s="78">
        <f t="shared" si="65"/>
        <v>0</v>
      </c>
    </row>
    <row r="391" spans="9:23" x14ac:dyDescent="0.25">
      <c r="I391" s="82">
        <f t="shared" si="66"/>
        <v>0</v>
      </c>
      <c r="J391" s="72">
        <f t="shared" ref="J391:J454" si="74">(IF(I391&gt;0,$J$5,0))</f>
        <v>0</v>
      </c>
      <c r="K391" s="83"/>
      <c r="L391" s="72">
        <f t="shared" si="73"/>
        <v>0</v>
      </c>
      <c r="M391" s="72">
        <f>0</f>
        <v>0</v>
      </c>
      <c r="N391" s="72">
        <f t="shared" si="67"/>
        <v>0</v>
      </c>
      <c r="O391" s="72">
        <f t="shared" si="68"/>
        <v>0</v>
      </c>
      <c r="P391" s="72">
        <f t="shared" si="69"/>
        <v>0</v>
      </c>
      <c r="Q391" s="72">
        <f t="shared" ref="Q391:Q454" si="75">O391+P391</f>
        <v>0</v>
      </c>
      <c r="R391" s="74">
        <f t="shared" si="70"/>
        <v>0</v>
      </c>
      <c r="S391" s="75">
        <f>IF(I391&gt;0,Q391-(SUM($J$7:J391)+$E$35),0)</f>
        <v>0</v>
      </c>
      <c r="T391" s="76">
        <f t="shared" si="71"/>
        <v>1</v>
      </c>
      <c r="U391" s="76">
        <f t="shared" si="72"/>
        <v>0</v>
      </c>
      <c r="V391" s="77">
        <f t="shared" ref="V391:V454" si="76">$I$5-I392</f>
        <v>360</v>
      </c>
      <c r="W391" s="78">
        <f t="shared" ref="W391:W454" si="77">Q391</f>
        <v>0</v>
      </c>
    </row>
    <row r="392" spans="9:23" x14ac:dyDescent="0.25">
      <c r="I392" s="79">
        <f t="shared" ref="I392:I455" si="78">IF(I391-1&gt;0,I391-1,0)</f>
        <v>0</v>
      </c>
      <c r="J392" s="72">
        <f t="shared" si="74"/>
        <v>0</v>
      </c>
      <c r="K392" s="80"/>
      <c r="L392" s="72">
        <f t="shared" si="73"/>
        <v>0</v>
      </c>
      <c r="M392" s="72">
        <f>0</f>
        <v>0</v>
      </c>
      <c r="N392" s="72">
        <f t="shared" ref="N392:N455" si="79">IF(I392&gt;0,O392*($N$5/12),0)</f>
        <v>0</v>
      </c>
      <c r="O392" s="72">
        <f t="shared" ref="O392:O455" si="80">IF(I392&gt;0,(Q391+R392)*(1-($N$5/12)),0)</f>
        <v>0</v>
      </c>
      <c r="P392" s="72">
        <f t="shared" ref="P392:P455" si="81">O392*($B$15/12)</f>
        <v>0</v>
      </c>
      <c r="Q392" s="72">
        <f t="shared" si="75"/>
        <v>0</v>
      </c>
      <c r="R392" s="74">
        <f t="shared" ref="R392:R455" si="82">IF(I392&gt;0,(J392-K392-L392-M392),0)</f>
        <v>0</v>
      </c>
      <c r="S392" s="75">
        <f>IF(I392&gt;0,Q392-(SUM($J$7:J392)+$E$35),0)</f>
        <v>0</v>
      </c>
      <c r="T392" s="76">
        <f t="shared" ref="T392:T455" si="83">IF(S392&lt;0,0,1)</f>
        <v>1</v>
      </c>
      <c r="U392" s="76">
        <f t="shared" ref="U392:U455" si="84">T393-T392</f>
        <v>0</v>
      </c>
      <c r="V392" s="77">
        <f t="shared" si="76"/>
        <v>360</v>
      </c>
      <c r="W392" s="78">
        <f t="shared" si="77"/>
        <v>0</v>
      </c>
    </row>
    <row r="393" spans="9:23" x14ac:dyDescent="0.25">
      <c r="I393" s="79">
        <f t="shared" si="78"/>
        <v>0</v>
      </c>
      <c r="J393" s="72">
        <f t="shared" si="74"/>
        <v>0</v>
      </c>
      <c r="K393" s="80"/>
      <c r="L393" s="72">
        <f t="shared" si="73"/>
        <v>0</v>
      </c>
      <c r="M393" s="72">
        <f>0</f>
        <v>0</v>
      </c>
      <c r="N393" s="72">
        <f t="shared" si="79"/>
        <v>0</v>
      </c>
      <c r="O393" s="72">
        <f t="shared" si="80"/>
        <v>0</v>
      </c>
      <c r="P393" s="72">
        <f t="shared" si="81"/>
        <v>0</v>
      </c>
      <c r="Q393" s="72">
        <f t="shared" si="75"/>
        <v>0</v>
      </c>
      <c r="R393" s="74">
        <f t="shared" si="82"/>
        <v>0</v>
      </c>
      <c r="S393" s="75">
        <f>IF(I393&gt;0,Q393-(SUM($J$7:J393)+$E$35),0)</f>
        <v>0</v>
      </c>
      <c r="T393" s="76">
        <f t="shared" si="83"/>
        <v>1</v>
      </c>
      <c r="U393" s="76">
        <f t="shared" si="84"/>
        <v>0</v>
      </c>
      <c r="V393" s="77">
        <f t="shared" si="76"/>
        <v>360</v>
      </c>
      <c r="W393" s="78">
        <f t="shared" si="77"/>
        <v>0</v>
      </c>
    </row>
    <row r="394" spans="9:23" x14ac:dyDescent="0.25">
      <c r="I394" s="79">
        <f t="shared" si="78"/>
        <v>0</v>
      </c>
      <c r="J394" s="72">
        <f t="shared" si="74"/>
        <v>0</v>
      </c>
      <c r="K394" s="80"/>
      <c r="L394" s="72">
        <f t="shared" si="73"/>
        <v>0</v>
      </c>
      <c r="M394" s="72">
        <f>0</f>
        <v>0</v>
      </c>
      <c r="N394" s="72">
        <f t="shared" si="79"/>
        <v>0</v>
      </c>
      <c r="O394" s="72">
        <f t="shared" si="80"/>
        <v>0</v>
      </c>
      <c r="P394" s="72">
        <f t="shared" si="81"/>
        <v>0</v>
      </c>
      <c r="Q394" s="72">
        <f t="shared" si="75"/>
        <v>0</v>
      </c>
      <c r="R394" s="74">
        <f t="shared" si="82"/>
        <v>0</v>
      </c>
      <c r="S394" s="75">
        <f>IF(I394&gt;0,Q394-(SUM($J$7:J394)+$E$35),0)</f>
        <v>0</v>
      </c>
      <c r="T394" s="76">
        <f t="shared" si="83"/>
        <v>1</v>
      </c>
      <c r="U394" s="76">
        <f t="shared" si="84"/>
        <v>0</v>
      </c>
      <c r="V394" s="77">
        <f t="shared" si="76"/>
        <v>360</v>
      </c>
      <c r="W394" s="78">
        <f t="shared" si="77"/>
        <v>0</v>
      </c>
    </row>
    <row r="395" spans="9:23" x14ac:dyDescent="0.25">
      <c r="I395" s="79">
        <f t="shared" si="78"/>
        <v>0</v>
      </c>
      <c r="J395" s="72">
        <f t="shared" si="74"/>
        <v>0</v>
      </c>
      <c r="K395" s="80"/>
      <c r="L395" s="72">
        <f t="shared" si="73"/>
        <v>0</v>
      </c>
      <c r="M395" s="72">
        <f>0</f>
        <v>0</v>
      </c>
      <c r="N395" s="72">
        <f t="shared" si="79"/>
        <v>0</v>
      </c>
      <c r="O395" s="72">
        <f t="shared" si="80"/>
        <v>0</v>
      </c>
      <c r="P395" s="72">
        <f t="shared" si="81"/>
        <v>0</v>
      </c>
      <c r="Q395" s="72">
        <f t="shared" si="75"/>
        <v>0</v>
      </c>
      <c r="R395" s="74">
        <f t="shared" si="82"/>
        <v>0</v>
      </c>
      <c r="S395" s="75">
        <f>IF(I395&gt;0,Q395-(SUM($J$7:J395)+$E$35),0)</f>
        <v>0</v>
      </c>
      <c r="T395" s="76">
        <f t="shared" si="83"/>
        <v>1</v>
      </c>
      <c r="U395" s="76">
        <f t="shared" si="84"/>
        <v>0</v>
      </c>
      <c r="V395" s="77">
        <f t="shared" si="76"/>
        <v>360</v>
      </c>
      <c r="W395" s="78">
        <f t="shared" si="77"/>
        <v>0</v>
      </c>
    </row>
    <row r="396" spans="9:23" x14ac:dyDescent="0.25">
      <c r="I396" s="79">
        <f t="shared" si="78"/>
        <v>0</v>
      </c>
      <c r="J396" s="72">
        <f t="shared" si="74"/>
        <v>0</v>
      </c>
      <c r="K396" s="80"/>
      <c r="L396" s="72">
        <f t="shared" si="73"/>
        <v>0</v>
      </c>
      <c r="M396" s="72">
        <f>0</f>
        <v>0</v>
      </c>
      <c r="N396" s="72">
        <f t="shared" si="79"/>
        <v>0</v>
      </c>
      <c r="O396" s="72">
        <f t="shared" si="80"/>
        <v>0</v>
      </c>
      <c r="P396" s="72">
        <f t="shared" si="81"/>
        <v>0</v>
      </c>
      <c r="Q396" s="72">
        <f t="shared" si="75"/>
        <v>0</v>
      </c>
      <c r="R396" s="74">
        <f t="shared" si="82"/>
        <v>0</v>
      </c>
      <c r="S396" s="75">
        <f>IF(I396&gt;0,Q396-(SUM($J$7:J396)+$E$35),0)</f>
        <v>0</v>
      </c>
      <c r="T396" s="76">
        <f t="shared" si="83"/>
        <v>1</v>
      </c>
      <c r="U396" s="76">
        <f t="shared" si="84"/>
        <v>0</v>
      </c>
      <c r="V396" s="77">
        <f t="shared" si="76"/>
        <v>360</v>
      </c>
      <c r="W396" s="78">
        <f t="shared" si="77"/>
        <v>0</v>
      </c>
    </row>
    <row r="397" spans="9:23" x14ac:dyDescent="0.25">
      <c r="I397" s="79">
        <f t="shared" si="78"/>
        <v>0</v>
      </c>
      <c r="J397" s="72">
        <f t="shared" si="74"/>
        <v>0</v>
      </c>
      <c r="K397" s="80"/>
      <c r="L397" s="72">
        <f t="shared" si="73"/>
        <v>0</v>
      </c>
      <c r="M397" s="72">
        <f>0</f>
        <v>0</v>
      </c>
      <c r="N397" s="72">
        <f t="shared" si="79"/>
        <v>0</v>
      </c>
      <c r="O397" s="72">
        <f t="shared" si="80"/>
        <v>0</v>
      </c>
      <c r="P397" s="72">
        <f t="shared" si="81"/>
        <v>0</v>
      </c>
      <c r="Q397" s="72">
        <f t="shared" si="75"/>
        <v>0</v>
      </c>
      <c r="R397" s="74">
        <f t="shared" si="82"/>
        <v>0</v>
      </c>
      <c r="S397" s="75">
        <f>IF(I397&gt;0,Q397-(SUM($J$7:J397)+$E$35),0)</f>
        <v>0</v>
      </c>
      <c r="T397" s="76">
        <f t="shared" si="83"/>
        <v>1</v>
      </c>
      <c r="U397" s="76">
        <f t="shared" si="84"/>
        <v>0</v>
      </c>
      <c r="V397" s="77">
        <f t="shared" si="76"/>
        <v>360</v>
      </c>
      <c r="W397" s="78">
        <f t="shared" si="77"/>
        <v>0</v>
      </c>
    </row>
    <row r="398" spans="9:23" x14ac:dyDescent="0.25">
      <c r="I398" s="79">
        <f t="shared" si="78"/>
        <v>0</v>
      </c>
      <c r="J398" s="72">
        <f t="shared" si="74"/>
        <v>0</v>
      </c>
      <c r="K398" s="80"/>
      <c r="L398" s="72">
        <f t="shared" si="73"/>
        <v>0</v>
      </c>
      <c r="M398" s="72">
        <f>0</f>
        <v>0</v>
      </c>
      <c r="N398" s="72">
        <f t="shared" si="79"/>
        <v>0</v>
      </c>
      <c r="O398" s="72">
        <f t="shared" si="80"/>
        <v>0</v>
      </c>
      <c r="P398" s="72">
        <f t="shared" si="81"/>
        <v>0</v>
      </c>
      <c r="Q398" s="72">
        <f t="shared" si="75"/>
        <v>0</v>
      </c>
      <c r="R398" s="74">
        <f t="shared" si="82"/>
        <v>0</v>
      </c>
      <c r="S398" s="75">
        <f>IF(I398&gt;0,Q398-(SUM($J$7:J398)+$E$35),0)</f>
        <v>0</v>
      </c>
      <c r="T398" s="76">
        <f t="shared" si="83"/>
        <v>1</v>
      </c>
      <c r="U398" s="76">
        <f t="shared" si="84"/>
        <v>0</v>
      </c>
      <c r="V398" s="77">
        <f t="shared" si="76"/>
        <v>360</v>
      </c>
      <c r="W398" s="78">
        <f t="shared" si="77"/>
        <v>0</v>
      </c>
    </row>
    <row r="399" spans="9:23" x14ac:dyDescent="0.25">
      <c r="I399" s="79">
        <f t="shared" si="78"/>
        <v>0</v>
      </c>
      <c r="J399" s="72">
        <f t="shared" si="74"/>
        <v>0</v>
      </c>
      <c r="K399" s="80"/>
      <c r="L399" s="72">
        <f t="shared" si="73"/>
        <v>0</v>
      </c>
      <c r="M399" s="72">
        <f>0</f>
        <v>0</v>
      </c>
      <c r="N399" s="72">
        <f t="shared" si="79"/>
        <v>0</v>
      </c>
      <c r="O399" s="72">
        <f t="shared" si="80"/>
        <v>0</v>
      </c>
      <c r="P399" s="72">
        <f t="shared" si="81"/>
        <v>0</v>
      </c>
      <c r="Q399" s="72">
        <f t="shared" si="75"/>
        <v>0</v>
      </c>
      <c r="R399" s="74">
        <f t="shared" si="82"/>
        <v>0</v>
      </c>
      <c r="S399" s="75">
        <f>IF(I399&gt;0,Q399-(SUM($J$7:J399)+$E$35),0)</f>
        <v>0</v>
      </c>
      <c r="T399" s="76">
        <f t="shared" si="83"/>
        <v>1</v>
      </c>
      <c r="U399" s="76">
        <f t="shared" si="84"/>
        <v>0</v>
      </c>
      <c r="V399" s="77">
        <f t="shared" si="76"/>
        <v>360</v>
      </c>
      <c r="W399" s="78">
        <f t="shared" si="77"/>
        <v>0</v>
      </c>
    </row>
    <row r="400" spans="9:23" x14ac:dyDescent="0.25">
      <c r="I400" s="79">
        <f t="shared" si="78"/>
        <v>0</v>
      </c>
      <c r="J400" s="72">
        <f t="shared" si="74"/>
        <v>0</v>
      </c>
      <c r="K400" s="80"/>
      <c r="L400" s="72">
        <f t="shared" si="73"/>
        <v>0</v>
      </c>
      <c r="M400" s="72">
        <f>0</f>
        <v>0</v>
      </c>
      <c r="N400" s="72">
        <f t="shared" si="79"/>
        <v>0</v>
      </c>
      <c r="O400" s="72">
        <f t="shared" si="80"/>
        <v>0</v>
      </c>
      <c r="P400" s="72">
        <f t="shared" si="81"/>
        <v>0</v>
      </c>
      <c r="Q400" s="72">
        <f t="shared" si="75"/>
        <v>0</v>
      </c>
      <c r="R400" s="74">
        <f t="shared" si="82"/>
        <v>0</v>
      </c>
      <c r="S400" s="75">
        <f>IF(I400&gt;0,Q400-(SUM($J$7:J400)+$E$35),0)</f>
        <v>0</v>
      </c>
      <c r="T400" s="76">
        <f t="shared" si="83"/>
        <v>1</v>
      </c>
      <c r="U400" s="76">
        <f t="shared" si="84"/>
        <v>0</v>
      </c>
      <c r="V400" s="77">
        <f t="shared" si="76"/>
        <v>360</v>
      </c>
      <c r="W400" s="78">
        <f t="shared" si="77"/>
        <v>0</v>
      </c>
    </row>
    <row r="401" spans="9:23" x14ac:dyDescent="0.25">
      <c r="I401" s="79">
        <f t="shared" si="78"/>
        <v>0</v>
      </c>
      <c r="J401" s="72">
        <f t="shared" si="74"/>
        <v>0</v>
      </c>
      <c r="K401" s="80"/>
      <c r="L401" s="72">
        <f t="shared" si="73"/>
        <v>0</v>
      </c>
      <c r="M401" s="72">
        <f>0</f>
        <v>0</v>
      </c>
      <c r="N401" s="72">
        <f t="shared" si="79"/>
        <v>0</v>
      </c>
      <c r="O401" s="72">
        <f t="shared" si="80"/>
        <v>0</v>
      </c>
      <c r="P401" s="72">
        <f t="shared" si="81"/>
        <v>0</v>
      </c>
      <c r="Q401" s="72">
        <f t="shared" si="75"/>
        <v>0</v>
      </c>
      <c r="R401" s="74">
        <f t="shared" si="82"/>
        <v>0</v>
      </c>
      <c r="S401" s="75">
        <f>IF(I401&gt;0,Q401-(SUM($J$7:J401)+$E$35),0)</f>
        <v>0</v>
      </c>
      <c r="T401" s="76">
        <f t="shared" si="83"/>
        <v>1</v>
      </c>
      <c r="U401" s="76">
        <f t="shared" si="84"/>
        <v>0</v>
      </c>
      <c r="V401" s="77">
        <f t="shared" si="76"/>
        <v>360</v>
      </c>
      <c r="W401" s="78">
        <f t="shared" si="77"/>
        <v>0</v>
      </c>
    </row>
    <row r="402" spans="9:23" x14ac:dyDescent="0.25">
      <c r="I402" s="79">
        <f t="shared" si="78"/>
        <v>0</v>
      </c>
      <c r="J402" s="72">
        <f t="shared" si="74"/>
        <v>0</v>
      </c>
      <c r="K402" s="80"/>
      <c r="L402" s="72">
        <f t="shared" si="73"/>
        <v>0</v>
      </c>
      <c r="M402" s="72">
        <f>0</f>
        <v>0</v>
      </c>
      <c r="N402" s="72">
        <f t="shared" si="79"/>
        <v>0</v>
      </c>
      <c r="O402" s="72">
        <f t="shared" si="80"/>
        <v>0</v>
      </c>
      <c r="P402" s="72">
        <f t="shared" si="81"/>
        <v>0</v>
      </c>
      <c r="Q402" s="72">
        <f t="shared" si="75"/>
        <v>0</v>
      </c>
      <c r="R402" s="74">
        <f t="shared" si="82"/>
        <v>0</v>
      </c>
      <c r="S402" s="75">
        <f>IF(I402&gt;0,Q402-(SUM($J$7:J402)+$E$35),0)</f>
        <v>0</v>
      </c>
      <c r="T402" s="76">
        <f t="shared" si="83"/>
        <v>1</v>
      </c>
      <c r="U402" s="76">
        <f t="shared" si="84"/>
        <v>0</v>
      </c>
      <c r="V402" s="77">
        <f t="shared" si="76"/>
        <v>360</v>
      </c>
      <c r="W402" s="78">
        <f t="shared" si="77"/>
        <v>0</v>
      </c>
    </row>
    <row r="403" spans="9:23" x14ac:dyDescent="0.25">
      <c r="I403" s="82">
        <f t="shared" si="78"/>
        <v>0</v>
      </c>
      <c r="J403" s="72">
        <f t="shared" si="74"/>
        <v>0</v>
      </c>
      <c r="K403" s="83"/>
      <c r="L403" s="72">
        <f t="shared" si="73"/>
        <v>0</v>
      </c>
      <c r="M403" s="72">
        <f>0</f>
        <v>0</v>
      </c>
      <c r="N403" s="72">
        <f t="shared" si="79"/>
        <v>0</v>
      </c>
      <c r="O403" s="72">
        <f t="shared" si="80"/>
        <v>0</v>
      </c>
      <c r="P403" s="72">
        <f t="shared" si="81"/>
        <v>0</v>
      </c>
      <c r="Q403" s="72">
        <f t="shared" si="75"/>
        <v>0</v>
      </c>
      <c r="R403" s="74">
        <f t="shared" si="82"/>
        <v>0</v>
      </c>
      <c r="S403" s="75">
        <f>IF(I403&gt;0,Q403-(SUM($J$7:J403)+$E$35),0)</f>
        <v>0</v>
      </c>
      <c r="T403" s="76">
        <f t="shared" si="83"/>
        <v>1</v>
      </c>
      <c r="U403" s="76">
        <f t="shared" si="84"/>
        <v>0</v>
      </c>
      <c r="V403" s="77">
        <f t="shared" si="76"/>
        <v>360</v>
      </c>
      <c r="W403" s="78">
        <f t="shared" si="77"/>
        <v>0</v>
      </c>
    </row>
    <row r="404" spans="9:23" x14ac:dyDescent="0.25">
      <c r="I404" s="79">
        <f t="shared" si="78"/>
        <v>0</v>
      </c>
      <c r="J404" s="72">
        <f t="shared" si="74"/>
        <v>0</v>
      </c>
      <c r="K404" s="80"/>
      <c r="L404" s="72">
        <f t="shared" si="73"/>
        <v>0</v>
      </c>
      <c r="M404" s="72">
        <f>0</f>
        <v>0</v>
      </c>
      <c r="N404" s="72">
        <f t="shared" si="79"/>
        <v>0</v>
      </c>
      <c r="O404" s="72">
        <f t="shared" si="80"/>
        <v>0</v>
      </c>
      <c r="P404" s="72">
        <f t="shared" si="81"/>
        <v>0</v>
      </c>
      <c r="Q404" s="72">
        <f t="shared" si="75"/>
        <v>0</v>
      </c>
      <c r="R404" s="74">
        <f t="shared" si="82"/>
        <v>0</v>
      </c>
      <c r="S404" s="75">
        <f>IF(I404&gt;0,Q404-(SUM($J$7:J404)+$E$35),0)</f>
        <v>0</v>
      </c>
      <c r="T404" s="76">
        <f t="shared" si="83"/>
        <v>1</v>
      </c>
      <c r="U404" s="76">
        <f t="shared" si="84"/>
        <v>0</v>
      </c>
      <c r="V404" s="77">
        <f t="shared" si="76"/>
        <v>360</v>
      </c>
      <c r="W404" s="78">
        <f t="shared" si="77"/>
        <v>0</v>
      </c>
    </row>
    <row r="405" spans="9:23" x14ac:dyDescent="0.25">
      <c r="I405" s="79">
        <f t="shared" si="78"/>
        <v>0</v>
      </c>
      <c r="J405" s="72">
        <f t="shared" si="74"/>
        <v>0</v>
      </c>
      <c r="K405" s="80"/>
      <c r="L405" s="72">
        <f t="shared" si="73"/>
        <v>0</v>
      </c>
      <c r="M405" s="72">
        <f>0</f>
        <v>0</v>
      </c>
      <c r="N405" s="72">
        <f t="shared" si="79"/>
        <v>0</v>
      </c>
      <c r="O405" s="72">
        <f t="shared" si="80"/>
        <v>0</v>
      </c>
      <c r="P405" s="72">
        <f t="shared" si="81"/>
        <v>0</v>
      </c>
      <c r="Q405" s="72">
        <f t="shared" si="75"/>
        <v>0</v>
      </c>
      <c r="R405" s="74">
        <f t="shared" si="82"/>
        <v>0</v>
      </c>
      <c r="S405" s="75">
        <f>IF(I405&gt;0,Q405-(SUM($J$7:J405)+$E$35),0)</f>
        <v>0</v>
      </c>
      <c r="T405" s="76">
        <f t="shared" si="83"/>
        <v>1</v>
      </c>
      <c r="U405" s="76">
        <f t="shared" si="84"/>
        <v>0</v>
      </c>
      <c r="V405" s="77">
        <f t="shared" si="76"/>
        <v>360</v>
      </c>
      <c r="W405" s="78">
        <f t="shared" si="77"/>
        <v>0</v>
      </c>
    </row>
    <row r="406" spans="9:23" x14ac:dyDescent="0.25">
      <c r="I406" s="79">
        <f t="shared" si="78"/>
        <v>0</v>
      </c>
      <c r="J406" s="72">
        <f t="shared" si="74"/>
        <v>0</v>
      </c>
      <c r="K406" s="80"/>
      <c r="L406" s="72">
        <f t="shared" si="73"/>
        <v>0</v>
      </c>
      <c r="M406" s="72">
        <f>0</f>
        <v>0</v>
      </c>
      <c r="N406" s="72">
        <f t="shared" si="79"/>
        <v>0</v>
      </c>
      <c r="O406" s="72">
        <f t="shared" si="80"/>
        <v>0</v>
      </c>
      <c r="P406" s="72">
        <f t="shared" si="81"/>
        <v>0</v>
      </c>
      <c r="Q406" s="72">
        <f t="shared" si="75"/>
        <v>0</v>
      </c>
      <c r="R406" s="74">
        <f t="shared" si="82"/>
        <v>0</v>
      </c>
      <c r="S406" s="75">
        <f>IF(I406&gt;0,Q406-(SUM($J$7:J406)+$E$35),0)</f>
        <v>0</v>
      </c>
      <c r="T406" s="76">
        <f t="shared" si="83"/>
        <v>1</v>
      </c>
      <c r="U406" s="76">
        <f t="shared" si="84"/>
        <v>0</v>
      </c>
      <c r="V406" s="77">
        <f t="shared" si="76"/>
        <v>360</v>
      </c>
      <c r="W406" s="78">
        <f t="shared" si="77"/>
        <v>0</v>
      </c>
    </row>
    <row r="407" spans="9:23" x14ac:dyDescent="0.25">
      <c r="I407" s="79">
        <f t="shared" si="78"/>
        <v>0</v>
      </c>
      <c r="J407" s="72">
        <f t="shared" si="74"/>
        <v>0</v>
      </c>
      <c r="K407" s="80"/>
      <c r="L407" s="72">
        <f t="shared" si="73"/>
        <v>0</v>
      </c>
      <c r="M407" s="72">
        <f>0</f>
        <v>0</v>
      </c>
      <c r="N407" s="72">
        <f t="shared" si="79"/>
        <v>0</v>
      </c>
      <c r="O407" s="72">
        <f t="shared" si="80"/>
        <v>0</v>
      </c>
      <c r="P407" s="72">
        <f t="shared" si="81"/>
        <v>0</v>
      </c>
      <c r="Q407" s="72">
        <f t="shared" si="75"/>
        <v>0</v>
      </c>
      <c r="R407" s="74">
        <f t="shared" si="82"/>
        <v>0</v>
      </c>
      <c r="S407" s="75">
        <f>IF(I407&gt;0,Q407-(SUM($J$7:J407)+$E$35),0)</f>
        <v>0</v>
      </c>
      <c r="T407" s="76">
        <f t="shared" si="83"/>
        <v>1</v>
      </c>
      <c r="U407" s="76">
        <f t="shared" si="84"/>
        <v>0</v>
      </c>
      <c r="V407" s="77">
        <f t="shared" si="76"/>
        <v>360</v>
      </c>
      <c r="W407" s="78">
        <f t="shared" si="77"/>
        <v>0</v>
      </c>
    </row>
    <row r="408" spans="9:23" x14ac:dyDescent="0.25">
      <c r="I408" s="79">
        <f t="shared" si="78"/>
        <v>0</v>
      </c>
      <c r="J408" s="72">
        <f t="shared" si="74"/>
        <v>0</v>
      </c>
      <c r="K408" s="80"/>
      <c r="L408" s="72">
        <f t="shared" si="73"/>
        <v>0</v>
      </c>
      <c r="M408" s="72">
        <f>0</f>
        <v>0</v>
      </c>
      <c r="N408" s="72">
        <f t="shared" si="79"/>
        <v>0</v>
      </c>
      <c r="O408" s="72">
        <f t="shared" si="80"/>
        <v>0</v>
      </c>
      <c r="P408" s="72">
        <f t="shared" si="81"/>
        <v>0</v>
      </c>
      <c r="Q408" s="72">
        <f t="shared" si="75"/>
        <v>0</v>
      </c>
      <c r="R408" s="74">
        <f t="shared" si="82"/>
        <v>0</v>
      </c>
      <c r="S408" s="75">
        <f>IF(I408&gt;0,Q408-(SUM($J$7:J408)+$E$35),0)</f>
        <v>0</v>
      </c>
      <c r="T408" s="76">
        <f t="shared" si="83"/>
        <v>1</v>
      </c>
      <c r="U408" s="76">
        <f t="shared" si="84"/>
        <v>0</v>
      </c>
      <c r="V408" s="77">
        <f t="shared" si="76"/>
        <v>360</v>
      </c>
      <c r="W408" s="78">
        <f t="shared" si="77"/>
        <v>0</v>
      </c>
    </row>
    <row r="409" spans="9:23" x14ac:dyDescent="0.25">
      <c r="I409" s="79">
        <f t="shared" si="78"/>
        <v>0</v>
      </c>
      <c r="J409" s="72">
        <f t="shared" si="74"/>
        <v>0</v>
      </c>
      <c r="K409" s="80"/>
      <c r="L409" s="72">
        <f t="shared" si="73"/>
        <v>0</v>
      </c>
      <c r="M409" s="72">
        <f>0</f>
        <v>0</v>
      </c>
      <c r="N409" s="72">
        <f t="shared" si="79"/>
        <v>0</v>
      </c>
      <c r="O409" s="72">
        <f t="shared" si="80"/>
        <v>0</v>
      </c>
      <c r="P409" s="72">
        <f t="shared" si="81"/>
        <v>0</v>
      </c>
      <c r="Q409" s="72">
        <f t="shared" si="75"/>
        <v>0</v>
      </c>
      <c r="R409" s="74">
        <f t="shared" si="82"/>
        <v>0</v>
      </c>
      <c r="S409" s="75">
        <f>IF(I409&gt;0,Q409-(SUM($J$7:J409)+$E$35),0)</f>
        <v>0</v>
      </c>
      <c r="T409" s="76">
        <f t="shared" si="83"/>
        <v>1</v>
      </c>
      <c r="U409" s="76">
        <f t="shared" si="84"/>
        <v>0</v>
      </c>
      <c r="V409" s="77">
        <f t="shared" si="76"/>
        <v>360</v>
      </c>
      <c r="W409" s="78">
        <f t="shared" si="77"/>
        <v>0</v>
      </c>
    </row>
    <row r="410" spans="9:23" x14ac:dyDescent="0.25">
      <c r="I410" s="79">
        <f t="shared" si="78"/>
        <v>0</v>
      </c>
      <c r="J410" s="72">
        <f t="shared" si="74"/>
        <v>0</v>
      </c>
      <c r="K410" s="80"/>
      <c r="L410" s="72">
        <f t="shared" si="73"/>
        <v>0</v>
      </c>
      <c r="M410" s="72">
        <f>0</f>
        <v>0</v>
      </c>
      <c r="N410" s="72">
        <f t="shared" si="79"/>
        <v>0</v>
      </c>
      <c r="O410" s="72">
        <f t="shared" si="80"/>
        <v>0</v>
      </c>
      <c r="P410" s="72">
        <f t="shared" si="81"/>
        <v>0</v>
      </c>
      <c r="Q410" s="72">
        <f t="shared" si="75"/>
        <v>0</v>
      </c>
      <c r="R410" s="74">
        <f t="shared" si="82"/>
        <v>0</v>
      </c>
      <c r="S410" s="75">
        <f>IF(I410&gt;0,Q410-(SUM($J$7:J410)+$E$35),0)</f>
        <v>0</v>
      </c>
      <c r="T410" s="76">
        <f t="shared" si="83"/>
        <v>1</v>
      </c>
      <c r="U410" s="76">
        <f t="shared" si="84"/>
        <v>0</v>
      </c>
      <c r="V410" s="77">
        <f t="shared" si="76"/>
        <v>360</v>
      </c>
      <c r="W410" s="78">
        <f t="shared" si="77"/>
        <v>0</v>
      </c>
    </row>
    <row r="411" spans="9:23" x14ac:dyDescent="0.25">
      <c r="I411" s="79">
        <f t="shared" si="78"/>
        <v>0</v>
      </c>
      <c r="J411" s="72">
        <f t="shared" si="74"/>
        <v>0</v>
      </c>
      <c r="K411" s="80"/>
      <c r="L411" s="72">
        <f t="shared" si="73"/>
        <v>0</v>
      </c>
      <c r="M411" s="72">
        <f>0</f>
        <v>0</v>
      </c>
      <c r="N411" s="72">
        <f t="shared" si="79"/>
        <v>0</v>
      </c>
      <c r="O411" s="72">
        <f t="shared" si="80"/>
        <v>0</v>
      </c>
      <c r="P411" s="72">
        <f t="shared" si="81"/>
        <v>0</v>
      </c>
      <c r="Q411" s="72">
        <f t="shared" si="75"/>
        <v>0</v>
      </c>
      <c r="R411" s="74">
        <f t="shared" si="82"/>
        <v>0</v>
      </c>
      <c r="S411" s="75">
        <f>IF(I411&gt;0,Q411-(SUM($J$7:J411)+$E$35),0)</f>
        <v>0</v>
      </c>
      <c r="T411" s="76">
        <f t="shared" si="83"/>
        <v>1</v>
      </c>
      <c r="U411" s="76">
        <f t="shared" si="84"/>
        <v>0</v>
      </c>
      <c r="V411" s="77">
        <f t="shared" si="76"/>
        <v>360</v>
      </c>
      <c r="W411" s="78">
        <f t="shared" si="77"/>
        <v>0</v>
      </c>
    </row>
    <row r="412" spans="9:23" x14ac:dyDescent="0.25">
      <c r="I412" s="79">
        <f t="shared" si="78"/>
        <v>0</v>
      </c>
      <c r="J412" s="72">
        <f t="shared" si="74"/>
        <v>0</v>
      </c>
      <c r="K412" s="80"/>
      <c r="L412" s="72">
        <f t="shared" si="73"/>
        <v>0</v>
      </c>
      <c r="M412" s="72">
        <f>0</f>
        <v>0</v>
      </c>
      <c r="N412" s="72">
        <f t="shared" si="79"/>
        <v>0</v>
      </c>
      <c r="O412" s="72">
        <f t="shared" si="80"/>
        <v>0</v>
      </c>
      <c r="P412" s="72">
        <f t="shared" si="81"/>
        <v>0</v>
      </c>
      <c r="Q412" s="72">
        <f t="shared" si="75"/>
        <v>0</v>
      </c>
      <c r="R412" s="74">
        <f t="shared" si="82"/>
        <v>0</v>
      </c>
      <c r="S412" s="75">
        <f>IF(I412&gt;0,Q412-(SUM($J$7:J412)+$E$35),0)</f>
        <v>0</v>
      </c>
      <c r="T412" s="76">
        <f t="shared" si="83"/>
        <v>1</v>
      </c>
      <c r="U412" s="76">
        <f t="shared" si="84"/>
        <v>0</v>
      </c>
      <c r="V412" s="77">
        <f t="shared" si="76"/>
        <v>360</v>
      </c>
      <c r="W412" s="78">
        <f t="shared" si="77"/>
        <v>0</v>
      </c>
    </row>
    <row r="413" spans="9:23" x14ac:dyDescent="0.25">
      <c r="I413" s="79">
        <f t="shared" si="78"/>
        <v>0</v>
      </c>
      <c r="J413" s="72">
        <f t="shared" si="74"/>
        <v>0</v>
      </c>
      <c r="K413" s="80"/>
      <c r="L413" s="72">
        <f t="shared" si="73"/>
        <v>0</v>
      </c>
      <c r="M413" s="72">
        <f>0</f>
        <v>0</v>
      </c>
      <c r="N413" s="72">
        <f t="shared" si="79"/>
        <v>0</v>
      </c>
      <c r="O413" s="72">
        <f t="shared" si="80"/>
        <v>0</v>
      </c>
      <c r="P413" s="72">
        <f t="shared" si="81"/>
        <v>0</v>
      </c>
      <c r="Q413" s="72">
        <f t="shared" si="75"/>
        <v>0</v>
      </c>
      <c r="R413" s="74">
        <f t="shared" si="82"/>
        <v>0</v>
      </c>
      <c r="S413" s="75">
        <f>IF(I413&gt;0,Q413-(SUM($J$7:J413)+$E$35),0)</f>
        <v>0</v>
      </c>
      <c r="T413" s="76">
        <f t="shared" si="83"/>
        <v>1</v>
      </c>
      <c r="U413" s="76">
        <f t="shared" si="84"/>
        <v>0</v>
      </c>
      <c r="V413" s="77">
        <f t="shared" si="76"/>
        <v>360</v>
      </c>
      <c r="W413" s="78">
        <f t="shared" si="77"/>
        <v>0</v>
      </c>
    </row>
    <row r="414" spans="9:23" x14ac:dyDescent="0.25">
      <c r="I414" s="79">
        <f t="shared" si="78"/>
        <v>0</v>
      </c>
      <c r="J414" s="72">
        <f t="shared" si="74"/>
        <v>0</v>
      </c>
      <c r="K414" s="80"/>
      <c r="L414" s="72">
        <f t="shared" si="73"/>
        <v>0</v>
      </c>
      <c r="M414" s="72">
        <f>0</f>
        <v>0</v>
      </c>
      <c r="N414" s="72">
        <f t="shared" si="79"/>
        <v>0</v>
      </c>
      <c r="O414" s="72">
        <f t="shared" si="80"/>
        <v>0</v>
      </c>
      <c r="P414" s="72">
        <f t="shared" si="81"/>
        <v>0</v>
      </c>
      <c r="Q414" s="72">
        <f t="shared" si="75"/>
        <v>0</v>
      </c>
      <c r="R414" s="74">
        <f t="shared" si="82"/>
        <v>0</v>
      </c>
      <c r="S414" s="75">
        <f>IF(I414&gt;0,Q414-(SUM($J$7:J414)+$E$35),0)</f>
        <v>0</v>
      </c>
      <c r="T414" s="76">
        <f t="shared" si="83"/>
        <v>1</v>
      </c>
      <c r="U414" s="76">
        <f t="shared" si="84"/>
        <v>0</v>
      </c>
      <c r="V414" s="77">
        <f t="shared" si="76"/>
        <v>360</v>
      </c>
      <c r="W414" s="78">
        <f t="shared" si="77"/>
        <v>0</v>
      </c>
    </row>
    <row r="415" spans="9:23" x14ac:dyDescent="0.25">
      <c r="I415" s="82">
        <f t="shared" si="78"/>
        <v>0</v>
      </c>
      <c r="J415" s="72">
        <f t="shared" si="74"/>
        <v>0</v>
      </c>
      <c r="K415" s="83"/>
      <c r="L415" s="72">
        <f t="shared" si="73"/>
        <v>0</v>
      </c>
      <c r="M415" s="72">
        <f>0</f>
        <v>0</v>
      </c>
      <c r="N415" s="72">
        <f t="shared" si="79"/>
        <v>0</v>
      </c>
      <c r="O415" s="72">
        <f t="shared" si="80"/>
        <v>0</v>
      </c>
      <c r="P415" s="72">
        <f t="shared" si="81"/>
        <v>0</v>
      </c>
      <c r="Q415" s="72">
        <f t="shared" si="75"/>
        <v>0</v>
      </c>
      <c r="R415" s="74">
        <f t="shared" si="82"/>
        <v>0</v>
      </c>
      <c r="S415" s="75">
        <f>IF(I415&gt;0,Q415-(SUM($J$7:J415)+$E$35),0)</f>
        <v>0</v>
      </c>
      <c r="T415" s="76">
        <f t="shared" si="83"/>
        <v>1</v>
      </c>
      <c r="U415" s="76">
        <f t="shared" si="84"/>
        <v>0</v>
      </c>
      <c r="V415" s="77">
        <f t="shared" si="76"/>
        <v>360</v>
      </c>
      <c r="W415" s="78">
        <f t="shared" si="77"/>
        <v>0</v>
      </c>
    </row>
    <row r="416" spans="9:23" x14ac:dyDescent="0.25">
      <c r="I416" s="79">
        <f t="shared" si="78"/>
        <v>0</v>
      </c>
      <c r="J416" s="72">
        <f t="shared" si="74"/>
        <v>0</v>
      </c>
      <c r="K416" s="80"/>
      <c r="L416" s="72">
        <f t="shared" si="73"/>
        <v>0</v>
      </c>
      <c r="M416" s="72">
        <f>0</f>
        <v>0</v>
      </c>
      <c r="N416" s="72">
        <f t="shared" si="79"/>
        <v>0</v>
      </c>
      <c r="O416" s="72">
        <f t="shared" si="80"/>
        <v>0</v>
      </c>
      <c r="P416" s="72">
        <f t="shared" si="81"/>
        <v>0</v>
      </c>
      <c r="Q416" s="72">
        <f t="shared" si="75"/>
        <v>0</v>
      </c>
      <c r="R416" s="74">
        <f t="shared" si="82"/>
        <v>0</v>
      </c>
      <c r="S416" s="75">
        <f>IF(I416&gt;0,Q416-(SUM($J$7:J416)+$E$35),0)</f>
        <v>0</v>
      </c>
      <c r="T416" s="76">
        <f t="shared" si="83"/>
        <v>1</v>
      </c>
      <c r="U416" s="76">
        <f t="shared" si="84"/>
        <v>0</v>
      </c>
      <c r="V416" s="77">
        <f t="shared" si="76"/>
        <v>360</v>
      </c>
      <c r="W416" s="78">
        <f t="shared" si="77"/>
        <v>0</v>
      </c>
    </row>
    <row r="417" spans="9:23" x14ac:dyDescent="0.25">
      <c r="I417" s="79">
        <f t="shared" si="78"/>
        <v>0</v>
      </c>
      <c r="J417" s="72">
        <f t="shared" si="74"/>
        <v>0</v>
      </c>
      <c r="K417" s="80"/>
      <c r="L417" s="72">
        <f t="shared" si="73"/>
        <v>0</v>
      </c>
      <c r="M417" s="72">
        <f>0</f>
        <v>0</v>
      </c>
      <c r="N417" s="72">
        <f t="shared" si="79"/>
        <v>0</v>
      </c>
      <c r="O417" s="72">
        <f t="shared" si="80"/>
        <v>0</v>
      </c>
      <c r="P417" s="72">
        <f t="shared" si="81"/>
        <v>0</v>
      </c>
      <c r="Q417" s="72">
        <f t="shared" si="75"/>
        <v>0</v>
      </c>
      <c r="R417" s="74">
        <f t="shared" si="82"/>
        <v>0</v>
      </c>
      <c r="S417" s="75">
        <f>IF(I417&gt;0,Q417-(SUM($J$7:J417)+$E$35),0)</f>
        <v>0</v>
      </c>
      <c r="T417" s="76">
        <f t="shared" si="83"/>
        <v>1</v>
      </c>
      <c r="U417" s="76">
        <f t="shared" si="84"/>
        <v>0</v>
      </c>
      <c r="V417" s="77">
        <f t="shared" si="76"/>
        <v>360</v>
      </c>
      <c r="W417" s="78">
        <f t="shared" si="77"/>
        <v>0</v>
      </c>
    </row>
    <row r="418" spans="9:23" x14ac:dyDescent="0.25">
      <c r="I418" s="79">
        <f t="shared" si="78"/>
        <v>0</v>
      </c>
      <c r="J418" s="72">
        <f t="shared" si="74"/>
        <v>0</v>
      </c>
      <c r="K418" s="80"/>
      <c r="L418" s="72">
        <f t="shared" si="73"/>
        <v>0</v>
      </c>
      <c r="M418" s="72">
        <f>0</f>
        <v>0</v>
      </c>
      <c r="N418" s="72">
        <f t="shared" si="79"/>
        <v>0</v>
      </c>
      <c r="O418" s="72">
        <f t="shared" si="80"/>
        <v>0</v>
      </c>
      <c r="P418" s="72">
        <f t="shared" si="81"/>
        <v>0</v>
      </c>
      <c r="Q418" s="72">
        <f t="shared" si="75"/>
        <v>0</v>
      </c>
      <c r="R418" s="74">
        <f t="shared" si="82"/>
        <v>0</v>
      </c>
      <c r="S418" s="75">
        <f>IF(I418&gt;0,Q418-(SUM($J$7:J418)+$E$35),0)</f>
        <v>0</v>
      </c>
      <c r="T418" s="76">
        <f t="shared" si="83"/>
        <v>1</v>
      </c>
      <c r="U418" s="76">
        <f t="shared" si="84"/>
        <v>0</v>
      </c>
      <c r="V418" s="77">
        <f t="shared" si="76"/>
        <v>360</v>
      </c>
      <c r="W418" s="78">
        <f t="shared" si="77"/>
        <v>0</v>
      </c>
    </row>
    <row r="419" spans="9:23" x14ac:dyDescent="0.25">
      <c r="I419" s="79">
        <f t="shared" si="78"/>
        <v>0</v>
      </c>
      <c r="J419" s="72">
        <f t="shared" si="74"/>
        <v>0</v>
      </c>
      <c r="K419" s="80"/>
      <c r="L419" s="72">
        <f t="shared" si="73"/>
        <v>0</v>
      </c>
      <c r="M419" s="72">
        <f>0</f>
        <v>0</v>
      </c>
      <c r="N419" s="72">
        <f t="shared" si="79"/>
        <v>0</v>
      </c>
      <c r="O419" s="72">
        <f t="shared" si="80"/>
        <v>0</v>
      </c>
      <c r="P419" s="72">
        <f t="shared" si="81"/>
        <v>0</v>
      </c>
      <c r="Q419" s="72">
        <f t="shared" si="75"/>
        <v>0</v>
      </c>
      <c r="R419" s="74">
        <f t="shared" si="82"/>
        <v>0</v>
      </c>
      <c r="S419" s="75">
        <f>IF(I419&gt;0,Q419-(SUM($J$7:J419)+$E$35),0)</f>
        <v>0</v>
      </c>
      <c r="T419" s="76">
        <f t="shared" si="83"/>
        <v>1</v>
      </c>
      <c r="U419" s="76">
        <f t="shared" si="84"/>
        <v>0</v>
      </c>
      <c r="V419" s="77">
        <f t="shared" si="76"/>
        <v>360</v>
      </c>
      <c r="W419" s="78">
        <f t="shared" si="77"/>
        <v>0</v>
      </c>
    </row>
    <row r="420" spans="9:23" x14ac:dyDescent="0.25">
      <c r="I420" s="79">
        <f t="shared" si="78"/>
        <v>0</v>
      </c>
      <c r="J420" s="72">
        <f t="shared" si="74"/>
        <v>0</v>
      </c>
      <c r="K420" s="80"/>
      <c r="L420" s="72">
        <f t="shared" si="73"/>
        <v>0</v>
      </c>
      <c r="M420" s="72">
        <f>0</f>
        <v>0</v>
      </c>
      <c r="N420" s="72">
        <f t="shared" si="79"/>
        <v>0</v>
      </c>
      <c r="O420" s="72">
        <f t="shared" si="80"/>
        <v>0</v>
      </c>
      <c r="P420" s="72">
        <f t="shared" si="81"/>
        <v>0</v>
      </c>
      <c r="Q420" s="72">
        <f t="shared" si="75"/>
        <v>0</v>
      </c>
      <c r="R420" s="74">
        <f t="shared" si="82"/>
        <v>0</v>
      </c>
      <c r="S420" s="75">
        <f>IF(I420&gt;0,Q420-(SUM($J$7:J420)+$E$35),0)</f>
        <v>0</v>
      </c>
      <c r="T420" s="76">
        <f t="shared" si="83"/>
        <v>1</v>
      </c>
      <c r="U420" s="76">
        <f t="shared" si="84"/>
        <v>0</v>
      </c>
      <c r="V420" s="77">
        <f t="shared" si="76"/>
        <v>360</v>
      </c>
      <c r="W420" s="78">
        <f t="shared" si="77"/>
        <v>0</v>
      </c>
    </row>
    <row r="421" spans="9:23" x14ac:dyDescent="0.25">
      <c r="I421" s="79">
        <f t="shared" si="78"/>
        <v>0</v>
      </c>
      <c r="J421" s="72">
        <f t="shared" si="74"/>
        <v>0</v>
      </c>
      <c r="K421" s="80"/>
      <c r="L421" s="72">
        <f t="shared" ref="L421:L484" si="85">IF(I421&gt;0,IF((MOD(I421,12)=0),$B$22+$B$48*$B$35,$B$48*$B$35),0)</f>
        <v>0</v>
      </c>
      <c r="M421" s="72">
        <f>0</f>
        <v>0</v>
      </c>
      <c r="N421" s="72">
        <f t="shared" si="79"/>
        <v>0</v>
      </c>
      <c r="O421" s="72">
        <f t="shared" si="80"/>
        <v>0</v>
      </c>
      <c r="P421" s="72">
        <f t="shared" si="81"/>
        <v>0</v>
      </c>
      <c r="Q421" s="72">
        <f t="shared" si="75"/>
        <v>0</v>
      </c>
      <c r="R421" s="74">
        <f t="shared" si="82"/>
        <v>0</v>
      </c>
      <c r="S421" s="75">
        <f>IF(I421&gt;0,Q421-(SUM($J$7:J421)+$E$35),0)</f>
        <v>0</v>
      </c>
      <c r="T421" s="76">
        <f t="shared" si="83"/>
        <v>1</v>
      </c>
      <c r="U421" s="76">
        <f t="shared" si="84"/>
        <v>0</v>
      </c>
      <c r="V421" s="77">
        <f t="shared" si="76"/>
        <v>360</v>
      </c>
      <c r="W421" s="78">
        <f t="shared" si="77"/>
        <v>0</v>
      </c>
    </row>
    <row r="422" spans="9:23" x14ac:dyDescent="0.25">
      <c r="I422" s="79">
        <f t="shared" si="78"/>
        <v>0</v>
      </c>
      <c r="J422" s="72">
        <f t="shared" si="74"/>
        <v>0</v>
      </c>
      <c r="K422" s="80"/>
      <c r="L422" s="72">
        <f t="shared" si="85"/>
        <v>0</v>
      </c>
      <c r="M422" s="72">
        <f>0</f>
        <v>0</v>
      </c>
      <c r="N422" s="72">
        <f t="shared" si="79"/>
        <v>0</v>
      </c>
      <c r="O422" s="72">
        <f t="shared" si="80"/>
        <v>0</v>
      </c>
      <c r="P422" s="72">
        <f t="shared" si="81"/>
        <v>0</v>
      </c>
      <c r="Q422" s="72">
        <f t="shared" si="75"/>
        <v>0</v>
      </c>
      <c r="R422" s="74">
        <f t="shared" si="82"/>
        <v>0</v>
      </c>
      <c r="S422" s="75">
        <f>IF(I422&gt;0,Q422-(SUM($J$7:J422)+$E$35),0)</f>
        <v>0</v>
      </c>
      <c r="T422" s="76">
        <f t="shared" si="83"/>
        <v>1</v>
      </c>
      <c r="U422" s="76">
        <f t="shared" si="84"/>
        <v>0</v>
      </c>
      <c r="V422" s="77">
        <f t="shared" si="76"/>
        <v>360</v>
      </c>
      <c r="W422" s="78">
        <f t="shared" si="77"/>
        <v>0</v>
      </c>
    </row>
    <row r="423" spans="9:23" x14ac:dyDescent="0.25">
      <c r="I423" s="79">
        <f t="shared" si="78"/>
        <v>0</v>
      </c>
      <c r="J423" s="72">
        <f t="shared" si="74"/>
        <v>0</v>
      </c>
      <c r="K423" s="80"/>
      <c r="L423" s="72">
        <f t="shared" si="85"/>
        <v>0</v>
      </c>
      <c r="M423" s="72">
        <f>0</f>
        <v>0</v>
      </c>
      <c r="N423" s="72">
        <f t="shared" si="79"/>
        <v>0</v>
      </c>
      <c r="O423" s="72">
        <f t="shared" si="80"/>
        <v>0</v>
      </c>
      <c r="P423" s="72">
        <f t="shared" si="81"/>
        <v>0</v>
      </c>
      <c r="Q423" s="72">
        <f t="shared" si="75"/>
        <v>0</v>
      </c>
      <c r="R423" s="74">
        <f t="shared" si="82"/>
        <v>0</v>
      </c>
      <c r="S423" s="75">
        <f>IF(I423&gt;0,Q423-(SUM($J$7:J423)+$E$35),0)</f>
        <v>0</v>
      </c>
      <c r="T423" s="76">
        <f t="shared" si="83"/>
        <v>1</v>
      </c>
      <c r="U423" s="76">
        <f t="shared" si="84"/>
        <v>0</v>
      </c>
      <c r="V423" s="77">
        <f t="shared" si="76"/>
        <v>360</v>
      </c>
      <c r="W423" s="78">
        <f t="shared" si="77"/>
        <v>0</v>
      </c>
    </row>
    <row r="424" spans="9:23" x14ac:dyDescent="0.25">
      <c r="I424" s="79">
        <f t="shared" si="78"/>
        <v>0</v>
      </c>
      <c r="J424" s="72">
        <f t="shared" si="74"/>
        <v>0</v>
      </c>
      <c r="K424" s="80"/>
      <c r="L424" s="72">
        <f t="shared" si="85"/>
        <v>0</v>
      </c>
      <c r="M424" s="72">
        <f>0</f>
        <v>0</v>
      </c>
      <c r="N424" s="72">
        <f t="shared" si="79"/>
        <v>0</v>
      </c>
      <c r="O424" s="72">
        <f t="shared" si="80"/>
        <v>0</v>
      </c>
      <c r="P424" s="72">
        <f t="shared" si="81"/>
        <v>0</v>
      </c>
      <c r="Q424" s="72">
        <f t="shared" si="75"/>
        <v>0</v>
      </c>
      <c r="R424" s="74">
        <f t="shared" si="82"/>
        <v>0</v>
      </c>
      <c r="S424" s="75">
        <f>IF(I424&gt;0,Q424-(SUM($J$7:J424)+$E$35),0)</f>
        <v>0</v>
      </c>
      <c r="T424" s="76">
        <f t="shared" si="83"/>
        <v>1</v>
      </c>
      <c r="U424" s="76">
        <f t="shared" si="84"/>
        <v>0</v>
      </c>
      <c r="V424" s="77">
        <f t="shared" si="76"/>
        <v>360</v>
      </c>
      <c r="W424" s="78">
        <f t="shared" si="77"/>
        <v>0</v>
      </c>
    </row>
    <row r="425" spans="9:23" x14ac:dyDescent="0.25">
      <c r="I425" s="79">
        <f t="shared" si="78"/>
        <v>0</v>
      </c>
      <c r="J425" s="72">
        <f t="shared" si="74"/>
        <v>0</v>
      </c>
      <c r="K425" s="80"/>
      <c r="L425" s="72">
        <f t="shared" si="85"/>
        <v>0</v>
      </c>
      <c r="M425" s="72">
        <f>0</f>
        <v>0</v>
      </c>
      <c r="N425" s="72">
        <f t="shared" si="79"/>
        <v>0</v>
      </c>
      <c r="O425" s="72">
        <f t="shared" si="80"/>
        <v>0</v>
      </c>
      <c r="P425" s="72">
        <f t="shared" si="81"/>
        <v>0</v>
      </c>
      <c r="Q425" s="72">
        <f t="shared" si="75"/>
        <v>0</v>
      </c>
      <c r="R425" s="74">
        <f t="shared" si="82"/>
        <v>0</v>
      </c>
      <c r="S425" s="75">
        <f>IF(I425&gt;0,Q425-(SUM($J$7:J425)+$E$35),0)</f>
        <v>0</v>
      </c>
      <c r="T425" s="76">
        <f t="shared" si="83"/>
        <v>1</v>
      </c>
      <c r="U425" s="76">
        <f t="shared" si="84"/>
        <v>0</v>
      </c>
      <c r="V425" s="77">
        <f t="shared" si="76"/>
        <v>360</v>
      </c>
      <c r="W425" s="78">
        <f t="shared" si="77"/>
        <v>0</v>
      </c>
    </row>
    <row r="426" spans="9:23" x14ac:dyDescent="0.25">
      <c r="I426" s="79">
        <f t="shared" si="78"/>
        <v>0</v>
      </c>
      <c r="J426" s="72">
        <f t="shared" si="74"/>
        <v>0</v>
      </c>
      <c r="K426" s="80"/>
      <c r="L426" s="72">
        <f t="shared" si="85"/>
        <v>0</v>
      </c>
      <c r="M426" s="72">
        <f>0</f>
        <v>0</v>
      </c>
      <c r="N426" s="72">
        <f t="shared" si="79"/>
        <v>0</v>
      </c>
      <c r="O426" s="72">
        <f t="shared" si="80"/>
        <v>0</v>
      </c>
      <c r="P426" s="72">
        <f t="shared" si="81"/>
        <v>0</v>
      </c>
      <c r="Q426" s="72">
        <f t="shared" si="75"/>
        <v>0</v>
      </c>
      <c r="R426" s="74">
        <f t="shared" si="82"/>
        <v>0</v>
      </c>
      <c r="S426" s="75">
        <f>IF(I426&gt;0,Q426-(SUM($J$7:J426)+$E$35),0)</f>
        <v>0</v>
      </c>
      <c r="T426" s="76">
        <f t="shared" si="83"/>
        <v>1</v>
      </c>
      <c r="U426" s="76">
        <f t="shared" si="84"/>
        <v>0</v>
      </c>
      <c r="V426" s="77">
        <f t="shared" si="76"/>
        <v>360</v>
      </c>
      <c r="W426" s="78">
        <f t="shared" si="77"/>
        <v>0</v>
      </c>
    </row>
    <row r="427" spans="9:23" x14ac:dyDescent="0.25">
      <c r="I427" s="82">
        <f t="shared" si="78"/>
        <v>0</v>
      </c>
      <c r="J427" s="72">
        <f t="shared" si="74"/>
        <v>0</v>
      </c>
      <c r="K427" s="83"/>
      <c r="L427" s="72">
        <f t="shared" si="85"/>
        <v>0</v>
      </c>
      <c r="M427" s="72">
        <f>0</f>
        <v>0</v>
      </c>
      <c r="N427" s="72">
        <f t="shared" si="79"/>
        <v>0</v>
      </c>
      <c r="O427" s="72">
        <f t="shared" si="80"/>
        <v>0</v>
      </c>
      <c r="P427" s="72">
        <f t="shared" si="81"/>
        <v>0</v>
      </c>
      <c r="Q427" s="72">
        <f t="shared" si="75"/>
        <v>0</v>
      </c>
      <c r="R427" s="74">
        <f t="shared" si="82"/>
        <v>0</v>
      </c>
      <c r="S427" s="75">
        <f>IF(I427&gt;0,Q427-(SUM($J$7:J427)+$E$35),0)</f>
        <v>0</v>
      </c>
      <c r="T427" s="76">
        <f t="shared" si="83"/>
        <v>1</v>
      </c>
      <c r="U427" s="76">
        <f t="shared" si="84"/>
        <v>0</v>
      </c>
      <c r="V427" s="77">
        <f t="shared" si="76"/>
        <v>360</v>
      </c>
      <c r="W427" s="78">
        <f t="shared" si="77"/>
        <v>0</v>
      </c>
    </row>
    <row r="428" spans="9:23" x14ac:dyDescent="0.25">
      <c r="I428" s="79">
        <f t="shared" si="78"/>
        <v>0</v>
      </c>
      <c r="J428" s="72">
        <f t="shared" si="74"/>
        <v>0</v>
      </c>
      <c r="K428" s="80"/>
      <c r="L428" s="72">
        <f t="shared" si="85"/>
        <v>0</v>
      </c>
      <c r="M428" s="72">
        <f>0</f>
        <v>0</v>
      </c>
      <c r="N428" s="72">
        <f t="shared" si="79"/>
        <v>0</v>
      </c>
      <c r="O428" s="72">
        <f t="shared" si="80"/>
        <v>0</v>
      </c>
      <c r="P428" s="72">
        <f t="shared" si="81"/>
        <v>0</v>
      </c>
      <c r="Q428" s="72">
        <f t="shared" si="75"/>
        <v>0</v>
      </c>
      <c r="R428" s="74">
        <f t="shared" si="82"/>
        <v>0</v>
      </c>
      <c r="S428" s="75">
        <f>IF(I428&gt;0,Q428-(SUM($J$7:J428)+$E$35),0)</f>
        <v>0</v>
      </c>
      <c r="T428" s="76">
        <f t="shared" si="83"/>
        <v>1</v>
      </c>
      <c r="U428" s="76">
        <f t="shared" si="84"/>
        <v>0</v>
      </c>
      <c r="V428" s="77">
        <f t="shared" si="76"/>
        <v>360</v>
      </c>
      <c r="W428" s="78">
        <f t="shared" si="77"/>
        <v>0</v>
      </c>
    </row>
    <row r="429" spans="9:23" x14ac:dyDescent="0.25">
      <c r="I429" s="79">
        <f t="shared" si="78"/>
        <v>0</v>
      </c>
      <c r="J429" s="72">
        <f t="shared" si="74"/>
        <v>0</v>
      </c>
      <c r="K429" s="80"/>
      <c r="L429" s="72">
        <f t="shared" si="85"/>
        <v>0</v>
      </c>
      <c r="M429" s="72">
        <f>0</f>
        <v>0</v>
      </c>
      <c r="N429" s="72">
        <f t="shared" si="79"/>
        <v>0</v>
      </c>
      <c r="O429" s="72">
        <f t="shared" si="80"/>
        <v>0</v>
      </c>
      <c r="P429" s="72">
        <f t="shared" si="81"/>
        <v>0</v>
      </c>
      <c r="Q429" s="72">
        <f t="shared" si="75"/>
        <v>0</v>
      </c>
      <c r="R429" s="74">
        <f t="shared" si="82"/>
        <v>0</v>
      </c>
      <c r="S429" s="75">
        <f>IF(I429&gt;0,Q429-(SUM($J$7:J429)+$E$35),0)</f>
        <v>0</v>
      </c>
      <c r="T429" s="76">
        <f t="shared" si="83"/>
        <v>1</v>
      </c>
      <c r="U429" s="76">
        <f t="shared" si="84"/>
        <v>0</v>
      </c>
      <c r="V429" s="77">
        <f t="shared" si="76"/>
        <v>360</v>
      </c>
      <c r="W429" s="78">
        <f t="shared" si="77"/>
        <v>0</v>
      </c>
    </row>
    <row r="430" spans="9:23" x14ac:dyDescent="0.25">
      <c r="I430" s="79">
        <f t="shared" si="78"/>
        <v>0</v>
      </c>
      <c r="J430" s="72">
        <f t="shared" si="74"/>
        <v>0</v>
      </c>
      <c r="K430" s="80"/>
      <c r="L430" s="72">
        <f t="shared" si="85"/>
        <v>0</v>
      </c>
      <c r="M430" s="72">
        <f>0</f>
        <v>0</v>
      </c>
      <c r="N430" s="72">
        <f t="shared" si="79"/>
        <v>0</v>
      </c>
      <c r="O430" s="72">
        <f t="shared" si="80"/>
        <v>0</v>
      </c>
      <c r="P430" s="72">
        <f t="shared" si="81"/>
        <v>0</v>
      </c>
      <c r="Q430" s="72">
        <f t="shared" si="75"/>
        <v>0</v>
      </c>
      <c r="R430" s="74">
        <f t="shared" si="82"/>
        <v>0</v>
      </c>
      <c r="S430" s="75">
        <f>IF(I430&gt;0,Q430-(SUM($J$7:J430)+$E$35),0)</f>
        <v>0</v>
      </c>
      <c r="T430" s="76">
        <f t="shared" si="83"/>
        <v>1</v>
      </c>
      <c r="U430" s="76">
        <f t="shared" si="84"/>
        <v>0</v>
      </c>
      <c r="V430" s="77">
        <f t="shared" si="76"/>
        <v>360</v>
      </c>
      <c r="W430" s="78">
        <f t="shared" si="77"/>
        <v>0</v>
      </c>
    </row>
    <row r="431" spans="9:23" x14ac:dyDescent="0.25">
      <c r="I431" s="79">
        <f t="shared" si="78"/>
        <v>0</v>
      </c>
      <c r="J431" s="72">
        <f t="shared" si="74"/>
        <v>0</v>
      </c>
      <c r="K431" s="80"/>
      <c r="L431" s="72">
        <f t="shared" si="85"/>
        <v>0</v>
      </c>
      <c r="M431" s="72">
        <f>0</f>
        <v>0</v>
      </c>
      <c r="N431" s="72">
        <f t="shared" si="79"/>
        <v>0</v>
      </c>
      <c r="O431" s="72">
        <f t="shared" si="80"/>
        <v>0</v>
      </c>
      <c r="P431" s="72">
        <f t="shared" si="81"/>
        <v>0</v>
      </c>
      <c r="Q431" s="72">
        <f t="shared" si="75"/>
        <v>0</v>
      </c>
      <c r="R431" s="74">
        <f t="shared" si="82"/>
        <v>0</v>
      </c>
      <c r="S431" s="75">
        <f>IF(I431&gt;0,Q431-(SUM($J$7:J431)+$E$35),0)</f>
        <v>0</v>
      </c>
      <c r="T431" s="76">
        <f t="shared" si="83"/>
        <v>1</v>
      </c>
      <c r="U431" s="76">
        <f t="shared" si="84"/>
        <v>0</v>
      </c>
      <c r="V431" s="77">
        <f t="shared" si="76"/>
        <v>360</v>
      </c>
      <c r="W431" s="78">
        <f t="shared" si="77"/>
        <v>0</v>
      </c>
    </row>
    <row r="432" spans="9:23" x14ac:dyDescent="0.25">
      <c r="I432" s="79">
        <f t="shared" si="78"/>
        <v>0</v>
      </c>
      <c r="J432" s="72">
        <f t="shared" si="74"/>
        <v>0</v>
      </c>
      <c r="K432" s="80"/>
      <c r="L432" s="72">
        <f t="shared" si="85"/>
        <v>0</v>
      </c>
      <c r="M432" s="72">
        <f>0</f>
        <v>0</v>
      </c>
      <c r="N432" s="72">
        <f t="shared" si="79"/>
        <v>0</v>
      </c>
      <c r="O432" s="72">
        <f t="shared" si="80"/>
        <v>0</v>
      </c>
      <c r="P432" s="72">
        <f t="shared" si="81"/>
        <v>0</v>
      </c>
      <c r="Q432" s="72">
        <f t="shared" si="75"/>
        <v>0</v>
      </c>
      <c r="R432" s="74">
        <f t="shared" si="82"/>
        <v>0</v>
      </c>
      <c r="S432" s="75">
        <f>IF(I432&gt;0,Q432-(SUM($J$7:J432)+$E$35),0)</f>
        <v>0</v>
      </c>
      <c r="T432" s="76">
        <f t="shared" si="83"/>
        <v>1</v>
      </c>
      <c r="U432" s="76">
        <f t="shared" si="84"/>
        <v>0</v>
      </c>
      <c r="V432" s="77">
        <f t="shared" si="76"/>
        <v>360</v>
      </c>
      <c r="W432" s="78">
        <f t="shared" si="77"/>
        <v>0</v>
      </c>
    </row>
    <row r="433" spans="9:23" x14ac:dyDescent="0.25">
      <c r="I433" s="79">
        <f t="shared" si="78"/>
        <v>0</v>
      </c>
      <c r="J433" s="72">
        <f t="shared" si="74"/>
        <v>0</v>
      </c>
      <c r="K433" s="80"/>
      <c r="L433" s="72">
        <f t="shared" si="85"/>
        <v>0</v>
      </c>
      <c r="M433" s="72">
        <f>0</f>
        <v>0</v>
      </c>
      <c r="N433" s="72">
        <f t="shared" si="79"/>
        <v>0</v>
      </c>
      <c r="O433" s="72">
        <f t="shared" si="80"/>
        <v>0</v>
      </c>
      <c r="P433" s="72">
        <f t="shared" si="81"/>
        <v>0</v>
      </c>
      <c r="Q433" s="72">
        <f t="shared" si="75"/>
        <v>0</v>
      </c>
      <c r="R433" s="74">
        <f t="shared" si="82"/>
        <v>0</v>
      </c>
      <c r="S433" s="75">
        <f>IF(I433&gt;0,Q433-(SUM($J$7:J433)+$E$35),0)</f>
        <v>0</v>
      </c>
      <c r="T433" s="76">
        <f t="shared" si="83"/>
        <v>1</v>
      </c>
      <c r="U433" s="76">
        <f t="shared" si="84"/>
        <v>0</v>
      </c>
      <c r="V433" s="77">
        <f t="shared" si="76"/>
        <v>360</v>
      </c>
      <c r="W433" s="78">
        <f t="shared" si="77"/>
        <v>0</v>
      </c>
    </row>
    <row r="434" spans="9:23" x14ac:dyDescent="0.25">
      <c r="I434" s="79">
        <f t="shared" si="78"/>
        <v>0</v>
      </c>
      <c r="J434" s="72">
        <f t="shared" si="74"/>
        <v>0</v>
      </c>
      <c r="K434" s="80"/>
      <c r="L434" s="72">
        <f t="shared" si="85"/>
        <v>0</v>
      </c>
      <c r="M434" s="72">
        <f>0</f>
        <v>0</v>
      </c>
      <c r="N434" s="72">
        <f t="shared" si="79"/>
        <v>0</v>
      </c>
      <c r="O434" s="72">
        <f t="shared" si="80"/>
        <v>0</v>
      </c>
      <c r="P434" s="72">
        <f t="shared" si="81"/>
        <v>0</v>
      </c>
      <c r="Q434" s="72">
        <f t="shared" si="75"/>
        <v>0</v>
      </c>
      <c r="R434" s="74">
        <f t="shared" si="82"/>
        <v>0</v>
      </c>
      <c r="S434" s="75">
        <f>IF(I434&gt;0,Q434-(SUM($J$7:J434)+$E$35),0)</f>
        <v>0</v>
      </c>
      <c r="T434" s="76">
        <f t="shared" si="83"/>
        <v>1</v>
      </c>
      <c r="U434" s="76">
        <f t="shared" si="84"/>
        <v>0</v>
      </c>
      <c r="V434" s="77">
        <f t="shared" si="76"/>
        <v>360</v>
      </c>
      <c r="W434" s="78">
        <f t="shared" si="77"/>
        <v>0</v>
      </c>
    </row>
    <row r="435" spans="9:23" x14ac:dyDescent="0.25">
      <c r="I435" s="79">
        <f t="shared" si="78"/>
        <v>0</v>
      </c>
      <c r="J435" s="72">
        <f t="shared" si="74"/>
        <v>0</v>
      </c>
      <c r="K435" s="80"/>
      <c r="L435" s="72">
        <f t="shared" si="85"/>
        <v>0</v>
      </c>
      <c r="M435" s="72">
        <f>0</f>
        <v>0</v>
      </c>
      <c r="N435" s="72">
        <f t="shared" si="79"/>
        <v>0</v>
      </c>
      <c r="O435" s="72">
        <f t="shared" si="80"/>
        <v>0</v>
      </c>
      <c r="P435" s="72">
        <f t="shared" si="81"/>
        <v>0</v>
      </c>
      <c r="Q435" s="72">
        <f t="shared" si="75"/>
        <v>0</v>
      </c>
      <c r="R435" s="74">
        <f t="shared" si="82"/>
        <v>0</v>
      </c>
      <c r="S435" s="75">
        <f>IF(I435&gt;0,Q435-(SUM($J$7:J435)+$E$35),0)</f>
        <v>0</v>
      </c>
      <c r="T435" s="76">
        <f t="shared" si="83"/>
        <v>1</v>
      </c>
      <c r="U435" s="76">
        <f t="shared" si="84"/>
        <v>0</v>
      </c>
      <c r="V435" s="77">
        <f t="shared" si="76"/>
        <v>360</v>
      </c>
      <c r="W435" s="78">
        <f t="shared" si="77"/>
        <v>0</v>
      </c>
    </row>
    <row r="436" spans="9:23" x14ac:dyDescent="0.25">
      <c r="I436" s="79">
        <f t="shared" si="78"/>
        <v>0</v>
      </c>
      <c r="J436" s="72">
        <f t="shared" si="74"/>
        <v>0</v>
      </c>
      <c r="K436" s="80"/>
      <c r="L436" s="72">
        <f t="shared" si="85"/>
        <v>0</v>
      </c>
      <c r="M436" s="72">
        <f>0</f>
        <v>0</v>
      </c>
      <c r="N436" s="72">
        <f t="shared" si="79"/>
        <v>0</v>
      </c>
      <c r="O436" s="72">
        <f t="shared" si="80"/>
        <v>0</v>
      </c>
      <c r="P436" s="72">
        <f t="shared" si="81"/>
        <v>0</v>
      </c>
      <c r="Q436" s="72">
        <f t="shared" si="75"/>
        <v>0</v>
      </c>
      <c r="R436" s="74">
        <f t="shared" si="82"/>
        <v>0</v>
      </c>
      <c r="S436" s="75">
        <f>IF(I436&gt;0,Q436-(SUM($J$7:J436)+$E$35),0)</f>
        <v>0</v>
      </c>
      <c r="T436" s="76">
        <f t="shared" si="83"/>
        <v>1</v>
      </c>
      <c r="U436" s="76">
        <f t="shared" si="84"/>
        <v>0</v>
      </c>
      <c r="V436" s="77">
        <f t="shared" si="76"/>
        <v>360</v>
      </c>
      <c r="W436" s="78">
        <f t="shared" si="77"/>
        <v>0</v>
      </c>
    </row>
    <row r="437" spans="9:23" x14ac:dyDescent="0.25">
      <c r="I437" s="79">
        <f t="shared" si="78"/>
        <v>0</v>
      </c>
      <c r="J437" s="72">
        <f t="shared" si="74"/>
        <v>0</v>
      </c>
      <c r="K437" s="80"/>
      <c r="L437" s="72">
        <f t="shared" si="85"/>
        <v>0</v>
      </c>
      <c r="M437" s="72">
        <f>0</f>
        <v>0</v>
      </c>
      <c r="N437" s="72">
        <f t="shared" si="79"/>
        <v>0</v>
      </c>
      <c r="O437" s="72">
        <f t="shared" si="80"/>
        <v>0</v>
      </c>
      <c r="P437" s="72">
        <f t="shared" si="81"/>
        <v>0</v>
      </c>
      <c r="Q437" s="72">
        <f t="shared" si="75"/>
        <v>0</v>
      </c>
      <c r="R437" s="74">
        <f t="shared" si="82"/>
        <v>0</v>
      </c>
      <c r="S437" s="75">
        <f>IF(I437&gt;0,Q437-(SUM($J$7:J437)+$E$35),0)</f>
        <v>0</v>
      </c>
      <c r="T437" s="76">
        <f t="shared" si="83"/>
        <v>1</v>
      </c>
      <c r="U437" s="76">
        <f t="shared" si="84"/>
        <v>0</v>
      </c>
      <c r="V437" s="77">
        <f t="shared" si="76"/>
        <v>360</v>
      </c>
      <c r="W437" s="78">
        <f t="shared" si="77"/>
        <v>0</v>
      </c>
    </row>
    <row r="438" spans="9:23" x14ac:dyDescent="0.25">
      <c r="I438" s="79">
        <f t="shared" si="78"/>
        <v>0</v>
      </c>
      <c r="J438" s="72">
        <f t="shared" si="74"/>
        <v>0</v>
      </c>
      <c r="K438" s="80"/>
      <c r="L438" s="72">
        <f t="shared" si="85"/>
        <v>0</v>
      </c>
      <c r="M438" s="72">
        <f>0</f>
        <v>0</v>
      </c>
      <c r="N438" s="72">
        <f t="shared" si="79"/>
        <v>0</v>
      </c>
      <c r="O438" s="72">
        <f t="shared" si="80"/>
        <v>0</v>
      </c>
      <c r="P438" s="72">
        <f t="shared" si="81"/>
        <v>0</v>
      </c>
      <c r="Q438" s="72">
        <f t="shared" si="75"/>
        <v>0</v>
      </c>
      <c r="R438" s="74">
        <f t="shared" si="82"/>
        <v>0</v>
      </c>
      <c r="S438" s="75">
        <f>IF(I438&gt;0,Q438-(SUM($J$7:J438)+$E$35),0)</f>
        <v>0</v>
      </c>
      <c r="T438" s="76">
        <f t="shared" si="83"/>
        <v>1</v>
      </c>
      <c r="U438" s="76">
        <f t="shared" si="84"/>
        <v>0</v>
      </c>
      <c r="V438" s="77">
        <f t="shared" si="76"/>
        <v>360</v>
      </c>
      <c r="W438" s="78">
        <f t="shared" si="77"/>
        <v>0</v>
      </c>
    </row>
    <row r="439" spans="9:23" x14ac:dyDescent="0.25">
      <c r="I439" s="82">
        <f t="shared" si="78"/>
        <v>0</v>
      </c>
      <c r="J439" s="72">
        <f t="shared" si="74"/>
        <v>0</v>
      </c>
      <c r="K439" s="83"/>
      <c r="L439" s="72">
        <f t="shared" si="85"/>
        <v>0</v>
      </c>
      <c r="M439" s="72">
        <f>0</f>
        <v>0</v>
      </c>
      <c r="N439" s="72">
        <f t="shared" si="79"/>
        <v>0</v>
      </c>
      <c r="O439" s="72">
        <f t="shared" si="80"/>
        <v>0</v>
      </c>
      <c r="P439" s="72">
        <f t="shared" si="81"/>
        <v>0</v>
      </c>
      <c r="Q439" s="72">
        <f t="shared" si="75"/>
        <v>0</v>
      </c>
      <c r="R439" s="74">
        <f t="shared" si="82"/>
        <v>0</v>
      </c>
      <c r="S439" s="75">
        <f>IF(I439&gt;0,Q439-(SUM($J$7:J439)+$E$35),0)</f>
        <v>0</v>
      </c>
      <c r="T439" s="76">
        <f t="shared" si="83"/>
        <v>1</v>
      </c>
      <c r="U439" s="76">
        <f t="shared" si="84"/>
        <v>0</v>
      </c>
      <c r="V439" s="77">
        <f t="shared" si="76"/>
        <v>360</v>
      </c>
      <c r="W439" s="78">
        <f t="shared" si="77"/>
        <v>0</v>
      </c>
    </row>
    <row r="440" spans="9:23" x14ac:dyDescent="0.25">
      <c r="I440" s="79">
        <f t="shared" si="78"/>
        <v>0</v>
      </c>
      <c r="J440" s="72">
        <f t="shared" si="74"/>
        <v>0</v>
      </c>
      <c r="K440" s="80"/>
      <c r="L440" s="72">
        <f t="shared" si="85"/>
        <v>0</v>
      </c>
      <c r="M440" s="72">
        <f>0</f>
        <v>0</v>
      </c>
      <c r="N440" s="72">
        <f t="shared" si="79"/>
        <v>0</v>
      </c>
      <c r="O440" s="72">
        <f t="shared" si="80"/>
        <v>0</v>
      </c>
      <c r="P440" s="72">
        <f t="shared" si="81"/>
        <v>0</v>
      </c>
      <c r="Q440" s="72">
        <f t="shared" si="75"/>
        <v>0</v>
      </c>
      <c r="R440" s="74">
        <f t="shared" si="82"/>
        <v>0</v>
      </c>
      <c r="S440" s="75">
        <f>IF(I440&gt;0,Q440-(SUM($J$7:J440)+$E$35),0)</f>
        <v>0</v>
      </c>
      <c r="T440" s="76">
        <f t="shared" si="83"/>
        <v>1</v>
      </c>
      <c r="U440" s="76">
        <f t="shared" si="84"/>
        <v>0</v>
      </c>
      <c r="V440" s="77">
        <f t="shared" si="76"/>
        <v>360</v>
      </c>
      <c r="W440" s="78">
        <f t="shared" si="77"/>
        <v>0</v>
      </c>
    </row>
    <row r="441" spans="9:23" x14ac:dyDescent="0.25">
      <c r="I441" s="79">
        <f t="shared" si="78"/>
        <v>0</v>
      </c>
      <c r="J441" s="72">
        <f t="shared" si="74"/>
        <v>0</v>
      </c>
      <c r="K441" s="80"/>
      <c r="L441" s="72">
        <f t="shared" si="85"/>
        <v>0</v>
      </c>
      <c r="M441" s="72">
        <f>0</f>
        <v>0</v>
      </c>
      <c r="N441" s="72">
        <f t="shared" si="79"/>
        <v>0</v>
      </c>
      <c r="O441" s="72">
        <f t="shared" si="80"/>
        <v>0</v>
      </c>
      <c r="P441" s="72">
        <f t="shared" si="81"/>
        <v>0</v>
      </c>
      <c r="Q441" s="72">
        <f t="shared" si="75"/>
        <v>0</v>
      </c>
      <c r="R441" s="74">
        <f t="shared" si="82"/>
        <v>0</v>
      </c>
      <c r="S441" s="75">
        <f>IF(I441&gt;0,Q441-(SUM($J$7:J441)+$E$35),0)</f>
        <v>0</v>
      </c>
      <c r="T441" s="76">
        <f t="shared" si="83"/>
        <v>1</v>
      </c>
      <c r="U441" s="76">
        <f t="shared" si="84"/>
        <v>0</v>
      </c>
      <c r="V441" s="77">
        <f t="shared" si="76"/>
        <v>360</v>
      </c>
      <c r="W441" s="78">
        <f t="shared" si="77"/>
        <v>0</v>
      </c>
    </row>
    <row r="442" spans="9:23" x14ac:dyDescent="0.25">
      <c r="I442" s="79">
        <f t="shared" si="78"/>
        <v>0</v>
      </c>
      <c r="J442" s="72">
        <f t="shared" si="74"/>
        <v>0</v>
      </c>
      <c r="K442" s="80"/>
      <c r="L442" s="72">
        <f t="shared" si="85"/>
        <v>0</v>
      </c>
      <c r="M442" s="72">
        <f>0</f>
        <v>0</v>
      </c>
      <c r="N442" s="72">
        <f t="shared" si="79"/>
        <v>0</v>
      </c>
      <c r="O442" s="72">
        <f t="shared" si="80"/>
        <v>0</v>
      </c>
      <c r="P442" s="72">
        <f t="shared" si="81"/>
        <v>0</v>
      </c>
      <c r="Q442" s="72">
        <f t="shared" si="75"/>
        <v>0</v>
      </c>
      <c r="R442" s="74">
        <f t="shared" si="82"/>
        <v>0</v>
      </c>
      <c r="S442" s="75">
        <f>IF(I442&gt;0,Q442-(SUM($J$7:J442)+$E$35),0)</f>
        <v>0</v>
      </c>
      <c r="T442" s="76">
        <f t="shared" si="83"/>
        <v>1</v>
      </c>
      <c r="U442" s="76">
        <f t="shared" si="84"/>
        <v>0</v>
      </c>
      <c r="V442" s="77">
        <f t="shared" si="76"/>
        <v>360</v>
      </c>
      <c r="W442" s="78">
        <f t="shared" si="77"/>
        <v>0</v>
      </c>
    </row>
    <row r="443" spans="9:23" x14ac:dyDescent="0.25">
      <c r="I443" s="79">
        <f t="shared" si="78"/>
        <v>0</v>
      </c>
      <c r="J443" s="72">
        <f t="shared" si="74"/>
        <v>0</v>
      </c>
      <c r="K443" s="80"/>
      <c r="L443" s="72">
        <f t="shared" si="85"/>
        <v>0</v>
      </c>
      <c r="M443" s="72">
        <f>0</f>
        <v>0</v>
      </c>
      <c r="N443" s="72">
        <f t="shared" si="79"/>
        <v>0</v>
      </c>
      <c r="O443" s="72">
        <f t="shared" si="80"/>
        <v>0</v>
      </c>
      <c r="P443" s="72">
        <f t="shared" si="81"/>
        <v>0</v>
      </c>
      <c r="Q443" s="72">
        <f t="shared" si="75"/>
        <v>0</v>
      </c>
      <c r="R443" s="74">
        <f t="shared" si="82"/>
        <v>0</v>
      </c>
      <c r="S443" s="75">
        <f>IF(I443&gt;0,Q443-(SUM($J$7:J443)+$E$35),0)</f>
        <v>0</v>
      </c>
      <c r="T443" s="76">
        <f t="shared" si="83"/>
        <v>1</v>
      </c>
      <c r="U443" s="76">
        <f t="shared" si="84"/>
        <v>0</v>
      </c>
      <c r="V443" s="77">
        <f t="shared" si="76"/>
        <v>360</v>
      </c>
      <c r="W443" s="78">
        <f t="shared" si="77"/>
        <v>0</v>
      </c>
    </row>
    <row r="444" spans="9:23" x14ac:dyDescent="0.25">
      <c r="I444" s="79">
        <f t="shared" si="78"/>
        <v>0</v>
      </c>
      <c r="J444" s="72">
        <f t="shared" si="74"/>
        <v>0</v>
      </c>
      <c r="K444" s="80"/>
      <c r="L444" s="72">
        <f t="shared" si="85"/>
        <v>0</v>
      </c>
      <c r="M444" s="72">
        <f>0</f>
        <v>0</v>
      </c>
      <c r="N444" s="72">
        <f t="shared" si="79"/>
        <v>0</v>
      </c>
      <c r="O444" s="72">
        <f t="shared" si="80"/>
        <v>0</v>
      </c>
      <c r="P444" s="72">
        <f t="shared" si="81"/>
        <v>0</v>
      </c>
      <c r="Q444" s="72">
        <f t="shared" si="75"/>
        <v>0</v>
      </c>
      <c r="R444" s="74">
        <f t="shared" si="82"/>
        <v>0</v>
      </c>
      <c r="S444" s="75">
        <f>IF(I444&gt;0,Q444-(SUM($J$7:J444)+$E$35),0)</f>
        <v>0</v>
      </c>
      <c r="T444" s="76">
        <f t="shared" si="83"/>
        <v>1</v>
      </c>
      <c r="U444" s="76">
        <f t="shared" si="84"/>
        <v>0</v>
      </c>
      <c r="V444" s="77">
        <f t="shared" si="76"/>
        <v>360</v>
      </c>
      <c r="W444" s="78">
        <f t="shared" si="77"/>
        <v>0</v>
      </c>
    </row>
    <row r="445" spans="9:23" x14ac:dyDescent="0.25">
      <c r="I445" s="79">
        <f t="shared" si="78"/>
        <v>0</v>
      </c>
      <c r="J445" s="72">
        <f t="shared" si="74"/>
        <v>0</v>
      </c>
      <c r="K445" s="80"/>
      <c r="L445" s="72">
        <f t="shared" si="85"/>
        <v>0</v>
      </c>
      <c r="M445" s="72">
        <f>0</f>
        <v>0</v>
      </c>
      <c r="N445" s="72">
        <f t="shared" si="79"/>
        <v>0</v>
      </c>
      <c r="O445" s="72">
        <f t="shared" si="80"/>
        <v>0</v>
      </c>
      <c r="P445" s="72">
        <f t="shared" si="81"/>
        <v>0</v>
      </c>
      <c r="Q445" s="72">
        <f t="shared" si="75"/>
        <v>0</v>
      </c>
      <c r="R445" s="74">
        <f t="shared" si="82"/>
        <v>0</v>
      </c>
      <c r="S445" s="75">
        <f>IF(I445&gt;0,Q445-(SUM($J$7:J445)+$E$35),0)</f>
        <v>0</v>
      </c>
      <c r="T445" s="76">
        <f t="shared" si="83"/>
        <v>1</v>
      </c>
      <c r="U445" s="76">
        <f t="shared" si="84"/>
        <v>0</v>
      </c>
      <c r="V445" s="77">
        <f t="shared" si="76"/>
        <v>360</v>
      </c>
      <c r="W445" s="78">
        <f t="shared" si="77"/>
        <v>0</v>
      </c>
    </row>
    <row r="446" spans="9:23" x14ac:dyDescent="0.25">
      <c r="I446" s="79">
        <f t="shared" si="78"/>
        <v>0</v>
      </c>
      <c r="J446" s="72">
        <f t="shared" si="74"/>
        <v>0</v>
      </c>
      <c r="K446" s="80"/>
      <c r="L446" s="72">
        <f t="shared" si="85"/>
        <v>0</v>
      </c>
      <c r="M446" s="72">
        <f>0</f>
        <v>0</v>
      </c>
      <c r="N446" s="72">
        <f t="shared" si="79"/>
        <v>0</v>
      </c>
      <c r="O446" s="72">
        <f t="shared" si="80"/>
        <v>0</v>
      </c>
      <c r="P446" s="72">
        <f t="shared" si="81"/>
        <v>0</v>
      </c>
      <c r="Q446" s="72">
        <f t="shared" si="75"/>
        <v>0</v>
      </c>
      <c r="R446" s="74">
        <f t="shared" si="82"/>
        <v>0</v>
      </c>
      <c r="S446" s="75">
        <f>IF(I446&gt;0,Q446-(SUM($J$7:J446)+$E$35),0)</f>
        <v>0</v>
      </c>
      <c r="T446" s="76">
        <f t="shared" si="83"/>
        <v>1</v>
      </c>
      <c r="U446" s="76">
        <f t="shared" si="84"/>
        <v>0</v>
      </c>
      <c r="V446" s="77">
        <f t="shared" si="76"/>
        <v>360</v>
      </c>
      <c r="W446" s="78">
        <f t="shared" si="77"/>
        <v>0</v>
      </c>
    </row>
    <row r="447" spans="9:23" x14ac:dyDescent="0.25">
      <c r="I447" s="79">
        <f t="shared" si="78"/>
        <v>0</v>
      </c>
      <c r="J447" s="72">
        <f t="shared" si="74"/>
        <v>0</v>
      </c>
      <c r="K447" s="80"/>
      <c r="L447" s="72">
        <f t="shared" si="85"/>
        <v>0</v>
      </c>
      <c r="M447" s="72">
        <f>0</f>
        <v>0</v>
      </c>
      <c r="N447" s="72">
        <f t="shared" si="79"/>
        <v>0</v>
      </c>
      <c r="O447" s="72">
        <f t="shared" si="80"/>
        <v>0</v>
      </c>
      <c r="P447" s="72">
        <f t="shared" si="81"/>
        <v>0</v>
      </c>
      <c r="Q447" s="72">
        <f t="shared" si="75"/>
        <v>0</v>
      </c>
      <c r="R447" s="74">
        <f t="shared" si="82"/>
        <v>0</v>
      </c>
      <c r="S447" s="75">
        <f>IF(I447&gt;0,Q447-(SUM($J$7:J447)+$E$35),0)</f>
        <v>0</v>
      </c>
      <c r="T447" s="76">
        <f t="shared" si="83"/>
        <v>1</v>
      </c>
      <c r="U447" s="76">
        <f t="shared" si="84"/>
        <v>0</v>
      </c>
      <c r="V447" s="77">
        <f t="shared" si="76"/>
        <v>360</v>
      </c>
      <c r="W447" s="78">
        <f t="shared" si="77"/>
        <v>0</v>
      </c>
    </row>
    <row r="448" spans="9:23" x14ac:dyDescent="0.25">
      <c r="I448" s="79">
        <f t="shared" si="78"/>
        <v>0</v>
      </c>
      <c r="J448" s="72">
        <f t="shared" si="74"/>
        <v>0</v>
      </c>
      <c r="K448" s="80"/>
      <c r="L448" s="72">
        <f t="shared" si="85"/>
        <v>0</v>
      </c>
      <c r="M448" s="72">
        <f>0</f>
        <v>0</v>
      </c>
      <c r="N448" s="72">
        <f t="shared" si="79"/>
        <v>0</v>
      </c>
      <c r="O448" s="72">
        <f t="shared" si="80"/>
        <v>0</v>
      </c>
      <c r="P448" s="72">
        <f t="shared" si="81"/>
        <v>0</v>
      </c>
      <c r="Q448" s="72">
        <f t="shared" si="75"/>
        <v>0</v>
      </c>
      <c r="R448" s="74">
        <f t="shared" si="82"/>
        <v>0</v>
      </c>
      <c r="S448" s="75">
        <f>IF(I448&gt;0,Q448-(SUM($J$7:J448)+$E$35),0)</f>
        <v>0</v>
      </c>
      <c r="T448" s="76">
        <f t="shared" si="83"/>
        <v>1</v>
      </c>
      <c r="U448" s="76">
        <f t="shared" si="84"/>
        <v>0</v>
      </c>
      <c r="V448" s="77">
        <f t="shared" si="76"/>
        <v>360</v>
      </c>
      <c r="W448" s="78">
        <f t="shared" si="77"/>
        <v>0</v>
      </c>
    </row>
    <row r="449" spans="9:23" x14ac:dyDescent="0.25">
      <c r="I449" s="79">
        <f t="shared" si="78"/>
        <v>0</v>
      </c>
      <c r="J449" s="72">
        <f t="shared" si="74"/>
        <v>0</v>
      </c>
      <c r="K449" s="80"/>
      <c r="L449" s="72">
        <f t="shared" si="85"/>
        <v>0</v>
      </c>
      <c r="M449" s="72">
        <f>0</f>
        <v>0</v>
      </c>
      <c r="N449" s="72">
        <f t="shared" si="79"/>
        <v>0</v>
      </c>
      <c r="O449" s="72">
        <f t="shared" si="80"/>
        <v>0</v>
      </c>
      <c r="P449" s="72">
        <f t="shared" si="81"/>
        <v>0</v>
      </c>
      <c r="Q449" s="72">
        <f t="shared" si="75"/>
        <v>0</v>
      </c>
      <c r="R449" s="74">
        <f t="shared" si="82"/>
        <v>0</v>
      </c>
      <c r="S449" s="75">
        <f>IF(I449&gt;0,Q449-(SUM($J$7:J449)+$E$35),0)</f>
        <v>0</v>
      </c>
      <c r="T449" s="76">
        <f t="shared" si="83"/>
        <v>1</v>
      </c>
      <c r="U449" s="76">
        <f t="shared" si="84"/>
        <v>0</v>
      </c>
      <c r="V449" s="77">
        <f t="shared" si="76"/>
        <v>360</v>
      </c>
      <c r="W449" s="78">
        <f t="shared" si="77"/>
        <v>0</v>
      </c>
    </row>
    <row r="450" spans="9:23" x14ac:dyDescent="0.25">
      <c r="I450" s="79">
        <f t="shared" si="78"/>
        <v>0</v>
      </c>
      <c r="J450" s="72">
        <f t="shared" si="74"/>
        <v>0</v>
      </c>
      <c r="K450" s="80"/>
      <c r="L450" s="72">
        <f t="shared" si="85"/>
        <v>0</v>
      </c>
      <c r="M450" s="72">
        <f>0</f>
        <v>0</v>
      </c>
      <c r="N450" s="72">
        <f t="shared" si="79"/>
        <v>0</v>
      </c>
      <c r="O450" s="72">
        <f t="shared" si="80"/>
        <v>0</v>
      </c>
      <c r="P450" s="72">
        <f t="shared" si="81"/>
        <v>0</v>
      </c>
      <c r="Q450" s="72">
        <f t="shared" si="75"/>
        <v>0</v>
      </c>
      <c r="R450" s="74">
        <f t="shared" si="82"/>
        <v>0</v>
      </c>
      <c r="S450" s="75">
        <f>IF(I450&gt;0,Q450-(SUM($J$7:J450)+$E$35),0)</f>
        <v>0</v>
      </c>
      <c r="T450" s="76">
        <f t="shared" si="83"/>
        <v>1</v>
      </c>
      <c r="U450" s="76">
        <f t="shared" si="84"/>
        <v>0</v>
      </c>
      <c r="V450" s="77">
        <f t="shared" si="76"/>
        <v>360</v>
      </c>
      <c r="W450" s="78">
        <f t="shared" si="77"/>
        <v>0</v>
      </c>
    </row>
    <row r="451" spans="9:23" x14ac:dyDescent="0.25">
      <c r="I451" s="82">
        <f t="shared" si="78"/>
        <v>0</v>
      </c>
      <c r="J451" s="72">
        <f t="shared" si="74"/>
        <v>0</v>
      </c>
      <c r="K451" s="83"/>
      <c r="L451" s="72">
        <f t="shared" si="85"/>
        <v>0</v>
      </c>
      <c r="M451" s="72">
        <f>0</f>
        <v>0</v>
      </c>
      <c r="N451" s="72">
        <f t="shared" si="79"/>
        <v>0</v>
      </c>
      <c r="O451" s="72">
        <f t="shared" si="80"/>
        <v>0</v>
      </c>
      <c r="P451" s="72">
        <f t="shared" si="81"/>
        <v>0</v>
      </c>
      <c r="Q451" s="72">
        <f t="shared" si="75"/>
        <v>0</v>
      </c>
      <c r="R451" s="74">
        <f t="shared" si="82"/>
        <v>0</v>
      </c>
      <c r="S451" s="75">
        <f>IF(I451&gt;0,Q451-(SUM($J$7:J451)+$E$35),0)</f>
        <v>0</v>
      </c>
      <c r="T451" s="76">
        <f t="shared" si="83"/>
        <v>1</v>
      </c>
      <c r="U451" s="76">
        <f t="shared" si="84"/>
        <v>0</v>
      </c>
      <c r="V451" s="77">
        <f t="shared" si="76"/>
        <v>360</v>
      </c>
      <c r="W451" s="78">
        <f t="shared" si="77"/>
        <v>0</v>
      </c>
    </row>
    <row r="452" spans="9:23" x14ac:dyDescent="0.25">
      <c r="I452" s="79">
        <f t="shared" si="78"/>
        <v>0</v>
      </c>
      <c r="J452" s="72">
        <f t="shared" si="74"/>
        <v>0</v>
      </c>
      <c r="K452" s="80"/>
      <c r="L452" s="72">
        <f t="shared" si="85"/>
        <v>0</v>
      </c>
      <c r="M452" s="72">
        <f>0</f>
        <v>0</v>
      </c>
      <c r="N452" s="72">
        <f t="shared" si="79"/>
        <v>0</v>
      </c>
      <c r="O452" s="72">
        <f t="shared" si="80"/>
        <v>0</v>
      </c>
      <c r="P452" s="72">
        <f t="shared" si="81"/>
        <v>0</v>
      </c>
      <c r="Q452" s="72">
        <f t="shared" si="75"/>
        <v>0</v>
      </c>
      <c r="R452" s="74">
        <f t="shared" si="82"/>
        <v>0</v>
      </c>
      <c r="S452" s="75">
        <f>IF(I452&gt;0,Q452-(SUM($J$7:J452)+$E$35),0)</f>
        <v>0</v>
      </c>
      <c r="T452" s="76">
        <f t="shared" si="83"/>
        <v>1</v>
      </c>
      <c r="U452" s="76">
        <f t="shared" si="84"/>
        <v>0</v>
      </c>
      <c r="V452" s="77">
        <f t="shared" si="76"/>
        <v>360</v>
      </c>
      <c r="W452" s="78">
        <f t="shared" si="77"/>
        <v>0</v>
      </c>
    </row>
    <row r="453" spans="9:23" x14ac:dyDescent="0.25">
      <c r="I453" s="79">
        <f t="shared" si="78"/>
        <v>0</v>
      </c>
      <c r="J453" s="72">
        <f t="shared" si="74"/>
        <v>0</v>
      </c>
      <c r="K453" s="80"/>
      <c r="L453" s="72">
        <f t="shared" si="85"/>
        <v>0</v>
      </c>
      <c r="M453" s="72">
        <f>0</f>
        <v>0</v>
      </c>
      <c r="N453" s="72">
        <f t="shared" si="79"/>
        <v>0</v>
      </c>
      <c r="O453" s="72">
        <f t="shared" si="80"/>
        <v>0</v>
      </c>
      <c r="P453" s="72">
        <f t="shared" si="81"/>
        <v>0</v>
      </c>
      <c r="Q453" s="72">
        <f t="shared" si="75"/>
        <v>0</v>
      </c>
      <c r="R453" s="74">
        <f t="shared" si="82"/>
        <v>0</v>
      </c>
      <c r="S453" s="75">
        <f>IF(I453&gt;0,Q453-(SUM($J$7:J453)+$E$35),0)</f>
        <v>0</v>
      </c>
      <c r="T453" s="76">
        <f t="shared" si="83"/>
        <v>1</v>
      </c>
      <c r="U453" s="76">
        <f t="shared" si="84"/>
        <v>0</v>
      </c>
      <c r="V453" s="77">
        <f t="shared" si="76"/>
        <v>360</v>
      </c>
      <c r="W453" s="78">
        <f t="shared" si="77"/>
        <v>0</v>
      </c>
    </row>
    <row r="454" spans="9:23" x14ac:dyDescent="0.25">
      <c r="I454" s="79">
        <f t="shared" si="78"/>
        <v>0</v>
      </c>
      <c r="J454" s="72">
        <f t="shared" si="74"/>
        <v>0</v>
      </c>
      <c r="K454" s="80"/>
      <c r="L454" s="72">
        <f t="shared" si="85"/>
        <v>0</v>
      </c>
      <c r="M454" s="72">
        <f>0</f>
        <v>0</v>
      </c>
      <c r="N454" s="72">
        <f t="shared" si="79"/>
        <v>0</v>
      </c>
      <c r="O454" s="72">
        <f t="shared" si="80"/>
        <v>0</v>
      </c>
      <c r="P454" s="72">
        <f t="shared" si="81"/>
        <v>0</v>
      </c>
      <c r="Q454" s="72">
        <f t="shared" si="75"/>
        <v>0</v>
      </c>
      <c r="R454" s="74">
        <f t="shared" si="82"/>
        <v>0</v>
      </c>
      <c r="S454" s="75">
        <f>IF(I454&gt;0,Q454-(SUM($J$7:J454)+$E$35),0)</f>
        <v>0</v>
      </c>
      <c r="T454" s="76">
        <f t="shared" si="83"/>
        <v>1</v>
      </c>
      <c r="U454" s="76">
        <f t="shared" si="84"/>
        <v>0</v>
      </c>
      <c r="V454" s="77">
        <f t="shared" si="76"/>
        <v>360</v>
      </c>
      <c r="W454" s="78">
        <f t="shared" si="77"/>
        <v>0</v>
      </c>
    </row>
    <row r="455" spans="9:23" x14ac:dyDescent="0.25">
      <c r="I455" s="79">
        <f t="shared" si="78"/>
        <v>0</v>
      </c>
      <c r="J455" s="72">
        <f t="shared" ref="J455:J518" si="86">(IF(I455&gt;0,$J$5,0))</f>
        <v>0</v>
      </c>
      <c r="K455" s="80"/>
      <c r="L455" s="72">
        <f t="shared" si="85"/>
        <v>0</v>
      </c>
      <c r="M455" s="72">
        <f>0</f>
        <v>0</v>
      </c>
      <c r="N455" s="72">
        <f t="shared" si="79"/>
        <v>0</v>
      </c>
      <c r="O455" s="72">
        <f t="shared" si="80"/>
        <v>0</v>
      </c>
      <c r="P455" s="72">
        <f t="shared" si="81"/>
        <v>0</v>
      </c>
      <c r="Q455" s="72">
        <f t="shared" ref="Q455:Q518" si="87">O455+P455</f>
        <v>0</v>
      </c>
      <c r="R455" s="74">
        <f t="shared" si="82"/>
        <v>0</v>
      </c>
      <c r="S455" s="75">
        <f>IF(I455&gt;0,Q455-(SUM($J$7:J455)+$E$35),0)</f>
        <v>0</v>
      </c>
      <c r="T455" s="76">
        <f t="shared" si="83"/>
        <v>1</v>
      </c>
      <c r="U455" s="76">
        <f t="shared" si="84"/>
        <v>0</v>
      </c>
      <c r="V455" s="77">
        <f t="shared" ref="V455:V518" si="88">$I$5-I456</f>
        <v>360</v>
      </c>
      <c r="W455" s="78">
        <f t="shared" ref="W455:W518" si="89">Q455</f>
        <v>0</v>
      </c>
    </row>
    <row r="456" spans="9:23" x14ac:dyDescent="0.25">
      <c r="I456" s="79">
        <f t="shared" ref="I456:I519" si="90">IF(I455-1&gt;0,I455-1,0)</f>
        <v>0</v>
      </c>
      <c r="J456" s="72">
        <f t="shared" si="86"/>
        <v>0</v>
      </c>
      <c r="K456" s="80"/>
      <c r="L456" s="72">
        <f t="shared" si="85"/>
        <v>0</v>
      </c>
      <c r="M456" s="72">
        <f>0</f>
        <v>0</v>
      </c>
      <c r="N456" s="72">
        <f t="shared" ref="N456:N519" si="91">IF(I456&gt;0,O456*($N$5/12),0)</f>
        <v>0</v>
      </c>
      <c r="O456" s="72">
        <f t="shared" ref="O456:O519" si="92">IF(I456&gt;0,(Q455+R456)*(1-($N$5/12)),0)</f>
        <v>0</v>
      </c>
      <c r="P456" s="72">
        <f t="shared" ref="P456:P519" si="93">O456*($B$15/12)</f>
        <v>0</v>
      </c>
      <c r="Q456" s="72">
        <f t="shared" si="87"/>
        <v>0</v>
      </c>
      <c r="R456" s="74">
        <f t="shared" ref="R456:R519" si="94">IF(I456&gt;0,(J456-K456-L456-M456),0)</f>
        <v>0</v>
      </c>
      <c r="S456" s="75">
        <f>IF(I456&gt;0,Q456-(SUM($J$7:J456)+$E$35),0)</f>
        <v>0</v>
      </c>
      <c r="T456" s="76">
        <f t="shared" ref="T456:T519" si="95">IF(S456&lt;0,0,1)</f>
        <v>1</v>
      </c>
      <c r="U456" s="76">
        <f t="shared" ref="U456:U519" si="96">T457-T456</f>
        <v>0</v>
      </c>
      <c r="V456" s="77">
        <f t="shared" si="88"/>
        <v>360</v>
      </c>
      <c r="W456" s="78">
        <f t="shared" si="89"/>
        <v>0</v>
      </c>
    </row>
    <row r="457" spans="9:23" x14ac:dyDescent="0.25">
      <c r="I457" s="79">
        <f t="shared" si="90"/>
        <v>0</v>
      </c>
      <c r="J457" s="72">
        <f t="shared" si="86"/>
        <v>0</v>
      </c>
      <c r="K457" s="80"/>
      <c r="L457" s="72">
        <f t="shared" si="85"/>
        <v>0</v>
      </c>
      <c r="M457" s="72">
        <f>0</f>
        <v>0</v>
      </c>
      <c r="N457" s="72">
        <f t="shared" si="91"/>
        <v>0</v>
      </c>
      <c r="O457" s="72">
        <f t="shared" si="92"/>
        <v>0</v>
      </c>
      <c r="P457" s="72">
        <f t="shared" si="93"/>
        <v>0</v>
      </c>
      <c r="Q457" s="72">
        <f t="shared" si="87"/>
        <v>0</v>
      </c>
      <c r="R457" s="74">
        <f t="shared" si="94"/>
        <v>0</v>
      </c>
      <c r="S457" s="75">
        <f>IF(I457&gt;0,Q457-(SUM($J$7:J457)+$E$35),0)</f>
        <v>0</v>
      </c>
      <c r="T457" s="76">
        <f t="shared" si="95"/>
        <v>1</v>
      </c>
      <c r="U457" s="76">
        <f t="shared" si="96"/>
        <v>0</v>
      </c>
      <c r="V457" s="77">
        <f t="shared" si="88"/>
        <v>360</v>
      </c>
      <c r="W457" s="78">
        <f t="shared" si="89"/>
        <v>0</v>
      </c>
    </row>
    <row r="458" spans="9:23" x14ac:dyDescent="0.25">
      <c r="I458" s="79">
        <f t="shared" si="90"/>
        <v>0</v>
      </c>
      <c r="J458" s="72">
        <f t="shared" si="86"/>
        <v>0</v>
      </c>
      <c r="K458" s="80"/>
      <c r="L458" s="72">
        <f t="shared" si="85"/>
        <v>0</v>
      </c>
      <c r="M458" s="72">
        <f>0</f>
        <v>0</v>
      </c>
      <c r="N458" s="72">
        <f t="shared" si="91"/>
        <v>0</v>
      </c>
      <c r="O458" s="72">
        <f t="shared" si="92"/>
        <v>0</v>
      </c>
      <c r="P458" s="72">
        <f t="shared" si="93"/>
        <v>0</v>
      </c>
      <c r="Q458" s="72">
        <f t="shared" si="87"/>
        <v>0</v>
      </c>
      <c r="R458" s="74">
        <f t="shared" si="94"/>
        <v>0</v>
      </c>
      <c r="S458" s="75">
        <f>IF(I458&gt;0,Q458-(SUM($J$7:J458)+$E$35),0)</f>
        <v>0</v>
      </c>
      <c r="T458" s="76">
        <f t="shared" si="95"/>
        <v>1</v>
      </c>
      <c r="U458" s="76">
        <f t="shared" si="96"/>
        <v>0</v>
      </c>
      <c r="V458" s="77">
        <f t="shared" si="88"/>
        <v>360</v>
      </c>
      <c r="W458" s="78">
        <f t="shared" si="89"/>
        <v>0</v>
      </c>
    </row>
    <row r="459" spans="9:23" x14ac:dyDescent="0.25">
      <c r="I459" s="79">
        <f t="shared" si="90"/>
        <v>0</v>
      </c>
      <c r="J459" s="72">
        <f t="shared" si="86"/>
        <v>0</v>
      </c>
      <c r="K459" s="80"/>
      <c r="L459" s="72">
        <f t="shared" si="85"/>
        <v>0</v>
      </c>
      <c r="M459" s="72">
        <f>0</f>
        <v>0</v>
      </c>
      <c r="N459" s="72">
        <f t="shared" si="91"/>
        <v>0</v>
      </c>
      <c r="O459" s="72">
        <f t="shared" si="92"/>
        <v>0</v>
      </c>
      <c r="P459" s="72">
        <f t="shared" si="93"/>
        <v>0</v>
      </c>
      <c r="Q459" s="72">
        <f t="shared" si="87"/>
        <v>0</v>
      </c>
      <c r="R459" s="74">
        <f t="shared" si="94"/>
        <v>0</v>
      </c>
      <c r="S459" s="75">
        <f>IF(I459&gt;0,Q459-(SUM($J$7:J459)+$E$35),0)</f>
        <v>0</v>
      </c>
      <c r="T459" s="76">
        <f t="shared" si="95"/>
        <v>1</v>
      </c>
      <c r="U459" s="76">
        <f t="shared" si="96"/>
        <v>0</v>
      </c>
      <c r="V459" s="77">
        <f t="shared" si="88"/>
        <v>360</v>
      </c>
      <c r="W459" s="78">
        <f t="shared" si="89"/>
        <v>0</v>
      </c>
    </row>
    <row r="460" spans="9:23" x14ac:dyDescent="0.25">
      <c r="I460" s="79">
        <f t="shared" si="90"/>
        <v>0</v>
      </c>
      <c r="J460" s="72">
        <f t="shared" si="86"/>
        <v>0</v>
      </c>
      <c r="K460" s="80"/>
      <c r="L460" s="72">
        <f t="shared" si="85"/>
        <v>0</v>
      </c>
      <c r="M460" s="72">
        <f>0</f>
        <v>0</v>
      </c>
      <c r="N460" s="72">
        <f t="shared" si="91"/>
        <v>0</v>
      </c>
      <c r="O460" s="72">
        <f t="shared" si="92"/>
        <v>0</v>
      </c>
      <c r="P460" s="72">
        <f t="shared" si="93"/>
        <v>0</v>
      </c>
      <c r="Q460" s="72">
        <f t="shared" si="87"/>
        <v>0</v>
      </c>
      <c r="R460" s="74">
        <f t="shared" si="94"/>
        <v>0</v>
      </c>
      <c r="S460" s="75">
        <f>IF(I460&gt;0,Q460-(SUM($J$7:J460)+$E$35),0)</f>
        <v>0</v>
      </c>
      <c r="T460" s="76">
        <f t="shared" si="95"/>
        <v>1</v>
      </c>
      <c r="U460" s="76">
        <f t="shared" si="96"/>
        <v>0</v>
      </c>
      <c r="V460" s="77">
        <f t="shared" si="88"/>
        <v>360</v>
      </c>
      <c r="W460" s="78">
        <f t="shared" si="89"/>
        <v>0</v>
      </c>
    </row>
    <row r="461" spans="9:23" x14ac:dyDescent="0.25">
      <c r="I461" s="79">
        <f t="shared" si="90"/>
        <v>0</v>
      </c>
      <c r="J461" s="72">
        <f t="shared" si="86"/>
        <v>0</v>
      </c>
      <c r="K461" s="80"/>
      <c r="L461" s="72">
        <f t="shared" si="85"/>
        <v>0</v>
      </c>
      <c r="M461" s="72">
        <f>0</f>
        <v>0</v>
      </c>
      <c r="N461" s="72">
        <f t="shared" si="91"/>
        <v>0</v>
      </c>
      <c r="O461" s="72">
        <f t="shared" si="92"/>
        <v>0</v>
      </c>
      <c r="P461" s="72">
        <f t="shared" si="93"/>
        <v>0</v>
      </c>
      <c r="Q461" s="72">
        <f t="shared" si="87"/>
        <v>0</v>
      </c>
      <c r="R461" s="74">
        <f t="shared" si="94"/>
        <v>0</v>
      </c>
      <c r="S461" s="75">
        <f>IF(I461&gt;0,Q461-(SUM($J$7:J461)+$E$35),0)</f>
        <v>0</v>
      </c>
      <c r="T461" s="76">
        <f t="shared" si="95"/>
        <v>1</v>
      </c>
      <c r="U461" s="76">
        <f t="shared" si="96"/>
        <v>0</v>
      </c>
      <c r="V461" s="77">
        <f t="shared" si="88"/>
        <v>360</v>
      </c>
      <c r="W461" s="78">
        <f t="shared" si="89"/>
        <v>0</v>
      </c>
    </row>
    <row r="462" spans="9:23" x14ac:dyDescent="0.25">
      <c r="I462" s="79">
        <f t="shared" si="90"/>
        <v>0</v>
      </c>
      <c r="J462" s="72">
        <f t="shared" si="86"/>
        <v>0</v>
      </c>
      <c r="K462" s="80"/>
      <c r="L462" s="72">
        <f t="shared" si="85"/>
        <v>0</v>
      </c>
      <c r="M462" s="72">
        <f>0</f>
        <v>0</v>
      </c>
      <c r="N462" s="72">
        <f t="shared" si="91"/>
        <v>0</v>
      </c>
      <c r="O462" s="72">
        <f t="shared" si="92"/>
        <v>0</v>
      </c>
      <c r="P462" s="72">
        <f t="shared" si="93"/>
        <v>0</v>
      </c>
      <c r="Q462" s="72">
        <f t="shared" si="87"/>
        <v>0</v>
      </c>
      <c r="R462" s="74">
        <f t="shared" si="94"/>
        <v>0</v>
      </c>
      <c r="S462" s="75">
        <f>IF(I462&gt;0,Q462-(SUM($J$7:J462)+$E$35),0)</f>
        <v>0</v>
      </c>
      <c r="T462" s="76">
        <f t="shared" si="95"/>
        <v>1</v>
      </c>
      <c r="U462" s="76">
        <f t="shared" si="96"/>
        <v>0</v>
      </c>
      <c r="V462" s="77">
        <f t="shared" si="88"/>
        <v>360</v>
      </c>
      <c r="W462" s="78">
        <f t="shared" si="89"/>
        <v>0</v>
      </c>
    </row>
    <row r="463" spans="9:23" x14ac:dyDescent="0.25">
      <c r="I463" s="82">
        <f t="shared" si="90"/>
        <v>0</v>
      </c>
      <c r="J463" s="72">
        <f t="shared" si="86"/>
        <v>0</v>
      </c>
      <c r="K463" s="83"/>
      <c r="L463" s="72">
        <f t="shared" si="85"/>
        <v>0</v>
      </c>
      <c r="M463" s="72">
        <f>0</f>
        <v>0</v>
      </c>
      <c r="N463" s="72">
        <f t="shared" si="91"/>
        <v>0</v>
      </c>
      <c r="O463" s="72">
        <f t="shared" si="92"/>
        <v>0</v>
      </c>
      <c r="P463" s="72">
        <f t="shared" si="93"/>
        <v>0</v>
      </c>
      <c r="Q463" s="72">
        <f t="shared" si="87"/>
        <v>0</v>
      </c>
      <c r="R463" s="74">
        <f t="shared" si="94"/>
        <v>0</v>
      </c>
      <c r="S463" s="75">
        <f>IF(I463&gt;0,Q463-(SUM($J$7:J463)+$E$35),0)</f>
        <v>0</v>
      </c>
      <c r="T463" s="76">
        <f t="shared" si="95"/>
        <v>1</v>
      </c>
      <c r="U463" s="76">
        <f t="shared" si="96"/>
        <v>0</v>
      </c>
      <c r="V463" s="77">
        <f t="shared" si="88"/>
        <v>360</v>
      </c>
      <c r="W463" s="78">
        <f t="shared" si="89"/>
        <v>0</v>
      </c>
    </row>
    <row r="464" spans="9:23" x14ac:dyDescent="0.25">
      <c r="I464" s="79">
        <f t="shared" si="90"/>
        <v>0</v>
      </c>
      <c r="J464" s="72">
        <f t="shared" si="86"/>
        <v>0</v>
      </c>
      <c r="K464" s="80"/>
      <c r="L464" s="72">
        <f t="shared" si="85"/>
        <v>0</v>
      </c>
      <c r="M464" s="72">
        <f>0</f>
        <v>0</v>
      </c>
      <c r="N464" s="72">
        <f t="shared" si="91"/>
        <v>0</v>
      </c>
      <c r="O464" s="72">
        <f t="shared" si="92"/>
        <v>0</v>
      </c>
      <c r="P464" s="72">
        <f t="shared" si="93"/>
        <v>0</v>
      </c>
      <c r="Q464" s="72">
        <f t="shared" si="87"/>
        <v>0</v>
      </c>
      <c r="R464" s="74">
        <f t="shared" si="94"/>
        <v>0</v>
      </c>
      <c r="S464" s="75">
        <f>IF(I464&gt;0,Q464-(SUM($J$7:J464)+$E$35),0)</f>
        <v>0</v>
      </c>
      <c r="T464" s="76">
        <f t="shared" si="95"/>
        <v>1</v>
      </c>
      <c r="U464" s="76">
        <f t="shared" si="96"/>
        <v>0</v>
      </c>
      <c r="V464" s="77">
        <f t="shared" si="88"/>
        <v>360</v>
      </c>
      <c r="W464" s="78">
        <f t="shared" si="89"/>
        <v>0</v>
      </c>
    </row>
    <row r="465" spans="9:23" x14ac:dyDescent="0.25">
      <c r="I465" s="79">
        <f t="shared" si="90"/>
        <v>0</v>
      </c>
      <c r="J465" s="72">
        <f t="shared" si="86"/>
        <v>0</v>
      </c>
      <c r="K465" s="80"/>
      <c r="L465" s="72">
        <f t="shared" si="85"/>
        <v>0</v>
      </c>
      <c r="M465" s="72">
        <f>0</f>
        <v>0</v>
      </c>
      <c r="N465" s="72">
        <f t="shared" si="91"/>
        <v>0</v>
      </c>
      <c r="O465" s="72">
        <f t="shared" si="92"/>
        <v>0</v>
      </c>
      <c r="P465" s="72">
        <f t="shared" si="93"/>
        <v>0</v>
      </c>
      <c r="Q465" s="72">
        <f t="shared" si="87"/>
        <v>0</v>
      </c>
      <c r="R465" s="74">
        <f t="shared" si="94"/>
        <v>0</v>
      </c>
      <c r="S465" s="75">
        <f>IF(I465&gt;0,Q465-(SUM($J$7:J465)+$E$35),0)</f>
        <v>0</v>
      </c>
      <c r="T465" s="76">
        <f t="shared" si="95"/>
        <v>1</v>
      </c>
      <c r="U465" s="76">
        <f t="shared" si="96"/>
        <v>0</v>
      </c>
      <c r="V465" s="77">
        <f t="shared" si="88"/>
        <v>360</v>
      </c>
      <c r="W465" s="78">
        <f t="shared" si="89"/>
        <v>0</v>
      </c>
    </row>
    <row r="466" spans="9:23" x14ac:dyDescent="0.25">
      <c r="I466" s="79">
        <f t="shared" si="90"/>
        <v>0</v>
      </c>
      <c r="J466" s="72">
        <f t="shared" si="86"/>
        <v>0</v>
      </c>
      <c r="K466" s="80"/>
      <c r="L466" s="72">
        <f t="shared" si="85"/>
        <v>0</v>
      </c>
      <c r="M466" s="72">
        <f>0</f>
        <v>0</v>
      </c>
      <c r="N466" s="72">
        <f t="shared" si="91"/>
        <v>0</v>
      </c>
      <c r="O466" s="72">
        <f t="shared" si="92"/>
        <v>0</v>
      </c>
      <c r="P466" s="72">
        <f t="shared" si="93"/>
        <v>0</v>
      </c>
      <c r="Q466" s="72">
        <f t="shared" si="87"/>
        <v>0</v>
      </c>
      <c r="R466" s="74">
        <f t="shared" si="94"/>
        <v>0</v>
      </c>
      <c r="S466" s="75">
        <f>IF(I466&gt;0,Q466-(SUM($J$7:J466)+$E$35),0)</f>
        <v>0</v>
      </c>
      <c r="T466" s="76">
        <f t="shared" si="95"/>
        <v>1</v>
      </c>
      <c r="U466" s="76">
        <f t="shared" si="96"/>
        <v>0</v>
      </c>
      <c r="V466" s="77">
        <f t="shared" si="88"/>
        <v>360</v>
      </c>
      <c r="W466" s="78">
        <f t="shared" si="89"/>
        <v>0</v>
      </c>
    </row>
    <row r="467" spans="9:23" x14ac:dyDescent="0.25">
      <c r="I467" s="79">
        <f t="shared" si="90"/>
        <v>0</v>
      </c>
      <c r="J467" s="72">
        <f t="shared" si="86"/>
        <v>0</v>
      </c>
      <c r="K467" s="80"/>
      <c r="L467" s="72">
        <f t="shared" si="85"/>
        <v>0</v>
      </c>
      <c r="M467" s="72">
        <f>0</f>
        <v>0</v>
      </c>
      <c r="N467" s="72">
        <f t="shared" si="91"/>
        <v>0</v>
      </c>
      <c r="O467" s="72">
        <f t="shared" si="92"/>
        <v>0</v>
      </c>
      <c r="P467" s="72">
        <f t="shared" si="93"/>
        <v>0</v>
      </c>
      <c r="Q467" s="72">
        <f t="shared" si="87"/>
        <v>0</v>
      </c>
      <c r="R467" s="74">
        <f t="shared" si="94"/>
        <v>0</v>
      </c>
      <c r="S467" s="75">
        <f>IF(I467&gt;0,Q467-(SUM($J$7:J467)+$E$35),0)</f>
        <v>0</v>
      </c>
      <c r="T467" s="76">
        <f t="shared" si="95"/>
        <v>1</v>
      </c>
      <c r="U467" s="76">
        <f t="shared" si="96"/>
        <v>0</v>
      </c>
      <c r="V467" s="77">
        <f t="shared" si="88"/>
        <v>360</v>
      </c>
      <c r="W467" s="78">
        <f t="shared" si="89"/>
        <v>0</v>
      </c>
    </row>
    <row r="468" spans="9:23" x14ac:dyDescent="0.25">
      <c r="I468" s="79">
        <f t="shared" si="90"/>
        <v>0</v>
      </c>
      <c r="J468" s="72">
        <f t="shared" si="86"/>
        <v>0</v>
      </c>
      <c r="K468" s="80"/>
      <c r="L468" s="72">
        <f t="shared" si="85"/>
        <v>0</v>
      </c>
      <c r="M468" s="72">
        <f>0</f>
        <v>0</v>
      </c>
      <c r="N468" s="72">
        <f t="shared" si="91"/>
        <v>0</v>
      </c>
      <c r="O468" s="72">
        <f t="shared" si="92"/>
        <v>0</v>
      </c>
      <c r="P468" s="72">
        <f t="shared" si="93"/>
        <v>0</v>
      </c>
      <c r="Q468" s="72">
        <f t="shared" si="87"/>
        <v>0</v>
      </c>
      <c r="R468" s="74">
        <f t="shared" si="94"/>
        <v>0</v>
      </c>
      <c r="S468" s="75">
        <f>IF(I468&gt;0,Q468-(SUM($J$7:J468)+$E$35),0)</f>
        <v>0</v>
      </c>
      <c r="T468" s="76">
        <f t="shared" si="95"/>
        <v>1</v>
      </c>
      <c r="U468" s="76">
        <f t="shared" si="96"/>
        <v>0</v>
      </c>
      <c r="V468" s="77">
        <f t="shared" si="88"/>
        <v>360</v>
      </c>
      <c r="W468" s="78">
        <f t="shared" si="89"/>
        <v>0</v>
      </c>
    </row>
    <row r="469" spans="9:23" x14ac:dyDescent="0.25">
      <c r="I469" s="79">
        <f t="shared" si="90"/>
        <v>0</v>
      </c>
      <c r="J469" s="72">
        <f t="shared" si="86"/>
        <v>0</v>
      </c>
      <c r="K469" s="80"/>
      <c r="L469" s="72">
        <f t="shared" si="85"/>
        <v>0</v>
      </c>
      <c r="M469" s="72">
        <f>0</f>
        <v>0</v>
      </c>
      <c r="N469" s="72">
        <f t="shared" si="91"/>
        <v>0</v>
      </c>
      <c r="O469" s="72">
        <f t="shared" si="92"/>
        <v>0</v>
      </c>
      <c r="P469" s="72">
        <f t="shared" si="93"/>
        <v>0</v>
      </c>
      <c r="Q469" s="72">
        <f t="shared" si="87"/>
        <v>0</v>
      </c>
      <c r="R469" s="74">
        <f t="shared" si="94"/>
        <v>0</v>
      </c>
      <c r="S469" s="75">
        <f>IF(I469&gt;0,Q469-(SUM($J$7:J469)+$E$35),0)</f>
        <v>0</v>
      </c>
      <c r="T469" s="76">
        <f t="shared" si="95"/>
        <v>1</v>
      </c>
      <c r="U469" s="76">
        <f t="shared" si="96"/>
        <v>0</v>
      </c>
      <c r="V469" s="77">
        <f t="shared" si="88"/>
        <v>360</v>
      </c>
      <c r="W469" s="78">
        <f t="shared" si="89"/>
        <v>0</v>
      </c>
    </row>
    <row r="470" spans="9:23" x14ac:dyDescent="0.25">
      <c r="I470" s="79">
        <f t="shared" si="90"/>
        <v>0</v>
      </c>
      <c r="J470" s="72">
        <f t="shared" si="86"/>
        <v>0</v>
      </c>
      <c r="K470" s="80"/>
      <c r="L470" s="72">
        <f t="shared" si="85"/>
        <v>0</v>
      </c>
      <c r="M470" s="72">
        <f>0</f>
        <v>0</v>
      </c>
      <c r="N470" s="72">
        <f t="shared" si="91"/>
        <v>0</v>
      </c>
      <c r="O470" s="72">
        <f t="shared" si="92"/>
        <v>0</v>
      </c>
      <c r="P470" s="72">
        <f t="shared" si="93"/>
        <v>0</v>
      </c>
      <c r="Q470" s="72">
        <f t="shared" si="87"/>
        <v>0</v>
      </c>
      <c r="R470" s="74">
        <f t="shared" si="94"/>
        <v>0</v>
      </c>
      <c r="S470" s="75">
        <f>IF(I470&gt;0,Q470-(SUM($J$7:J470)+$E$35),0)</f>
        <v>0</v>
      </c>
      <c r="T470" s="76">
        <f t="shared" si="95"/>
        <v>1</v>
      </c>
      <c r="U470" s="76">
        <f t="shared" si="96"/>
        <v>0</v>
      </c>
      <c r="V470" s="77">
        <f t="shared" si="88"/>
        <v>360</v>
      </c>
      <c r="W470" s="78">
        <f t="shared" si="89"/>
        <v>0</v>
      </c>
    </row>
    <row r="471" spans="9:23" x14ac:dyDescent="0.25">
      <c r="I471" s="79">
        <f t="shared" si="90"/>
        <v>0</v>
      </c>
      <c r="J471" s="72">
        <f t="shared" si="86"/>
        <v>0</v>
      </c>
      <c r="K471" s="80"/>
      <c r="L471" s="72">
        <f t="shared" si="85"/>
        <v>0</v>
      </c>
      <c r="M471" s="72">
        <f>0</f>
        <v>0</v>
      </c>
      <c r="N471" s="72">
        <f t="shared" si="91"/>
        <v>0</v>
      </c>
      <c r="O471" s="72">
        <f t="shared" si="92"/>
        <v>0</v>
      </c>
      <c r="P471" s="72">
        <f t="shared" si="93"/>
        <v>0</v>
      </c>
      <c r="Q471" s="72">
        <f t="shared" si="87"/>
        <v>0</v>
      </c>
      <c r="R471" s="74">
        <f t="shared" si="94"/>
        <v>0</v>
      </c>
      <c r="S471" s="75">
        <f>IF(I471&gt;0,Q471-(SUM($J$7:J471)+$E$35),0)</f>
        <v>0</v>
      </c>
      <c r="T471" s="76">
        <f t="shared" si="95"/>
        <v>1</v>
      </c>
      <c r="U471" s="76">
        <f t="shared" si="96"/>
        <v>0</v>
      </c>
      <c r="V471" s="77">
        <f t="shared" si="88"/>
        <v>360</v>
      </c>
      <c r="W471" s="78">
        <f t="shared" si="89"/>
        <v>0</v>
      </c>
    </row>
    <row r="472" spans="9:23" x14ac:dyDescent="0.25">
      <c r="I472" s="79">
        <f t="shared" si="90"/>
        <v>0</v>
      </c>
      <c r="J472" s="72">
        <f t="shared" si="86"/>
        <v>0</v>
      </c>
      <c r="K472" s="80"/>
      <c r="L472" s="72">
        <f t="shared" si="85"/>
        <v>0</v>
      </c>
      <c r="M472" s="72">
        <f>0</f>
        <v>0</v>
      </c>
      <c r="N472" s="72">
        <f t="shared" si="91"/>
        <v>0</v>
      </c>
      <c r="O472" s="72">
        <f t="shared" si="92"/>
        <v>0</v>
      </c>
      <c r="P472" s="72">
        <f t="shared" si="93"/>
        <v>0</v>
      </c>
      <c r="Q472" s="72">
        <f t="shared" si="87"/>
        <v>0</v>
      </c>
      <c r="R472" s="74">
        <f t="shared" si="94"/>
        <v>0</v>
      </c>
      <c r="S472" s="75">
        <f>IF(I472&gt;0,Q472-(SUM($J$7:J472)+$E$35),0)</f>
        <v>0</v>
      </c>
      <c r="T472" s="76">
        <f t="shared" si="95"/>
        <v>1</v>
      </c>
      <c r="U472" s="76">
        <f t="shared" si="96"/>
        <v>0</v>
      </c>
      <c r="V472" s="77">
        <f t="shared" si="88"/>
        <v>360</v>
      </c>
      <c r="W472" s="78">
        <f t="shared" si="89"/>
        <v>0</v>
      </c>
    </row>
    <row r="473" spans="9:23" x14ac:dyDescent="0.25">
      <c r="I473" s="79">
        <f t="shared" si="90"/>
        <v>0</v>
      </c>
      <c r="J473" s="72">
        <f t="shared" si="86"/>
        <v>0</v>
      </c>
      <c r="K473" s="80"/>
      <c r="L473" s="72">
        <f t="shared" si="85"/>
        <v>0</v>
      </c>
      <c r="M473" s="72">
        <f>0</f>
        <v>0</v>
      </c>
      <c r="N473" s="72">
        <f t="shared" si="91"/>
        <v>0</v>
      </c>
      <c r="O473" s="72">
        <f t="shared" si="92"/>
        <v>0</v>
      </c>
      <c r="P473" s="72">
        <f t="shared" si="93"/>
        <v>0</v>
      </c>
      <c r="Q473" s="72">
        <f t="shared" si="87"/>
        <v>0</v>
      </c>
      <c r="R473" s="74">
        <f t="shared" si="94"/>
        <v>0</v>
      </c>
      <c r="S473" s="75">
        <f>IF(I473&gt;0,Q473-(SUM($J$7:J473)+$E$35),0)</f>
        <v>0</v>
      </c>
      <c r="T473" s="76">
        <f t="shared" si="95"/>
        <v>1</v>
      </c>
      <c r="U473" s="76">
        <f t="shared" si="96"/>
        <v>0</v>
      </c>
      <c r="V473" s="77">
        <f t="shared" si="88"/>
        <v>360</v>
      </c>
      <c r="W473" s="78">
        <f t="shared" si="89"/>
        <v>0</v>
      </c>
    </row>
    <row r="474" spans="9:23" x14ac:dyDescent="0.25">
      <c r="I474" s="79">
        <f t="shared" si="90"/>
        <v>0</v>
      </c>
      <c r="J474" s="72">
        <f t="shared" si="86"/>
        <v>0</v>
      </c>
      <c r="K474" s="80"/>
      <c r="L474" s="72">
        <f t="shared" si="85"/>
        <v>0</v>
      </c>
      <c r="M474" s="72">
        <f>0</f>
        <v>0</v>
      </c>
      <c r="N474" s="72">
        <f t="shared" si="91"/>
        <v>0</v>
      </c>
      <c r="O474" s="72">
        <f t="shared" si="92"/>
        <v>0</v>
      </c>
      <c r="P474" s="72">
        <f t="shared" si="93"/>
        <v>0</v>
      </c>
      <c r="Q474" s="72">
        <f t="shared" si="87"/>
        <v>0</v>
      </c>
      <c r="R474" s="74">
        <f t="shared" si="94"/>
        <v>0</v>
      </c>
      <c r="S474" s="75">
        <f>IF(I474&gt;0,Q474-(SUM($J$7:J474)+$E$35),0)</f>
        <v>0</v>
      </c>
      <c r="T474" s="76">
        <f t="shared" si="95"/>
        <v>1</v>
      </c>
      <c r="U474" s="76">
        <f t="shared" si="96"/>
        <v>0</v>
      </c>
      <c r="V474" s="77">
        <f t="shared" si="88"/>
        <v>360</v>
      </c>
      <c r="W474" s="78">
        <f t="shared" si="89"/>
        <v>0</v>
      </c>
    </row>
    <row r="475" spans="9:23" x14ac:dyDescent="0.25">
      <c r="I475" s="82">
        <f t="shared" si="90"/>
        <v>0</v>
      </c>
      <c r="J475" s="72">
        <f t="shared" si="86"/>
        <v>0</v>
      </c>
      <c r="K475" s="83"/>
      <c r="L475" s="72">
        <f t="shared" si="85"/>
        <v>0</v>
      </c>
      <c r="M475" s="72">
        <f>0</f>
        <v>0</v>
      </c>
      <c r="N475" s="72">
        <f t="shared" si="91"/>
        <v>0</v>
      </c>
      <c r="O475" s="72">
        <f t="shared" si="92"/>
        <v>0</v>
      </c>
      <c r="P475" s="72">
        <f t="shared" si="93"/>
        <v>0</v>
      </c>
      <c r="Q475" s="72">
        <f t="shared" si="87"/>
        <v>0</v>
      </c>
      <c r="R475" s="74">
        <f t="shared" si="94"/>
        <v>0</v>
      </c>
      <c r="S475" s="75">
        <f>IF(I475&gt;0,Q475-(SUM($J$7:J475)+$E$35),0)</f>
        <v>0</v>
      </c>
      <c r="T475" s="76">
        <f t="shared" si="95"/>
        <v>1</v>
      </c>
      <c r="U475" s="76">
        <f t="shared" si="96"/>
        <v>0</v>
      </c>
      <c r="V475" s="77">
        <f t="shared" si="88"/>
        <v>360</v>
      </c>
      <c r="W475" s="78">
        <f t="shared" si="89"/>
        <v>0</v>
      </c>
    </row>
    <row r="476" spans="9:23" x14ac:dyDescent="0.25">
      <c r="I476" s="79">
        <f t="shared" si="90"/>
        <v>0</v>
      </c>
      <c r="J476" s="72">
        <f t="shared" si="86"/>
        <v>0</v>
      </c>
      <c r="K476" s="80"/>
      <c r="L476" s="72">
        <f t="shared" si="85"/>
        <v>0</v>
      </c>
      <c r="M476" s="72">
        <f>0</f>
        <v>0</v>
      </c>
      <c r="N476" s="72">
        <f t="shared" si="91"/>
        <v>0</v>
      </c>
      <c r="O476" s="72">
        <f t="shared" si="92"/>
        <v>0</v>
      </c>
      <c r="P476" s="72">
        <f t="shared" si="93"/>
        <v>0</v>
      </c>
      <c r="Q476" s="72">
        <f t="shared" si="87"/>
        <v>0</v>
      </c>
      <c r="R476" s="74">
        <f t="shared" si="94"/>
        <v>0</v>
      </c>
      <c r="S476" s="75">
        <f>IF(I476&gt;0,Q476-(SUM($J$7:J476)+$E$35),0)</f>
        <v>0</v>
      </c>
      <c r="T476" s="76">
        <f t="shared" si="95"/>
        <v>1</v>
      </c>
      <c r="U476" s="76">
        <f t="shared" si="96"/>
        <v>0</v>
      </c>
      <c r="V476" s="77">
        <f t="shared" si="88"/>
        <v>360</v>
      </c>
      <c r="W476" s="78">
        <f t="shared" si="89"/>
        <v>0</v>
      </c>
    </row>
    <row r="477" spans="9:23" x14ac:dyDescent="0.25">
      <c r="I477" s="79">
        <f t="shared" si="90"/>
        <v>0</v>
      </c>
      <c r="J477" s="72">
        <f t="shared" si="86"/>
        <v>0</v>
      </c>
      <c r="K477" s="80"/>
      <c r="L477" s="72">
        <f t="shared" si="85"/>
        <v>0</v>
      </c>
      <c r="M477" s="72">
        <f>0</f>
        <v>0</v>
      </c>
      <c r="N477" s="72">
        <f t="shared" si="91"/>
        <v>0</v>
      </c>
      <c r="O477" s="72">
        <f t="shared" si="92"/>
        <v>0</v>
      </c>
      <c r="P477" s="72">
        <f t="shared" si="93"/>
        <v>0</v>
      </c>
      <c r="Q477" s="72">
        <f t="shared" si="87"/>
        <v>0</v>
      </c>
      <c r="R477" s="74">
        <f t="shared" si="94"/>
        <v>0</v>
      </c>
      <c r="S477" s="75">
        <f>IF(I477&gt;0,Q477-(SUM($J$7:J477)+$E$35),0)</f>
        <v>0</v>
      </c>
      <c r="T477" s="76">
        <f t="shared" si="95"/>
        <v>1</v>
      </c>
      <c r="U477" s="76">
        <f t="shared" si="96"/>
        <v>0</v>
      </c>
      <c r="V477" s="77">
        <f t="shared" si="88"/>
        <v>360</v>
      </c>
      <c r="W477" s="78">
        <f t="shared" si="89"/>
        <v>0</v>
      </c>
    </row>
    <row r="478" spans="9:23" x14ac:dyDescent="0.25">
      <c r="I478" s="79">
        <f t="shared" si="90"/>
        <v>0</v>
      </c>
      <c r="J478" s="72">
        <f t="shared" si="86"/>
        <v>0</v>
      </c>
      <c r="K478" s="80"/>
      <c r="L478" s="72">
        <f t="shared" si="85"/>
        <v>0</v>
      </c>
      <c r="M478" s="72">
        <f>0</f>
        <v>0</v>
      </c>
      <c r="N478" s="72">
        <f t="shared" si="91"/>
        <v>0</v>
      </c>
      <c r="O478" s="72">
        <f t="shared" si="92"/>
        <v>0</v>
      </c>
      <c r="P478" s="72">
        <f t="shared" si="93"/>
        <v>0</v>
      </c>
      <c r="Q478" s="72">
        <f t="shared" si="87"/>
        <v>0</v>
      </c>
      <c r="R478" s="74">
        <f t="shared" si="94"/>
        <v>0</v>
      </c>
      <c r="S478" s="75">
        <f>IF(I478&gt;0,Q478-(SUM($J$7:J478)+$E$35),0)</f>
        <v>0</v>
      </c>
      <c r="T478" s="76">
        <f t="shared" si="95"/>
        <v>1</v>
      </c>
      <c r="U478" s="76">
        <f t="shared" si="96"/>
        <v>0</v>
      </c>
      <c r="V478" s="77">
        <f t="shared" si="88"/>
        <v>360</v>
      </c>
      <c r="W478" s="78">
        <f t="shared" si="89"/>
        <v>0</v>
      </c>
    </row>
    <row r="479" spans="9:23" x14ac:dyDescent="0.25">
      <c r="I479" s="79">
        <f t="shared" si="90"/>
        <v>0</v>
      </c>
      <c r="J479" s="72">
        <f t="shared" si="86"/>
        <v>0</v>
      </c>
      <c r="K479" s="80"/>
      <c r="L479" s="72">
        <f t="shared" si="85"/>
        <v>0</v>
      </c>
      <c r="M479" s="72">
        <f>0</f>
        <v>0</v>
      </c>
      <c r="N479" s="72">
        <f t="shared" si="91"/>
        <v>0</v>
      </c>
      <c r="O479" s="72">
        <f t="shared" si="92"/>
        <v>0</v>
      </c>
      <c r="P479" s="72">
        <f t="shared" si="93"/>
        <v>0</v>
      </c>
      <c r="Q479" s="72">
        <f t="shared" si="87"/>
        <v>0</v>
      </c>
      <c r="R479" s="74">
        <f t="shared" si="94"/>
        <v>0</v>
      </c>
      <c r="S479" s="75">
        <f>IF(I479&gt;0,Q479-(SUM($J$7:J479)+$E$35),0)</f>
        <v>0</v>
      </c>
      <c r="T479" s="76">
        <f t="shared" si="95"/>
        <v>1</v>
      </c>
      <c r="U479" s="76">
        <f t="shared" si="96"/>
        <v>0</v>
      </c>
      <c r="V479" s="77">
        <f t="shared" si="88"/>
        <v>360</v>
      </c>
      <c r="W479" s="78">
        <f t="shared" si="89"/>
        <v>0</v>
      </c>
    </row>
    <row r="480" spans="9:23" x14ac:dyDescent="0.25">
      <c r="I480" s="79">
        <f t="shared" si="90"/>
        <v>0</v>
      </c>
      <c r="J480" s="72">
        <f t="shared" si="86"/>
        <v>0</v>
      </c>
      <c r="K480" s="80"/>
      <c r="L480" s="72">
        <f t="shared" si="85"/>
        <v>0</v>
      </c>
      <c r="M480" s="72">
        <f>0</f>
        <v>0</v>
      </c>
      <c r="N480" s="72">
        <f t="shared" si="91"/>
        <v>0</v>
      </c>
      <c r="O480" s="72">
        <f t="shared" si="92"/>
        <v>0</v>
      </c>
      <c r="P480" s="72">
        <f t="shared" si="93"/>
        <v>0</v>
      </c>
      <c r="Q480" s="72">
        <f t="shared" si="87"/>
        <v>0</v>
      </c>
      <c r="R480" s="74">
        <f t="shared" si="94"/>
        <v>0</v>
      </c>
      <c r="S480" s="75">
        <f>IF(I480&gt;0,Q480-(SUM($J$7:J480)+$E$35),0)</f>
        <v>0</v>
      </c>
      <c r="T480" s="76">
        <f t="shared" si="95"/>
        <v>1</v>
      </c>
      <c r="U480" s="76">
        <f t="shared" si="96"/>
        <v>0</v>
      </c>
      <c r="V480" s="77">
        <f t="shared" si="88"/>
        <v>360</v>
      </c>
      <c r="W480" s="78">
        <f t="shared" si="89"/>
        <v>0</v>
      </c>
    </row>
    <row r="481" spans="9:23" x14ac:dyDescent="0.25">
      <c r="I481" s="79">
        <f t="shared" si="90"/>
        <v>0</v>
      </c>
      <c r="J481" s="72">
        <f t="shared" si="86"/>
        <v>0</v>
      </c>
      <c r="K481" s="80"/>
      <c r="L481" s="72">
        <f t="shared" si="85"/>
        <v>0</v>
      </c>
      <c r="M481" s="72">
        <f>0</f>
        <v>0</v>
      </c>
      <c r="N481" s="72">
        <f t="shared" si="91"/>
        <v>0</v>
      </c>
      <c r="O481" s="72">
        <f t="shared" si="92"/>
        <v>0</v>
      </c>
      <c r="P481" s="72">
        <f t="shared" si="93"/>
        <v>0</v>
      </c>
      <c r="Q481" s="72">
        <f t="shared" si="87"/>
        <v>0</v>
      </c>
      <c r="R481" s="74">
        <f t="shared" si="94"/>
        <v>0</v>
      </c>
      <c r="S481" s="75">
        <f>IF(I481&gt;0,Q481-(SUM($J$7:J481)+$E$35),0)</f>
        <v>0</v>
      </c>
      <c r="T481" s="76">
        <f t="shared" si="95"/>
        <v>1</v>
      </c>
      <c r="U481" s="76">
        <f t="shared" si="96"/>
        <v>0</v>
      </c>
      <c r="V481" s="77">
        <f t="shared" si="88"/>
        <v>360</v>
      </c>
      <c r="W481" s="78">
        <f t="shared" si="89"/>
        <v>0</v>
      </c>
    </row>
    <row r="482" spans="9:23" x14ac:dyDescent="0.25">
      <c r="I482" s="79">
        <f t="shared" si="90"/>
        <v>0</v>
      </c>
      <c r="J482" s="72">
        <f t="shared" si="86"/>
        <v>0</v>
      </c>
      <c r="K482" s="80"/>
      <c r="L482" s="72">
        <f t="shared" si="85"/>
        <v>0</v>
      </c>
      <c r="M482" s="72">
        <f>0</f>
        <v>0</v>
      </c>
      <c r="N482" s="72">
        <f t="shared" si="91"/>
        <v>0</v>
      </c>
      <c r="O482" s="72">
        <f t="shared" si="92"/>
        <v>0</v>
      </c>
      <c r="P482" s="72">
        <f t="shared" si="93"/>
        <v>0</v>
      </c>
      <c r="Q482" s="72">
        <f t="shared" si="87"/>
        <v>0</v>
      </c>
      <c r="R482" s="74">
        <f t="shared" si="94"/>
        <v>0</v>
      </c>
      <c r="S482" s="75">
        <f>IF(I482&gt;0,Q482-(SUM($J$7:J482)+$E$35),0)</f>
        <v>0</v>
      </c>
      <c r="T482" s="76">
        <f t="shared" si="95"/>
        <v>1</v>
      </c>
      <c r="U482" s="76">
        <f t="shared" si="96"/>
        <v>0</v>
      </c>
      <c r="V482" s="77">
        <f t="shared" si="88"/>
        <v>360</v>
      </c>
      <c r="W482" s="78">
        <f t="shared" si="89"/>
        <v>0</v>
      </c>
    </row>
    <row r="483" spans="9:23" x14ac:dyDescent="0.25">
      <c r="I483" s="79">
        <f t="shared" si="90"/>
        <v>0</v>
      </c>
      <c r="J483" s="72">
        <f t="shared" si="86"/>
        <v>0</v>
      </c>
      <c r="K483" s="80"/>
      <c r="L483" s="72">
        <f t="shared" si="85"/>
        <v>0</v>
      </c>
      <c r="M483" s="72">
        <f>0</f>
        <v>0</v>
      </c>
      <c r="N483" s="72">
        <f t="shared" si="91"/>
        <v>0</v>
      </c>
      <c r="O483" s="72">
        <f t="shared" si="92"/>
        <v>0</v>
      </c>
      <c r="P483" s="72">
        <f t="shared" si="93"/>
        <v>0</v>
      </c>
      <c r="Q483" s="72">
        <f t="shared" si="87"/>
        <v>0</v>
      </c>
      <c r="R483" s="74">
        <f t="shared" si="94"/>
        <v>0</v>
      </c>
      <c r="S483" s="75">
        <f>IF(I483&gt;0,Q483-(SUM($J$7:J483)+$E$35),0)</f>
        <v>0</v>
      </c>
      <c r="T483" s="76">
        <f t="shared" si="95"/>
        <v>1</v>
      </c>
      <c r="U483" s="76">
        <f t="shared" si="96"/>
        <v>0</v>
      </c>
      <c r="V483" s="77">
        <f t="shared" si="88"/>
        <v>360</v>
      </c>
      <c r="W483" s="78">
        <f t="shared" si="89"/>
        <v>0</v>
      </c>
    </row>
    <row r="484" spans="9:23" x14ac:dyDescent="0.25">
      <c r="I484" s="79">
        <f t="shared" si="90"/>
        <v>0</v>
      </c>
      <c r="J484" s="72">
        <f t="shared" si="86"/>
        <v>0</v>
      </c>
      <c r="K484" s="80"/>
      <c r="L484" s="72">
        <f t="shared" si="85"/>
        <v>0</v>
      </c>
      <c r="M484" s="72">
        <f>0</f>
        <v>0</v>
      </c>
      <c r="N484" s="72">
        <f t="shared" si="91"/>
        <v>0</v>
      </c>
      <c r="O484" s="72">
        <f t="shared" si="92"/>
        <v>0</v>
      </c>
      <c r="P484" s="72">
        <f t="shared" si="93"/>
        <v>0</v>
      </c>
      <c r="Q484" s="72">
        <f t="shared" si="87"/>
        <v>0</v>
      </c>
      <c r="R484" s="74">
        <f t="shared" si="94"/>
        <v>0</v>
      </c>
      <c r="S484" s="75">
        <f>IF(I484&gt;0,Q484-(SUM($J$7:J484)+$E$35),0)</f>
        <v>0</v>
      </c>
      <c r="T484" s="76">
        <f t="shared" si="95"/>
        <v>1</v>
      </c>
      <c r="U484" s="76">
        <f t="shared" si="96"/>
        <v>0</v>
      </c>
      <c r="V484" s="77">
        <f t="shared" si="88"/>
        <v>360</v>
      </c>
      <c r="W484" s="78">
        <f t="shared" si="89"/>
        <v>0</v>
      </c>
    </row>
    <row r="485" spans="9:23" x14ac:dyDescent="0.25">
      <c r="I485" s="79">
        <f t="shared" si="90"/>
        <v>0</v>
      </c>
      <c r="J485" s="72">
        <f t="shared" si="86"/>
        <v>0</v>
      </c>
      <c r="K485" s="80"/>
      <c r="L485" s="72">
        <f t="shared" ref="L485:L548" si="97">IF(I485&gt;0,IF((MOD(I485,12)=0),$B$22+$B$48*$B$35,$B$48*$B$35),0)</f>
        <v>0</v>
      </c>
      <c r="M485" s="72">
        <f>0</f>
        <v>0</v>
      </c>
      <c r="N485" s="72">
        <f t="shared" si="91"/>
        <v>0</v>
      </c>
      <c r="O485" s="72">
        <f t="shared" si="92"/>
        <v>0</v>
      </c>
      <c r="P485" s="72">
        <f t="shared" si="93"/>
        <v>0</v>
      </c>
      <c r="Q485" s="72">
        <f t="shared" si="87"/>
        <v>0</v>
      </c>
      <c r="R485" s="74">
        <f t="shared" si="94"/>
        <v>0</v>
      </c>
      <c r="S485" s="75">
        <f>IF(I485&gt;0,Q485-(SUM($J$7:J485)+$E$35),0)</f>
        <v>0</v>
      </c>
      <c r="T485" s="76">
        <f t="shared" si="95"/>
        <v>1</v>
      </c>
      <c r="U485" s="76">
        <f t="shared" si="96"/>
        <v>0</v>
      </c>
      <c r="V485" s="77">
        <f t="shared" si="88"/>
        <v>360</v>
      </c>
      <c r="W485" s="78">
        <f t="shared" si="89"/>
        <v>0</v>
      </c>
    </row>
    <row r="486" spans="9:23" x14ac:dyDescent="0.25">
      <c r="I486" s="79">
        <f t="shared" si="90"/>
        <v>0</v>
      </c>
      <c r="J486" s="72">
        <f t="shared" si="86"/>
        <v>0</v>
      </c>
      <c r="K486" s="80"/>
      <c r="L486" s="72">
        <f t="shared" si="97"/>
        <v>0</v>
      </c>
      <c r="M486" s="72">
        <f>0</f>
        <v>0</v>
      </c>
      <c r="N486" s="72">
        <f t="shared" si="91"/>
        <v>0</v>
      </c>
      <c r="O486" s="72">
        <f t="shared" si="92"/>
        <v>0</v>
      </c>
      <c r="P486" s="72">
        <f t="shared" si="93"/>
        <v>0</v>
      </c>
      <c r="Q486" s="72">
        <f t="shared" si="87"/>
        <v>0</v>
      </c>
      <c r="R486" s="74">
        <f t="shared" si="94"/>
        <v>0</v>
      </c>
      <c r="S486" s="75">
        <f>IF(I486&gt;0,Q486-(SUM($J$7:J486)+$E$35),0)</f>
        <v>0</v>
      </c>
      <c r="T486" s="76">
        <f t="shared" si="95"/>
        <v>1</v>
      </c>
      <c r="U486" s="76">
        <f t="shared" si="96"/>
        <v>0</v>
      </c>
      <c r="V486" s="77">
        <f t="shared" si="88"/>
        <v>360</v>
      </c>
      <c r="W486" s="78">
        <f t="shared" si="89"/>
        <v>0</v>
      </c>
    </row>
    <row r="487" spans="9:23" x14ac:dyDescent="0.25">
      <c r="I487" s="79">
        <f t="shared" si="90"/>
        <v>0</v>
      </c>
      <c r="J487" s="72">
        <f t="shared" si="86"/>
        <v>0</v>
      </c>
      <c r="K487" s="80"/>
      <c r="L487" s="72">
        <f t="shared" si="97"/>
        <v>0</v>
      </c>
      <c r="M487" s="72">
        <f>0</f>
        <v>0</v>
      </c>
      <c r="N487" s="72">
        <f t="shared" si="91"/>
        <v>0</v>
      </c>
      <c r="O487" s="72">
        <f t="shared" si="92"/>
        <v>0</v>
      </c>
      <c r="P487" s="72">
        <f t="shared" si="93"/>
        <v>0</v>
      </c>
      <c r="Q487" s="72">
        <f t="shared" si="87"/>
        <v>0</v>
      </c>
      <c r="R487" s="74">
        <f t="shared" si="94"/>
        <v>0</v>
      </c>
      <c r="S487" s="75">
        <f>IF(I487&gt;0,Q487-(SUM($J$7:J487)+$E$35),0)</f>
        <v>0</v>
      </c>
      <c r="T487" s="76">
        <f t="shared" si="95"/>
        <v>1</v>
      </c>
      <c r="U487" s="76">
        <f t="shared" si="96"/>
        <v>0</v>
      </c>
      <c r="V487" s="77">
        <f t="shared" si="88"/>
        <v>360</v>
      </c>
      <c r="W487" s="78">
        <f t="shared" si="89"/>
        <v>0</v>
      </c>
    </row>
    <row r="488" spans="9:23" x14ac:dyDescent="0.25">
      <c r="I488" s="79">
        <f t="shared" si="90"/>
        <v>0</v>
      </c>
      <c r="J488" s="72">
        <f t="shared" si="86"/>
        <v>0</v>
      </c>
      <c r="K488" s="80"/>
      <c r="L488" s="72">
        <f t="shared" si="97"/>
        <v>0</v>
      </c>
      <c r="M488" s="72">
        <f>0</f>
        <v>0</v>
      </c>
      <c r="N488" s="72">
        <f t="shared" si="91"/>
        <v>0</v>
      </c>
      <c r="O488" s="72">
        <f t="shared" si="92"/>
        <v>0</v>
      </c>
      <c r="P488" s="72">
        <f t="shared" si="93"/>
        <v>0</v>
      </c>
      <c r="Q488" s="72">
        <f t="shared" si="87"/>
        <v>0</v>
      </c>
      <c r="R488" s="74">
        <f t="shared" si="94"/>
        <v>0</v>
      </c>
      <c r="S488" s="75">
        <f>IF(I488&gt;0,Q488-(SUM($J$7:J488)+$E$35),0)</f>
        <v>0</v>
      </c>
      <c r="T488" s="76">
        <f t="shared" si="95"/>
        <v>1</v>
      </c>
      <c r="U488" s="76">
        <f t="shared" si="96"/>
        <v>0</v>
      </c>
      <c r="V488" s="77">
        <f t="shared" si="88"/>
        <v>360</v>
      </c>
      <c r="W488" s="78">
        <f t="shared" si="89"/>
        <v>0</v>
      </c>
    </row>
    <row r="489" spans="9:23" x14ac:dyDescent="0.25">
      <c r="I489" s="79">
        <f t="shared" si="90"/>
        <v>0</v>
      </c>
      <c r="J489" s="72">
        <f t="shared" si="86"/>
        <v>0</v>
      </c>
      <c r="K489" s="80"/>
      <c r="L489" s="72">
        <f t="shared" si="97"/>
        <v>0</v>
      </c>
      <c r="M489" s="72">
        <f>0</f>
        <v>0</v>
      </c>
      <c r="N489" s="72">
        <f t="shared" si="91"/>
        <v>0</v>
      </c>
      <c r="O489" s="72">
        <f t="shared" si="92"/>
        <v>0</v>
      </c>
      <c r="P489" s="72">
        <f t="shared" si="93"/>
        <v>0</v>
      </c>
      <c r="Q489" s="72">
        <f t="shared" si="87"/>
        <v>0</v>
      </c>
      <c r="R489" s="74">
        <f t="shared" si="94"/>
        <v>0</v>
      </c>
      <c r="S489" s="75">
        <f>IF(I489&gt;0,Q489-(SUM($J$7:J489)+$E$35),0)</f>
        <v>0</v>
      </c>
      <c r="T489" s="76">
        <f t="shared" si="95"/>
        <v>1</v>
      </c>
      <c r="U489" s="76">
        <f t="shared" si="96"/>
        <v>0</v>
      </c>
      <c r="V489" s="77">
        <f t="shared" si="88"/>
        <v>360</v>
      </c>
      <c r="W489" s="78">
        <f t="shared" si="89"/>
        <v>0</v>
      </c>
    </row>
    <row r="490" spans="9:23" x14ac:dyDescent="0.25">
      <c r="I490" s="79">
        <f t="shared" si="90"/>
        <v>0</v>
      </c>
      <c r="J490" s="72">
        <f t="shared" si="86"/>
        <v>0</v>
      </c>
      <c r="K490" s="80"/>
      <c r="L490" s="72">
        <f t="shared" si="97"/>
        <v>0</v>
      </c>
      <c r="M490" s="72">
        <f>0</f>
        <v>0</v>
      </c>
      <c r="N490" s="72">
        <f t="shared" si="91"/>
        <v>0</v>
      </c>
      <c r="O490" s="72">
        <f t="shared" si="92"/>
        <v>0</v>
      </c>
      <c r="P490" s="72">
        <f t="shared" si="93"/>
        <v>0</v>
      </c>
      <c r="Q490" s="72">
        <f t="shared" si="87"/>
        <v>0</v>
      </c>
      <c r="R490" s="74">
        <f t="shared" si="94"/>
        <v>0</v>
      </c>
      <c r="S490" s="75">
        <f>IF(I490&gt;0,Q490-(SUM($J$7:J490)+$E$35),0)</f>
        <v>0</v>
      </c>
      <c r="T490" s="76">
        <f t="shared" si="95"/>
        <v>1</v>
      </c>
      <c r="U490" s="76">
        <f t="shared" si="96"/>
        <v>0</v>
      </c>
      <c r="V490" s="77">
        <f t="shared" si="88"/>
        <v>360</v>
      </c>
      <c r="W490" s="78">
        <f t="shared" si="89"/>
        <v>0</v>
      </c>
    </row>
    <row r="491" spans="9:23" x14ac:dyDescent="0.25">
      <c r="I491" s="79">
        <f t="shared" si="90"/>
        <v>0</v>
      </c>
      <c r="J491" s="72">
        <f t="shared" si="86"/>
        <v>0</v>
      </c>
      <c r="K491" s="80"/>
      <c r="L491" s="72">
        <f t="shared" si="97"/>
        <v>0</v>
      </c>
      <c r="M491" s="72">
        <f>0</f>
        <v>0</v>
      </c>
      <c r="N491" s="72">
        <f t="shared" si="91"/>
        <v>0</v>
      </c>
      <c r="O491" s="72">
        <f t="shared" si="92"/>
        <v>0</v>
      </c>
      <c r="P491" s="72">
        <f t="shared" si="93"/>
        <v>0</v>
      </c>
      <c r="Q491" s="72">
        <f t="shared" si="87"/>
        <v>0</v>
      </c>
      <c r="R491" s="74">
        <f t="shared" si="94"/>
        <v>0</v>
      </c>
      <c r="S491" s="75">
        <f>IF(I491&gt;0,Q491-(SUM($J$7:J491)+$E$35),0)</f>
        <v>0</v>
      </c>
      <c r="T491" s="76">
        <f t="shared" si="95"/>
        <v>1</v>
      </c>
      <c r="U491" s="76">
        <f t="shared" si="96"/>
        <v>0</v>
      </c>
      <c r="V491" s="77">
        <f t="shared" si="88"/>
        <v>360</v>
      </c>
      <c r="W491" s="78">
        <f t="shared" si="89"/>
        <v>0</v>
      </c>
    </row>
    <row r="492" spans="9:23" x14ac:dyDescent="0.25">
      <c r="I492" s="79">
        <f t="shared" si="90"/>
        <v>0</v>
      </c>
      <c r="J492" s="72">
        <f t="shared" si="86"/>
        <v>0</v>
      </c>
      <c r="K492" s="80"/>
      <c r="L492" s="72">
        <f t="shared" si="97"/>
        <v>0</v>
      </c>
      <c r="M492" s="72">
        <f>0</f>
        <v>0</v>
      </c>
      <c r="N492" s="72">
        <f t="shared" si="91"/>
        <v>0</v>
      </c>
      <c r="O492" s="72">
        <f t="shared" si="92"/>
        <v>0</v>
      </c>
      <c r="P492" s="72">
        <f t="shared" si="93"/>
        <v>0</v>
      </c>
      <c r="Q492" s="72">
        <f t="shared" si="87"/>
        <v>0</v>
      </c>
      <c r="R492" s="74">
        <f t="shared" si="94"/>
        <v>0</v>
      </c>
      <c r="S492" s="75">
        <f>IF(I492&gt;0,Q492-(SUM($J$7:J492)+$E$35),0)</f>
        <v>0</v>
      </c>
      <c r="T492" s="76">
        <f t="shared" si="95"/>
        <v>1</v>
      </c>
      <c r="U492" s="76">
        <f t="shared" si="96"/>
        <v>0</v>
      </c>
      <c r="V492" s="77">
        <f t="shared" si="88"/>
        <v>360</v>
      </c>
      <c r="W492" s="78">
        <f t="shared" si="89"/>
        <v>0</v>
      </c>
    </row>
    <row r="493" spans="9:23" x14ac:dyDescent="0.25">
      <c r="I493" s="79">
        <f t="shared" si="90"/>
        <v>0</v>
      </c>
      <c r="J493" s="72">
        <f t="shared" si="86"/>
        <v>0</v>
      </c>
      <c r="K493" s="80"/>
      <c r="L493" s="72">
        <f t="shared" si="97"/>
        <v>0</v>
      </c>
      <c r="M493" s="72">
        <f>0</f>
        <v>0</v>
      </c>
      <c r="N493" s="72">
        <f t="shared" si="91"/>
        <v>0</v>
      </c>
      <c r="O493" s="72">
        <f t="shared" si="92"/>
        <v>0</v>
      </c>
      <c r="P493" s="72">
        <f t="shared" si="93"/>
        <v>0</v>
      </c>
      <c r="Q493" s="72">
        <f t="shared" si="87"/>
        <v>0</v>
      </c>
      <c r="R493" s="74">
        <f t="shared" si="94"/>
        <v>0</v>
      </c>
      <c r="S493" s="75">
        <f>IF(I493&gt;0,Q493-(SUM($J$7:J493)+$E$35),0)</f>
        <v>0</v>
      </c>
      <c r="T493" s="76">
        <f t="shared" si="95"/>
        <v>1</v>
      </c>
      <c r="U493" s="76">
        <f t="shared" si="96"/>
        <v>0</v>
      </c>
      <c r="V493" s="77">
        <f t="shared" si="88"/>
        <v>360</v>
      </c>
      <c r="W493" s="78">
        <f t="shared" si="89"/>
        <v>0</v>
      </c>
    </row>
    <row r="494" spans="9:23" x14ac:dyDescent="0.25">
      <c r="I494" s="79">
        <f t="shared" si="90"/>
        <v>0</v>
      </c>
      <c r="J494" s="72">
        <f t="shared" si="86"/>
        <v>0</v>
      </c>
      <c r="K494" s="80"/>
      <c r="L494" s="72">
        <f t="shared" si="97"/>
        <v>0</v>
      </c>
      <c r="M494" s="72">
        <f>0</f>
        <v>0</v>
      </c>
      <c r="N494" s="72">
        <f t="shared" si="91"/>
        <v>0</v>
      </c>
      <c r="O494" s="72">
        <f t="shared" si="92"/>
        <v>0</v>
      </c>
      <c r="P494" s="72">
        <f t="shared" si="93"/>
        <v>0</v>
      </c>
      <c r="Q494" s="72">
        <f t="shared" si="87"/>
        <v>0</v>
      </c>
      <c r="R494" s="74">
        <f t="shared" si="94"/>
        <v>0</v>
      </c>
      <c r="S494" s="75">
        <f>IF(I494&gt;0,Q494-(SUM($J$7:J494)+$E$35),0)</f>
        <v>0</v>
      </c>
      <c r="T494" s="76">
        <f t="shared" si="95"/>
        <v>1</v>
      </c>
      <c r="U494" s="76">
        <f t="shared" si="96"/>
        <v>0</v>
      </c>
      <c r="V494" s="77">
        <f t="shared" si="88"/>
        <v>360</v>
      </c>
      <c r="W494" s="78">
        <f t="shared" si="89"/>
        <v>0</v>
      </c>
    </row>
    <row r="495" spans="9:23" x14ac:dyDescent="0.25">
      <c r="I495" s="79">
        <f t="shared" si="90"/>
        <v>0</v>
      </c>
      <c r="J495" s="72">
        <f t="shared" si="86"/>
        <v>0</v>
      </c>
      <c r="K495" s="80"/>
      <c r="L495" s="72">
        <f t="shared" si="97"/>
        <v>0</v>
      </c>
      <c r="M495" s="72">
        <f>0</f>
        <v>0</v>
      </c>
      <c r="N495" s="72">
        <f t="shared" si="91"/>
        <v>0</v>
      </c>
      <c r="O495" s="72">
        <f t="shared" si="92"/>
        <v>0</v>
      </c>
      <c r="P495" s="72">
        <f t="shared" si="93"/>
        <v>0</v>
      </c>
      <c r="Q495" s="72">
        <f t="shared" si="87"/>
        <v>0</v>
      </c>
      <c r="R495" s="74">
        <f t="shared" si="94"/>
        <v>0</v>
      </c>
      <c r="S495" s="75">
        <f>IF(I495&gt;0,Q495-(SUM($J$7:J495)+$E$35),0)</f>
        <v>0</v>
      </c>
      <c r="T495" s="76">
        <f t="shared" si="95"/>
        <v>1</v>
      </c>
      <c r="U495" s="76">
        <f t="shared" si="96"/>
        <v>0</v>
      </c>
      <c r="V495" s="77">
        <f t="shared" si="88"/>
        <v>360</v>
      </c>
      <c r="W495" s="78">
        <f t="shared" si="89"/>
        <v>0</v>
      </c>
    </row>
    <row r="496" spans="9:23" x14ac:dyDescent="0.25">
      <c r="I496" s="79">
        <f t="shared" si="90"/>
        <v>0</v>
      </c>
      <c r="J496" s="72">
        <f t="shared" si="86"/>
        <v>0</v>
      </c>
      <c r="K496" s="80"/>
      <c r="L496" s="72">
        <f t="shared" si="97"/>
        <v>0</v>
      </c>
      <c r="M496" s="72">
        <f>0</f>
        <v>0</v>
      </c>
      <c r="N496" s="72">
        <f t="shared" si="91"/>
        <v>0</v>
      </c>
      <c r="O496" s="72">
        <f t="shared" si="92"/>
        <v>0</v>
      </c>
      <c r="P496" s="72">
        <f t="shared" si="93"/>
        <v>0</v>
      </c>
      <c r="Q496" s="72">
        <f t="shared" si="87"/>
        <v>0</v>
      </c>
      <c r="R496" s="74">
        <f t="shared" si="94"/>
        <v>0</v>
      </c>
      <c r="S496" s="75">
        <f>IF(I496&gt;0,Q496-(SUM($J$7:J496)+$E$35),0)</f>
        <v>0</v>
      </c>
      <c r="T496" s="76">
        <f t="shared" si="95"/>
        <v>1</v>
      </c>
      <c r="U496" s="76">
        <f t="shared" si="96"/>
        <v>0</v>
      </c>
      <c r="V496" s="77">
        <f t="shared" si="88"/>
        <v>360</v>
      </c>
      <c r="W496" s="78">
        <f t="shared" si="89"/>
        <v>0</v>
      </c>
    </row>
    <row r="497" spans="9:23" x14ac:dyDescent="0.25">
      <c r="I497" s="79">
        <f t="shared" si="90"/>
        <v>0</v>
      </c>
      <c r="J497" s="72">
        <f t="shared" si="86"/>
        <v>0</v>
      </c>
      <c r="K497" s="80"/>
      <c r="L497" s="72">
        <f t="shared" si="97"/>
        <v>0</v>
      </c>
      <c r="M497" s="72">
        <f>0</f>
        <v>0</v>
      </c>
      <c r="N497" s="72">
        <f t="shared" si="91"/>
        <v>0</v>
      </c>
      <c r="O497" s="72">
        <f t="shared" si="92"/>
        <v>0</v>
      </c>
      <c r="P497" s="72">
        <f t="shared" si="93"/>
        <v>0</v>
      </c>
      <c r="Q497" s="72">
        <f t="shared" si="87"/>
        <v>0</v>
      </c>
      <c r="R497" s="74">
        <f t="shared" si="94"/>
        <v>0</v>
      </c>
      <c r="S497" s="75">
        <f>IF(I497&gt;0,Q497-(SUM($J$7:J497)+$E$35),0)</f>
        <v>0</v>
      </c>
      <c r="T497" s="76">
        <f t="shared" si="95"/>
        <v>1</v>
      </c>
      <c r="U497" s="76">
        <f t="shared" si="96"/>
        <v>0</v>
      </c>
      <c r="V497" s="77">
        <f t="shared" si="88"/>
        <v>360</v>
      </c>
      <c r="W497" s="78">
        <f t="shared" si="89"/>
        <v>0</v>
      </c>
    </row>
    <row r="498" spans="9:23" x14ac:dyDescent="0.25">
      <c r="I498" s="79">
        <f t="shared" si="90"/>
        <v>0</v>
      </c>
      <c r="J498" s="72">
        <f t="shared" si="86"/>
        <v>0</v>
      </c>
      <c r="K498" s="80"/>
      <c r="L498" s="72">
        <f t="shared" si="97"/>
        <v>0</v>
      </c>
      <c r="M498" s="72">
        <f>0</f>
        <v>0</v>
      </c>
      <c r="N498" s="72">
        <f t="shared" si="91"/>
        <v>0</v>
      </c>
      <c r="O498" s="72">
        <f t="shared" si="92"/>
        <v>0</v>
      </c>
      <c r="P498" s="72">
        <f t="shared" si="93"/>
        <v>0</v>
      </c>
      <c r="Q498" s="72">
        <f t="shared" si="87"/>
        <v>0</v>
      </c>
      <c r="R498" s="74">
        <f t="shared" si="94"/>
        <v>0</v>
      </c>
      <c r="S498" s="75">
        <f>IF(I498&gt;0,Q498-(SUM($J$7:J498)+$E$35),0)</f>
        <v>0</v>
      </c>
      <c r="T498" s="76">
        <f t="shared" si="95"/>
        <v>1</v>
      </c>
      <c r="U498" s="76">
        <f t="shared" si="96"/>
        <v>0</v>
      </c>
      <c r="V498" s="77">
        <f t="shared" si="88"/>
        <v>360</v>
      </c>
      <c r="W498" s="78">
        <f t="shared" si="89"/>
        <v>0</v>
      </c>
    </row>
    <row r="499" spans="9:23" x14ac:dyDescent="0.25">
      <c r="I499" s="79">
        <f t="shared" si="90"/>
        <v>0</v>
      </c>
      <c r="J499" s="72">
        <f t="shared" si="86"/>
        <v>0</v>
      </c>
      <c r="K499" s="80"/>
      <c r="L499" s="72">
        <f t="shared" si="97"/>
        <v>0</v>
      </c>
      <c r="M499" s="72">
        <f>0</f>
        <v>0</v>
      </c>
      <c r="N499" s="72">
        <f t="shared" si="91"/>
        <v>0</v>
      </c>
      <c r="O499" s="72">
        <f t="shared" si="92"/>
        <v>0</v>
      </c>
      <c r="P499" s="72">
        <f t="shared" si="93"/>
        <v>0</v>
      </c>
      <c r="Q499" s="72">
        <f t="shared" si="87"/>
        <v>0</v>
      </c>
      <c r="R499" s="74">
        <f t="shared" si="94"/>
        <v>0</v>
      </c>
      <c r="S499" s="75">
        <f>IF(I499&gt;0,Q499-(SUM($J$7:J499)+$E$35),0)</f>
        <v>0</v>
      </c>
      <c r="T499" s="76">
        <f t="shared" si="95"/>
        <v>1</v>
      </c>
      <c r="U499" s="76">
        <f t="shared" si="96"/>
        <v>0</v>
      </c>
      <c r="V499" s="77">
        <f t="shared" si="88"/>
        <v>360</v>
      </c>
      <c r="W499" s="78">
        <f t="shared" si="89"/>
        <v>0</v>
      </c>
    </row>
    <row r="500" spans="9:23" x14ac:dyDescent="0.25">
      <c r="I500" s="79">
        <f t="shared" si="90"/>
        <v>0</v>
      </c>
      <c r="J500" s="72">
        <f t="shared" si="86"/>
        <v>0</v>
      </c>
      <c r="K500" s="80"/>
      <c r="L500" s="72">
        <f t="shared" si="97"/>
        <v>0</v>
      </c>
      <c r="M500" s="72">
        <f>0</f>
        <v>0</v>
      </c>
      <c r="N500" s="72">
        <f t="shared" si="91"/>
        <v>0</v>
      </c>
      <c r="O500" s="72">
        <f t="shared" si="92"/>
        <v>0</v>
      </c>
      <c r="P500" s="72">
        <f t="shared" si="93"/>
        <v>0</v>
      </c>
      <c r="Q500" s="72">
        <f t="shared" si="87"/>
        <v>0</v>
      </c>
      <c r="R500" s="74">
        <f t="shared" si="94"/>
        <v>0</v>
      </c>
      <c r="S500" s="75">
        <f>IF(I500&gt;0,Q500-(SUM($J$7:J500)+$E$35),0)</f>
        <v>0</v>
      </c>
      <c r="T500" s="76">
        <f t="shared" si="95"/>
        <v>1</v>
      </c>
      <c r="U500" s="76">
        <f t="shared" si="96"/>
        <v>0</v>
      </c>
      <c r="V500" s="77">
        <f t="shared" si="88"/>
        <v>360</v>
      </c>
      <c r="W500" s="78">
        <f t="shared" si="89"/>
        <v>0</v>
      </c>
    </row>
    <row r="501" spans="9:23" x14ac:dyDescent="0.25">
      <c r="I501" s="79">
        <f t="shared" si="90"/>
        <v>0</v>
      </c>
      <c r="J501" s="72">
        <f t="shared" si="86"/>
        <v>0</v>
      </c>
      <c r="K501" s="80"/>
      <c r="L501" s="72">
        <f t="shared" si="97"/>
        <v>0</v>
      </c>
      <c r="M501" s="72">
        <f>0</f>
        <v>0</v>
      </c>
      <c r="N501" s="72">
        <f t="shared" si="91"/>
        <v>0</v>
      </c>
      <c r="O501" s="72">
        <f t="shared" si="92"/>
        <v>0</v>
      </c>
      <c r="P501" s="72">
        <f t="shared" si="93"/>
        <v>0</v>
      </c>
      <c r="Q501" s="72">
        <f t="shared" si="87"/>
        <v>0</v>
      </c>
      <c r="R501" s="74">
        <f t="shared" si="94"/>
        <v>0</v>
      </c>
      <c r="S501" s="75">
        <f>IF(I501&gt;0,Q501-(SUM($J$7:J501)+$E$35),0)</f>
        <v>0</v>
      </c>
      <c r="T501" s="76">
        <f t="shared" si="95"/>
        <v>1</v>
      </c>
      <c r="U501" s="76">
        <f t="shared" si="96"/>
        <v>0</v>
      </c>
      <c r="V501" s="77">
        <f t="shared" si="88"/>
        <v>360</v>
      </c>
      <c r="W501" s="78">
        <f t="shared" si="89"/>
        <v>0</v>
      </c>
    </row>
    <row r="502" spans="9:23" x14ac:dyDescent="0.25">
      <c r="I502" s="79">
        <f t="shared" si="90"/>
        <v>0</v>
      </c>
      <c r="J502" s="72">
        <f t="shared" si="86"/>
        <v>0</v>
      </c>
      <c r="K502" s="80"/>
      <c r="L502" s="72">
        <f t="shared" si="97"/>
        <v>0</v>
      </c>
      <c r="M502" s="72">
        <f>0</f>
        <v>0</v>
      </c>
      <c r="N502" s="72">
        <f t="shared" si="91"/>
        <v>0</v>
      </c>
      <c r="O502" s="72">
        <f t="shared" si="92"/>
        <v>0</v>
      </c>
      <c r="P502" s="72">
        <f t="shared" si="93"/>
        <v>0</v>
      </c>
      <c r="Q502" s="72">
        <f t="shared" si="87"/>
        <v>0</v>
      </c>
      <c r="R502" s="74">
        <f t="shared" si="94"/>
        <v>0</v>
      </c>
      <c r="S502" s="75">
        <f>IF(I502&gt;0,Q502-(SUM($J$7:J502)+$E$35),0)</f>
        <v>0</v>
      </c>
      <c r="T502" s="76">
        <f t="shared" si="95"/>
        <v>1</v>
      </c>
      <c r="U502" s="76">
        <f t="shared" si="96"/>
        <v>0</v>
      </c>
      <c r="V502" s="77">
        <f t="shared" si="88"/>
        <v>360</v>
      </c>
      <c r="W502" s="78">
        <f t="shared" si="89"/>
        <v>0</v>
      </c>
    </row>
    <row r="503" spans="9:23" x14ac:dyDescent="0.25">
      <c r="I503" s="79">
        <f t="shared" si="90"/>
        <v>0</v>
      </c>
      <c r="J503" s="72">
        <f t="shared" si="86"/>
        <v>0</v>
      </c>
      <c r="K503" s="80"/>
      <c r="L503" s="72">
        <f t="shared" si="97"/>
        <v>0</v>
      </c>
      <c r="M503" s="72">
        <f>0</f>
        <v>0</v>
      </c>
      <c r="N503" s="72">
        <f t="shared" si="91"/>
        <v>0</v>
      </c>
      <c r="O503" s="72">
        <f t="shared" si="92"/>
        <v>0</v>
      </c>
      <c r="P503" s="72">
        <f t="shared" si="93"/>
        <v>0</v>
      </c>
      <c r="Q503" s="72">
        <f t="shared" si="87"/>
        <v>0</v>
      </c>
      <c r="R503" s="74">
        <f t="shared" si="94"/>
        <v>0</v>
      </c>
      <c r="S503" s="75">
        <f>IF(I503&gt;0,Q503-(SUM($J$7:J503)+$E$35),0)</f>
        <v>0</v>
      </c>
      <c r="T503" s="76">
        <f t="shared" si="95"/>
        <v>1</v>
      </c>
      <c r="U503" s="76">
        <f t="shared" si="96"/>
        <v>0</v>
      </c>
      <c r="V503" s="77">
        <f t="shared" si="88"/>
        <v>360</v>
      </c>
      <c r="W503" s="78">
        <f t="shared" si="89"/>
        <v>0</v>
      </c>
    </row>
    <row r="504" spans="9:23" x14ac:dyDescent="0.25">
      <c r="I504" s="79">
        <f t="shared" si="90"/>
        <v>0</v>
      </c>
      <c r="J504" s="72">
        <f t="shared" si="86"/>
        <v>0</v>
      </c>
      <c r="K504" s="80"/>
      <c r="L504" s="72">
        <f t="shared" si="97"/>
        <v>0</v>
      </c>
      <c r="M504" s="72">
        <f>0</f>
        <v>0</v>
      </c>
      <c r="N504" s="72">
        <f t="shared" si="91"/>
        <v>0</v>
      </c>
      <c r="O504" s="72">
        <f t="shared" si="92"/>
        <v>0</v>
      </c>
      <c r="P504" s="72">
        <f t="shared" si="93"/>
        <v>0</v>
      </c>
      <c r="Q504" s="72">
        <f t="shared" si="87"/>
        <v>0</v>
      </c>
      <c r="R504" s="74">
        <f t="shared" si="94"/>
        <v>0</v>
      </c>
      <c r="S504" s="75">
        <f>IF(I504&gt;0,Q504-(SUM($J$7:J504)+$E$35),0)</f>
        <v>0</v>
      </c>
      <c r="T504" s="76">
        <f t="shared" si="95"/>
        <v>1</v>
      </c>
      <c r="U504" s="76">
        <f t="shared" si="96"/>
        <v>0</v>
      </c>
      <c r="V504" s="77">
        <f t="shared" si="88"/>
        <v>360</v>
      </c>
      <c r="W504" s="78">
        <f t="shared" si="89"/>
        <v>0</v>
      </c>
    </row>
    <row r="505" spans="9:23" x14ac:dyDescent="0.25">
      <c r="I505" s="79">
        <f t="shared" si="90"/>
        <v>0</v>
      </c>
      <c r="J505" s="72">
        <f t="shared" si="86"/>
        <v>0</v>
      </c>
      <c r="K505" s="80"/>
      <c r="L505" s="72">
        <f t="shared" si="97"/>
        <v>0</v>
      </c>
      <c r="M505" s="72">
        <f>0</f>
        <v>0</v>
      </c>
      <c r="N505" s="72">
        <f t="shared" si="91"/>
        <v>0</v>
      </c>
      <c r="O505" s="72">
        <f t="shared" si="92"/>
        <v>0</v>
      </c>
      <c r="P505" s="72">
        <f t="shared" si="93"/>
        <v>0</v>
      </c>
      <c r="Q505" s="72">
        <f t="shared" si="87"/>
        <v>0</v>
      </c>
      <c r="R505" s="74">
        <f t="shared" si="94"/>
        <v>0</v>
      </c>
      <c r="S505" s="75">
        <f>IF(I505&gt;0,Q505-(SUM($J$7:J505)+$E$35),0)</f>
        <v>0</v>
      </c>
      <c r="T505" s="76">
        <f t="shared" si="95"/>
        <v>1</v>
      </c>
      <c r="U505" s="76">
        <f t="shared" si="96"/>
        <v>0</v>
      </c>
      <c r="V505" s="77">
        <f t="shared" si="88"/>
        <v>360</v>
      </c>
      <c r="W505" s="78">
        <f t="shared" si="89"/>
        <v>0</v>
      </c>
    </row>
    <row r="506" spans="9:23" x14ac:dyDescent="0.25">
      <c r="I506" s="79">
        <f t="shared" si="90"/>
        <v>0</v>
      </c>
      <c r="J506" s="72">
        <f t="shared" si="86"/>
        <v>0</v>
      </c>
      <c r="K506" s="80"/>
      <c r="L506" s="72">
        <f t="shared" si="97"/>
        <v>0</v>
      </c>
      <c r="M506" s="72">
        <f>0</f>
        <v>0</v>
      </c>
      <c r="N506" s="72">
        <f t="shared" si="91"/>
        <v>0</v>
      </c>
      <c r="O506" s="72">
        <f t="shared" si="92"/>
        <v>0</v>
      </c>
      <c r="P506" s="72">
        <f t="shared" si="93"/>
        <v>0</v>
      </c>
      <c r="Q506" s="72">
        <f t="shared" si="87"/>
        <v>0</v>
      </c>
      <c r="R506" s="74">
        <f t="shared" si="94"/>
        <v>0</v>
      </c>
      <c r="S506" s="75">
        <f>IF(I506&gt;0,Q506-(SUM($J$7:J506)+$E$35),0)</f>
        <v>0</v>
      </c>
      <c r="T506" s="76">
        <f t="shared" si="95"/>
        <v>1</v>
      </c>
      <c r="U506" s="76">
        <f t="shared" si="96"/>
        <v>0</v>
      </c>
      <c r="V506" s="77">
        <f t="shared" si="88"/>
        <v>360</v>
      </c>
      <c r="W506" s="78">
        <f t="shared" si="89"/>
        <v>0</v>
      </c>
    </row>
    <row r="507" spans="9:23" x14ac:dyDescent="0.25">
      <c r="I507" s="79">
        <f t="shared" si="90"/>
        <v>0</v>
      </c>
      <c r="J507" s="72">
        <f t="shared" si="86"/>
        <v>0</v>
      </c>
      <c r="K507" s="80"/>
      <c r="L507" s="72">
        <f t="shared" si="97"/>
        <v>0</v>
      </c>
      <c r="M507" s="72">
        <f>0</f>
        <v>0</v>
      </c>
      <c r="N507" s="72">
        <f t="shared" si="91"/>
        <v>0</v>
      </c>
      <c r="O507" s="72">
        <f t="shared" si="92"/>
        <v>0</v>
      </c>
      <c r="P507" s="72">
        <f t="shared" si="93"/>
        <v>0</v>
      </c>
      <c r="Q507" s="72">
        <f t="shared" si="87"/>
        <v>0</v>
      </c>
      <c r="R507" s="74">
        <f t="shared" si="94"/>
        <v>0</v>
      </c>
      <c r="S507" s="75">
        <f>IF(I507&gt;0,Q507-(SUM($J$7:J507)+$E$35),0)</f>
        <v>0</v>
      </c>
      <c r="T507" s="76">
        <f t="shared" si="95"/>
        <v>1</v>
      </c>
      <c r="U507" s="76">
        <f t="shared" si="96"/>
        <v>0</v>
      </c>
      <c r="V507" s="77">
        <f t="shared" si="88"/>
        <v>360</v>
      </c>
      <c r="W507" s="78">
        <f t="shared" si="89"/>
        <v>0</v>
      </c>
    </row>
    <row r="508" spans="9:23" x14ac:dyDescent="0.25">
      <c r="I508" s="79">
        <f t="shared" si="90"/>
        <v>0</v>
      </c>
      <c r="J508" s="72">
        <f t="shared" si="86"/>
        <v>0</v>
      </c>
      <c r="K508" s="80"/>
      <c r="L508" s="72">
        <f t="shared" si="97"/>
        <v>0</v>
      </c>
      <c r="M508" s="72">
        <f>0</f>
        <v>0</v>
      </c>
      <c r="N508" s="72">
        <f t="shared" si="91"/>
        <v>0</v>
      </c>
      <c r="O508" s="72">
        <f t="shared" si="92"/>
        <v>0</v>
      </c>
      <c r="P508" s="72">
        <f t="shared" si="93"/>
        <v>0</v>
      </c>
      <c r="Q508" s="72">
        <f t="shared" si="87"/>
        <v>0</v>
      </c>
      <c r="R508" s="74">
        <f t="shared" si="94"/>
        <v>0</v>
      </c>
      <c r="S508" s="75">
        <f>IF(I508&gt;0,Q508-(SUM($J$7:J508)+$E$35),0)</f>
        <v>0</v>
      </c>
      <c r="T508" s="76">
        <f t="shared" si="95"/>
        <v>1</v>
      </c>
      <c r="U508" s="76">
        <f t="shared" si="96"/>
        <v>0</v>
      </c>
      <c r="V508" s="77">
        <f t="shared" si="88"/>
        <v>360</v>
      </c>
      <c r="W508" s="78">
        <f t="shared" si="89"/>
        <v>0</v>
      </c>
    </row>
    <row r="509" spans="9:23" x14ac:dyDescent="0.25">
      <c r="I509" s="79">
        <f t="shared" si="90"/>
        <v>0</v>
      </c>
      <c r="J509" s="72">
        <f t="shared" si="86"/>
        <v>0</v>
      </c>
      <c r="K509" s="80"/>
      <c r="L509" s="72">
        <f t="shared" si="97"/>
        <v>0</v>
      </c>
      <c r="M509" s="72">
        <f>0</f>
        <v>0</v>
      </c>
      <c r="N509" s="72">
        <f t="shared" si="91"/>
        <v>0</v>
      </c>
      <c r="O509" s="72">
        <f t="shared" si="92"/>
        <v>0</v>
      </c>
      <c r="P509" s="72">
        <f t="shared" si="93"/>
        <v>0</v>
      </c>
      <c r="Q509" s="72">
        <f t="shared" si="87"/>
        <v>0</v>
      </c>
      <c r="R509" s="74">
        <f t="shared" si="94"/>
        <v>0</v>
      </c>
      <c r="S509" s="75">
        <f>IF(I509&gt;0,Q509-(SUM($J$7:J509)+$E$35),0)</f>
        <v>0</v>
      </c>
      <c r="T509" s="76">
        <f t="shared" si="95"/>
        <v>1</v>
      </c>
      <c r="U509" s="76">
        <f t="shared" si="96"/>
        <v>0</v>
      </c>
      <c r="V509" s="77">
        <f t="shared" si="88"/>
        <v>360</v>
      </c>
      <c r="W509" s="78">
        <f t="shared" si="89"/>
        <v>0</v>
      </c>
    </row>
    <row r="510" spans="9:23" x14ac:dyDescent="0.25">
      <c r="I510" s="79">
        <f t="shared" si="90"/>
        <v>0</v>
      </c>
      <c r="J510" s="72">
        <f t="shared" si="86"/>
        <v>0</v>
      </c>
      <c r="K510" s="80"/>
      <c r="L510" s="72">
        <f t="shared" si="97"/>
        <v>0</v>
      </c>
      <c r="M510" s="72">
        <f>0</f>
        <v>0</v>
      </c>
      <c r="N510" s="72">
        <f t="shared" si="91"/>
        <v>0</v>
      </c>
      <c r="O510" s="72">
        <f t="shared" si="92"/>
        <v>0</v>
      </c>
      <c r="P510" s="72">
        <f t="shared" si="93"/>
        <v>0</v>
      </c>
      <c r="Q510" s="72">
        <f t="shared" si="87"/>
        <v>0</v>
      </c>
      <c r="R510" s="74">
        <f t="shared" si="94"/>
        <v>0</v>
      </c>
      <c r="S510" s="75">
        <f>IF(I510&gt;0,Q510-(SUM($J$7:J510)+$E$35),0)</f>
        <v>0</v>
      </c>
      <c r="T510" s="76">
        <f t="shared" si="95"/>
        <v>1</v>
      </c>
      <c r="U510" s="76">
        <f t="shared" si="96"/>
        <v>0</v>
      </c>
      <c r="V510" s="77">
        <f t="shared" si="88"/>
        <v>360</v>
      </c>
      <c r="W510" s="78">
        <f t="shared" si="89"/>
        <v>0</v>
      </c>
    </row>
    <row r="511" spans="9:23" x14ac:dyDescent="0.25">
      <c r="I511" s="79">
        <f t="shared" si="90"/>
        <v>0</v>
      </c>
      <c r="J511" s="72">
        <f t="shared" si="86"/>
        <v>0</v>
      </c>
      <c r="K511" s="80"/>
      <c r="L511" s="72">
        <f t="shared" si="97"/>
        <v>0</v>
      </c>
      <c r="M511" s="72">
        <f>0</f>
        <v>0</v>
      </c>
      <c r="N511" s="72">
        <f t="shared" si="91"/>
        <v>0</v>
      </c>
      <c r="O511" s="72">
        <f t="shared" si="92"/>
        <v>0</v>
      </c>
      <c r="P511" s="72">
        <f t="shared" si="93"/>
        <v>0</v>
      </c>
      <c r="Q511" s="72">
        <f t="shared" si="87"/>
        <v>0</v>
      </c>
      <c r="R511" s="74">
        <f t="shared" si="94"/>
        <v>0</v>
      </c>
      <c r="S511" s="75">
        <f>IF(I511&gt;0,Q511-(SUM($J$7:J511)+$E$35),0)</f>
        <v>0</v>
      </c>
      <c r="T511" s="76">
        <f t="shared" si="95"/>
        <v>1</v>
      </c>
      <c r="U511" s="76">
        <f t="shared" si="96"/>
        <v>0</v>
      </c>
      <c r="V511" s="77">
        <f t="shared" si="88"/>
        <v>360</v>
      </c>
      <c r="W511" s="78">
        <f t="shared" si="89"/>
        <v>0</v>
      </c>
    </row>
    <row r="512" spans="9:23" x14ac:dyDescent="0.25">
      <c r="I512" s="79">
        <f t="shared" si="90"/>
        <v>0</v>
      </c>
      <c r="J512" s="72">
        <f t="shared" si="86"/>
        <v>0</v>
      </c>
      <c r="K512" s="80"/>
      <c r="L512" s="72">
        <f t="shared" si="97"/>
        <v>0</v>
      </c>
      <c r="M512" s="72">
        <f>0</f>
        <v>0</v>
      </c>
      <c r="N512" s="72">
        <f t="shared" si="91"/>
        <v>0</v>
      </c>
      <c r="O512" s="72">
        <f t="shared" si="92"/>
        <v>0</v>
      </c>
      <c r="P512" s="72">
        <f t="shared" si="93"/>
        <v>0</v>
      </c>
      <c r="Q512" s="72">
        <f t="shared" si="87"/>
        <v>0</v>
      </c>
      <c r="R512" s="74">
        <f t="shared" si="94"/>
        <v>0</v>
      </c>
      <c r="S512" s="75">
        <f>IF(I512&gt;0,Q512-(SUM($J$7:J512)+$E$35),0)</f>
        <v>0</v>
      </c>
      <c r="T512" s="76">
        <f t="shared" si="95"/>
        <v>1</v>
      </c>
      <c r="U512" s="76">
        <f t="shared" si="96"/>
        <v>0</v>
      </c>
      <c r="V512" s="77">
        <f t="shared" si="88"/>
        <v>360</v>
      </c>
      <c r="W512" s="78">
        <f t="shared" si="89"/>
        <v>0</v>
      </c>
    </row>
    <row r="513" spans="9:23" x14ac:dyDescent="0.25">
      <c r="I513" s="79">
        <f t="shared" si="90"/>
        <v>0</v>
      </c>
      <c r="J513" s="72">
        <f t="shared" si="86"/>
        <v>0</v>
      </c>
      <c r="K513" s="80"/>
      <c r="L513" s="72">
        <f t="shared" si="97"/>
        <v>0</v>
      </c>
      <c r="M513" s="72">
        <f>0</f>
        <v>0</v>
      </c>
      <c r="N513" s="72">
        <f t="shared" si="91"/>
        <v>0</v>
      </c>
      <c r="O513" s="72">
        <f t="shared" si="92"/>
        <v>0</v>
      </c>
      <c r="P513" s="72">
        <f t="shared" si="93"/>
        <v>0</v>
      </c>
      <c r="Q513" s="72">
        <f t="shared" si="87"/>
        <v>0</v>
      </c>
      <c r="R513" s="74">
        <f t="shared" si="94"/>
        <v>0</v>
      </c>
      <c r="S513" s="75">
        <f>IF(I513&gt;0,Q513-(SUM($J$7:J513)+$E$35),0)</f>
        <v>0</v>
      </c>
      <c r="T513" s="76">
        <f t="shared" si="95"/>
        <v>1</v>
      </c>
      <c r="U513" s="76">
        <f t="shared" si="96"/>
        <v>0</v>
      </c>
      <c r="V513" s="77">
        <f t="shared" si="88"/>
        <v>360</v>
      </c>
      <c r="W513" s="78">
        <f t="shared" si="89"/>
        <v>0</v>
      </c>
    </row>
    <row r="514" spans="9:23" x14ac:dyDescent="0.25">
      <c r="I514" s="79">
        <f t="shared" si="90"/>
        <v>0</v>
      </c>
      <c r="J514" s="72">
        <f t="shared" si="86"/>
        <v>0</v>
      </c>
      <c r="K514" s="80"/>
      <c r="L514" s="72">
        <f t="shared" si="97"/>
        <v>0</v>
      </c>
      <c r="M514" s="72">
        <f>0</f>
        <v>0</v>
      </c>
      <c r="N514" s="72">
        <f t="shared" si="91"/>
        <v>0</v>
      </c>
      <c r="O514" s="72">
        <f t="shared" si="92"/>
        <v>0</v>
      </c>
      <c r="P514" s="72">
        <f t="shared" si="93"/>
        <v>0</v>
      </c>
      <c r="Q514" s="72">
        <f t="shared" si="87"/>
        <v>0</v>
      </c>
      <c r="R514" s="74">
        <f t="shared" si="94"/>
        <v>0</v>
      </c>
      <c r="S514" s="75">
        <f>IF(I514&gt;0,Q514-(SUM($J$7:J514)+$E$35),0)</f>
        <v>0</v>
      </c>
      <c r="T514" s="76">
        <f t="shared" si="95"/>
        <v>1</v>
      </c>
      <c r="U514" s="76">
        <f t="shared" si="96"/>
        <v>0</v>
      </c>
      <c r="V514" s="77">
        <f t="shared" si="88"/>
        <v>360</v>
      </c>
      <c r="W514" s="78">
        <f t="shared" si="89"/>
        <v>0</v>
      </c>
    </row>
    <row r="515" spans="9:23" x14ac:dyDescent="0.25">
      <c r="I515" s="79">
        <f t="shared" si="90"/>
        <v>0</v>
      </c>
      <c r="J515" s="72">
        <f t="shared" si="86"/>
        <v>0</v>
      </c>
      <c r="K515" s="80"/>
      <c r="L515" s="72">
        <f t="shared" si="97"/>
        <v>0</v>
      </c>
      <c r="M515" s="72">
        <f>0</f>
        <v>0</v>
      </c>
      <c r="N515" s="72">
        <f t="shared" si="91"/>
        <v>0</v>
      </c>
      <c r="O515" s="72">
        <f t="shared" si="92"/>
        <v>0</v>
      </c>
      <c r="P515" s="72">
        <f t="shared" si="93"/>
        <v>0</v>
      </c>
      <c r="Q515" s="72">
        <f t="shared" si="87"/>
        <v>0</v>
      </c>
      <c r="R515" s="74">
        <f t="shared" si="94"/>
        <v>0</v>
      </c>
      <c r="S515" s="75">
        <f>IF(I515&gt;0,Q515-(SUM($J$7:J515)+$E$35),0)</f>
        <v>0</v>
      </c>
      <c r="T515" s="76">
        <f t="shared" si="95"/>
        <v>1</v>
      </c>
      <c r="U515" s="76">
        <f t="shared" si="96"/>
        <v>0</v>
      </c>
      <c r="V515" s="77">
        <f t="shared" si="88"/>
        <v>360</v>
      </c>
      <c r="W515" s="78">
        <f t="shared" si="89"/>
        <v>0</v>
      </c>
    </row>
    <row r="516" spans="9:23" x14ac:dyDescent="0.25">
      <c r="I516" s="79">
        <f t="shared" si="90"/>
        <v>0</v>
      </c>
      <c r="J516" s="72">
        <f t="shared" si="86"/>
        <v>0</v>
      </c>
      <c r="K516" s="80"/>
      <c r="L516" s="72">
        <f t="shared" si="97"/>
        <v>0</v>
      </c>
      <c r="M516" s="72">
        <f>0</f>
        <v>0</v>
      </c>
      <c r="N516" s="72">
        <f t="shared" si="91"/>
        <v>0</v>
      </c>
      <c r="O516" s="72">
        <f t="shared" si="92"/>
        <v>0</v>
      </c>
      <c r="P516" s="72">
        <f t="shared" si="93"/>
        <v>0</v>
      </c>
      <c r="Q516" s="72">
        <f t="shared" si="87"/>
        <v>0</v>
      </c>
      <c r="R516" s="74">
        <f t="shared" si="94"/>
        <v>0</v>
      </c>
      <c r="S516" s="75">
        <f>IF(I516&gt;0,Q516-(SUM($J$7:J516)+$E$35),0)</f>
        <v>0</v>
      </c>
      <c r="T516" s="76">
        <f t="shared" si="95"/>
        <v>1</v>
      </c>
      <c r="U516" s="76">
        <f t="shared" si="96"/>
        <v>0</v>
      </c>
      <c r="V516" s="77">
        <f t="shared" si="88"/>
        <v>360</v>
      </c>
      <c r="W516" s="78">
        <f t="shared" si="89"/>
        <v>0</v>
      </c>
    </row>
    <row r="517" spans="9:23" x14ac:dyDescent="0.25">
      <c r="I517" s="79">
        <f t="shared" si="90"/>
        <v>0</v>
      </c>
      <c r="J517" s="72">
        <f t="shared" si="86"/>
        <v>0</v>
      </c>
      <c r="K517" s="80"/>
      <c r="L517" s="72">
        <f t="shared" si="97"/>
        <v>0</v>
      </c>
      <c r="M517" s="72">
        <f>0</f>
        <v>0</v>
      </c>
      <c r="N517" s="72">
        <f t="shared" si="91"/>
        <v>0</v>
      </c>
      <c r="O517" s="72">
        <f t="shared" si="92"/>
        <v>0</v>
      </c>
      <c r="P517" s="72">
        <f t="shared" si="93"/>
        <v>0</v>
      </c>
      <c r="Q517" s="72">
        <f t="shared" si="87"/>
        <v>0</v>
      </c>
      <c r="R517" s="74">
        <f t="shared" si="94"/>
        <v>0</v>
      </c>
      <c r="S517" s="75">
        <f>IF(I517&gt;0,Q517-(SUM($J$7:J517)+$E$35),0)</f>
        <v>0</v>
      </c>
      <c r="T517" s="76">
        <f t="shared" si="95"/>
        <v>1</v>
      </c>
      <c r="U517" s="76">
        <f t="shared" si="96"/>
        <v>0</v>
      </c>
      <c r="V517" s="77">
        <f t="shared" si="88"/>
        <v>360</v>
      </c>
      <c r="W517" s="78">
        <f t="shared" si="89"/>
        <v>0</v>
      </c>
    </row>
    <row r="518" spans="9:23" x14ac:dyDescent="0.25">
      <c r="I518" s="79">
        <f t="shared" si="90"/>
        <v>0</v>
      </c>
      <c r="J518" s="72">
        <f t="shared" si="86"/>
        <v>0</v>
      </c>
      <c r="K518" s="80"/>
      <c r="L518" s="72">
        <f t="shared" si="97"/>
        <v>0</v>
      </c>
      <c r="M518" s="72">
        <f>0</f>
        <v>0</v>
      </c>
      <c r="N518" s="72">
        <f t="shared" si="91"/>
        <v>0</v>
      </c>
      <c r="O518" s="72">
        <f t="shared" si="92"/>
        <v>0</v>
      </c>
      <c r="P518" s="72">
        <f t="shared" si="93"/>
        <v>0</v>
      </c>
      <c r="Q518" s="72">
        <f t="shared" si="87"/>
        <v>0</v>
      </c>
      <c r="R518" s="74">
        <f t="shared" si="94"/>
        <v>0</v>
      </c>
      <c r="S518" s="75">
        <f>IF(I518&gt;0,Q518-(SUM($J$7:J518)+$E$35),0)</f>
        <v>0</v>
      </c>
      <c r="T518" s="76">
        <f t="shared" si="95"/>
        <v>1</v>
      </c>
      <c r="U518" s="76">
        <f t="shared" si="96"/>
        <v>0</v>
      </c>
      <c r="V518" s="77">
        <f t="shared" si="88"/>
        <v>360</v>
      </c>
      <c r="W518" s="78">
        <f t="shared" si="89"/>
        <v>0</v>
      </c>
    </row>
    <row r="519" spans="9:23" x14ac:dyDescent="0.25">
      <c r="I519" s="79">
        <f t="shared" si="90"/>
        <v>0</v>
      </c>
      <c r="J519" s="72">
        <f t="shared" ref="J519:J582" si="98">(IF(I519&gt;0,$J$5,0))</f>
        <v>0</v>
      </c>
      <c r="K519" s="80"/>
      <c r="L519" s="72">
        <f t="shared" si="97"/>
        <v>0</v>
      </c>
      <c r="M519" s="72">
        <f>0</f>
        <v>0</v>
      </c>
      <c r="N519" s="72">
        <f t="shared" si="91"/>
        <v>0</v>
      </c>
      <c r="O519" s="72">
        <f t="shared" si="92"/>
        <v>0</v>
      </c>
      <c r="P519" s="72">
        <f t="shared" si="93"/>
        <v>0</v>
      </c>
      <c r="Q519" s="72">
        <f t="shared" ref="Q519:Q582" si="99">O519+P519</f>
        <v>0</v>
      </c>
      <c r="R519" s="74">
        <f t="shared" si="94"/>
        <v>0</v>
      </c>
      <c r="S519" s="75">
        <f>IF(I519&gt;0,Q519-(SUM($J$7:J519)+$E$35),0)</f>
        <v>0</v>
      </c>
      <c r="T519" s="76">
        <f t="shared" si="95"/>
        <v>1</v>
      </c>
      <c r="U519" s="76">
        <f t="shared" si="96"/>
        <v>0</v>
      </c>
      <c r="V519" s="77">
        <f t="shared" ref="V519:V582" si="100">$I$5-I520</f>
        <v>360</v>
      </c>
      <c r="W519" s="78">
        <f t="shared" ref="W519:W582" si="101">Q519</f>
        <v>0</v>
      </c>
    </row>
    <row r="520" spans="9:23" x14ac:dyDescent="0.25">
      <c r="I520" s="79">
        <f t="shared" ref="I520:I583" si="102">IF(I519-1&gt;0,I519-1,0)</f>
        <v>0</v>
      </c>
      <c r="J520" s="72">
        <f t="shared" si="98"/>
        <v>0</v>
      </c>
      <c r="K520" s="80"/>
      <c r="L520" s="72">
        <f t="shared" si="97"/>
        <v>0</v>
      </c>
      <c r="M520" s="72">
        <f>0</f>
        <v>0</v>
      </c>
      <c r="N520" s="72">
        <f t="shared" ref="N520:N583" si="103">IF(I520&gt;0,O520*($N$5/12),0)</f>
        <v>0</v>
      </c>
      <c r="O520" s="72">
        <f t="shared" ref="O520:O583" si="104">IF(I520&gt;0,(Q519+R520)*(1-($N$5/12)),0)</f>
        <v>0</v>
      </c>
      <c r="P520" s="72">
        <f t="shared" ref="P520:P583" si="105">O520*($B$15/12)</f>
        <v>0</v>
      </c>
      <c r="Q520" s="72">
        <f t="shared" si="99"/>
        <v>0</v>
      </c>
      <c r="R520" s="74">
        <f t="shared" ref="R520:R583" si="106">IF(I520&gt;0,(J520-K520-L520-M520),0)</f>
        <v>0</v>
      </c>
      <c r="S520" s="75">
        <f>IF(I520&gt;0,Q520-(SUM($J$7:J520)+$E$35),0)</f>
        <v>0</v>
      </c>
      <c r="T520" s="76">
        <f t="shared" ref="T520:T583" si="107">IF(S520&lt;0,0,1)</f>
        <v>1</v>
      </c>
      <c r="U520" s="76">
        <f t="shared" ref="U520:U583" si="108">T521-T520</f>
        <v>0</v>
      </c>
      <c r="V520" s="77">
        <f t="shared" si="100"/>
        <v>360</v>
      </c>
      <c r="W520" s="78">
        <f t="shared" si="101"/>
        <v>0</v>
      </c>
    </row>
    <row r="521" spans="9:23" x14ac:dyDescent="0.25">
      <c r="I521" s="79">
        <f t="shared" si="102"/>
        <v>0</v>
      </c>
      <c r="J521" s="72">
        <f t="shared" si="98"/>
        <v>0</v>
      </c>
      <c r="K521" s="80"/>
      <c r="L521" s="72">
        <f t="shared" si="97"/>
        <v>0</v>
      </c>
      <c r="M521" s="72">
        <f>0</f>
        <v>0</v>
      </c>
      <c r="N521" s="72">
        <f t="shared" si="103"/>
        <v>0</v>
      </c>
      <c r="O521" s="72">
        <f t="shared" si="104"/>
        <v>0</v>
      </c>
      <c r="P521" s="72">
        <f t="shared" si="105"/>
        <v>0</v>
      </c>
      <c r="Q521" s="72">
        <f t="shared" si="99"/>
        <v>0</v>
      </c>
      <c r="R521" s="74">
        <f t="shared" si="106"/>
        <v>0</v>
      </c>
      <c r="S521" s="75">
        <f>IF(I521&gt;0,Q521-(SUM($J$7:J521)+$E$35),0)</f>
        <v>0</v>
      </c>
      <c r="T521" s="76">
        <f t="shared" si="107"/>
        <v>1</v>
      </c>
      <c r="U521" s="76">
        <f t="shared" si="108"/>
        <v>0</v>
      </c>
      <c r="V521" s="77">
        <f t="shared" si="100"/>
        <v>360</v>
      </c>
      <c r="W521" s="78">
        <f t="shared" si="101"/>
        <v>0</v>
      </c>
    </row>
    <row r="522" spans="9:23" x14ac:dyDescent="0.25">
      <c r="I522" s="79">
        <f t="shared" si="102"/>
        <v>0</v>
      </c>
      <c r="J522" s="72">
        <f t="shared" si="98"/>
        <v>0</v>
      </c>
      <c r="K522" s="80"/>
      <c r="L522" s="72">
        <f t="shared" si="97"/>
        <v>0</v>
      </c>
      <c r="M522" s="72">
        <f>0</f>
        <v>0</v>
      </c>
      <c r="N522" s="72">
        <f t="shared" si="103"/>
        <v>0</v>
      </c>
      <c r="O522" s="72">
        <f t="shared" si="104"/>
        <v>0</v>
      </c>
      <c r="P522" s="72">
        <f t="shared" si="105"/>
        <v>0</v>
      </c>
      <c r="Q522" s="72">
        <f t="shared" si="99"/>
        <v>0</v>
      </c>
      <c r="R522" s="74">
        <f t="shared" si="106"/>
        <v>0</v>
      </c>
      <c r="S522" s="75">
        <f>IF(I522&gt;0,Q522-(SUM($J$7:J522)+$E$35),0)</f>
        <v>0</v>
      </c>
      <c r="T522" s="76">
        <f t="shared" si="107"/>
        <v>1</v>
      </c>
      <c r="U522" s="76">
        <f t="shared" si="108"/>
        <v>0</v>
      </c>
      <c r="V522" s="77">
        <f t="shared" si="100"/>
        <v>360</v>
      </c>
      <c r="W522" s="78">
        <f t="shared" si="101"/>
        <v>0</v>
      </c>
    </row>
    <row r="523" spans="9:23" x14ac:dyDescent="0.25">
      <c r="I523" s="79">
        <f t="shared" si="102"/>
        <v>0</v>
      </c>
      <c r="J523" s="72">
        <f t="shared" si="98"/>
        <v>0</v>
      </c>
      <c r="K523" s="80"/>
      <c r="L523" s="72">
        <f t="shared" si="97"/>
        <v>0</v>
      </c>
      <c r="M523" s="72">
        <f>0</f>
        <v>0</v>
      </c>
      <c r="N523" s="72">
        <f t="shared" si="103"/>
        <v>0</v>
      </c>
      <c r="O523" s="72">
        <f t="shared" si="104"/>
        <v>0</v>
      </c>
      <c r="P523" s="72">
        <f t="shared" si="105"/>
        <v>0</v>
      </c>
      <c r="Q523" s="72">
        <f t="shared" si="99"/>
        <v>0</v>
      </c>
      <c r="R523" s="74">
        <f t="shared" si="106"/>
        <v>0</v>
      </c>
      <c r="S523" s="75">
        <f>IF(I523&gt;0,Q523-(SUM($J$7:J523)+$E$35),0)</f>
        <v>0</v>
      </c>
      <c r="T523" s="76">
        <f t="shared" si="107"/>
        <v>1</v>
      </c>
      <c r="U523" s="76">
        <f t="shared" si="108"/>
        <v>0</v>
      </c>
      <c r="V523" s="77">
        <f t="shared" si="100"/>
        <v>360</v>
      </c>
      <c r="W523" s="78">
        <f t="shared" si="101"/>
        <v>0</v>
      </c>
    </row>
    <row r="524" spans="9:23" x14ac:dyDescent="0.25">
      <c r="I524" s="79">
        <f t="shared" si="102"/>
        <v>0</v>
      </c>
      <c r="J524" s="72">
        <f t="shared" si="98"/>
        <v>0</v>
      </c>
      <c r="K524" s="80"/>
      <c r="L524" s="72">
        <f t="shared" si="97"/>
        <v>0</v>
      </c>
      <c r="M524" s="72">
        <f>0</f>
        <v>0</v>
      </c>
      <c r="N524" s="72">
        <f t="shared" si="103"/>
        <v>0</v>
      </c>
      <c r="O524" s="72">
        <f t="shared" si="104"/>
        <v>0</v>
      </c>
      <c r="P524" s="72">
        <f t="shared" si="105"/>
        <v>0</v>
      </c>
      <c r="Q524" s="72">
        <f t="shared" si="99"/>
        <v>0</v>
      </c>
      <c r="R524" s="74">
        <f t="shared" si="106"/>
        <v>0</v>
      </c>
      <c r="S524" s="75">
        <f>IF(I524&gt;0,Q524-(SUM($J$7:J524)+$E$35),0)</f>
        <v>0</v>
      </c>
      <c r="T524" s="76">
        <f t="shared" si="107"/>
        <v>1</v>
      </c>
      <c r="U524" s="76">
        <f t="shared" si="108"/>
        <v>0</v>
      </c>
      <c r="V524" s="77">
        <f t="shared" si="100"/>
        <v>360</v>
      </c>
      <c r="W524" s="78">
        <f t="shared" si="101"/>
        <v>0</v>
      </c>
    </row>
    <row r="525" spans="9:23" x14ac:dyDescent="0.25">
      <c r="I525" s="79">
        <f t="shared" si="102"/>
        <v>0</v>
      </c>
      <c r="J525" s="72">
        <f t="shared" si="98"/>
        <v>0</v>
      </c>
      <c r="K525" s="80"/>
      <c r="L525" s="72">
        <f t="shared" si="97"/>
        <v>0</v>
      </c>
      <c r="M525" s="72">
        <f>0</f>
        <v>0</v>
      </c>
      <c r="N525" s="72">
        <f t="shared" si="103"/>
        <v>0</v>
      </c>
      <c r="O525" s="72">
        <f t="shared" si="104"/>
        <v>0</v>
      </c>
      <c r="P525" s="72">
        <f t="shared" si="105"/>
        <v>0</v>
      </c>
      <c r="Q525" s="72">
        <f t="shared" si="99"/>
        <v>0</v>
      </c>
      <c r="R525" s="74">
        <f t="shared" si="106"/>
        <v>0</v>
      </c>
      <c r="S525" s="75">
        <f>IF(I525&gt;0,Q525-(SUM($J$7:J525)+$E$35),0)</f>
        <v>0</v>
      </c>
      <c r="T525" s="76">
        <f t="shared" si="107"/>
        <v>1</v>
      </c>
      <c r="U525" s="76">
        <f t="shared" si="108"/>
        <v>0</v>
      </c>
      <c r="V525" s="77">
        <f t="shared" si="100"/>
        <v>360</v>
      </c>
      <c r="W525" s="78">
        <f t="shared" si="101"/>
        <v>0</v>
      </c>
    </row>
    <row r="526" spans="9:23" x14ac:dyDescent="0.25">
      <c r="I526" s="79">
        <f t="shared" si="102"/>
        <v>0</v>
      </c>
      <c r="J526" s="72">
        <f t="shared" si="98"/>
        <v>0</v>
      </c>
      <c r="K526" s="80"/>
      <c r="L526" s="72">
        <f t="shared" si="97"/>
        <v>0</v>
      </c>
      <c r="M526" s="72">
        <f>0</f>
        <v>0</v>
      </c>
      <c r="N526" s="72">
        <f t="shared" si="103"/>
        <v>0</v>
      </c>
      <c r="O526" s="72">
        <f t="shared" si="104"/>
        <v>0</v>
      </c>
      <c r="P526" s="72">
        <f t="shared" si="105"/>
        <v>0</v>
      </c>
      <c r="Q526" s="72">
        <f t="shared" si="99"/>
        <v>0</v>
      </c>
      <c r="R526" s="74">
        <f t="shared" si="106"/>
        <v>0</v>
      </c>
      <c r="S526" s="75">
        <f>IF(I526&gt;0,Q526-(SUM($J$7:J526)+$E$35),0)</f>
        <v>0</v>
      </c>
      <c r="T526" s="76">
        <f t="shared" si="107"/>
        <v>1</v>
      </c>
      <c r="U526" s="76">
        <f t="shared" si="108"/>
        <v>0</v>
      </c>
      <c r="V526" s="77">
        <f t="shared" si="100"/>
        <v>360</v>
      </c>
      <c r="W526" s="78">
        <f t="shared" si="101"/>
        <v>0</v>
      </c>
    </row>
    <row r="527" spans="9:23" x14ac:dyDescent="0.25">
      <c r="I527" s="79">
        <f t="shared" si="102"/>
        <v>0</v>
      </c>
      <c r="J527" s="72">
        <f t="shared" si="98"/>
        <v>0</v>
      </c>
      <c r="K527" s="80"/>
      <c r="L527" s="72">
        <f t="shared" si="97"/>
        <v>0</v>
      </c>
      <c r="M527" s="72">
        <f>0</f>
        <v>0</v>
      </c>
      <c r="N527" s="72">
        <f t="shared" si="103"/>
        <v>0</v>
      </c>
      <c r="O527" s="72">
        <f t="shared" si="104"/>
        <v>0</v>
      </c>
      <c r="P527" s="72">
        <f t="shared" si="105"/>
        <v>0</v>
      </c>
      <c r="Q527" s="72">
        <f t="shared" si="99"/>
        <v>0</v>
      </c>
      <c r="R527" s="74">
        <f t="shared" si="106"/>
        <v>0</v>
      </c>
      <c r="S527" s="75">
        <f>IF(I527&gt;0,Q527-(SUM($J$7:J527)+$E$35),0)</f>
        <v>0</v>
      </c>
      <c r="T527" s="76">
        <f t="shared" si="107"/>
        <v>1</v>
      </c>
      <c r="U527" s="76">
        <f t="shared" si="108"/>
        <v>0</v>
      </c>
      <c r="V527" s="77">
        <f t="shared" si="100"/>
        <v>360</v>
      </c>
      <c r="W527" s="78">
        <f t="shared" si="101"/>
        <v>0</v>
      </c>
    </row>
    <row r="528" spans="9:23" x14ac:dyDescent="0.25">
      <c r="I528" s="79">
        <f t="shared" si="102"/>
        <v>0</v>
      </c>
      <c r="J528" s="72">
        <f t="shared" si="98"/>
        <v>0</v>
      </c>
      <c r="K528" s="80"/>
      <c r="L528" s="72">
        <f t="shared" si="97"/>
        <v>0</v>
      </c>
      <c r="M528" s="72">
        <f>0</f>
        <v>0</v>
      </c>
      <c r="N528" s="72">
        <f t="shared" si="103"/>
        <v>0</v>
      </c>
      <c r="O528" s="72">
        <f t="shared" si="104"/>
        <v>0</v>
      </c>
      <c r="P528" s="72">
        <f t="shared" si="105"/>
        <v>0</v>
      </c>
      <c r="Q528" s="72">
        <f t="shared" si="99"/>
        <v>0</v>
      </c>
      <c r="R528" s="74">
        <f t="shared" si="106"/>
        <v>0</v>
      </c>
      <c r="S528" s="75">
        <f>IF(I528&gt;0,Q528-(SUM($J$7:J528)+$E$35),0)</f>
        <v>0</v>
      </c>
      <c r="T528" s="76">
        <f t="shared" si="107"/>
        <v>1</v>
      </c>
      <c r="U528" s="76">
        <f t="shared" si="108"/>
        <v>0</v>
      </c>
      <c r="V528" s="77">
        <f t="shared" si="100"/>
        <v>360</v>
      </c>
      <c r="W528" s="78">
        <f t="shared" si="101"/>
        <v>0</v>
      </c>
    </row>
    <row r="529" spans="9:23" x14ac:dyDescent="0.25">
      <c r="I529" s="79">
        <f t="shared" si="102"/>
        <v>0</v>
      </c>
      <c r="J529" s="72">
        <f t="shared" si="98"/>
        <v>0</v>
      </c>
      <c r="K529" s="80"/>
      <c r="L529" s="72">
        <f t="shared" si="97"/>
        <v>0</v>
      </c>
      <c r="M529" s="72">
        <f>0</f>
        <v>0</v>
      </c>
      <c r="N529" s="72">
        <f t="shared" si="103"/>
        <v>0</v>
      </c>
      <c r="O529" s="72">
        <f t="shared" si="104"/>
        <v>0</v>
      </c>
      <c r="P529" s="72">
        <f t="shared" si="105"/>
        <v>0</v>
      </c>
      <c r="Q529" s="72">
        <f t="shared" si="99"/>
        <v>0</v>
      </c>
      <c r="R529" s="74">
        <f t="shared" si="106"/>
        <v>0</v>
      </c>
      <c r="S529" s="75">
        <f>IF(I529&gt;0,Q529-(SUM($J$7:J529)+$E$35),0)</f>
        <v>0</v>
      </c>
      <c r="T529" s="76">
        <f t="shared" si="107"/>
        <v>1</v>
      </c>
      <c r="U529" s="76">
        <f t="shared" si="108"/>
        <v>0</v>
      </c>
      <c r="V529" s="77">
        <f t="shared" si="100"/>
        <v>360</v>
      </c>
      <c r="W529" s="78">
        <f t="shared" si="101"/>
        <v>0</v>
      </c>
    </row>
    <row r="530" spans="9:23" x14ac:dyDescent="0.25">
      <c r="I530" s="79">
        <f t="shared" si="102"/>
        <v>0</v>
      </c>
      <c r="J530" s="72">
        <f t="shared" si="98"/>
        <v>0</v>
      </c>
      <c r="K530" s="80"/>
      <c r="L530" s="72">
        <f t="shared" si="97"/>
        <v>0</v>
      </c>
      <c r="M530" s="72">
        <f>0</f>
        <v>0</v>
      </c>
      <c r="N530" s="72">
        <f t="shared" si="103"/>
        <v>0</v>
      </c>
      <c r="O530" s="72">
        <f t="shared" si="104"/>
        <v>0</v>
      </c>
      <c r="P530" s="72">
        <f t="shared" si="105"/>
        <v>0</v>
      </c>
      <c r="Q530" s="72">
        <f t="shared" si="99"/>
        <v>0</v>
      </c>
      <c r="R530" s="74">
        <f t="shared" si="106"/>
        <v>0</v>
      </c>
      <c r="S530" s="75">
        <f>IF(I530&gt;0,Q530-(SUM($J$7:J530)+$E$35),0)</f>
        <v>0</v>
      </c>
      <c r="T530" s="76">
        <f t="shared" si="107"/>
        <v>1</v>
      </c>
      <c r="U530" s="76">
        <f t="shared" si="108"/>
        <v>0</v>
      </c>
      <c r="V530" s="77">
        <f t="shared" si="100"/>
        <v>360</v>
      </c>
      <c r="W530" s="78">
        <f t="shared" si="101"/>
        <v>0</v>
      </c>
    </row>
    <row r="531" spans="9:23" x14ac:dyDescent="0.25">
      <c r="I531" s="79">
        <f t="shared" si="102"/>
        <v>0</v>
      </c>
      <c r="J531" s="72">
        <f t="shared" si="98"/>
        <v>0</v>
      </c>
      <c r="K531" s="80"/>
      <c r="L531" s="72">
        <f t="shared" si="97"/>
        <v>0</v>
      </c>
      <c r="M531" s="72">
        <f>0</f>
        <v>0</v>
      </c>
      <c r="N531" s="72">
        <f t="shared" si="103"/>
        <v>0</v>
      </c>
      <c r="O531" s="72">
        <f t="shared" si="104"/>
        <v>0</v>
      </c>
      <c r="P531" s="72">
        <f t="shared" si="105"/>
        <v>0</v>
      </c>
      <c r="Q531" s="72">
        <f t="shared" si="99"/>
        <v>0</v>
      </c>
      <c r="R531" s="74">
        <f t="shared" si="106"/>
        <v>0</v>
      </c>
      <c r="S531" s="75">
        <f>IF(I531&gt;0,Q531-(SUM($J$7:J531)+$E$35),0)</f>
        <v>0</v>
      </c>
      <c r="T531" s="76">
        <f t="shared" si="107"/>
        <v>1</v>
      </c>
      <c r="U531" s="76">
        <f t="shared" si="108"/>
        <v>0</v>
      </c>
      <c r="V531" s="77">
        <f t="shared" si="100"/>
        <v>360</v>
      </c>
      <c r="W531" s="78">
        <f t="shared" si="101"/>
        <v>0</v>
      </c>
    </row>
    <row r="532" spans="9:23" x14ac:dyDescent="0.25">
      <c r="I532" s="79">
        <f t="shared" si="102"/>
        <v>0</v>
      </c>
      <c r="J532" s="72">
        <f t="shared" si="98"/>
        <v>0</v>
      </c>
      <c r="K532" s="80"/>
      <c r="L532" s="72">
        <f t="shared" si="97"/>
        <v>0</v>
      </c>
      <c r="M532" s="72">
        <f>0</f>
        <v>0</v>
      </c>
      <c r="N532" s="72">
        <f t="shared" si="103"/>
        <v>0</v>
      </c>
      <c r="O532" s="72">
        <f t="shared" si="104"/>
        <v>0</v>
      </c>
      <c r="P532" s="72">
        <f t="shared" si="105"/>
        <v>0</v>
      </c>
      <c r="Q532" s="72">
        <f t="shared" si="99"/>
        <v>0</v>
      </c>
      <c r="R532" s="74">
        <f t="shared" si="106"/>
        <v>0</v>
      </c>
      <c r="S532" s="75">
        <f>IF(I532&gt;0,Q532-(SUM($J$7:J532)+$E$35),0)</f>
        <v>0</v>
      </c>
      <c r="T532" s="76">
        <f t="shared" si="107"/>
        <v>1</v>
      </c>
      <c r="U532" s="76">
        <f t="shared" si="108"/>
        <v>0</v>
      </c>
      <c r="V532" s="77">
        <f t="shared" si="100"/>
        <v>360</v>
      </c>
      <c r="W532" s="78">
        <f t="shared" si="101"/>
        <v>0</v>
      </c>
    </row>
    <row r="533" spans="9:23" x14ac:dyDescent="0.25">
      <c r="I533" s="79">
        <f t="shared" si="102"/>
        <v>0</v>
      </c>
      <c r="J533" s="72">
        <f t="shared" si="98"/>
        <v>0</v>
      </c>
      <c r="K533" s="80"/>
      <c r="L533" s="72">
        <f t="shared" si="97"/>
        <v>0</v>
      </c>
      <c r="M533" s="72">
        <f>0</f>
        <v>0</v>
      </c>
      <c r="N533" s="72">
        <f t="shared" si="103"/>
        <v>0</v>
      </c>
      <c r="O533" s="72">
        <f t="shared" si="104"/>
        <v>0</v>
      </c>
      <c r="P533" s="72">
        <f t="shared" si="105"/>
        <v>0</v>
      </c>
      <c r="Q533" s="72">
        <f t="shared" si="99"/>
        <v>0</v>
      </c>
      <c r="R533" s="74">
        <f t="shared" si="106"/>
        <v>0</v>
      </c>
      <c r="S533" s="75">
        <f>IF(I533&gt;0,Q533-(SUM($J$7:J533)+$E$35),0)</f>
        <v>0</v>
      </c>
      <c r="T533" s="76">
        <f t="shared" si="107"/>
        <v>1</v>
      </c>
      <c r="U533" s="76">
        <f t="shared" si="108"/>
        <v>0</v>
      </c>
      <c r="V533" s="77">
        <f t="shared" si="100"/>
        <v>360</v>
      </c>
      <c r="W533" s="78">
        <f t="shared" si="101"/>
        <v>0</v>
      </c>
    </row>
    <row r="534" spans="9:23" x14ac:dyDescent="0.25">
      <c r="I534" s="79">
        <f t="shared" si="102"/>
        <v>0</v>
      </c>
      <c r="J534" s="72">
        <f t="shared" si="98"/>
        <v>0</v>
      </c>
      <c r="K534" s="80"/>
      <c r="L534" s="72">
        <f t="shared" si="97"/>
        <v>0</v>
      </c>
      <c r="M534" s="72">
        <f>0</f>
        <v>0</v>
      </c>
      <c r="N534" s="72">
        <f t="shared" si="103"/>
        <v>0</v>
      </c>
      <c r="O534" s="72">
        <f t="shared" si="104"/>
        <v>0</v>
      </c>
      <c r="P534" s="72">
        <f t="shared" si="105"/>
        <v>0</v>
      </c>
      <c r="Q534" s="72">
        <f t="shared" si="99"/>
        <v>0</v>
      </c>
      <c r="R534" s="74">
        <f t="shared" si="106"/>
        <v>0</v>
      </c>
      <c r="S534" s="75">
        <f>IF(I534&gt;0,Q534-(SUM($J$7:J534)+$E$35),0)</f>
        <v>0</v>
      </c>
      <c r="T534" s="76">
        <f t="shared" si="107"/>
        <v>1</v>
      </c>
      <c r="U534" s="76">
        <f t="shared" si="108"/>
        <v>0</v>
      </c>
      <c r="V534" s="77">
        <f t="shared" si="100"/>
        <v>360</v>
      </c>
      <c r="W534" s="78">
        <f t="shared" si="101"/>
        <v>0</v>
      </c>
    </row>
    <row r="535" spans="9:23" x14ac:dyDescent="0.25">
      <c r="I535" s="79">
        <f t="shared" si="102"/>
        <v>0</v>
      </c>
      <c r="J535" s="72">
        <f t="shared" si="98"/>
        <v>0</v>
      </c>
      <c r="K535" s="80"/>
      <c r="L535" s="72">
        <f t="shared" si="97"/>
        <v>0</v>
      </c>
      <c r="M535" s="72">
        <f>0</f>
        <v>0</v>
      </c>
      <c r="N535" s="72">
        <f t="shared" si="103"/>
        <v>0</v>
      </c>
      <c r="O535" s="72">
        <f t="shared" si="104"/>
        <v>0</v>
      </c>
      <c r="P535" s="72">
        <f t="shared" si="105"/>
        <v>0</v>
      </c>
      <c r="Q535" s="72">
        <f t="shared" si="99"/>
        <v>0</v>
      </c>
      <c r="R535" s="74">
        <f t="shared" si="106"/>
        <v>0</v>
      </c>
      <c r="S535" s="75">
        <f>IF(I535&gt;0,Q535-(SUM($J$7:J535)+$E$35),0)</f>
        <v>0</v>
      </c>
      <c r="T535" s="76">
        <f t="shared" si="107"/>
        <v>1</v>
      </c>
      <c r="U535" s="76">
        <f t="shared" si="108"/>
        <v>0</v>
      </c>
      <c r="V535" s="77">
        <f t="shared" si="100"/>
        <v>360</v>
      </c>
      <c r="W535" s="78">
        <f t="shared" si="101"/>
        <v>0</v>
      </c>
    </row>
    <row r="536" spans="9:23" x14ac:dyDescent="0.25">
      <c r="I536" s="79">
        <f t="shared" si="102"/>
        <v>0</v>
      </c>
      <c r="J536" s="72">
        <f t="shared" si="98"/>
        <v>0</v>
      </c>
      <c r="K536" s="80"/>
      <c r="L536" s="72">
        <f t="shared" si="97"/>
        <v>0</v>
      </c>
      <c r="M536" s="72">
        <f>0</f>
        <v>0</v>
      </c>
      <c r="N536" s="72">
        <f t="shared" si="103"/>
        <v>0</v>
      </c>
      <c r="O536" s="72">
        <f t="shared" si="104"/>
        <v>0</v>
      </c>
      <c r="P536" s="72">
        <f t="shared" si="105"/>
        <v>0</v>
      </c>
      <c r="Q536" s="72">
        <f t="shared" si="99"/>
        <v>0</v>
      </c>
      <c r="R536" s="74">
        <f t="shared" si="106"/>
        <v>0</v>
      </c>
      <c r="S536" s="75">
        <f>IF(I536&gt;0,Q536-(SUM($J$7:J536)+$E$35),0)</f>
        <v>0</v>
      </c>
      <c r="T536" s="76">
        <f t="shared" si="107"/>
        <v>1</v>
      </c>
      <c r="U536" s="76">
        <f t="shared" si="108"/>
        <v>0</v>
      </c>
      <c r="V536" s="77">
        <f t="shared" si="100"/>
        <v>360</v>
      </c>
      <c r="W536" s="78">
        <f t="shared" si="101"/>
        <v>0</v>
      </c>
    </row>
    <row r="537" spans="9:23" x14ac:dyDescent="0.25">
      <c r="I537" s="79">
        <f t="shared" si="102"/>
        <v>0</v>
      </c>
      <c r="J537" s="72">
        <f t="shared" si="98"/>
        <v>0</v>
      </c>
      <c r="K537" s="80"/>
      <c r="L537" s="72">
        <f t="shared" si="97"/>
        <v>0</v>
      </c>
      <c r="M537" s="72">
        <f>0</f>
        <v>0</v>
      </c>
      <c r="N537" s="72">
        <f t="shared" si="103"/>
        <v>0</v>
      </c>
      <c r="O537" s="72">
        <f t="shared" si="104"/>
        <v>0</v>
      </c>
      <c r="P537" s="72">
        <f t="shared" si="105"/>
        <v>0</v>
      </c>
      <c r="Q537" s="72">
        <f t="shared" si="99"/>
        <v>0</v>
      </c>
      <c r="R537" s="74">
        <f t="shared" si="106"/>
        <v>0</v>
      </c>
      <c r="S537" s="75">
        <f>IF(I537&gt;0,Q537-(SUM($J$7:J537)+$E$35),0)</f>
        <v>0</v>
      </c>
      <c r="T537" s="76">
        <f t="shared" si="107"/>
        <v>1</v>
      </c>
      <c r="U537" s="76">
        <f t="shared" si="108"/>
        <v>0</v>
      </c>
      <c r="V537" s="77">
        <f t="shared" si="100"/>
        <v>360</v>
      </c>
      <c r="W537" s="78">
        <f t="shared" si="101"/>
        <v>0</v>
      </c>
    </row>
    <row r="538" spans="9:23" x14ac:dyDescent="0.25">
      <c r="I538" s="79">
        <f t="shared" si="102"/>
        <v>0</v>
      </c>
      <c r="J538" s="72">
        <f t="shared" si="98"/>
        <v>0</v>
      </c>
      <c r="K538" s="80"/>
      <c r="L538" s="72">
        <f t="shared" si="97"/>
        <v>0</v>
      </c>
      <c r="M538" s="72">
        <f>0</f>
        <v>0</v>
      </c>
      <c r="N538" s="72">
        <f t="shared" si="103"/>
        <v>0</v>
      </c>
      <c r="O538" s="72">
        <f t="shared" si="104"/>
        <v>0</v>
      </c>
      <c r="P538" s="72">
        <f t="shared" si="105"/>
        <v>0</v>
      </c>
      <c r="Q538" s="72">
        <f t="shared" si="99"/>
        <v>0</v>
      </c>
      <c r="R538" s="74">
        <f t="shared" si="106"/>
        <v>0</v>
      </c>
      <c r="S538" s="75">
        <f>IF(I538&gt;0,Q538-(SUM($J$7:J538)+$E$35),0)</f>
        <v>0</v>
      </c>
      <c r="T538" s="76">
        <f t="shared" si="107"/>
        <v>1</v>
      </c>
      <c r="U538" s="76">
        <f t="shared" si="108"/>
        <v>0</v>
      </c>
      <c r="V538" s="77">
        <f t="shared" si="100"/>
        <v>360</v>
      </c>
      <c r="W538" s="78">
        <f t="shared" si="101"/>
        <v>0</v>
      </c>
    </row>
    <row r="539" spans="9:23" x14ac:dyDescent="0.25">
      <c r="I539" s="79">
        <f t="shared" si="102"/>
        <v>0</v>
      </c>
      <c r="J539" s="72">
        <f t="shared" si="98"/>
        <v>0</v>
      </c>
      <c r="K539" s="80"/>
      <c r="L539" s="72">
        <f t="shared" si="97"/>
        <v>0</v>
      </c>
      <c r="M539" s="72">
        <f>0</f>
        <v>0</v>
      </c>
      <c r="N539" s="72">
        <f t="shared" si="103"/>
        <v>0</v>
      </c>
      <c r="O539" s="72">
        <f t="shared" si="104"/>
        <v>0</v>
      </c>
      <c r="P539" s="72">
        <f t="shared" si="105"/>
        <v>0</v>
      </c>
      <c r="Q539" s="72">
        <f t="shared" si="99"/>
        <v>0</v>
      </c>
      <c r="R539" s="74">
        <f t="shared" si="106"/>
        <v>0</v>
      </c>
      <c r="S539" s="75">
        <f>IF(I539&gt;0,Q539-(SUM($J$7:J539)+$E$35),0)</f>
        <v>0</v>
      </c>
      <c r="T539" s="76">
        <f t="shared" si="107"/>
        <v>1</v>
      </c>
      <c r="U539" s="76">
        <f t="shared" si="108"/>
        <v>0</v>
      </c>
      <c r="V539" s="77">
        <f t="shared" si="100"/>
        <v>360</v>
      </c>
      <c r="W539" s="78">
        <f t="shared" si="101"/>
        <v>0</v>
      </c>
    </row>
    <row r="540" spans="9:23" x14ac:dyDescent="0.25">
      <c r="I540" s="79">
        <f t="shared" si="102"/>
        <v>0</v>
      </c>
      <c r="J540" s="72">
        <f t="shared" si="98"/>
        <v>0</v>
      </c>
      <c r="K540" s="80"/>
      <c r="L540" s="72">
        <f t="shared" si="97"/>
        <v>0</v>
      </c>
      <c r="M540" s="72">
        <f>0</f>
        <v>0</v>
      </c>
      <c r="N540" s="72">
        <f t="shared" si="103"/>
        <v>0</v>
      </c>
      <c r="O540" s="72">
        <f t="shared" si="104"/>
        <v>0</v>
      </c>
      <c r="P540" s="72">
        <f t="shared" si="105"/>
        <v>0</v>
      </c>
      <c r="Q540" s="72">
        <f t="shared" si="99"/>
        <v>0</v>
      </c>
      <c r="R540" s="74">
        <f t="shared" si="106"/>
        <v>0</v>
      </c>
      <c r="S540" s="75">
        <f>IF(I540&gt;0,Q540-(SUM($J$7:J540)+$E$35),0)</f>
        <v>0</v>
      </c>
      <c r="T540" s="76">
        <f t="shared" si="107"/>
        <v>1</v>
      </c>
      <c r="U540" s="76">
        <f t="shared" si="108"/>
        <v>0</v>
      </c>
      <c r="V540" s="77">
        <f t="shared" si="100"/>
        <v>360</v>
      </c>
      <c r="W540" s="78">
        <f t="shared" si="101"/>
        <v>0</v>
      </c>
    </row>
    <row r="541" spans="9:23" x14ac:dyDescent="0.25">
      <c r="I541" s="79">
        <f t="shared" si="102"/>
        <v>0</v>
      </c>
      <c r="J541" s="72">
        <f t="shared" si="98"/>
        <v>0</v>
      </c>
      <c r="K541" s="80"/>
      <c r="L541" s="72">
        <f t="shared" si="97"/>
        <v>0</v>
      </c>
      <c r="M541" s="72">
        <f>0</f>
        <v>0</v>
      </c>
      <c r="N541" s="72">
        <f t="shared" si="103"/>
        <v>0</v>
      </c>
      <c r="O541" s="72">
        <f t="shared" si="104"/>
        <v>0</v>
      </c>
      <c r="P541" s="72">
        <f t="shared" si="105"/>
        <v>0</v>
      </c>
      <c r="Q541" s="72">
        <f t="shared" si="99"/>
        <v>0</v>
      </c>
      <c r="R541" s="74">
        <f t="shared" si="106"/>
        <v>0</v>
      </c>
      <c r="S541" s="75">
        <f>IF(I541&gt;0,Q541-(SUM($J$7:J541)+$E$35),0)</f>
        <v>0</v>
      </c>
      <c r="T541" s="76">
        <f t="shared" si="107"/>
        <v>1</v>
      </c>
      <c r="U541" s="76">
        <f t="shared" si="108"/>
        <v>0</v>
      </c>
      <c r="V541" s="77">
        <f t="shared" si="100"/>
        <v>360</v>
      </c>
      <c r="W541" s="78">
        <f t="shared" si="101"/>
        <v>0</v>
      </c>
    </row>
    <row r="542" spans="9:23" x14ac:dyDescent="0.25">
      <c r="I542" s="79">
        <f t="shared" si="102"/>
        <v>0</v>
      </c>
      <c r="J542" s="72">
        <f t="shared" si="98"/>
        <v>0</v>
      </c>
      <c r="K542" s="80"/>
      <c r="L542" s="72">
        <f t="shared" si="97"/>
        <v>0</v>
      </c>
      <c r="M542" s="72">
        <f>0</f>
        <v>0</v>
      </c>
      <c r="N542" s="72">
        <f t="shared" si="103"/>
        <v>0</v>
      </c>
      <c r="O542" s="72">
        <f t="shared" si="104"/>
        <v>0</v>
      </c>
      <c r="P542" s="72">
        <f t="shared" si="105"/>
        <v>0</v>
      </c>
      <c r="Q542" s="72">
        <f t="shared" si="99"/>
        <v>0</v>
      </c>
      <c r="R542" s="74">
        <f t="shared" si="106"/>
        <v>0</v>
      </c>
      <c r="S542" s="75">
        <f>IF(I542&gt;0,Q542-(SUM($J$7:J542)+$E$35),0)</f>
        <v>0</v>
      </c>
      <c r="T542" s="76">
        <f t="shared" si="107"/>
        <v>1</v>
      </c>
      <c r="U542" s="76">
        <f t="shared" si="108"/>
        <v>0</v>
      </c>
      <c r="V542" s="77">
        <f t="shared" si="100"/>
        <v>360</v>
      </c>
      <c r="W542" s="78">
        <f t="shared" si="101"/>
        <v>0</v>
      </c>
    </row>
    <row r="543" spans="9:23" x14ac:dyDescent="0.25">
      <c r="I543" s="79">
        <f t="shared" si="102"/>
        <v>0</v>
      </c>
      <c r="J543" s="72">
        <f t="shared" si="98"/>
        <v>0</v>
      </c>
      <c r="K543" s="80"/>
      <c r="L543" s="72">
        <f t="shared" si="97"/>
        <v>0</v>
      </c>
      <c r="M543" s="72">
        <f>0</f>
        <v>0</v>
      </c>
      <c r="N543" s="72">
        <f t="shared" si="103"/>
        <v>0</v>
      </c>
      <c r="O543" s="72">
        <f t="shared" si="104"/>
        <v>0</v>
      </c>
      <c r="P543" s="72">
        <f t="shared" si="105"/>
        <v>0</v>
      </c>
      <c r="Q543" s="72">
        <f t="shared" si="99"/>
        <v>0</v>
      </c>
      <c r="R543" s="74">
        <f t="shared" si="106"/>
        <v>0</v>
      </c>
      <c r="S543" s="75">
        <f>IF(I543&gt;0,Q543-(SUM($J$7:J543)+$E$35),0)</f>
        <v>0</v>
      </c>
      <c r="T543" s="76">
        <f t="shared" si="107"/>
        <v>1</v>
      </c>
      <c r="U543" s="76">
        <f t="shared" si="108"/>
        <v>0</v>
      </c>
      <c r="V543" s="77">
        <f t="shared" si="100"/>
        <v>360</v>
      </c>
      <c r="W543" s="78">
        <f t="shared" si="101"/>
        <v>0</v>
      </c>
    </row>
    <row r="544" spans="9:23" x14ac:dyDescent="0.25">
      <c r="I544" s="79">
        <f t="shared" si="102"/>
        <v>0</v>
      </c>
      <c r="J544" s="72">
        <f t="shared" si="98"/>
        <v>0</v>
      </c>
      <c r="K544" s="80"/>
      <c r="L544" s="72">
        <f t="shared" si="97"/>
        <v>0</v>
      </c>
      <c r="M544" s="72">
        <f>0</f>
        <v>0</v>
      </c>
      <c r="N544" s="72">
        <f t="shared" si="103"/>
        <v>0</v>
      </c>
      <c r="O544" s="72">
        <f t="shared" si="104"/>
        <v>0</v>
      </c>
      <c r="P544" s="72">
        <f t="shared" si="105"/>
        <v>0</v>
      </c>
      <c r="Q544" s="72">
        <f t="shared" si="99"/>
        <v>0</v>
      </c>
      <c r="R544" s="74">
        <f t="shared" si="106"/>
        <v>0</v>
      </c>
      <c r="S544" s="75">
        <f>IF(I544&gt;0,Q544-(SUM($J$7:J544)+$E$35),0)</f>
        <v>0</v>
      </c>
      <c r="T544" s="76">
        <f t="shared" si="107"/>
        <v>1</v>
      </c>
      <c r="U544" s="76">
        <f t="shared" si="108"/>
        <v>0</v>
      </c>
      <c r="V544" s="77">
        <f t="shared" si="100"/>
        <v>360</v>
      </c>
      <c r="W544" s="78">
        <f t="shared" si="101"/>
        <v>0</v>
      </c>
    </row>
    <row r="545" spans="9:23" x14ac:dyDescent="0.25">
      <c r="I545" s="79">
        <f t="shared" si="102"/>
        <v>0</v>
      </c>
      <c r="J545" s="72">
        <f t="shared" si="98"/>
        <v>0</v>
      </c>
      <c r="K545" s="80"/>
      <c r="L545" s="72">
        <f t="shared" si="97"/>
        <v>0</v>
      </c>
      <c r="M545" s="72">
        <f>0</f>
        <v>0</v>
      </c>
      <c r="N545" s="72">
        <f t="shared" si="103"/>
        <v>0</v>
      </c>
      <c r="O545" s="72">
        <f t="shared" si="104"/>
        <v>0</v>
      </c>
      <c r="P545" s="72">
        <f t="shared" si="105"/>
        <v>0</v>
      </c>
      <c r="Q545" s="72">
        <f t="shared" si="99"/>
        <v>0</v>
      </c>
      <c r="R545" s="74">
        <f t="shared" si="106"/>
        <v>0</v>
      </c>
      <c r="S545" s="75">
        <f>IF(I545&gt;0,Q545-(SUM($J$7:J545)+$E$35),0)</f>
        <v>0</v>
      </c>
      <c r="T545" s="76">
        <f t="shared" si="107"/>
        <v>1</v>
      </c>
      <c r="U545" s="76">
        <f t="shared" si="108"/>
        <v>0</v>
      </c>
      <c r="V545" s="77">
        <f t="shared" si="100"/>
        <v>360</v>
      </c>
      <c r="W545" s="78">
        <f t="shared" si="101"/>
        <v>0</v>
      </c>
    </row>
    <row r="546" spans="9:23" x14ac:dyDescent="0.25">
      <c r="I546" s="79">
        <f t="shared" si="102"/>
        <v>0</v>
      </c>
      <c r="J546" s="72">
        <f t="shared" si="98"/>
        <v>0</v>
      </c>
      <c r="K546" s="80"/>
      <c r="L546" s="72">
        <f t="shared" si="97"/>
        <v>0</v>
      </c>
      <c r="M546" s="72">
        <f>0</f>
        <v>0</v>
      </c>
      <c r="N546" s="72">
        <f t="shared" si="103"/>
        <v>0</v>
      </c>
      <c r="O546" s="72">
        <f t="shared" si="104"/>
        <v>0</v>
      </c>
      <c r="P546" s="72">
        <f t="shared" si="105"/>
        <v>0</v>
      </c>
      <c r="Q546" s="72">
        <f t="shared" si="99"/>
        <v>0</v>
      </c>
      <c r="R546" s="74">
        <f t="shared" si="106"/>
        <v>0</v>
      </c>
      <c r="S546" s="75">
        <f>IF(I546&gt;0,Q546-(SUM($J$7:J546)+$E$35),0)</f>
        <v>0</v>
      </c>
      <c r="T546" s="76">
        <f t="shared" si="107"/>
        <v>1</v>
      </c>
      <c r="U546" s="76">
        <f t="shared" si="108"/>
        <v>0</v>
      </c>
      <c r="V546" s="77">
        <f t="shared" si="100"/>
        <v>360</v>
      </c>
      <c r="W546" s="78">
        <f t="shared" si="101"/>
        <v>0</v>
      </c>
    </row>
    <row r="547" spans="9:23" x14ac:dyDescent="0.25">
      <c r="I547" s="79">
        <f t="shared" si="102"/>
        <v>0</v>
      </c>
      <c r="J547" s="72">
        <f t="shared" si="98"/>
        <v>0</v>
      </c>
      <c r="K547" s="80"/>
      <c r="L547" s="72">
        <f t="shared" si="97"/>
        <v>0</v>
      </c>
      <c r="M547" s="72">
        <f>0</f>
        <v>0</v>
      </c>
      <c r="N547" s="72">
        <f t="shared" si="103"/>
        <v>0</v>
      </c>
      <c r="O547" s="72">
        <f t="shared" si="104"/>
        <v>0</v>
      </c>
      <c r="P547" s="72">
        <f t="shared" si="105"/>
        <v>0</v>
      </c>
      <c r="Q547" s="72">
        <f t="shared" si="99"/>
        <v>0</v>
      </c>
      <c r="R547" s="74">
        <f t="shared" si="106"/>
        <v>0</v>
      </c>
      <c r="S547" s="75">
        <f>IF(I547&gt;0,Q547-(SUM($J$7:J547)+$E$35),0)</f>
        <v>0</v>
      </c>
      <c r="T547" s="76">
        <f t="shared" si="107"/>
        <v>1</v>
      </c>
      <c r="U547" s="76">
        <f t="shared" si="108"/>
        <v>0</v>
      </c>
      <c r="V547" s="77">
        <f t="shared" si="100"/>
        <v>360</v>
      </c>
      <c r="W547" s="78">
        <f t="shared" si="101"/>
        <v>0</v>
      </c>
    </row>
    <row r="548" spans="9:23" x14ac:dyDescent="0.25">
      <c r="I548" s="79">
        <f t="shared" si="102"/>
        <v>0</v>
      </c>
      <c r="J548" s="72">
        <f t="shared" si="98"/>
        <v>0</v>
      </c>
      <c r="K548" s="80"/>
      <c r="L548" s="72">
        <f t="shared" si="97"/>
        <v>0</v>
      </c>
      <c r="M548" s="72">
        <f>0</f>
        <v>0</v>
      </c>
      <c r="N548" s="72">
        <f t="shared" si="103"/>
        <v>0</v>
      </c>
      <c r="O548" s="72">
        <f t="shared" si="104"/>
        <v>0</v>
      </c>
      <c r="P548" s="72">
        <f t="shared" si="105"/>
        <v>0</v>
      </c>
      <c r="Q548" s="72">
        <f t="shared" si="99"/>
        <v>0</v>
      </c>
      <c r="R548" s="74">
        <f t="shared" si="106"/>
        <v>0</v>
      </c>
      <c r="S548" s="75">
        <f>IF(I548&gt;0,Q548-(SUM($J$7:J548)+$E$35),0)</f>
        <v>0</v>
      </c>
      <c r="T548" s="76">
        <f t="shared" si="107"/>
        <v>1</v>
      </c>
      <c r="U548" s="76">
        <f t="shared" si="108"/>
        <v>0</v>
      </c>
      <c r="V548" s="77">
        <f t="shared" si="100"/>
        <v>360</v>
      </c>
      <c r="W548" s="78">
        <f t="shared" si="101"/>
        <v>0</v>
      </c>
    </row>
    <row r="549" spans="9:23" x14ac:dyDescent="0.25">
      <c r="I549" s="79">
        <f t="shared" si="102"/>
        <v>0</v>
      </c>
      <c r="J549" s="72">
        <f t="shared" si="98"/>
        <v>0</v>
      </c>
      <c r="K549" s="80"/>
      <c r="L549" s="72">
        <f t="shared" ref="L549:L612" si="109">IF(I549&gt;0,IF((MOD(I549,12)=0),$B$22+$B$48*$B$35,$B$48*$B$35),0)</f>
        <v>0</v>
      </c>
      <c r="M549" s="72">
        <f>0</f>
        <v>0</v>
      </c>
      <c r="N549" s="72">
        <f t="shared" si="103"/>
        <v>0</v>
      </c>
      <c r="O549" s="72">
        <f t="shared" si="104"/>
        <v>0</v>
      </c>
      <c r="P549" s="72">
        <f t="shared" si="105"/>
        <v>0</v>
      </c>
      <c r="Q549" s="72">
        <f t="shared" si="99"/>
        <v>0</v>
      </c>
      <c r="R549" s="74">
        <f t="shared" si="106"/>
        <v>0</v>
      </c>
      <c r="S549" s="75">
        <f>IF(I549&gt;0,Q549-(SUM($J$7:J549)+$E$35),0)</f>
        <v>0</v>
      </c>
      <c r="T549" s="76">
        <f t="shared" si="107"/>
        <v>1</v>
      </c>
      <c r="U549" s="76">
        <f t="shared" si="108"/>
        <v>0</v>
      </c>
      <c r="V549" s="77">
        <f t="shared" si="100"/>
        <v>360</v>
      </c>
      <c r="W549" s="78">
        <f t="shared" si="101"/>
        <v>0</v>
      </c>
    </row>
    <row r="550" spans="9:23" x14ac:dyDescent="0.25">
      <c r="I550" s="79">
        <f t="shared" si="102"/>
        <v>0</v>
      </c>
      <c r="J550" s="72">
        <f t="shared" si="98"/>
        <v>0</v>
      </c>
      <c r="K550" s="80"/>
      <c r="L550" s="72">
        <f t="shared" si="109"/>
        <v>0</v>
      </c>
      <c r="M550" s="72">
        <f>0</f>
        <v>0</v>
      </c>
      <c r="N550" s="72">
        <f t="shared" si="103"/>
        <v>0</v>
      </c>
      <c r="O550" s="72">
        <f t="shared" si="104"/>
        <v>0</v>
      </c>
      <c r="P550" s="72">
        <f t="shared" si="105"/>
        <v>0</v>
      </c>
      <c r="Q550" s="72">
        <f t="shared" si="99"/>
        <v>0</v>
      </c>
      <c r="R550" s="74">
        <f t="shared" si="106"/>
        <v>0</v>
      </c>
      <c r="S550" s="75">
        <f>IF(I550&gt;0,Q550-(SUM($J$7:J550)+$E$35),0)</f>
        <v>0</v>
      </c>
      <c r="T550" s="76">
        <f t="shared" si="107"/>
        <v>1</v>
      </c>
      <c r="U550" s="76">
        <f t="shared" si="108"/>
        <v>0</v>
      </c>
      <c r="V550" s="77">
        <f t="shared" si="100"/>
        <v>360</v>
      </c>
      <c r="W550" s="78">
        <f t="shared" si="101"/>
        <v>0</v>
      </c>
    </row>
    <row r="551" spans="9:23" x14ac:dyDescent="0.25">
      <c r="I551" s="79">
        <f t="shared" si="102"/>
        <v>0</v>
      </c>
      <c r="J551" s="72">
        <f t="shared" si="98"/>
        <v>0</v>
      </c>
      <c r="K551" s="80"/>
      <c r="L551" s="72">
        <f t="shared" si="109"/>
        <v>0</v>
      </c>
      <c r="M551" s="72">
        <f>0</f>
        <v>0</v>
      </c>
      <c r="N551" s="72">
        <f t="shared" si="103"/>
        <v>0</v>
      </c>
      <c r="O551" s="72">
        <f t="shared" si="104"/>
        <v>0</v>
      </c>
      <c r="P551" s="72">
        <f t="shared" si="105"/>
        <v>0</v>
      </c>
      <c r="Q551" s="72">
        <f t="shared" si="99"/>
        <v>0</v>
      </c>
      <c r="R551" s="74">
        <f t="shared" si="106"/>
        <v>0</v>
      </c>
      <c r="S551" s="75">
        <f>IF(I551&gt;0,Q551-(SUM($J$7:J551)+$E$35),0)</f>
        <v>0</v>
      </c>
      <c r="T551" s="76">
        <f t="shared" si="107"/>
        <v>1</v>
      </c>
      <c r="U551" s="76">
        <f t="shared" si="108"/>
        <v>0</v>
      </c>
      <c r="V551" s="77">
        <f t="shared" si="100"/>
        <v>360</v>
      </c>
      <c r="W551" s="78">
        <f t="shared" si="101"/>
        <v>0</v>
      </c>
    </row>
    <row r="552" spans="9:23" x14ac:dyDescent="0.25">
      <c r="I552" s="79">
        <f t="shared" si="102"/>
        <v>0</v>
      </c>
      <c r="J552" s="72">
        <f t="shared" si="98"/>
        <v>0</v>
      </c>
      <c r="K552" s="80"/>
      <c r="L552" s="72">
        <f t="shared" si="109"/>
        <v>0</v>
      </c>
      <c r="M552" s="72">
        <f>0</f>
        <v>0</v>
      </c>
      <c r="N552" s="72">
        <f t="shared" si="103"/>
        <v>0</v>
      </c>
      <c r="O552" s="72">
        <f t="shared" si="104"/>
        <v>0</v>
      </c>
      <c r="P552" s="72">
        <f t="shared" si="105"/>
        <v>0</v>
      </c>
      <c r="Q552" s="72">
        <f t="shared" si="99"/>
        <v>0</v>
      </c>
      <c r="R552" s="74">
        <f t="shared" si="106"/>
        <v>0</v>
      </c>
      <c r="S552" s="75">
        <f>IF(I552&gt;0,Q552-(SUM($J$7:J552)+$E$35),0)</f>
        <v>0</v>
      </c>
      <c r="T552" s="76">
        <f t="shared" si="107"/>
        <v>1</v>
      </c>
      <c r="U552" s="76">
        <f t="shared" si="108"/>
        <v>0</v>
      </c>
      <c r="V552" s="77">
        <f t="shared" si="100"/>
        <v>360</v>
      </c>
      <c r="W552" s="78">
        <f t="shared" si="101"/>
        <v>0</v>
      </c>
    </row>
    <row r="553" spans="9:23" x14ac:dyDescent="0.25">
      <c r="I553" s="79">
        <f t="shared" si="102"/>
        <v>0</v>
      </c>
      <c r="J553" s="72">
        <f t="shared" si="98"/>
        <v>0</v>
      </c>
      <c r="K553" s="80"/>
      <c r="L553" s="72">
        <f t="shared" si="109"/>
        <v>0</v>
      </c>
      <c r="M553" s="72">
        <f>0</f>
        <v>0</v>
      </c>
      <c r="N553" s="72">
        <f t="shared" si="103"/>
        <v>0</v>
      </c>
      <c r="O553" s="72">
        <f t="shared" si="104"/>
        <v>0</v>
      </c>
      <c r="P553" s="72">
        <f t="shared" si="105"/>
        <v>0</v>
      </c>
      <c r="Q553" s="72">
        <f t="shared" si="99"/>
        <v>0</v>
      </c>
      <c r="R553" s="74">
        <f t="shared" si="106"/>
        <v>0</v>
      </c>
      <c r="S553" s="75">
        <f>IF(I553&gt;0,Q553-(SUM($J$7:J553)+$E$35),0)</f>
        <v>0</v>
      </c>
      <c r="T553" s="76">
        <f t="shared" si="107"/>
        <v>1</v>
      </c>
      <c r="U553" s="76">
        <f t="shared" si="108"/>
        <v>0</v>
      </c>
      <c r="V553" s="77">
        <f t="shared" si="100"/>
        <v>360</v>
      </c>
      <c r="W553" s="78">
        <f t="shared" si="101"/>
        <v>0</v>
      </c>
    </row>
    <row r="554" spans="9:23" x14ac:dyDescent="0.25">
      <c r="I554" s="79">
        <f t="shared" si="102"/>
        <v>0</v>
      </c>
      <c r="J554" s="72">
        <f t="shared" si="98"/>
        <v>0</v>
      </c>
      <c r="K554" s="80"/>
      <c r="L554" s="72">
        <f t="shared" si="109"/>
        <v>0</v>
      </c>
      <c r="M554" s="72">
        <f>0</f>
        <v>0</v>
      </c>
      <c r="N554" s="72">
        <f t="shared" si="103"/>
        <v>0</v>
      </c>
      <c r="O554" s="72">
        <f t="shared" si="104"/>
        <v>0</v>
      </c>
      <c r="P554" s="72">
        <f t="shared" si="105"/>
        <v>0</v>
      </c>
      <c r="Q554" s="72">
        <f t="shared" si="99"/>
        <v>0</v>
      </c>
      <c r="R554" s="74">
        <f t="shared" si="106"/>
        <v>0</v>
      </c>
      <c r="S554" s="75">
        <f>IF(I554&gt;0,Q554-(SUM($J$7:J554)+$E$35),0)</f>
        <v>0</v>
      </c>
      <c r="T554" s="76">
        <f t="shared" si="107"/>
        <v>1</v>
      </c>
      <c r="U554" s="76">
        <f t="shared" si="108"/>
        <v>0</v>
      </c>
      <c r="V554" s="77">
        <f t="shared" si="100"/>
        <v>360</v>
      </c>
      <c r="W554" s="78">
        <f t="shared" si="101"/>
        <v>0</v>
      </c>
    </row>
    <row r="555" spans="9:23" x14ac:dyDescent="0.25">
      <c r="I555" s="79">
        <f t="shared" si="102"/>
        <v>0</v>
      </c>
      <c r="J555" s="72">
        <f t="shared" si="98"/>
        <v>0</v>
      </c>
      <c r="K555" s="80"/>
      <c r="L555" s="72">
        <f t="shared" si="109"/>
        <v>0</v>
      </c>
      <c r="M555" s="72">
        <f>0</f>
        <v>0</v>
      </c>
      <c r="N555" s="72">
        <f t="shared" si="103"/>
        <v>0</v>
      </c>
      <c r="O555" s="72">
        <f t="shared" si="104"/>
        <v>0</v>
      </c>
      <c r="P555" s="72">
        <f t="shared" si="105"/>
        <v>0</v>
      </c>
      <c r="Q555" s="72">
        <f t="shared" si="99"/>
        <v>0</v>
      </c>
      <c r="R555" s="74">
        <f t="shared" si="106"/>
        <v>0</v>
      </c>
      <c r="S555" s="75">
        <f>IF(I555&gt;0,Q555-(SUM($J$7:J555)+$E$35),0)</f>
        <v>0</v>
      </c>
      <c r="T555" s="76">
        <f t="shared" si="107"/>
        <v>1</v>
      </c>
      <c r="U555" s="76">
        <f t="shared" si="108"/>
        <v>0</v>
      </c>
      <c r="V555" s="77">
        <f t="shared" si="100"/>
        <v>360</v>
      </c>
      <c r="W555" s="78">
        <f t="shared" si="101"/>
        <v>0</v>
      </c>
    </row>
    <row r="556" spans="9:23" x14ac:dyDescent="0.25">
      <c r="I556" s="79">
        <f t="shared" si="102"/>
        <v>0</v>
      </c>
      <c r="J556" s="72">
        <f t="shared" si="98"/>
        <v>0</v>
      </c>
      <c r="K556" s="80"/>
      <c r="L556" s="72">
        <f t="shared" si="109"/>
        <v>0</v>
      </c>
      <c r="M556" s="72">
        <f>0</f>
        <v>0</v>
      </c>
      <c r="N556" s="72">
        <f t="shared" si="103"/>
        <v>0</v>
      </c>
      <c r="O556" s="72">
        <f t="shared" si="104"/>
        <v>0</v>
      </c>
      <c r="P556" s="72">
        <f t="shared" si="105"/>
        <v>0</v>
      </c>
      <c r="Q556" s="72">
        <f t="shared" si="99"/>
        <v>0</v>
      </c>
      <c r="R556" s="74">
        <f t="shared" si="106"/>
        <v>0</v>
      </c>
      <c r="S556" s="75">
        <f>IF(I556&gt;0,Q556-(SUM($J$7:J556)+$E$35),0)</f>
        <v>0</v>
      </c>
      <c r="T556" s="76">
        <f t="shared" si="107"/>
        <v>1</v>
      </c>
      <c r="U556" s="76">
        <f t="shared" si="108"/>
        <v>0</v>
      </c>
      <c r="V556" s="77">
        <f t="shared" si="100"/>
        <v>360</v>
      </c>
      <c r="W556" s="78">
        <f t="shared" si="101"/>
        <v>0</v>
      </c>
    </row>
    <row r="557" spans="9:23" x14ac:dyDescent="0.25">
      <c r="I557" s="79">
        <f t="shared" si="102"/>
        <v>0</v>
      </c>
      <c r="J557" s="72">
        <f t="shared" si="98"/>
        <v>0</v>
      </c>
      <c r="K557" s="80"/>
      <c r="L557" s="72">
        <f t="shared" si="109"/>
        <v>0</v>
      </c>
      <c r="M557" s="72">
        <f>0</f>
        <v>0</v>
      </c>
      <c r="N557" s="72">
        <f t="shared" si="103"/>
        <v>0</v>
      </c>
      <c r="O557" s="72">
        <f t="shared" si="104"/>
        <v>0</v>
      </c>
      <c r="P557" s="72">
        <f t="shared" si="105"/>
        <v>0</v>
      </c>
      <c r="Q557" s="72">
        <f t="shared" si="99"/>
        <v>0</v>
      </c>
      <c r="R557" s="74">
        <f t="shared" si="106"/>
        <v>0</v>
      </c>
      <c r="S557" s="75">
        <f>IF(I557&gt;0,Q557-(SUM($J$7:J557)+$E$35),0)</f>
        <v>0</v>
      </c>
      <c r="T557" s="76">
        <f t="shared" si="107"/>
        <v>1</v>
      </c>
      <c r="U557" s="76">
        <f t="shared" si="108"/>
        <v>0</v>
      </c>
      <c r="V557" s="77">
        <f t="shared" si="100"/>
        <v>360</v>
      </c>
      <c r="W557" s="78">
        <f t="shared" si="101"/>
        <v>0</v>
      </c>
    </row>
    <row r="558" spans="9:23" x14ac:dyDescent="0.25">
      <c r="I558" s="79">
        <f t="shared" si="102"/>
        <v>0</v>
      </c>
      <c r="J558" s="72">
        <f t="shared" si="98"/>
        <v>0</v>
      </c>
      <c r="K558" s="80"/>
      <c r="L558" s="72">
        <f t="shared" si="109"/>
        <v>0</v>
      </c>
      <c r="M558" s="72">
        <f>0</f>
        <v>0</v>
      </c>
      <c r="N558" s="72">
        <f t="shared" si="103"/>
        <v>0</v>
      </c>
      <c r="O558" s="72">
        <f t="shared" si="104"/>
        <v>0</v>
      </c>
      <c r="P558" s="72">
        <f t="shared" si="105"/>
        <v>0</v>
      </c>
      <c r="Q558" s="72">
        <f t="shared" si="99"/>
        <v>0</v>
      </c>
      <c r="R558" s="74">
        <f t="shared" si="106"/>
        <v>0</v>
      </c>
      <c r="S558" s="75">
        <f>IF(I558&gt;0,Q558-(SUM($J$7:J558)+$E$35),0)</f>
        <v>0</v>
      </c>
      <c r="T558" s="76">
        <f t="shared" si="107"/>
        <v>1</v>
      </c>
      <c r="U558" s="76">
        <f t="shared" si="108"/>
        <v>0</v>
      </c>
      <c r="V558" s="77">
        <f t="shared" si="100"/>
        <v>360</v>
      </c>
      <c r="W558" s="78">
        <f t="shared" si="101"/>
        <v>0</v>
      </c>
    </row>
    <row r="559" spans="9:23" x14ac:dyDescent="0.25">
      <c r="I559" s="79">
        <f t="shared" si="102"/>
        <v>0</v>
      </c>
      <c r="J559" s="72">
        <f t="shared" si="98"/>
        <v>0</v>
      </c>
      <c r="K559" s="80"/>
      <c r="L559" s="72">
        <f t="shared" si="109"/>
        <v>0</v>
      </c>
      <c r="M559" s="72">
        <f>0</f>
        <v>0</v>
      </c>
      <c r="N559" s="72">
        <f t="shared" si="103"/>
        <v>0</v>
      </c>
      <c r="O559" s="72">
        <f t="shared" si="104"/>
        <v>0</v>
      </c>
      <c r="P559" s="72">
        <f t="shared" si="105"/>
        <v>0</v>
      </c>
      <c r="Q559" s="72">
        <f t="shared" si="99"/>
        <v>0</v>
      </c>
      <c r="R559" s="74">
        <f t="shared" si="106"/>
        <v>0</v>
      </c>
      <c r="S559" s="75">
        <f>IF(I559&gt;0,Q559-(SUM($J$7:J559)+$E$35),0)</f>
        <v>0</v>
      </c>
      <c r="T559" s="76">
        <f t="shared" si="107"/>
        <v>1</v>
      </c>
      <c r="U559" s="76">
        <f t="shared" si="108"/>
        <v>0</v>
      </c>
      <c r="V559" s="77">
        <f t="shared" si="100"/>
        <v>360</v>
      </c>
      <c r="W559" s="78">
        <f t="shared" si="101"/>
        <v>0</v>
      </c>
    </row>
    <row r="560" spans="9:23" x14ac:dyDescent="0.25">
      <c r="I560" s="79">
        <f t="shared" si="102"/>
        <v>0</v>
      </c>
      <c r="J560" s="72">
        <f t="shared" si="98"/>
        <v>0</v>
      </c>
      <c r="K560" s="80"/>
      <c r="L560" s="72">
        <f t="shared" si="109"/>
        <v>0</v>
      </c>
      <c r="M560" s="72">
        <f>0</f>
        <v>0</v>
      </c>
      <c r="N560" s="72">
        <f t="shared" si="103"/>
        <v>0</v>
      </c>
      <c r="O560" s="72">
        <f t="shared" si="104"/>
        <v>0</v>
      </c>
      <c r="P560" s="72">
        <f t="shared" si="105"/>
        <v>0</v>
      </c>
      <c r="Q560" s="72">
        <f t="shared" si="99"/>
        <v>0</v>
      </c>
      <c r="R560" s="74">
        <f t="shared" si="106"/>
        <v>0</v>
      </c>
      <c r="S560" s="75">
        <f>IF(I560&gt;0,Q560-(SUM($J$7:J560)+$E$35),0)</f>
        <v>0</v>
      </c>
      <c r="T560" s="76">
        <f t="shared" si="107"/>
        <v>1</v>
      </c>
      <c r="U560" s="76">
        <f t="shared" si="108"/>
        <v>0</v>
      </c>
      <c r="V560" s="77">
        <f t="shared" si="100"/>
        <v>360</v>
      </c>
      <c r="W560" s="78">
        <f t="shared" si="101"/>
        <v>0</v>
      </c>
    </row>
    <row r="561" spans="9:23" x14ac:dyDescent="0.25">
      <c r="I561" s="79">
        <f t="shared" si="102"/>
        <v>0</v>
      </c>
      <c r="J561" s="72">
        <f t="shared" si="98"/>
        <v>0</v>
      </c>
      <c r="K561" s="80"/>
      <c r="L561" s="72">
        <f t="shared" si="109"/>
        <v>0</v>
      </c>
      <c r="M561" s="72">
        <f>0</f>
        <v>0</v>
      </c>
      <c r="N561" s="72">
        <f t="shared" si="103"/>
        <v>0</v>
      </c>
      <c r="O561" s="72">
        <f t="shared" si="104"/>
        <v>0</v>
      </c>
      <c r="P561" s="72">
        <f t="shared" si="105"/>
        <v>0</v>
      </c>
      <c r="Q561" s="72">
        <f t="shared" si="99"/>
        <v>0</v>
      </c>
      <c r="R561" s="74">
        <f t="shared" si="106"/>
        <v>0</v>
      </c>
      <c r="S561" s="75">
        <f>IF(I561&gt;0,Q561-(SUM($J$7:J561)+$E$35),0)</f>
        <v>0</v>
      </c>
      <c r="T561" s="76">
        <f t="shared" si="107"/>
        <v>1</v>
      </c>
      <c r="U561" s="76">
        <f t="shared" si="108"/>
        <v>0</v>
      </c>
      <c r="V561" s="77">
        <f t="shared" si="100"/>
        <v>360</v>
      </c>
      <c r="W561" s="78">
        <f t="shared" si="101"/>
        <v>0</v>
      </c>
    </row>
    <row r="562" spans="9:23" x14ac:dyDescent="0.25">
      <c r="I562" s="79">
        <f t="shared" si="102"/>
        <v>0</v>
      </c>
      <c r="J562" s="72">
        <f t="shared" si="98"/>
        <v>0</v>
      </c>
      <c r="K562" s="80"/>
      <c r="L562" s="72">
        <f t="shared" si="109"/>
        <v>0</v>
      </c>
      <c r="M562" s="72">
        <f>0</f>
        <v>0</v>
      </c>
      <c r="N562" s="72">
        <f t="shared" si="103"/>
        <v>0</v>
      </c>
      <c r="O562" s="72">
        <f t="shared" si="104"/>
        <v>0</v>
      </c>
      <c r="P562" s="72">
        <f t="shared" si="105"/>
        <v>0</v>
      </c>
      <c r="Q562" s="72">
        <f t="shared" si="99"/>
        <v>0</v>
      </c>
      <c r="R562" s="74">
        <f t="shared" si="106"/>
        <v>0</v>
      </c>
      <c r="S562" s="75">
        <f>IF(I562&gt;0,Q562-(SUM($J$7:J562)+$E$35),0)</f>
        <v>0</v>
      </c>
      <c r="T562" s="76">
        <f t="shared" si="107"/>
        <v>1</v>
      </c>
      <c r="U562" s="76">
        <f t="shared" si="108"/>
        <v>0</v>
      </c>
      <c r="V562" s="77">
        <f t="shared" si="100"/>
        <v>360</v>
      </c>
      <c r="W562" s="78">
        <f t="shared" si="101"/>
        <v>0</v>
      </c>
    </row>
    <row r="563" spans="9:23" x14ac:dyDescent="0.25">
      <c r="I563" s="79">
        <f t="shared" si="102"/>
        <v>0</v>
      </c>
      <c r="J563" s="72">
        <f t="shared" si="98"/>
        <v>0</v>
      </c>
      <c r="K563" s="80"/>
      <c r="L563" s="72">
        <f t="shared" si="109"/>
        <v>0</v>
      </c>
      <c r="M563" s="72">
        <f>0</f>
        <v>0</v>
      </c>
      <c r="N563" s="72">
        <f t="shared" si="103"/>
        <v>0</v>
      </c>
      <c r="O563" s="72">
        <f t="shared" si="104"/>
        <v>0</v>
      </c>
      <c r="P563" s="72">
        <f t="shared" si="105"/>
        <v>0</v>
      </c>
      <c r="Q563" s="72">
        <f t="shared" si="99"/>
        <v>0</v>
      </c>
      <c r="R563" s="74">
        <f t="shared" si="106"/>
        <v>0</v>
      </c>
      <c r="S563" s="75">
        <f>IF(I563&gt;0,Q563-(SUM($J$7:J563)+$E$35),0)</f>
        <v>0</v>
      </c>
      <c r="T563" s="76">
        <f t="shared" si="107"/>
        <v>1</v>
      </c>
      <c r="U563" s="76">
        <f t="shared" si="108"/>
        <v>0</v>
      </c>
      <c r="V563" s="77">
        <f t="shared" si="100"/>
        <v>360</v>
      </c>
      <c r="W563" s="78">
        <f t="shared" si="101"/>
        <v>0</v>
      </c>
    </row>
    <row r="564" spans="9:23" x14ac:dyDescent="0.25">
      <c r="I564" s="79">
        <f t="shared" si="102"/>
        <v>0</v>
      </c>
      <c r="J564" s="72">
        <f t="shared" si="98"/>
        <v>0</v>
      </c>
      <c r="K564" s="80"/>
      <c r="L564" s="72">
        <f t="shared" si="109"/>
        <v>0</v>
      </c>
      <c r="M564" s="72">
        <f>0</f>
        <v>0</v>
      </c>
      <c r="N564" s="72">
        <f t="shared" si="103"/>
        <v>0</v>
      </c>
      <c r="O564" s="72">
        <f t="shared" si="104"/>
        <v>0</v>
      </c>
      <c r="P564" s="72">
        <f t="shared" si="105"/>
        <v>0</v>
      </c>
      <c r="Q564" s="72">
        <f t="shared" si="99"/>
        <v>0</v>
      </c>
      <c r="R564" s="74">
        <f t="shared" si="106"/>
        <v>0</v>
      </c>
      <c r="S564" s="75">
        <f>IF(I564&gt;0,Q564-(SUM($J$7:J564)+$E$35),0)</f>
        <v>0</v>
      </c>
      <c r="T564" s="76">
        <f t="shared" si="107"/>
        <v>1</v>
      </c>
      <c r="U564" s="76">
        <f t="shared" si="108"/>
        <v>0</v>
      </c>
      <c r="V564" s="77">
        <f t="shared" si="100"/>
        <v>360</v>
      </c>
      <c r="W564" s="78">
        <f t="shared" si="101"/>
        <v>0</v>
      </c>
    </row>
    <row r="565" spans="9:23" x14ac:dyDescent="0.25">
      <c r="I565" s="79">
        <f t="shared" si="102"/>
        <v>0</v>
      </c>
      <c r="J565" s="72">
        <f t="shared" si="98"/>
        <v>0</v>
      </c>
      <c r="K565" s="80"/>
      <c r="L565" s="72">
        <f t="shared" si="109"/>
        <v>0</v>
      </c>
      <c r="M565" s="72">
        <f>0</f>
        <v>0</v>
      </c>
      <c r="N565" s="72">
        <f t="shared" si="103"/>
        <v>0</v>
      </c>
      <c r="O565" s="72">
        <f t="shared" si="104"/>
        <v>0</v>
      </c>
      <c r="P565" s="72">
        <f t="shared" si="105"/>
        <v>0</v>
      </c>
      <c r="Q565" s="72">
        <f t="shared" si="99"/>
        <v>0</v>
      </c>
      <c r="R565" s="74">
        <f t="shared" si="106"/>
        <v>0</v>
      </c>
      <c r="S565" s="75">
        <f>IF(I565&gt;0,Q565-(SUM($J$7:J565)+$E$35),0)</f>
        <v>0</v>
      </c>
      <c r="T565" s="76">
        <f t="shared" si="107"/>
        <v>1</v>
      </c>
      <c r="U565" s="76">
        <f t="shared" si="108"/>
        <v>0</v>
      </c>
      <c r="V565" s="77">
        <f t="shared" si="100"/>
        <v>360</v>
      </c>
      <c r="W565" s="78">
        <f t="shared" si="101"/>
        <v>0</v>
      </c>
    </row>
    <row r="566" spans="9:23" x14ac:dyDescent="0.25">
      <c r="I566" s="79">
        <f t="shared" si="102"/>
        <v>0</v>
      </c>
      <c r="J566" s="72">
        <f t="shared" si="98"/>
        <v>0</v>
      </c>
      <c r="K566" s="80"/>
      <c r="L566" s="72">
        <f t="shared" si="109"/>
        <v>0</v>
      </c>
      <c r="M566" s="72">
        <f>0</f>
        <v>0</v>
      </c>
      <c r="N566" s="72">
        <f t="shared" si="103"/>
        <v>0</v>
      </c>
      <c r="O566" s="72">
        <f t="shared" si="104"/>
        <v>0</v>
      </c>
      <c r="P566" s="72">
        <f t="shared" si="105"/>
        <v>0</v>
      </c>
      <c r="Q566" s="72">
        <f t="shared" si="99"/>
        <v>0</v>
      </c>
      <c r="R566" s="74">
        <f t="shared" si="106"/>
        <v>0</v>
      </c>
      <c r="S566" s="75">
        <f>IF(I566&gt;0,Q566-(SUM($J$7:J566)+$E$35),0)</f>
        <v>0</v>
      </c>
      <c r="T566" s="76">
        <f t="shared" si="107"/>
        <v>1</v>
      </c>
      <c r="U566" s="76">
        <f t="shared" si="108"/>
        <v>0</v>
      </c>
      <c r="V566" s="77">
        <f t="shared" si="100"/>
        <v>360</v>
      </c>
      <c r="W566" s="78">
        <f t="shared" si="101"/>
        <v>0</v>
      </c>
    </row>
    <row r="567" spans="9:23" x14ac:dyDescent="0.25">
      <c r="I567" s="79">
        <f t="shared" si="102"/>
        <v>0</v>
      </c>
      <c r="J567" s="72">
        <f t="shared" si="98"/>
        <v>0</v>
      </c>
      <c r="K567" s="80"/>
      <c r="L567" s="72">
        <f t="shared" si="109"/>
        <v>0</v>
      </c>
      <c r="M567" s="72">
        <f>0</f>
        <v>0</v>
      </c>
      <c r="N567" s="72">
        <f t="shared" si="103"/>
        <v>0</v>
      </c>
      <c r="O567" s="72">
        <f t="shared" si="104"/>
        <v>0</v>
      </c>
      <c r="P567" s="72">
        <f t="shared" si="105"/>
        <v>0</v>
      </c>
      <c r="Q567" s="72">
        <f t="shared" si="99"/>
        <v>0</v>
      </c>
      <c r="R567" s="74">
        <f t="shared" si="106"/>
        <v>0</v>
      </c>
      <c r="S567" s="75">
        <f>IF(I567&gt;0,Q567-(SUM($J$7:J567)+$E$35),0)</f>
        <v>0</v>
      </c>
      <c r="T567" s="76">
        <f t="shared" si="107"/>
        <v>1</v>
      </c>
      <c r="U567" s="76">
        <f t="shared" si="108"/>
        <v>0</v>
      </c>
      <c r="V567" s="77">
        <f t="shared" si="100"/>
        <v>360</v>
      </c>
      <c r="W567" s="78">
        <f t="shared" si="101"/>
        <v>0</v>
      </c>
    </row>
    <row r="568" spans="9:23" x14ac:dyDescent="0.25">
      <c r="I568" s="79">
        <f t="shared" si="102"/>
        <v>0</v>
      </c>
      <c r="J568" s="72">
        <f t="shared" si="98"/>
        <v>0</v>
      </c>
      <c r="K568" s="80"/>
      <c r="L568" s="72">
        <f t="shared" si="109"/>
        <v>0</v>
      </c>
      <c r="M568" s="72">
        <f>0</f>
        <v>0</v>
      </c>
      <c r="N568" s="72">
        <f t="shared" si="103"/>
        <v>0</v>
      </c>
      <c r="O568" s="72">
        <f t="shared" si="104"/>
        <v>0</v>
      </c>
      <c r="P568" s="72">
        <f t="shared" si="105"/>
        <v>0</v>
      </c>
      <c r="Q568" s="72">
        <f t="shared" si="99"/>
        <v>0</v>
      </c>
      <c r="R568" s="74">
        <f t="shared" si="106"/>
        <v>0</v>
      </c>
      <c r="S568" s="75">
        <f>IF(I568&gt;0,Q568-(SUM($J$7:J568)+$E$35),0)</f>
        <v>0</v>
      </c>
      <c r="T568" s="76">
        <f t="shared" si="107"/>
        <v>1</v>
      </c>
      <c r="U568" s="76">
        <f t="shared" si="108"/>
        <v>0</v>
      </c>
      <c r="V568" s="77">
        <f t="shared" si="100"/>
        <v>360</v>
      </c>
      <c r="W568" s="78">
        <f t="shared" si="101"/>
        <v>0</v>
      </c>
    </row>
    <row r="569" spans="9:23" x14ac:dyDescent="0.25">
      <c r="I569" s="79">
        <f t="shared" si="102"/>
        <v>0</v>
      </c>
      <c r="J569" s="72">
        <f t="shared" si="98"/>
        <v>0</v>
      </c>
      <c r="K569" s="80"/>
      <c r="L569" s="72">
        <f t="shared" si="109"/>
        <v>0</v>
      </c>
      <c r="M569" s="72">
        <f>0</f>
        <v>0</v>
      </c>
      <c r="N569" s="72">
        <f t="shared" si="103"/>
        <v>0</v>
      </c>
      <c r="O569" s="72">
        <f t="shared" si="104"/>
        <v>0</v>
      </c>
      <c r="P569" s="72">
        <f t="shared" si="105"/>
        <v>0</v>
      </c>
      <c r="Q569" s="72">
        <f t="shared" si="99"/>
        <v>0</v>
      </c>
      <c r="R569" s="74">
        <f t="shared" si="106"/>
        <v>0</v>
      </c>
      <c r="S569" s="75">
        <f>IF(I569&gt;0,Q569-(SUM($J$7:J569)+$E$35),0)</f>
        <v>0</v>
      </c>
      <c r="T569" s="76">
        <f t="shared" si="107"/>
        <v>1</v>
      </c>
      <c r="U569" s="76">
        <f t="shared" si="108"/>
        <v>0</v>
      </c>
      <c r="V569" s="77">
        <f t="shared" si="100"/>
        <v>360</v>
      </c>
      <c r="W569" s="78">
        <f t="shared" si="101"/>
        <v>0</v>
      </c>
    </row>
    <row r="570" spans="9:23" x14ac:dyDescent="0.25">
      <c r="I570" s="79">
        <f t="shared" si="102"/>
        <v>0</v>
      </c>
      <c r="J570" s="72">
        <f t="shared" si="98"/>
        <v>0</v>
      </c>
      <c r="K570" s="80"/>
      <c r="L570" s="72">
        <f t="shared" si="109"/>
        <v>0</v>
      </c>
      <c r="M570" s="72">
        <f>0</f>
        <v>0</v>
      </c>
      <c r="N570" s="72">
        <f t="shared" si="103"/>
        <v>0</v>
      </c>
      <c r="O570" s="72">
        <f t="shared" si="104"/>
        <v>0</v>
      </c>
      <c r="P570" s="72">
        <f t="shared" si="105"/>
        <v>0</v>
      </c>
      <c r="Q570" s="72">
        <f t="shared" si="99"/>
        <v>0</v>
      </c>
      <c r="R570" s="74">
        <f t="shared" si="106"/>
        <v>0</v>
      </c>
      <c r="S570" s="75">
        <f>IF(I570&gt;0,Q570-(SUM($J$7:J570)+$E$35),0)</f>
        <v>0</v>
      </c>
      <c r="T570" s="76">
        <f t="shared" si="107"/>
        <v>1</v>
      </c>
      <c r="U570" s="76">
        <f t="shared" si="108"/>
        <v>0</v>
      </c>
      <c r="V570" s="77">
        <f t="shared" si="100"/>
        <v>360</v>
      </c>
      <c r="W570" s="78">
        <f t="shared" si="101"/>
        <v>0</v>
      </c>
    </row>
    <row r="571" spans="9:23" x14ac:dyDescent="0.25">
      <c r="I571" s="79">
        <f t="shared" si="102"/>
        <v>0</v>
      </c>
      <c r="J571" s="72">
        <f t="shared" si="98"/>
        <v>0</v>
      </c>
      <c r="K571" s="80"/>
      <c r="L571" s="72">
        <f t="shared" si="109"/>
        <v>0</v>
      </c>
      <c r="M571" s="72">
        <f>0</f>
        <v>0</v>
      </c>
      <c r="N571" s="72">
        <f t="shared" si="103"/>
        <v>0</v>
      </c>
      <c r="O571" s="72">
        <f t="shared" si="104"/>
        <v>0</v>
      </c>
      <c r="P571" s="72">
        <f t="shared" si="105"/>
        <v>0</v>
      </c>
      <c r="Q571" s="72">
        <f t="shared" si="99"/>
        <v>0</v>
      </c>
      <c r="R571" s="74">
        <f t="shared" si="106"/>
        <v>0</v>
      </c>
      <c r="S571" s="75">
        <f>IF(I571&gt;0,Q571-(SUM($J$7:J571)+$E$35),0)</f>
        <v>0</v>
      </c>
      <c r="T571" s="76">
        <f t="shared" si="107"/>
        <v>1</v>
      </c>
      <c r="U571" s="76">
        <f t="shared" si="108"/>
        <v>0</v>
      </c>
      <c r="V571" s="77">
        <f t="shared" si="100"/>
        <v>360</v>
      </c>
      <c r="W571" s="78">
        <f t="shared" si="101"/>
        <v>0</v>
      </c>
    </row>
    <row r="572" spans="9:23" x14ac:dyDescent="0.25">
      <c r="I572" s="79">
        <f t="shared" si="102"/>
        <v>0</v>
      </c>
      <c r="J572" s="72">
        <f t="shared" si="98"/>
        <v>0</v>
      </c>
      <c r="K572" s="80"/>
      <c r="L572" s="72">
        <f t="shared" si="109"/>
        <v>0</v>
      </c>
      <c r="M572" s="72">
        <f>0</f>
        <v>0</v>
      </c>
      <c r="N572" s="72">
        <f t="shared" si="103"/>
        <v>0</v>
      </c>
      <c r="O572" s="72">
        <f t="shared" si="104"/>
        <v>0</v>
      </c>
      <c r="P572" s="72">
        <f t="shared" si="105"/>
        <v>0</v>
      </c>
      <c r="Q572" s="72">
        <f t="shared" si="99"/>
        <v>0</v>
      </c>
      <c r="R572" s="74">
        <f t="shared" si="106"/>
        <v>0</v>
      </c>
      <c r="S572" s="75">
        <f>IF(I572&gt;0,Q572-(SUM($J$7:J572)+$E$35),0)</f>
        <v>0</v>
      </c>
      <c r="T572" s="76">
        <f t="shared" si="107"/>
        <v>1</v>
      </c>
      <c r="U572" s="76">
        <f t="shared" si="108"/>
        <v>0</v>
      </c>
      <c r="V572" s="77">
        <f t="shared" si="100"/>
        <v>360</v>
      </c>
      <c r="W572" s="78">
        <f t="shared" si="101"/>
        <v>0</v>
      </c>
    </row>
    <row r="573" spans="9:23" x14ac:dyDescent="0.25">
      <c r="I573" s="79">
        <f t="shared" si="102"/>
        <v>0</v>
      </c>
      <c r="J573" s="72">
        <f t="shared" si="98"/>
        <v>0</v>
      </c>
      <c r="K573" s="80"/>
      <c r="L573" s="72">
        <f t="shared" si="109"/>
        <v>0</v>
      </c>
      <c r="M573" s="72">
        <f>0</f>
        <v>0</v>
      </c>
      <c r="N573" s="72">
        <f t="shared" si="103"/>
        <v>0</v>
      </c>
      <c r="O573" s="72">
        <f t="shared" si="104"/>
        <v>0</v>
      </c>
      <c r="P573" s="72">
        <f t="shared" si="105"/>
        <v>0</v>
      </c>
      <c r="Q573" s="72">
        <f t="shared" si="99"/>
        <v>0</v>
      </c>
      <c r="R573" s="74">
        <f t="shared" si="106"/>
        <v>0</v>
      </c>
      <c r="S573" s="75">
        <f>IF(I573&gt;0,Q573-(SUM($J$7:J573)+$E$35),0)</f>
        <v>0</v>
      </c>
      <c r="T573" s="76">
        <f t="shared" si="107"/>
        <v>1</v>
      </c>
      <c r="U573" s="76">
        <f t="shared" si="108"/>
        <v>0</v>
      </c>
      <c r="V573" s="77">
        <f t="shared" si="100"/>
        <v>360</v>
      </c>
      <c r="W573" s="78">
        <f t="shared" si="101"/>
        <v>0</v>
      </c>
    </row>
    <row r="574" spans="9:23" x14ac:dyDescent="0.25">
      <c r="I574" s="79">
        <f t="shared" si="102"/>
        <v>0</v>
      </c>
      <c r="J574" s="72">
        <f t="shared" si="98"/>
        <v>0</v>
      </c>
      <c r="K574" s="80"/>
      <c r="L574" s="72">
        <f t="shared" si="109"/>
        <v>0</v>
      </c>
      <c r="M574" s="72">
        <f>0</f>
        <v>0</v>
      </c>
      <c r="N574" s="72">
        <f t="shared" si="103"/>
        <v>0</v>
      </c>
      <c r="O574" s="72">
        <f t="shared" si="104"/>
        <v>0</v>
      </c>
      <c r="P574" s="72">
        <f t="shared" si="105"/>
        <v>0</v>
      </c>
      <c r="Q574" s="72">
        <f t="shared" si="99"/>
        <v>0</v>
      </c>
      <c r="R574" s="74">
        <f t="shared" si="106"/>
        <v>0</v>
      </c>
      <c r="S574" s="75">
        <f>IF(I574&gt;0,Q574-(SUM($J$7:J574)+$E$35),0)</f>
        <v>0</v>
      </c>
      <c r="T574" s="76">
        <f t="shared" si="107"/>
        <v>1</v>
      </c>
      <c r="U574" s="76">
        <f t="shared" si="108"/>
        <v>0</v>
      </c>
      <c r="V574" s="77">
        <f t="shared" si="100"/>
        <v>360</v>
      </c>
      <c r="W574" s="78">
        <f t="shared" si="101"/>
        <v>0</v>
      </c>
    </row>
    <row r="575" spans="9:23" x14ac:dyDescent="0.25">
      <c r="I575" s="79">
        <f t="shared" si="102"/>
        <v>0</v>
      </c>
      <c r="J575" s="72">
        <f t="shared" si="98"/>
        <v>0</v>
      </c>
      <c r="K575" s="80"/>
      <c r="L575" s="72">
        <f t="shared" si="109"/>
        <v>0</v>
      </c>
      <c r="M575" s="72">
        <f>0</f>
        <v>0</v>
      </c>
      <c r="N575" s="72">
        <f t="shared" si="103"/>
        <v>0</v>
      </c>
      <c r="O575" s="72">
        <f t="shared" si="104"/>
        <v>0</v>
      </c>
      <c r="P575" s="72">
        <f t="shared" si="105"/>
        <v>0</v>
      </c>
      <c r="Q575" s="72">
        <f t="shared" si="99"/>
        <v>0</v>
      </c>
      <c r="R575" s="74">
        <f t="shared" si="106"/>
        <v>0</v>
      </c>
      <c r="S575" s="75">
        <f>IF(I575&gt;0,Q575-(SUM($J$7:J575)+$E$35),0)</f>
        <v>0</v>
      </c>
      <c r="T575" s="76">
        <f t="shared" si="107"/>
        <v>1</v>
      </c>
      <c r="U575" s="76">
        <f t="shared" si="108"/>
        <v>0</v>
      </c>
      <c r="V575" s="77">
        <f t="shared" si="100"/>
        <v>360</v>
      </c>
      <c r="W575" s="78">
        <f t="shared" si="101"/>
        <v>0</v>
      </c>
    </row>
    <row r="576" spans="9:23" x14ac:dyDescent="0.25">
      <c r="I576" s="79">
        <f t="shared" si="102"/>
        <v>0</v>
      </c>
      <c r="J576" s="72">
        <f t="shared" si="98"/>
        <v>0</v>
      </c>
      <c r="K576" s="80"/>
      <c r="L576" s="72">
        <f t="shared" si="109"/>
        <v>0</v>
      </c>
      <c r="M576" s="72">
        <f>0</f>
        <v>0</v>
      </c>
      <c r="N576" s="72">
        <f t="shared" si="103"/>
        <v>0</v>
      </c>
      <c r="O576" s="72">
        <f t="shared" si="104"/>
        <v>0</v>
      </c>
      <c r="P576" s="72">
        <f t="shared" si="105"/>
        <v>0</v>
      </c>
      <c r="Q576" s="72">
        <f t="shared" si="99"/>
        <v>0</v>
      </c>
      <c r="R576" s="74">
        <f t="shared" si="106"/>
        <v>0</v>
      </c>
      <c r="S576" s="75">
        <f>IF(I576&gt;0,Q576-(SUM($J$7:J576)+$E$35),0)</f>
        <v>0</v>
      </c>
      <c r="T576" s="76">
        <f t="shared" si="107"/>
        <v>1</v>
      </c>
      <c r="U576" s="76">
        <f t="shared" si="108"/>
        <v>0</v>
      </c>
      <c r="V576" s="77">
        <f t="shared" si="100"/>
        <v>360</v>
      </c>
      <c r="W576" s="78">
        <f t="shared" si="101"/>
        <v>0</v>
      </c>
    </row>
    <row r="577" spans="9:23" x14ac:dyDescent="0.25">
      <c r="I577" s="79">
        <f t="shared" si="102"/>
        <v>0</v>
      </c>
      <c r="J577" s="72">
        <f t="shared" si="98"/>
        <v>0</v>
      </c>
      <c r="K577" s="80"/>
      <c r="L577" s="72">
        <f t="shared" si="109"/>
        <v>0</v>
      </c>
      <c r="M577" s="72">
        <f>0</f>
        <v>0</v>
      </c>
      <c r="N577" s="72">
        <f t="shared" si="103"/>
        <v>0</v>
      </c>
      <c r="O577" s="72">
        <f t="shared" si="104"/>
        <v>0</v>
      </c>
      <c r="P577" s="72">
        <f t="shared" si="105"/>
        <v>0</v>
      </c>
      <c r="Q577" s="72">
        <f t="shared" si="99"/>
        <v>0</v>
      </c>
      <c r="R577" s="74">
        <f t="shared" si="106"/>
        <v>0</v>
      </c>
      <c r="S577" s="75">
        <f>IF(I577&gt;0,Q577-(SUM($J$7:J577)+$E$35),0)</f>
        <v>0</v>
      </c>
      <c r="T577" s="76">
        <f t="shared" si="107"/>
        <v>1</v>
      </c>
      <c r="U577" s="76">
        <f t="shared" si="108"/>
        <v>0</v>
      </c>
      <c r="V577" s="77">
        <f t="shared" si="100"/>
        <v>360</v>
      </c>
      <c r="W577" s="78">
        <f t="shared" si="101"/>
        <v>0</v>
      </c>
    </row>
    <row r="578" spans="9:23" x14ac:dyDescent="0.25">
      <c r="I578" s="79">
        <f t="shared" si="102"/>
        <v>0</v>
      </c>
      <c r="J578" s="72">
        <f t="shared" si="98"/>
        <v>0</v>
      </c>
      <c r="K578" s="80"/>
      <c r="L578" s="72">
        <f t="shared" si="109"/>
        <v>0</v>
      </c>
      <c r="M578" s="72">
        <f>0</f>
        <v>0</v>
      </c>
      <c r="N578" s="72">
        <f t="shared" si="103"/>
        <v>0</v>
      </c>
      <c r="O578" s="72">
        <f t="shared" si="104"/>
        <v>0</v>
      </c>
      <c r="P578" s="72">
        <f t="shared" si="105"/>
        <v>0</v>
      </c>
      <c r="Q578" s="72">
        <f t="shared" si="99"/>
        <v>0</v>
      </c>
      <c r="R578" s="74">
        <f t="shared" si="106"/>
        <v>0</v>
      </c>
      <c r="S578" s="75">
        <f>IF(I578&gt;0,Q578-(SUM($J$7:J578)+$E$35),0)</f>
        <v>0</v>
      </c>
      <c r="T578" s="76">
        <f t="shared" si="107"/>
        <v>1</v>
      </c>
      <c r="U578" s="76">
        <f t="shared" si="108"/>
        <v>0</v>
      </c>
      <c r="V578" s="77">
        <f t="shared" si="100"/>
        <v>360</v>
      </c>
      <c r="W578" s="78">
        <f t="shared" si="101"/>
        <v>0</v>
      </c>
    </row>
    <row r="579" spans="9:23" x14ac:dyDescent="0.25">
      <c r="I579" s="79">
        <f t="shared" si="102"/>
        <v>0</v>
      </c>
      <c r="J579" s="72">
        <f t="shared" si="98"/>
        <v>0</v>
      </c>
      <c r="K579" s="80"/>
      <c r="L579" s="72">
        <f t="shared" si="109"/>
        <v>0</v>
      </c>
      <c r="M579" s="72">
        <f>0</f>
        <v>0</v>
      </c>
      <c r="N579" s="72">
        <f t="shared" si="103"/>
        <v>0</v>
      </c>
      <c r="O579" s="72">
        <f t="shared" si="104"/>
        <v>0</v>
      </c>
      <c r="P579" s="72">
        <f t="shared" si="105"/>
        <v>0</v>
      </c>
      <c r="Q579" s="72">
        <f t="shared" si="99"/>
        <v>0</v>
      </c>
      <c r="R579" s="74">
        <f t="shared" si="106"/>
        <v>0</v>
      </c>
      <c r="S579" s="75">
        <f>IF(I579&gt;0,Q579-(SUM($J$7:J579)+$E$35),0)</f>
        <v>0</v>
      </c>
      <c r="T579" s="76">
        <f t="shared" si="107"/>
        <v>1</v>
      </c>
      <c r="U579" s="76">
        <f t="shared" si="108"/>
        <v>0</v>
      </c>
      <c r="V579" s="77">
        <f t="shared" si="100"/>
        <v>360</v>
      </c>
      <c r="W579" s="78">
        <f t="shared" si="101"/>
        <v>0</v>
      </c>
    </row>
    <row r="580" spans="9:23" x14ac:dyDescent="0.25">
      <c r="I580" s="79">
        <f t="shared" si="102"/>
        <v>0</v>
      </c>
      <c r="J580" s="72">
        <f t="shared" si="98"/>
        <v>0</v>
      </c>
      <c r="K580" s="80"/>
      <c r="L580" s="72">
        <f t="shared" si="109"/>
        <v>0</v>
      </c>
      <c r="M580" s="72">
        <f>0</f>
        <v>0</v>
      </c>
      <c r="N580" s="72">
        <f t="shared" si="103"/>
        <v>0</v>
      </c>
      <c r="O580" s="72">
        <f t="shared" si="104"/>
        <v>0</v>
      </c>
      <c r="P580" s="72">
        <f t="shared" si="105"/>
        <v>0</v>
      </c>
      <c r="Q580" s="72">
        <f t="shared" si="99"/>
        <v>0</v>
      </c>
      <c r="R580" s="74">
        <f t="shared" si="106"/>
        <v>0</v>
      </c>
      <c r="S580" s="75">
        <f>IF(I580&gt;0,Q580-(SUM($J$7:J580)+$E$35),0)</f>
        <v>0</v>
      </c>
      <c r="T580" s="76">
        <f t="shared" si="107"/>
        <v>1</v>
      </c>
      <c r="U580" s="76">
        <f t="shared" si="108"/>
        <v>0</v>
      </c>
      <c r="V580" s="77">
        <f t="shared" si="100"/>
        <v>360</v>
      </c>
      <c r="W580" s="78">
        <f t="shared" si="101"/>
        <v>0</v>
      </c>
    </row>
    <row r="581" spans="9:23" x14ac:dyDescent="0.25">
      <c r="I581" s="79">
        <f t="shared" si="102"/>
        <v>0</v>
      </c>
      <c r="J581" s="72">
        <f t="shared" si="98"/>
        <v>0</v>
      </c>
      <c r="K581" s="80"/>
      <c r="L581" s="72">
        <f t="shared" si="109"/>
        <v>0</v>
      </c>
      <c r="M581" s="72">
        <f>0</f>
        <v>0</v>
      </c>
      <c r="N581" s="72">
        <f t="shared" si="103"/>
        <v>0</v>
      </c>
      <c r="O581" s="72">
        <f t="shared" si="104"/>
        <v>0</v>
      </c>
      <c r="P581" s="72">
        <f t="shared" si="105"/>
        <v>0</v>
      </c>
      <c r="Q581" s="72">
        <f t="shared" si="99"/>
        <v>0</v>
      </c>
      <c r="R581" s="74">
        <f t="shared" si="106"/>
        <v>0</v>
      </c>
      <c r="S581" s="75">
        <f>IF(I581&gt;0,Q581-(SUM($J$7:J581)+$E$35),0)</f>
        <v>0</v>
      </c>
      <c r="T581" s="76">
        <f t="shared" si="107"/>
        <v>1</v>
      </c>
      <c r="U581" s="76">
        <f t="shared" si="108"/>
        <v>0</v>
      </c>
      <c r="V581" s="77">
        <f t="shared" si="100"/>
        <v>360</v>
      </c>
      <c r="W581" s="78">
        <f t="shared" si="101"/>
        <v>0</v>
      </c>
    </row>
    <row r="582" spans="9:23" x14ac:dyDescent="0.25">
      <c r="I582" s="79">
        <f t="shared" si="102"/>
        <v>0</v>
      </c>
      <c r="J582" s="72">
        <f t="shared" si="98"/>
        <v>0</v>
      </c>
      <c r="K582" s="80"/>
      <c r="L582" s="72">
        <f t="shared" si="109"/>
        <v>0</v>
      </c>
      <c r="M582" s="72">
        <f>0</f>
        <v>0</v>
      </c>
      <c r="N582" s="72">
        <f t="shared" si="103"/>
        <v>0</v>
      </c>
      <c r="O582" s="72">
        <f t="shared" si="104"/>
        <v>0</v>
      </c>
      <c r="P582" s="72">
        <f t="shared" si="105"/>
        <v>0</v>
      </c>
      <c r="Q582" s="72">
        <f t="shared" si="99"/>
        <v>0</v>
      </c>
      <c r="R582" s="74">
        <f t="shared" si="106"/>
        <v>0</v>
      </c>
      <c r="S582" s="75">
        <f>IF(I582&gt;0,Q582-(SUM($J$7:J582)+$E$35),0)</f>
        <v>0</v>
      </c>
      <c r="T582" s="76">
        <f t="shared" si="107"/>
        <v>1</v>
      </c>
      <c r="U582" s="76">
        <f t="shared" si="108"/>
        <v>0</v>
      </c>
      <c r="V582" s="77">
        <f t="shared" si="100"/>
        <v>360</v>
      </c>
      <c r="W582" s="78">
        <f t="shared" si="101"/>
        <v>0</v>
      </c>
    </row>
    <row r="583" spans="9:23" x14ac:dyDescent="0.25">
      <c r="I583" s="79">
        <f t="shared" si="102"/>
        <v>0</v>
      </c>
      <c r="J583" s="72">
        <f t="shared" ref="J583:J646" si="110">(IF(I583&gt;0,$J$5,0))</f>
        <v>0</v>
      </c>
      <c r="K583" s="80"/>
      <c r="L583" s="72">
        <f t="shared" si="109"/>
        <v>0</v>
      </c>
      <c r="M583" s="72">
        <f>0</f>
        <v>0</v>
      </c>
      <c r="N583" s="72">
        <f t="shared" si="103"/>
        <v>0</v>
      </c>
      <c r="O583" s="72">
        <f t="shared" si="104"/>
        <v>0</v>
      </c>
      <c r="P583" s="72">
        <f t="shared" si="105"/>
        <v>0</v>
      </c>
      <c r="Q583" s="72">
        <f t="shared" ref="Q583:Q646" si="111">O583+P583</f>
        <v>0</v>
      </c>
      <c r="R583" s="74">
        <f t="shared" si="106"/>
        <v>0</v>
      </c>
      <c r="S583" s="75">
        <f>IF(I583&gt;0,Q583-(SUM($J$7:J583)+$E$35),0)</f>
        <v>0</v>
      </c>
      <c r="T583" s="76">
        <f t="shared" si="107"/>
        <v>1</v>
      </c>
      <c r="U583" s="76">
        <f t="shared" si="108"/>
        <v>0</v>
      </c>
      <c r="V583" s="77">
        <f t="shared" ref="V583:V646" si="112">$I$5-I584</f>
        <v>360</v>
      </c>
      <c r="W583" s="78">
        <f t="shared" ref="W583:W646" si="113">Q583</f>
        <v>0</v>
      </c>
    </row>
    <row r="584" spans="9:23" x14ac:dyDescent="0.25">
      <c r="I584" s="79">
        <f t="shared" ref="I584:I647" si="114">IF(I583-1&gt;0,I583-1,0)</f>
        <v>0</v>
      </c>
      <c r="J584" s="72">
        <f t="shared" si="110"/>
        <v>0</v>
      </c>
      <c r="K584" s="80"/>
      <c r="L584" s="72">
        <f t="shared" si="109"/>
        <v>0</v>
      </c>
      <c r="M584" s="72">
        <f>0</f>
        <v>0</v>
      </c>
      <c r="N584" s="72">
        <f t="shared" ref="N584:N647" si="115">IF(I584&gt;0,O584*($N$5/12),0)</f>
        <v>0</v>
      </c>
      <c r="O584" s="72">
        <f t="shared" ref="O584:O647" si="116">IF(I584&gt;0,(Q583+R584)*(1-($N$5/12)),0)</f>
        <v>0</v>
      </c>
      <c r="P584" s="72">
        <f t="shared" ref="P584:P647" si="117">O584*($B$15/12)</f>
        <v>0</v>
      </c>
      <c r="Q584" s="72">
        <f t="shared" si="111"/>
        <v>0</v>
      </c>
      <c r="R584" s="74">
        <f t="shared" ref="R584:R647" si="118">IF(I584&gt;0,(J584-K584-L584-M584),0)</f>
        <v>0</v>
      </c>
      <c r="S584" s="75">
        <f>IF(I584&gt;0,Q584-(SUM($J$7:J584)+$E$35),0)</f>
        <v>0</v>
      </c>
      <c r="T584" s="76">
        <f t="shared" ref="T584:T647" si="119">IF(S584&lt;0,0,1)</f>
        <v>1</v>
      </c>
      <c r="U584" s="76">
        <f t="shared" ref="U584:U647" si="120">T585-T584</f>
        <v>0</v>
      </c>
      <c r="V584" s="77">
        <f t="shared" si="112"/>
        <v>360</v>
      </c>
      <c r="W584" s="78">
        <f t="shared" si="113"/>
        <v>0</v>
      </c>
    </row>
    <row r="585" spans="9:23" x14ac:dyDescent="0.25">
      <c r="I585" s="79">
        <f t="shared" si="114"/>
        <v>0</v>
      </c>
      <c r="J585" s="72">
        <f t="shared" si="110"/>
        <v>0</v>
      </c>
      <c r="K585" s="80"/>
      <c r="L585" s="72">
        <f t="shared" si="109"/>
        <v>0</v>
      </c>
      <c r="M585" s="72">
        <f>0</f>
        <v>0</v>
      </c>
      <c r="N585" s="72">
        <f t="shared" si="115"/>
        <v>0</v>
      </c>
      <c r="O585" s="72">
        <f t="shared" si="116"/>
        <v>0</v>
      </c>
      <c r="P585" s="72">
        <f t="shared" si="117"/>
        <v>0</v>
      </c>
      <c r="Q585" s="72">
        <f t="shared" si="111"/>
        <v>0</v>
      </c>
      <c r="R585" s="74">
        <f t="shared" si="118"/>
        <v>0</v>
      </c>
      <c r="S585" s="75">
        <f>IF(I585&gt;0,Q585-(SUM($J$7:J585)+$E$35),0)</f>
        <v>0</v>
      </c>
      <c r="T585" s="76">
        <f t="shared" si="119"/>
        <v>1</v>
      </c>
      <c r="U585" s="76">
        <f t="shared" si="120"/>
        <v>0</v>
      </c>
      <c r="V585" s="77">
        <f t="shared" si="112"/>
        <v>360</v>
      </c>
      <c r="W585" s="78">
        <f t="shared" si="113"/>
        <v>0</v>
      </c>
    </row>
    <row r="586" spans="9:23" x14ac:dyDescent="0.25">
      <c r="I586" s="79">
        <f t="shared" si="114"/>
        <v>0</v>
      </c>
      <c r="J586" s="72">
        <f t="shared" si="110"/>
        <v>0</v>
      </c>
      <c r="K586" s="80"/>
      <c r="L586" s="72">
        <f t="shared" si="109"/>
        <v>0</v>
      </c>
      <c r="M586" s="72">
        <f>0</f>
        <v>0</v>
      </c>
      <c r="N586" s="72">
        <f t="shared" si="115"/>
        <v>0</v>
      </c>
      <c r="O586" s="72">
        <f t="shared" si="116"/>
        <v>0</v>
      </c>
      <c r="P586" s="72">
        <f t="shared" si="117"/>
        <v>0</v>
      </c>
      <c r="Q586" s="72">
        <f t="shared" si="111"/>
        <v>0</v>
      </c>
      <c r="R586" s="74">
        <f t="shared" si="118"/>
        <v>0</v>
      </c>
      <c r="S586" s="75">
        <f>IF(I586&gt;0,Q586-(SUM($J$7:J586)+$E$35),0)</f>
        <v>0</v>
      </c>
      <c r="T586" s="76">
        <f t="shared" si="119"/>
        <v>1</v>
      </c>
      <c r="U586" s="76">
        <f t="shared" si="120"/>
        <v>0</v>
      </c>
      <c r="V586" s="77">
        <f t="shared" si="112"/>
        <v>360</v>
      </c>
      <c r="W586" s="78">
        <f t="shared" si="113"/>
        <v>0</v>
      </c>
    </row>
    <row r="587" spans="9:23" x14ac:dyDescent="0.25">
      <c r="I587" s="79">
        <f t="shared" si="114"/>
        <v>0</v>
      </c>
      <c r="J587" s="72">
        <f t="shared" si="110"/>
        <v>0</v>
      </c>
      <c r="K587" s="80"/>
      <c r="L587" s="72">
        <f t="shared" si="109"/>
        <v>0</v>
      </c>
      <c r="M587" s="72">
        <f>0</f>
        <v>0</v>
      </c>
      <c r="N587" s="72">
        <f t="shared" si="115"/>
        <v>0</v>
      </c>
      <c r="O587" s="72">
        <f t="shared" si="116"/>
        <v>0</v>
      </c>
      <c r="P587" s="72">
        <f t="shared" si="117"/>
        <v>0</v>
      </c>
      <c r="Q587" s="72">
        <f t="shared" si="111"/>
        <v>0</v>
      </c>
      <c r="R587" s="74">
        <f t="shared" si="118"/>
        <v>0</v>
      </c>
      <c r="S587" s="75">
        <f>IF(I587&gt;0,Q587-(SUM($J$7:J587)+$E$35),0)</f>
        <v>0</v>
      </c>
      <c r="T587" s="76">
        <f t="shared" si="119"/>
        <v>1</v>
      </c>
      <c r="U587" s="76">
        <f t="shared" si="120"/>
        <v>0</v>
      </c>
      <c r="V587" s="77">
        <f t="shared" si="112"/>
        <v>360</v>
      </c>
      <c r="W587" s="78">
        <f t="shared" si="113"/>
        <v>0</v>
      </c>
    </row>
    <row r="588" spans="9:23" x14ac:dyDescent="0.25">
      <c r="I588" s="79">
        <f t="shared" si="114"/>
        <v>0</v>
      </c>
      <c r="J588" s="72">
        <f t="shared" si="110"/>
        <v>0</v>
      </c>
      <c r="K588" s="80"/>
      <c r="L588" s="72">
        <f t="shared" si="109"/>
        <v>0</v>
      </c>
      <c r="M588" s="72">
        <f>0</f>
        <v>0</v>
      </c>
      <c r="N588" s="72">
        <f t="shared" si="115"/>
        <v>0</v>
      </c>
      <c r="O588" s="72">
        <f t="shared" si="116"/>
        <v>0</v>
      </c>
      <c r="P588" s="72">
        <f t="shared" si="117"/>
        <v>0</v>
      </c>
      <c r="Q588" s="72">
        <f t="shared" si="111"/>
        <v>0</v>
      </c>
      <c r="R588" s="74">
        <f t="shared" si="118"/>
        <v>0</v>
      </c>
      <c r="S588" s="75">
        <f>IF(I588&gt;0,Q588-(SUM($J$7:J588)+$E$35),0)</f>
        <v>0</v>
      </c>
      <c r="T588" s="76">
        <f t="shared" si="119"/>
        <v>1</v>
      </c>
      <c r="U588" s="76">
        <f t="shared" si="120"/>
        <v>0</v>
      </c>
      <c r="V588" s="77">
        <f t="shared" si="112"/>
        <v>360</v>
      </c>
      <c r="W588" s="78">
        <f t="shared" si="113"/>
        <v>0</v>
      </c>
    </row>
    <row r="589" spans="9:23" x14ac:dyDescent="0.25">
      <c r="I589" s="79">
        <f t="shared" si="114"/>
        <v>0</v>
      </c>
      <c r="J589" s="72">
        <f t="shared" si="110"/>
        <v>0</v>
      </c>
      <c r="K589" s="80"/>
      <c r="L589" s="72">
        <f t="shared" si="109"/>
        <v>0</v>
      </c>
      <c r="M589" s="72">
        <f>0</f>
        <v>0</v>
      </c>
      <c r="N589" s="72">
        <f t="shared" si="115"/>
        <v>0</v>
      </c>
      <c r="O589" s="72">
        <f t="shared" si="116"/>
        <v>0</v>
      </c>
      <c r="P589" s="72">
        <f t="shared" si="117"/>
        <v>0</v>
      </c>
      <c r="Q589" s="72">
        <f t="shared" si="111"/>
        <v>0</v>
      </c>
      <c r="R589" s="74">
        <f t="shared" si="118"/>
        <v>0</v>
      </c>
      <c r="S589" s="75">
        <f>IF(I589&gt;0,Q589-(SUM($J$7:J589)+$E$35),0)</f>
        <v>0</v>
      </c>
      <c r="T589" s="76">
        <f t="shared" si="119"/>
        <v>1</v>
      </c>
      <c r="U589" s="76">
        <f t="shared" si="120"/>
        <v>0</v>
      </c>
      <c r="V589" s="77">
        <f t="shared" si="112"/>
        <v>360</v>
      </c>
      <c r="W589" s="78">
        <f t="shared" si="113"/>
        <v>0</v>
      </c>
    </row>
    <row r="590" spans="9:23" x14ac:dyDescent="0.25">
      <c r="I590" s="79">
        <f t="shared" si="114"/>
        <v>0</v>
      </c>
      <c r="J590" s="72">
        <f t="shared" si="110"/>
        <v>0</v>
      </c>
      <c r="K590" s="80"/>
      <c r="L590" s="72">
        <f t="shared" si="109"/>
        <v>0</v>
      </c>
      <c r="M590" s="72">
        <f>0</f>
        <v>0</v>
      </c>
      <c r="N590" s="72">
        <f t="shared" si="115"/>
        <v>0</v>
      </c>
      <c r="O590" s="72">
        <f t="shared" si="116"/>
        <v>0</v>
      </c>
      <c r="P590" s="72">
        <f t="shared" si="117"/>
        <v>0</v>
      </c>
      <c r="Q590" s="72">
        <f t="shared" si="111"/>
        <v>0</v>
      </c>
      <c r="R590" s="74">
        <f t="shared" si="118"/>
        <v>0</v>
      </c>
      <c r="S590" s="75">
        <f>IF(I590&gt;0,Q590-(SUM($J$7:J590)+$E$35),0)</f>
        <v>0</v>
      </c>
      <c r="T590" s="76">
        <f t="shared" si="119"/>
        <v>1</v>
      </c>
      <c r="U590" s="76">
        <f t="shared" si="120"/>
        <v>0</v>
      </c>
      <c r="V590" s="77">
        <f t="shared" si="112"/>
        <v>360</v>
      </c>
      <c r="W590" s="78">
        <f t="shared" si="113"/>
        <v>0</v>
      </c>
    </row>
    <row r="591" spans="9:23" x14ac:dyDescent="0.25">
      <c r="I591" s="79">
        <f t="shared" si="114"/>
        <v>0</v>
      </c>
      <c r="J591" s="72">
        <f t="shared" si="110"/>
        <v>0</v>
      </c>
      <c r="K591" s="80"/>
      <c r="L591" s="72">
        <f t="shared" si="109"/>
        <v>0</v>
      </c>
      <c r="M591" s="72">
        <f>0</f>
        <v>0</v>
      </c>
      <c r="N591" s="72">
        <f t="shared" si="115"/>
        <v>0</v>
      </c>
      <c r="O591" s="72">
        <f t="shared" si="116"/>
        <v>0</v>
      </c>
      <c r="P591" s="72">
        <f t="shared" si="117"/>
        <v>0</v>
      </c>
      <c r="Q591" s="72">
        <f t="shared" si="111"/>
        <v>0</v>
      </c>
      <c r="R591" s="74">
        <f t="shared" si="118"/>
        <v>0</v>
      </c>
      <c r="S591" s="75">
        <f>IF(I591&gt;0,Q591-(SUM($J$7:J591)+$E$35),0)</f>
        <v>0</v>
      </c>
      <c r="T591" s="76">
        <f t="shared" si="119"/>
        <v>1</v>
      </c>
      <c r="U591" s="76">
        <f t="shared" si="120"/>
        <v>0</v>
      </c>
      <c r="V591" s="77">
        <f t="shared" si="112"/>
        <v>360</v>
      </c>
      <c r="W591" s="78">
        <f t="shared" si="113"/>
        <v>0</v>
      </c>
    </row>
    <row r="592" spans="9:23" x14ac:dyDescent="0.25">
      <c r="I592" s="79">
        <f t="shared" si="114"/>
        <v>0</v>
      </c>
      <c r="J592" s="72">
        <f t="shared" si="110"/>
        <v>0</v>
      </c>
      <c r="K592" s="80"/>
      <c r="L592" s="72">
        <f t="shared" si="109"/>
        <v>0</v>
      </c>
      <c r="M592" s="72">
        <f>0</f>
        <v>0</v>
      </c>
      <c r="N592" s="72">
        <f t="shared" si="115"/>
        <v>0</v>
      </c>
      <c r="O592" s="72">
        <f t="shared" si="116"/>
        <v>0</v>
      </c>
      <c r="P592" s="72">
        <f t="shared" si="117"/>
        <v>0</v>
      </c>
      <c r="Q592" s="72">
        <f t="shared" si="111"/>
        <v>0</v>
      </c>
      <c r="R592" s="74">
        <f t="shared" si="118"/>
        <v>0</v>
      </c>
      <c r="S592" s="75">
        <f>IF(I592&gt;0,Q592-(SUM($J$7:J592)+$E$35),0)</f>
        <v>0</v>
      </c>
      <c r="T592" s="76">
        <f t="shared" si="119"/>
        <v>1</v>
      </c>
      <c r="U592" s="76">
        <f t="shared" si="120"/>
        <v>0</v>
      </c>
      <c r="V592" s="77">
        <f t="shared" si="112"/>
        <v>360</v>
      </c>
      <c r="W592" s="78">
        <f t="shared" si="113"/>
        <v>0</v>
      </c>
    </row>
    <row r="593" spans="9:23" x14ac:dyDescent="0.25">
      <c r="I593" s="79">
        <f t="shared" si="114"/>
        <v>0</v>
      </c>
      <c r="J593" s="72">
        <f t="shared" si="110"/>
        <v>0</v>
      </c>
      <c r="K593" s="80"/>
      <c r="L593" s="72">
        <f t="shared" si="109"/>
        <v>0</v>
      </c>
      <c r="M593" s="72">
        <f>0</f>
        <v>0</v>
      </c>
      <c r="N593" s="72">
        <f t="shared" si="115"/>
        <v>0</v>
      </c>
      <c r="O593" s="72">
        <f t="shared" si="116"/>
        <v>0</v>
      </c>
      <c r="P593" s="72">
        <f t="shared" si="117"/>
        <v>0</v>
      </c>
      <c r="Q593" s="72">
        <f t="shared" si="111"/>
        <v>0</v>
      </c>
      <c r="R593" s="74">
        <f t="shared" si="118"/>
        <v>0</v>
      </c>
      <c r="S593" s="75">
        <f>IF(I593&gt;0,Q593-(SUM($J$7:J593)+$E$35),0)</f>
        <v>0</v>
      </c>
      <c r="T593" s="76">
        <f t="shared" si="119"/>
        <v>1</v>
      </c>
      <c r="U593" s="76">
        <f t="shared" si="120"/>
        <v>0</v>
      </c>
      <c r="V593" s="77">
        <f t="shared" si="112"/>
        <v>360</v>
      </c>
      <c r="W593" s="78">
        <f t="shared" si="113"/>
        <v>0</v>
      </c>
    </row>
    <row r="594" spans="9:23" x14ac:dyDescent="0.25">
      <c r="I594" s="79">
        <f t="shared" si="114"/>
        <v>0</v>
      </c>
      <c r="J594" s="72">
        <f t="shared" si="110"/>
        <v>0</v>
      </c>
      <c r="K594" s="80"/>
      <c r="L594" s="72">
        <f t="shared" si="109"/>
        <v>0</v>
      </c>
      <c r="M594" s="72">
        <f>0</f>
        <v>0</v>
      </c>
      <c r="N594" s="72">
        <f t="shared" si="115"/>
        <v>0</v>
      </c>
      <c r="O594" s="72">
        <f t="shared" si="116"/>
        <v>0</v>
      </c>
      <c r="P594" s="72">
        <f t="shared" si="117"/>
        <v>0</v>
      </c>
      <c r="Q594" s="72">
        <f t="shared" si="111"/>
        <v>0</v>
      </c>
      <c r="R594" s="74">
        <f t="shared" si="118"/>
        <v>0</v>
      </c>
      <c r="S594" s="75">
        <f>IF(I594&gt;0,Q594-(SUM($J$7:J594)+$E$35),0)</f>
        <v>0</v>
      </c>
      <c r="T594" s="76">
        <f t="shared" si="119"/>
        <v>1</v>
      </c>
      <c r="U594" s="76">
        <f t="shared" si="120"/>
        <v>0</v>
      </c>
      <c r="V594" s="77">
        <f t="shared" si="112"/>
        <v>360</v>
      </c>
      <c r="W594" s="78">
        <f t="shared" si="113"/>
        <v>0</v>
      </c>
    </row>
    <row r="595" spans="9:23" x14ac:dyDescent="0.25">
      <c r="I595" s="79">
        <f t="shared" si="114"/>
        <v>0</v>
      </c>
      <c r="J595" s="72">
        <f t="shared" si="110"/>
        <v>0</v>
      </c>
      <c r="K595" s="80"/>
      <c r="L595" s="72">
        <f t="shared" si="109"/>
        <v>0</v>
      </c>
      <c r="M595" s="72">
        <f>0</f>
        <v>0</v>
      </c>
      <c r="N595" s="72">
        <f t="shared" si="115"/>
        <v>0</v>
      </c>
      <c r="O595" s="72">
        <f t="shared" si="116"/>
        <v>0</v>
      </c>
      <c r="P595" s="72">
        <f t="shared" si="117"/>
        <v>0</v>
      </c>
      <c r="Q595" s="72">
        <f t="shared" si="111"/>
        <v>0</v>
      </c>
      <c r="R595" s="74">
        <f t="shared" si="118"/>
        <v>0</v>
      </c>
      <c r="S595" s="75">
        <f>IF(I595&gt;0,Q595-(SUM($J$7:J595)+$E$35),0)</f>
        <v>0</v>
      </c>
      <c r="T595" s="76">
        <f t="shared" si="119"/>
        <v>1</v>
      </c>
      <c r="U595" s="76">
        <f t="shared" si="120"/>
        <v>0</v>
      </c>
      <c r="V595" s="77">
        <f t="shared" si="112"/>
        <v>360</v>
      </c>
      <c r="W595" s="78">
        <f t="shared" si="113"/>
        <v>0</v>
      </c>
    </row>
    <row r="596" spans="9:23" x14ac:dyDescent="0.25">
      <c r="I596" s="79">
        <f t="shared" si="114"/>
        <v>0</v>
      </c>
      <c r="J596" s="72">
        <f t="shared" si="110"/>
        <v>0</v>
      </c>
      <c r="K596" s="80"/>
      <c r="L596" s="72">
        <f t="shared" si="109"/>
        <v>0</v>
      </c>
      <c r="M596" s="72">
        <f>0</f>
        <v>0</v>
      </c>
      <c r="N596" s="72">
        <f t="shared" si="115"/>
        <v>0</v>
      </c>
      <c r="O596" s="72">
        <f t="shared" si="116"/>
        <v>0</v>
      </c>
      <c r="P596" s="72">
        <f t="shared" si="117"/>
        <v>0</v>
      </c>
      <c r="Q596" s="72">
        <f t="shared" si="111"/>
        <v>0</v>
      </c>
      <c r="R596" s="74">
        <f t="shared" si="118"/>
        <v>0</v>
      </c>
      <c r="S596" s="75">
        <f>IF(I596&gt;0,Q596-(SUM($J$7:J596)+$E$35),0)</f>
        <v>0</v>
      </c>
      <c r="T596" s="76">
        <f t="shared" si="119"/>
        <v>1</v>
      </c>
      <c r="U596" s="76">
        <f t="shared" si="120"/>
        <v>0</v>
      </c>
      <c r="V596" s="77">
        <f t="shared" si="112"/>
        <v>360</v>
      </c>
      <c r="W596" s="78">
        <f t="shared" si="113"/>
        <v>0</v>
      </c>
    </row>
    <row r="597" spans="9:23" x14ac:dyDescent="0.25">
      <c r="I597" s="79">
        <f t="shared" si="114"/>
        <v>0</v>
      </c>
      <c r="J597" s="72">
        <f t="shared" si="110"/>
        <v>0</v>
      </c>
      <c r="K597" s="80"/>
      <c r="L597" s="72">
        <f t="shared" si="109"/>
        <v>0</v>
      </c>
      <c r="M597" s="72">
        <f>0</f>
        <v>0</v>
      </c>
      <c r="N597" s="72">
        <f t="shared" si="115"/>
        <v>0</v>
      </c>
      <c r="O597" s="72">
        <f t="shared" si="116"/>
        <v>0</v>
      </c>
      <c r="P597" s="72">
        <f t="shared" si="117"/>
        <v>0</v>
      </c>
      <c r="Q597" s="72">
        <f t="shared" si="111"/>
        <v>0</v>
      </c>
      <c r="R597" s="74">
        <f t="shared" si="118"/>
        <v>0</v>
      </c>
      <c r="S597" s="75">
        <f>IF(I597&gt;0,Q597-(SUM($J$7:J597)+$E$35),0)</f>
        <v>0</v>
      </c>
      <c r="T597" s="76">
        <f t="shared" si="119"/>
        <v>1</v>
      </c>
      <c r="U597" s="76">
        <f t="shared" si="120"/>
        <v>0</v>
      </c>
      <c r="V597" s="77">
        <f t="shared" si="112"/>
        <v>360</v>
      </c>
      <c r="W597" s="78">
        <f t="shared" si="113"/>
        <v>0</v>
      </c>
    </row>
    <row r="598" spans="9:23" x14ac:dyDescent="0.25">
      <c r="I598" s="79">
        <f t="shared" si="114"/>
        <v>0</v>
      </c>
      <c r="J598" s="72">
        <f t="shared" si="110"/>
        <v>0</v>
      </c>
      <c r="K598" s="80"/>
      <c r="L598" s="72">
        <f t="shared" si="109"/>
        <v>0</v>
      </c>
      <c r="M598" s="72">
        <f>0</f>
        <v>0</v>
      </c>
      <c r="N598" s="72">
        <f t="shared" si="115"/>
        <v>0</v>
      </c>
      <c r="O598" s="72">
        <f t="shared" si="116"/>
        <v>0</v>
      </c>
      <c r="P598" s="72">
        <f t="shared" si="117"/>
        <v>0</v>
      </c>
      <c r="Q598" s="72">
        <f t="shared" si="111"/>
        <v>0</v>
      </c>
      <c r="R598" s="74">
        <f t="shared" si="118"/>
        <v>0</v>
      </c>
      <c r="S598" s="75">
        <f>IF(I598&gt;0,Q598-(SUM($J$7:J598)+$E$35),0)</f>
        <v>0</v>
      </c>
      <c r="T598" s="76">
        <f t="shared" si="119"/>
        <v>1</v>
      </c>
      <c r="U598" s="76">
        <f t="shared" si="120"/>
        <v>0</v>
      </c>
      <c r="V598" s="77">
        <f t="shared" si="112"/>
        <v>360</v>
      </c>
      <c r="W598" s="78">
        <f t="shared" si="113"/>
        <v>0</v>
      </c>
    </row>
    <row r="599" spans="9:23" x14ac:dyDescent="0.25">
      <c r="I599" s="79">
        <f t="shared" si="114"/>
        <v>0</v>
      </c>
      <c r="J599" s="72">
        <f t="shared" si="110"/>
        <v>0</v>
      </c>
      <c r="K599" s="80"/>
      <c r="L599" s="72">
        <f t="shared" si="109"/>
        <v>0</v>
      </c>
      <c r="M599" s="72">
        <f>0</f>
        <v>0</v>
      </c>
      <c r="N599" s="72">
        <f t="shared" si="115"/>
        <v>0</v>
      </c>
      <c r="O599" s="72">
        <f t="shared" si="116"/>
        <v>0</v>
      </c>
      <c r="P599" s="72">
        <f t="shared" si="117"/>
        <v>0</v>
      </c>
      <c r="Q599" s="72">
        <f t="shared" si="111"/>
        <v>0</v>
      </c>
      <c r="R599" s="74">
        <f t="shared" si="118"/>
        <v>0</v>
      </c>
      <c r="S599" s="75">
        <f>IF(I599&gt;0,Q599-(SUM($J$7:J599)+$E$35),0)</f>
        <v>0</v>
      </c>
      <c r="T599" s="76">
        <f t="shared" si="119"/>
        <v>1</v>
      </c>
      <c r="U599" s="76">
        <f t="shared" si="120"/>
        <v>0</v>
      </c>
      <c r="V599" s="77">
        <f t="shared" si="112"/>
        <v>360</v>
      </c>
      <c r="W599" s="78">
        <f t="shared" si="113"/>
        <v>0</v>
      </c>
    </row>
    <row r="600" spans="9:23" x14ac:dyDescent="0.25">
      <c r="I600" s="79">
        <f t="shared" si="114"/>
        <v>0</v>
      </c>
      <c r="J600" s="72">
        <f t="shared" si="110"/>
        <v>0</v>
      </c>
      <c r="K600" s="80"/>
      <c r="L600" s="72">
        <f t="shared" si="109"/>
        <v>0</v>
      </c>
      <c r="M600" s="72">
        <f>0</f>
        <v>0</v>
      </c>
      <c r="N600" s="72">
        <f t="shared" si="115"/>
        <v>0</v>
      </c>
      <c r="O600" s="72">
        <f t="shared" si="116"/>
        <v>0</v>
      </c>
      <c r="P600" s="72">
        <f t="shared" si="117"/>
        <v>0</v>
      </c>
      <c r="Q600" s="72">
        <f t="shared" si="111"/>
        <v>0</v>
      </c>
      <c r="R600" s="74">
        <f t="shared" si="118"/>
        <v>0</v>
      </c>
      <c r="S600" s="75">
        <f>IF(I600&gt;0,Q600-(SUM($J$7:J600)+$E$35),0)</f>
        <v>0</v>
      </c>
      <c r="T600" s="76">
        <f t="shared" si="119"/>
        <v>1</v>
      </c>
      <c r="U600" s="76">
        <f t="shared" si="120"/>
        <v>0</v>
      </c>
      <c r="V600" s="77">
        <f t="shared" si="112"/>
        <v>360</v>
      </c>
      <c r="W600" s="78">
        <f t="shared" si="113"/>
        <v>0</v>
      </c>
    </row>
    <row r="601" spans="9:23" x14ac:dyDescent="0.25">
      <c r="I601" s="79">
        <f t="shared" si="114"/>
        <v>0</v>
      </c>
      <c r="J601" s="72">
        <f t="shared" si="110"/>
        <v>0</v>
      </c>
      <c r="K601" s="80"/>
      <c r="L601" s="72">
        <f t="shared" si="109"/>
        <v>0</v>
      </c>
      <c r="M601" s="72">
        <f>0</f>
        <v>0</v>
      </c>
      <c r="N601" s="72">
        <f t="shared" si="115"/>
        <v>0</v>
      </c>
      <c r="O601" s="72">
        <f t="shared" si="116"/>
        <v>0</v>
      </c>
      <c r="P601" s="72">
        <f t="shared" si="117"/>
        <v>0</v>
      </c>
      <c r="Q601" s="72">
        <f t="shared" si="111"/>
        <v>0</v>
      </c>
      <c r="R601" s="74">
        <f t="shared" si="118"/>
        <v>0</v>
      </c>
      <c r="S601" s="75">
        <f>IF(I601&gt;0,Q601-(SUM($J$7:J601)+$E$35),0)</f>
        <v>0</v>
      </c>
      <c r="T601" s="76">
        <f t="shared" si="119"/>
        <v>1</v>
      </c>
      <c r="U601" s="76">
        <f t="shared" si="120"/>
        <v>0</v>
      </c>
      <c r="V601" s="77">
        <f t="shared" si="112"/>
        <v>360</v>
      </c>
      <c r="W601" s="78">
        <f t="shared" si="113"/>
        <v>0</v>
      </c>
    </row>
    <row r="602" spans="9:23" x14ac:dyDescent="0.25">
      <c r="I602" s="79">
        <f t="shared" si="114"/>
        <v>0</v>
      </c>
      <c r="J602" s="72">
        <f t="shared" si="110"/>
        <v>0</v>
      </c>
      <c r="K602" s="80"/>
      <c r="L602" s="72">
        <f t="shared" si="109"/>
        <v>0</v>
      </c>
      <c r="M602" s="72">
        <f>0</f>
        <v>0</v>
      </c>
      <c r="N602" s="72">
        <f t="shared" si="115"/>
        <v>0</v>
      </c>
      <c r="O602" s="72">
        <f t="shared" si="116"/>
        <v>0</v>
      </c>
      <c r="P602" s="72">
        <f t="shared" si="117"/>
        <v>0</v>
      </c>
      <c r="Q602" s="72">
        <f t="shared" si="111"/>
        <v>0</v>
      </c>
      <c r="R602" s="74">
        <f t="shared" si="118"/>
        <v>0</v>
      </c>
      <c r="S602" s="75">
        <f>IF(I602&gt;0,Q602-(SUM($J$7:J602)+$E$35),0)</f>
        <v>0</v>
      </c>
      <c r="T602" s="76">
        <f t="shared" si="119"/>
        <v>1</v>
      </c>
      <c r="U602" s="76">
        <f t="shared" si="120"/>
        <v>0</v>
      </c>
      <c r="V602" s="77">
        <f t="shared" si="112"/>
        <v>360</v>
      </c>
      <c r="W602" s="78">
        <f t="shared" si="113"/>
        <v>0</v>
      </c>
    </row>
    <row r="603" spans="9:23" x14ac:dyDescent="0.25">
      <c r="I603" s="79">
        <f t="shared" si="114"/>
        <v>0</v>
      </c>
      <c r="J603" s="72">
        <f t="shared" si="110"/>
        <v>0</v>
      </c>
      <c r="K603" s="80"/>
      <c r="L603" s="72">
        <f t="shared" si="109"/>
        <v>0</v>
      </c>
      <c r="M603" s="72">
        <f>0</f>
        <v>0</v>
      </c>
      <c r="N603" s="72">
        <f t="shared" si="115"/>
        <v>0</v>
      </c>
      <c r="O603" s="72">
        <f t="shared" si="116"/>
        <v>0</v>
      </c>
      <c r="P603" s="72">
        <f t="shared" si="117"/>
        <v>0</v>
      </c>
      <c r="Q603" s="72">
        <f t="shared" si="111"/>
        <v>0</v>
      </c>
      <c r="R603" s="74">
        <f t="shared" si="118"/>
        <v>0</v>
      </c>
      <c r="S603" s="75">
        <f>IF(I603&gt;0,Q603-(SUM($J$7:J603)+$E$35),0)</f>
        <v>0</v>
      </c>
      <c r="T603" s="76">
        <f t="shared" si="119"/>
        <v>1</v>
      </c>
      <c r="U603" s="76">
        <f t="shared" si="120"/>
        <v>0</v>
      </c>
      <c r="V603" s="77">
        <f t="shared" si="112"/>
        <v>360</v>
      </c>
      <c r="W603" s="78">
        <f t="shared" si="113"/>
        <v>0</v>
      </c>
    </row>
    <row r="604" spans="9:23" x14ac:dyDescent="0.25">
      <c r="I604" s="79">
        <f t="shared" si="114"/>
        <v>0</v>
      </c>
      <c r="J604" s="72">
        <f t="shared" si="110"/>
        <v>0</v>
      </c>
      <c r="K604" s="80"/>
      <c r="L604" s="72">
        <f t="shared" si="109"/>
        <v>0</v>
      </c>
      <c r="M604" s="72">
        <f>0</f>
        <v>0</v>
      </c>
      <c r="N604" s="72">
        <f t="shared" si="115"/>
        <v>0</v>
      </c>
      <c r="O604" s="72">
        <f t="shared" si="116"/>
        <v>0</v>
      </c>
      <c r="P604" s="72">
        <f t="shared" si="117"/>
        <v>0</v>
      </c>
      <c r="Q604" s="72">
        <f t="shared" si="111"/>
        <v>0</v>
      </c>
      <c r="R604" s="74">
        <f t="shared" si="118"/>
        <v>0</v>
      </c>
      <c r="S604" s="75">
        <f>IF(I604&gt;0,Q604-(SUM($J$7:J604)+$E$35),0)</f>
        <v>0</v>
      </c>
      <c r="T604" s="76">
        <f t="shared" si="119"/>
        <v>1</v>
      </c>
      <c r="U604" s="76">
        <f t="shared" si="120"/>
        <v>0</v>
      </c>
      <c r="V604" s="77">
        <f t="shared" si="112"/>
        <v>360</v>
      </c>
      <c r="W604" s="78">
        <f t="shared" si="113"/>
        <v>0</v>
      </c>
    </row>
    <row r="605" spans="9:23" x14ac:dyDescent="0.25">
      <c r="I605" s="79">
        <f t="shared" si="114"/>
        <v>0</v>
      </c>
      <c r="J605" s="72">
        <f t="shared" si="110"/>
        <v>0</v>
      </c>
      <c r="K605" s="80"/>
      <c r="L605" s="72">
        <f t="shared" si="109"/>
        <v>0</v>
      </c>
      <c r="M605" s="72">
        <f>0</f>
        <v>0</v>
      </c>
      <c r="N605" s="72">
        <f t="shared" si="115"/>
        <v>0</v>
      </c>
      <c r="O605" s="72">
        <f t="shared" si="116"/>
        <v>0</v>
      </c>
      <c r="P605" s="72">
        <f t="shared" si="117"/>
        <v>0</v>
      </c>
      <c r="Q605" s="72">
        <f t="shared" si="111"/>
        <v>0</v>
      </c>
      <c r="R605" s="74">
        <f t="shared" si="118"/>
        <v>0</v>
      </c>
      <c r="S605" s="75">
        <f>IF(I605&gt;0,Q605-(SUM($J$7:J605)+$E$35),0)</f>
        <v>0</v>
      </c>
      <c r="T605" s="76">
        <f t="shared" si="119"/>
        <v>1</v>
      </c>
      <c r="U605" s="76">
        <f t="shared" si="120"/>
        <v>0</v>
      </c>
      <c r="V605" s="77">
        <f t="shared" si="112"/>
        <v>360</v>
      </c>
      <c r="W605" s="78">
        <f t="shared" si="113"/>
        <v>0</v>
      </c>
    </row>
    <row r="606" spans="9:23" x14ac:dyDescent="0.25">
      <c r="I606" s="79">
        <f t="shared" si="114"/>
        <v>0</v>
      </c>
      <c r="J606" s="72">
        <f t="shared" si="110"/>
        <v>0</v>
      </c>
      <c r="K606" s="80"/>
      <c r="L606" s="72">
        <f t="shared" si="109"/>
        <v>0</v>
      </c>
      <c r="M606" s="72">
        <f>0</f>
        <v>0</v>
      </c>
      <c r="N606" s="72">
        <f t="shared" si="115"/>
        <v>0</v>
      </c>
      <c r="O606" s="72">
        <f t="shared" si="116"/>
        <v>0</v>
      </c>
      <c r="P606" s="72">
        <f t="shared" si="117"/>
        <v>0</v>
      </c>
      <c r="Q606" s="72">
        <f t="shared" si="111"/>
        <v>0</v>
      </c>
      <c r="R606" s="74">
        <f t="shared" si="118"/>
        <v>0</v>
      </c>
      <c r="S606" s="75">
        <f>IF(I606&gt;0,Q606-(SUM($J$7:J606)+$E$35),0)</f>
        <v>0</v>
      </c>
      <c r="T606" s="76">
        <f t="shared" si="119"/>
        <v>1</v>
      </c>
      <c r="U606" s="76">
        <f t="shared" si="120"/>
        <v>0</v>
      </c>
      <c r="V606" s="77">
        <f t="shared" si="112"/>
        <v>360</v>
      </c>
      <c r="W606" s="78">
        <f t="shared" si="113"/>
        <v>0</v>
      </c>
    </row>
    <row r="607" spans="9:23" x14ac:dyDescent="0.25">
      <c r="I607" s="79">
        <f t="shared" si="114"/>
        <v>0</v>
      </c>
      <c r="J607" s="72">
        <f t="shared" si="110"/>
        <v>0</v>
      </c>
      <c r="K607" s="80"/>
      <c r="L607" s="72">
        <f t="shared" si="109"/>
        <v>0</v>
      </c>
      <c r="M607" s="72">
        <f>0</f>
        <v>0</v>
      </c>
      <c r="N607" s="72">
        <f t="shared" si="115"/>
        <v>0</v>
      </c>
      <c r="O607" s="72">
        <f t="shared" si="116"/>
        <v>0</v>
      </c>
      <c r="P607" s="72">
        <f t="shared" si="117"/>
        <v>0</v>
      </c>
      <c r="Q607" s="72">
        <f t="shared" si="111"/>
        <v>0</v>
      </c>
      <c r="R607" s="74">
        <f t="shared" si="118"/>
        <v>0</v>
      </c>
      <c r="S607" s="75">
        <f>IF(I607&gt;0,Q607-(SUM($J$7:J607)+$E$35),0)</f>
        <v>0</v>
      </c>
      <c r="T607" s="76">
        <f t="shared" si="119"/>
        <v>1</v>
      </c>
      <c r="U607" s="76">
        <f t="shared" si="120"/>
        <v>0</v>
      </c>
      <c r="V607" s="77">
        <f t="shared" si="112"/>
        <v>360</v>
      </c>
      <c r="W607" s="78">
        <f t="shared" si="113"/>
        <v>0</v>
      </c>
    </row>
    <row r="608" spans="9:23" x14ac:dyDescent="0.25">
      <c r="I608" s="79">
        <f t="shared" si="114"/>
        <v>0</v>
      </c>
      <c r="J608" s="72">
        <f t="shared" si="110"/>
        <v>0</v>
      </c>
      <c r="K608" s="80"/>
      <c r="L608" s="72">
        <f t="shared" si="109"/>
        <v>0</v>
      </c>
      <c r="M608" s="72">
        <f>0</f>
        <v>0</v>
      </c>
      <c r="N608" s="72">
        <f t="shared" si="115"/>
        <v>0</v>
      </c>
      <c r="O608" s="72">
        <f t="shared" si="116"/>
        <v>0</v>
      </c>
      <c r="P608" s="72">
        <f t="shared" si="117"/>
        <v>0</v>
      </c>
      <c r="Q608" s="72">
        <f t="shared" si="111"/>
        <v>0</v>
      </c>
      <c r="R608" s="74">
        <f t="shared" si="118"/>
        <v>0</v>
      </c>
      <c r="S608" s="75">
        <f>IF(I608&gt;0,Q608-(SUM($J$7:J608)+$E$35),0)</f>
        <v>0</v>
      </c>
      <c r="T608" s="76">
        <f t="shared" si="119"/>
        <v>1</v>
      </c>
      <c r="U608" s="76">
        <f t="shared" si="120"/>
        <v>0</v>
      </c>
      <c r="V608" s="77">
        <f t="shared" si="112"/>
        <v>360</v>
      </c>
      <c r="W608" s="78">
        <f t="shared" si="113"/>
        <v>0</v>
      </c>
    </row>
    <row r="609" spans="9:23" x14ac:dyDescent="0.25">
      <c r="I609" s="79">
        <f t="shared" si="114"/>
        <v>0</v>
      </c>
      <c r="J609" s="72">
        <f t="shared" si="110"/>
        <v>0</v>
      </c>
      <c r="K609" s="80"/>
      <c r="L609" s="72">
        <f t="shared" si="109"/>
        <v>0</v>
      </c>
      <c r="M609" s="72">
        <f>0</f>
        <v>0</v>
      </c>
      <c r="N609" s="72">
        <f t="shared" si="115"/>
        <v>0</v>
      </c>
      <c r="O609" s="72">
        <f t="shared" si="116"/>
        <v>0</v>
      </c>
      <c r="P609" s="72">
        <f t="shared" si="117"/>
        <v>0</v>
      </c>
      <c r="Q609" s="72">
        <f t="shared" si="111"/>
        <v>0</v>
      </c>
      <c r="R609" s="74">
        <f t="shared" si="118"/>
        <v>0</v>
      </c>
      <c r="S609" s="75">
        <f>IF(I609&gt;0,Q609-(SUM($J$7:J609)+$E$35),0)</f>
        <v>0</v>
      </c>
      <c r="T609" s="76">
        <f t="shared" si="119"/>
        <v>1</v>
      </c>
      <c r="U609" s="76">
        <f t="shared" si="120"/>
        <v>0</v>
      </c>
      <c r="V609" s="77">
        <f t="shared" si="112"/>
        <v>360</v>
      </c>
      <c r="W609" s="78">
        <f t="shared" si="113"/>
        <v>0</v>
      </c>
    </row>
    <row r="610" spans="9:23" x14ac:dyDescent="0.25">
      <c r="I610" s="79">
        <f t="shared" si="114"/>
        <v>0</v>
      </c>
      <c r="J610" s="72">
        <f t="shared" si="110"/>
        <v>0</v>
      </c>
      <c r="K610" s="80"/>
      <c r="L610" s="72">
        <f t="shared" si="109"/>
        <v>0</v>
      </c>
      <c r="M610" s="72">
        <f>0</f>
        <v>0</v>
      </c>
      <c r="N610" s="72">
        <f t="shared" si="115"/>
        <v>0</v>
      </c>
      <c r="O610" s="72">
        <f t="shared" si="116"/>
        <v>0</v>
      </c>
      <c r="P610" s="72">
        <f t="shared" si="117"/>
        <v>0</v>
      </c>
      <c r="Q610" s="72">
        <f t="shared" si="111"/>
        <v>0</v>
      </c>
      <c r="R610" s="74">
        <f t="shared" si="118"/>
        <v>0</v>
      </c>
      <c r="S610" s="75">
        <f>IF(I610&gt;0,Q610-(SUM($J$7:J610)+$E$35),0)</f>
        <v>0</v>
      </c>
      <c r="T610" s="76">
        <f t="shared" si="119"/>
        <v>1</v>
      </c>
      <c r="U610" s="76">
        <f t="shared" si="120"/>
        <v>0</v>
      </c>
      <c r="V610" s="77">
        <f t="shared" si="112"/>
        <v>360</v>
      </c>
      <c r="W610" s="78">
        <f t="shared" si="113"/>
        <v>0</v>
      </c>
    </row>
    <row r="611" spans="9:23" x14ac:dyDescent="0.25">
      <c r="I611" s="79">
        <f t="shared" si="114"/>
        <v>0</v>
      </c>
      <c r="J611" s="72">
        <f t="shared" si="110"/>
        <v>0</v>
      </c>
      <c r="K611" s="80"/>
      <c r="L611" s="72">
        <f t="shared" si="109"/>
        <v>0</v>
      </c>
      <c r="M611" s="72">
        <f>0</f>
        <v>0</v>
      </c>
      <c r="N611" s="72">
        <f t="shared" si="115"/>
        <v>0</v>
      </c>
      <c r="O611" s="72">
        <f t="shared" si="116"/>
        <v>0</v>
      </c>
      <c r="P611" s="72">
        <f t="shared" si="117"/>
        <v>0</v>
      </c>
      <c r="Q611" s="72">
        <f t="shared" si="111"/>
        <v>0</v>
      </c>
      <c r="R611" s="74">
        <f t="shared" si="118"/>
        <v>0</v>
      </c>
      <c r="S611" s="75">
        <f>IF(I611&gt;0,Q611-(SUM($J$7:J611)+$E$35),0)</f>
        <v>0</v>
      </c>
      <c r="T611" s="76">
        <f t="shared" si="119"/>
        <v>1</v>
      </c>
      <c r="U611" s="76">
        <f t="shared" si="120"/>
        <v>0</v>
      </c>
      <c r="V611" s="77">
        <f t="shared" si="112"/>
        <v>360</v>
      </c>
      <c r="W611" s="78">
        <f t="shared" si="113"/>
        <v>0</v>
      </c>
    </row>
    <row r="612" spans="9:23" x14ac:dyDescent="0.25">
      <c r="I612" s="79">
        <f t="shared" si="114"/>
        <v>0</v>
      </c>
      <c r="J612" s="72">
        <f t="shared" si="110"/>
        <v>0</v>
      </c>
      <c r="K612" s="80"/>
      <c r="L612" s="72">
        <f t="shared" si="109"/>
        <v>0</v>
      </c>
      <c r="M612" s="72">
        <f>0</f>
        <v>0</v>
      </c>
      <c r="N612" s="72">
        <f t="shared" si="115"/>
        <v>0</v>
      </c>
      <c r="O612" s="72">
        <f t="shared" si="116"/>
        <v>0</v>
      </c>
      <c r="P612" s="72">
        <f t="shared" si="117"/>
        <v>0</v>
      </c>
      <c r="Q612" s="72">
        <f t="shared" si="111"/>
        <v>0</v>
      </c>
      <c r="R612" s="74">
        <f t="shared" si="118"/>
        <v>0</v>
      </c>
      <c r="S612" s="75">
        <f>IF(I612&gt;0,Q612-(SUM($J$7:J612)+$E$35),0)</f>
        <v>0</v>
      </c>
      <c r="T612" s="76">
        <f t="shared" si="119"/>
        <v>1</v>
      </c>
      <c r="U612" s="76">
        <f t="shared" si="120"/>
        <v>0</v>
      </c>
      <c r="V612" s="77">
        <f t="shared" si="112"/>
        <v>360</v>
      </c>
      <c r="W612" s="78">
        <f t="shared" si="113"/>
        <v>0</v>
      </c>
    </row>
    <row r="613" spans="9:23" x14ac:dyDescent="0.25">
      <c r="I613" s="79">
        <f t="shared" si="114"/>
        <v>0</v>
      </c>
      <c r="J613" s="72">
        <f t="shared" si="110"/>
        <v>0</v>
      </c>
      <c r="K613" s="80"/>
      <c r="L613" s="72">
        <f t="shared" ref="L613:L676" si="121">IF(I613&gt;0,IF((MOD(I613,12)=0),$B$22+$B$48*$B$35,$B$48*$B$35),0)</f>
        <v>0</v>
      </c>
      <c r="M613" s="72">
        <f>0</f>
        <v>0</v>
      </c>
      <c r="N613" s="72">
        <f t="shared" si="115"/>
        <v>0</v>
      </c>
      <c r="O613" s="72">
        <f t="shared" si="116"/>
        <v>0</v>
      </c>
      <c r="P613" s="72">
        <f t="shared" si="117"/>
        <v>0</v>
      </c>
      <c r="Q613" s="72">
        <f t="shared" si="111"/>
        <v>0</v>
      </c>
      <c r="R613" s="74">
        <f t="shared" si="118"/>
        <v>0</v>
      </c>
      <c r="S613" s="75">
        <f>IF(I613&gt;0,Q613-(SUM($J$7:J613)+$E$35),0)</f>
        <v>0</v>
      </c>
      <c r="T613" s="76">
        <f t="shared" si="119"/>
        <v>1</v>
      </c>
      <c r="U613" s="76">
        <f t="shared" si="120"/>
        <v>0</v>
      </c>
      <c r="V613" s="77">
        <f t="shared" si="112"/>
        <v>360</v>
      </c>
      <c r="W613" s="78">
        <f t="shared" si="113"/>
        <v>0</v>
      </c>
    </row>
    <row r="614" spans="9:23" x14ac:dyDescent="0.25">
      <c r="I614" s="79">
        <f t="shared" si="114"/>
        <v>0</v>
      </c>
      <c r="J614" s="72">
        <f t="shared" si="110"/>
        <v>0</v>
      </c>
      <c r="K614" s="80"/>
      <c r="L614" s="72">
        <f t="shared" si="121"/>
        <v>0</v>
      </c>
      <c r="M614" s="72">
        <f>0</f>
        <v>0</v>
      </c>
      <c r="N614" s="72">
        <f t="shared" si="115"/>
        <v>0</v>
      </c>
      <c r="O614" s="72">
        <f t="shared" si="116"/>
        <v>0</v>
      </c>
      <c r="P614" s="72">
        <f t="shared" si="117"/>
        <v>0</v>
      </c>
      <c r="Q614" s="72">
        <f t="shared" si="111"/>
        <v>0</v>
      </c>
      <c r="R614" s="74">
        <f t="shared" si="118"/>
        <v>0</v>
      </c>
      <c r="S614" s="75">
        <f>IF(I614&gt;0,Q614-(SUM($J$7:J614)+$E$35),0)</f>
        <v>0</v>
      </c>
      <c r="T614" s="76">
        <f t="shared" si="119"/>
        <v>1</v>
      </c>
      <c r="U614" s="76">
        <f t="shared" si="120"/>
        <v>0</v>
      </c>
      <c r="V614" s="77">
        <f t="shared" si="112"/>
        <v>360</v>
      </c>
      <c r="W614" s="78">
        <f t="shared" si="113"/>
        <v>0</v>
      </c>
    </row>
    <row r="615" spans="9:23" x14ac:dyDescent="0.25">
      <c r="I615" s="79">
        <f t="shared" si="114"/>
        <v>0</v>
      </c>
      <c r="J615" s="72">
        <f t="shared" si="110"/>
        <v>0</v>
      </c>
      <c r="K615" s="80"/>
      <c r="L615" s="72">
        <f t="shared" si="121"/>
        <v>0</v>
      </c>
      <c r="M615" s="72">
        <f>0</f>
        <v>0</v>
      </c>
      <c r="N615" s="72">
        <f t="shared" si="115"/>
        <v>0</v>
      </c>
      <c r="O615" s="72">
        <f t="shared" si="116"/>
        <v>0</v>
      </c>
      <c r="P615" s="72">
        <f t="shared" si="117"/>
        <v>0</v>
      </c>
      <c r="Q615" s="72">
        <f t="shared" si="111"/>
        <v>0</v>
      </c>
      <c r="R615" s="74">
        <f t="shared" si="118"/>
        <v>0</v>
      </c>
      <c r="S615" s="75">
        <f>IF(I615&gt;0,Q615-(SUM($J$7:J615)+$E$35),0)</f>
        <v>0</v>
      </c>
      <c r="T615" s="76">
        <f t="shared" si="119"/>
        <v>1</v>
      </c>
      <c r="U615" s="76">
        <f t="shared" si="120"/>
        <v>0</v>
      </c>
      <c r="V615" s="77">
        <f t="shared" si="112"/>
        <v>360</v>
      </c>
      <c r="W615" s="78">
        <f t="shared" si="113"/>
        <v>0</v>
      </c>
    </row>
    <row r="616" spans="9:23" x14ac:dyDescent="0.25">
      <c r="I616" s="79">
        <f t="shared" si="114"/>
        <v>0</v>
      </c>
      <c r="J616" s="72">
        <f t="shared" si="110"/>
        <v>0</v>
      </c>
      <c r="K616" s="80"/>
      <c r="L616" s="72">
        <f t="shared" si="121"/>
        <v>0</v>
      </c>
      <c r="M616" s="72">
        <f>0</f>
        <v>0</v>
      </c>
      <c r="N616" s="72">
        <f t="shared" si="115"/>
        <v>0</v>
      </c>
      <c r="O616" s="72">
        <f t="shared" si="116"/>
        <v>0</v>
      </c>
      <c r="P616" s="72">
        <f t="shared" si="117"/>
        <v>0</v>
      </c>
      <c r="Q616" s="72">
        <f t="shared" si="111"/>
        <v>0</v>
      </c>
      <c r="R616" s="74">
        <f t="shared" si="118"/>
        <v>0</v>
      </c>
      <c r="S616" s="75">
        <f>IF(I616&gt;0,Q616-(SUM($J$7:J616)+$E$35),0)</f>
        <v>0</v>
      </c>
      <c r="T616" s="76">
        <f t="shared" si="119"/>
        <v>1</v>
      </c>
      <c r="U616" s="76">
        <f t="shared" si="120"/>
        <v>0</v>
      </c>
      <c r="V616" s="77">
        <f t="shared" si="112"/>
        <v>360</v>
      </c>
      <c r="W616" s="78">
        <f t="shared" si="113"/>
        <v>0</v>
      </c>
    </row>
    <row r="617" spans="9:23" x14ac:dyDescent="0.25">
      <c r="I617" s="79">
        <f t="shared" si="114"/>
        <v>0</v>
      </c>
      <c r="J617" s="72">
        <f t="shared" si="110"/>
        <v>0</v>
      </c>
      <c r="K617" s="80"/>
      <c r="L617" s="72">
        <f t="shared" si="121"/>
        <v>0</v>
      </c>
      <c r="M617" s="72">
        <f>0</f>
        <v>0</v>
      </c>
      <c r="N617" s="72">
        <f t="shared" si="115"/>
        <v>0</v>
      </c>
      <c r="O617" s="72">
        <f t="shared" si="116"/>
        <v>0</v>
      </c>
      <c r="P617" s="72">
        <f t="shared" si="117"/>
        <v>0</v>
      </c>
      <c r="Q617" s="72">
        <f t="shared" si="111"/>
        <v>0</v>
      </c>
      <c r="R617" s="74">
        <f t="shared" si="118"/>
        <v>0</v>
      </c>
      <c r="S617" s="75">
        <f>IF(I617&gt;0,Q617-(SUM($J$7:J617)+$E$35),0)</f>
        <v>0</v>
      </c>
      <c r="T617" s="76">
        <f t="shared" si="119"/>
        <v>1</v>
      </c>
      <c r="U617" s="76">
        <f t="shared" si="120"/>
        <v>0</v>
      </c>
      <c r="V617" s="77">
        <f t="shared" si="112"/>
        <v>360</v>
      </c>
      <c r="W617" s="78">
        <f t="shared" si="113"/>
        <v>0</v>
      </c>
    </row>
    <row r="618" spans="9:23" x14ac:dyDescent="0.25">
      <c r="I618" s="79">
        <f t="shared" si="114"/>
        <v>0</v>
      </c>
      <c r="J618" s="72">
        <f t="shared" si="110"/>
        <v>0</v>
      </c>
      <c r="K618" s="80"/>
      <c r="L618" s="72">
        <f t="shared" si="121"/>
        <v>0</v>
      </c>
      <c r="M618" s="72">
        <f>0</f>
        <v>0</v>
      </c>
      <c r="N618" s="72">
        <f t="shared" si="115"/>
        <v>0</v>
      </c>
      <c r="O618" s="72">
        <f t="shared" si="116"/>
        <v>0</v>
      </c>
      <c r="P618" s="72">
        <f t="shared" si="117"/>
        <v>0</v>
      </c>
      <c r="Q618" s="72">
        <f t="shared" si="111"/>
        <v>0</v>
      </c>
      <c r="R618" s="74">
        <f t="shared" si="118"/>
        <v>0</v>
      </c>
      <c r="S618" s="75">
        <f>IF(I618&gt;0,Q618-(SUM($J$7:J618)+$E$35),0)</f>
        <v>0</v>
      </c>
      <c r="T618" s="76">
        <f t="shared" si="119"/>
        <v>1</v>
      </c>
      <c r="U618" s="76">
        <f t="shared" si="120"/>
        <v>0</v>
      </c>
      <c r="V618" s="77">
        <f t="shared" si="112"/>
        <v>360</v>
      </c>
      <c r="W618" s="78">
        <f t="shared" si="113"/>
        <v>0</v>
      </c>
    </row>
    <row r="619" spans="9:23" x14ac:dyDescent="0.25">
      <c r="I619" s="79">
        <f t="shared" si="114"/>
        <v>0</v>
      </c>
      <c r="J619" s="72">
        <f t="shared" si="110"/>
        <v>0</v>
      </c>
      <c r="K619" s="80"/>
      <c r="L619" s="72">
        <f t="shared" si="121"/>
        <v>0</v>
      </c>
      <c r="M619" s="72">
        <f>0</f>
        <v>0</v>
      </c>
      <c r="N619" s="72">
        <f t="shared" si="115"/>
        <v>0</v>
      </c>
      <c r="O619" s="72">
        <f t="shared" si="116"/>
        <v>0</v>
      </c>
      <c r="P619" s="72">
        <f t="shared" si="117"/>
        <v>0</v>
      </c>
      <c r="Q619" s="72">
        <f t="shared" si="111"/>
        <v>0</v>
      </c>
      <c r="R619" s="74">
        <f t="shared" si="118"/>
        <v>0</v>
      </c>
      <c r="S619" s="75">
        <f>IF(I619&gt;0,Q619-(SUM($J$7:J619)+$E$35),0)</f>
        <v>0</v>
      </c>
      <c r="T619" s="76">
        <f t="shared" si="119"/>
        <v>1</v>
      </c>
      <c r="U619" s="76">
        <f t="shared" si="120"/>
        <v>0</v>
      </c>
      <c r="V619" s="77">
        <f t="shared" si="112"/>
        <v>360</v>
      </c>
      <c r="W619" s="78">
        <f t="shared" si="113"/>
        <v>0</v>
      </c>
    </row>
    <row r="620" spans="9:23" x14ac:dyDescent="0.25">
      <c r="I620" s="79">
        <f t="shared" si="114"/>
        <v>0</v>
      </c>
      <c r="J620" s="72">
        <f t="shared" si="110"/>
        <v>0</v>
      </c>
      <c r="K620" s="80"/>
      <c r="L620" s="72">
        <f t="shared" si="121"/>
        <v>0</v>
      </c>
      <c r="M620" s="72">
        <f>0</f>
        <v>0</v>
      </c>
      <c r="N620" s="72">
        <f t="shared" si="115"/>
        <v>0</v>
      </c>
      <c r="O620" s="72">
        <f t="shared" si="116"/>
        <v>0</v>
      </c>
      <c r="P620" s="72">
        <f t="shared" si="117"/>
        <v>0</v>
      </c>
      <c r="Q620" s="72">
        <f t="shared" si="111"/>
        <v>0</v>
      </c>
      <c r="R620" s="74">
        <f t="shared" si="118"/>
        <v>0</v>
      </c>
      <c r="S620" s="75">
        <f>IF(I620&gt;0,Q620-(SUM($J$7:J620)+$E$35),0)</f>
        <v>0</v>
      </c>
      <c r="T620" s="76">
        <f t="shared" si="119"/>
        <v>1</v>
      </c>
      <c r="U620" s="76">
        <f t="shared" si="120"/>
        <v>0</v>
      </c>
      <c r="V620" s="77">
        <f t="shared" si="112"/>
        <v>360</v>
      </c>
      <c r="W620" s="78">
        <f t="shared" si="113"/>
        <v>0</v>
      </c>
    </row>
    <row r="621" spans="9:23" x14ac:dyDescent="0.25">
      <c r="I621" s="79">
        <f t="shared" si="114"/>
        <v>0</v>
      </c>
      <c r="J621" s="72">
        <f t="shared" si="110"/>
        <v>0</v>
      </c>
      <c r="K621" s="80"/>
      <c r="L621" s="72">
        <f t="shared" si="121"/>
        <v>0</v>
      </c>
      <c r="M621" s="72">
        <f>0</f>
        <v>0</v>
      </c>
      <c r="N621" s="72">
        <f t="shared" si="115"/>
        <v>0</v>
      </c>
      <c r="O621" s="72">
        <f t="shared" si="116"/>
        <v>0</v>
      </c>
      <c r="P621" s="72">
        <f t="shared" si="117"/>
        <v>0</v>
      </c>
      <c r="Q621" s="72">
        <f t="shared" si="111"/>
        <v>0</v>
      </c>
      <c r="R621" s="74">
        <f t="shared" si="118"/>
        <v>0</v>
      </c>
      <c r="S621" s="75">
        <f>IF(I621&gt;0,Q621-(SUM($J$7:J621)+$E$35),0)</f>
        <v>0</v>
      </c>
      <c r="T621" s="76">
        <f t="shared" si="119"/>
        <v>1</v>
      </c>
      <c r="U621" s="76">
        <f t="shared" si="120"/>
        <v>0</v>
      </c>
      <c r="V621" s="77">
        <f t="shared" si="112"/>
        <v>360</v>
      </c>
      <c r="W621" s="78">
        <f t="shared" si="113"/>
        <v>0</v>
      </c>
    </row>
    <row r="622" spans="9:23" x14ac:dyDescent="0.25">
      <c r="I622" s="79">
        <f t="shared" si="114"/>
        <v>0</v>
      </c>
      <c r="J622" s="72">
        <f t="shared" si="110"/>
        <v>0</v>
      </c>
      <c r="K622" s="80"/>
      <c r="L622" s="72">
        <f t="shared" si="121"/>
        <v>0</v>
      </c>
      <c r="M622" s="72">
        <f>0</f>
        <v>0</v>
      </c>
      <c r="N622" s="72">
        <f t="shared" si="115"/>
        <v>0</v>
      </c>
      <c r="O622" s="72">
        <f t="shared" si="116"/>
        <v>0</v>
      </c>
      <c r="P622" s="72">
        <f t="shared" si="117"/>
        <v>0</v>
      </c>
      <c r="Q622" s="72">
        <f t="shared" si="111"/>
        <v>0</v>
      </c>
      <c r="R622" s="74">
        <f t="shared" si="118"/>
        <v>0</v>
      </c>
      <c r="S622" s="75">
        <f>IF(I622&gt;0,Q622-(SUM($J$7:J622)+$E$35),0)</f>
        <v>0</v>
      </c>
      <c r="T622" s="76">
        <f t="shared" si="119"/>
        <v>1</v>
      </c>
      <c r="U622" s="76">
        <f t="shared" si="120"/>
        <v>0</v>
      </c>
      <c r="V622" s="77">
        <f t="shared" si="112"/>
        <v>360</v>
      </c>
      <c r="W622" s="78">
        <f t="shared" si="113"/>
        <v>0</v>
      </c>
    </row>
    <row r="623" spans="9:23" x14ac:dyDescent="0.25">
      <c r="I623" s="79">
        <f t="shared" si="114"/>
        <v>0</v>
      </c>
      <c r="J623" s="72">
        <f t="shared" si="110"/>
        <v>0</v>
      </c>
      <c r="K623" s="80"/>
      <c r="L623" s="72">
        <f t="shared" si="121"/>
        <v>0</v>
      </c>
      <c r="M623" s="72">
        <f>0</f>
        <v>0</v>
      </c>
      <c r="N623" s="72">
        <f t="shared" si="115"/>
        <v>0</v>
      </c>
      <c r="O623" s="72">
        <f t="shared" si="116"/>
        <v>0</v>
      </c>
      <c r="P623" s="72">
        <f t="shared" si="117"/>
        <v>0</v>
      </c>
      <c r="Q623" s="72">
        <f t="shared" si="111"/>
        <v>0</v>
      </c>
      <c r="R623" s="74">
        <f t="shared" si="118"/>
        <v>0</v>
      </c>
      <c r="S623" s="75">
        <f>IF(I623&gt;0,Q623-(SUM($J$7:J623)+$E$35),0)</f>
        <v>0</v>
      </c>
      <c r="T623" s="76">
        <f t="shared" si="119"/>
        <v>1</v>
      </c>
      <c r="U623" s="76">
        <f t="shared" si="120"/>
        <v>0</v>
      </c>
      <c r="V623" s="77">
        <f t="shared" si="112"/>
        <v>360</v>
      </c>
      <c r="W623" s="78">
        <f t="shared" si="113"/>
        <v>0</v>
      </c>
    </row>
    <row r="624" spans="9:23" x14ac:dyDescent="0.25">
      <c r="I624" s="79">
        <f t="shared" si="114"/>
        <v>0</v>
      </c>
      <c r="J624" s="72">
        <f t="shared" si="110"/>
        <v>0</v>
      </c>
      <c r="K624" s="80"/>
      <c r="L624" s="72">
        <f t="shared" si="121"/>
        <v>0</v>
      </c>
      <c r="M624" s="72">
        <f>0</f>
        <v>0</v>
      </c>
      <c r="N624" s="72">
        <f t="shared" si="115"/>
        <v>0</v>
      </c>
      <c r="O624" s="72">
        <f t="shared" si="116"/>
        <v>0</v>
      </c>
      <c r="P624" s="72">
        <f t="shared" si="117"/>
        <v>0</v>
      </c>
      <c r="Q624" s="72">
        <f t="shared" si="111"/>
        <v>0</v>
      </c>
      <c r="R624" s="74">
        <f t="shared" si="118"/>
        <v>0</v>
      </c>
      <c r="S624" s="75">
        <f>IF(I624&gt;0,Q624-(SUM($J$7:J624)+$E$35),0)</f>
        <v>0</v>
      </c>
      <c r="T624" s="76">
        <f t="shared" si="119"/>
        <v>1</v>
      </c>
      <c r="U624" s="76">
        <f t="shared" si="120"/>
        <v>0</v>
      </c>
      <c r="V624" s="77">
        <f t="shared" si="112"/>
        <v>360</v>
      </c>
      <c r="W624" s="78">
        <f t="shared" si="113"/>
        <v>0</v>
      </c>
    </row>
    <row r="625" spans="9:23" x14ac:dyDescent="0.25">
      <c r="I625" s="79">
        <f t="shared" si="114"/>
        <v>0</v>
      </c>
      <c r="J625" s="72">
        <f t="shared" si="110"/>
        <v>0</v>
      </c>
      <c r="K625" s="80"/>
      <c r="L625" s="72">
        <f t="shared" si="121"/>
        <v>0</v>
      </c>
      <c r="M625" s="72">
        <f>0</f>
        <v>0</v>
      </c>
      <c r="N625" s="72">
        <f t="shared" si="115"/>
        <v>0</v>
      </c>
      <c r="O625" s="72">
        <f t="shared" si="116"/>
        <v>0</v>
      </c>
      <c r="P625" s="72">
        <f t="shared" si="117"/>
        <v>0</v>
      </c>
      <c r="Q625" s="72">
        <f t="shared" si="111"/>
        <v>0</v>
      </c>
      <c r="R625" s="74">
        <f t="shared" si="118"/>
        <v>0</v>
      </c>
      <c r="S625" s="75">
        <f>IF(I625&gt;0,Q625-(SUM($J$7:J625)+$E$35),0)</f>
        <v>0</v>
      </c>
      <c r="T625" s="76">
        <f t="shared" si="119"/>
        <v>1</v>
      </c>
      <c r="U625" s="76">
        <f t="shared" si="120"/>
        <v>0</v>
      </c>
      <c r="V625" s="77">
        <f t="shared" si="112"/>
        <v>360</v>
      </c>
      <c r="W625" s="78">
        <f t="shared" si="113"/>
        <v>0</v>
      </c>
    </row>
    <row r="626" spans="9:23" x14ac:dyDescent="0.25">
      <c r="I626" s="79">
        <f t="shared" si="114"/>
        <v>0</v>
      </c>
      <c r="J626" s="72">
        <f t="shared" si="110"/>
        <v>0</v>
      </c>
      <c r="K626" s="80"/>
      <c r="L626" s="72">
        <f t="shared" si="121"/>
        <v>0</v>
      </c>
      <c r="M626" s="72">
        <f>0</f>
        <v>0</v>
      </c>
      <c r="N626" s="72">
        <f t="shared" si="115"/>
        <v>0</v>
      </c>
      <c r="O626" s="72">
        <f t="shared" si="116"/>
        <v>0</v>
      </c>
      <c r="P626" s="72">
        <f t="shared" si="117"/>
        <v>0</v>
      </c>
      <c r="Q626" s="72">
        <f t="shared" si="111"/>
        <v>0</v>
      </c>
      <c r="R626" s="74">
        <f t="shared" si="118"/>
        <v>0</v>
      </c>
      <c r="S626" s="75">
        <f>IF(I626&gt;0,Q626-(SUM($J$7:J626)+$E$35),0)</f>
        <v>0</v>
      </c>
      <c r="T626" s="76">
        <f t="shared" si="119"/>
        <v>1</v>
      </c>
      <c r="U626" s="76">
        <f t="shared" si="120"/>
        <v>0</v>
      </c>
      <c r="V626" s="77">
        <f t="shared" si="112"/>
        <v>360</v>
      </c>
      <c r="W626" s="78">
        <f t="shared" si="113"/>
        <v>0</v>
      </c>
    </row>
    <row r="627" spans="9:23" x14ac:dyDescent="0.25">
      <c r="I627" s="79">
        <f t="shared" si="114"/>
        <v>0</v>
      </c>
      <c r="J627" s="72">
        <f t="shared" si="110"/>
        <v>0</v>
      </c>
      <c r="K627" s="80"/>
      <c r="L627" s="72">
        <f t="shared" si="121"/>
        <v>0</v>
      </c>
      <c r="M627" s="72">
        <f>0</f>
        <v>0</v>
      </c>
      <c r="N627" s="72">
        <f t="shared" si="115"/>
        <v>0</v>
      </c>
      <c r="O627" s="72">
        <f t="shared" si="116"/>
        <v>0</v>
      </c>
      <c r="P627" s="72">
        <f t="shared" si="117"/>
        <v>0</v>
      </c>
      <c r="Q627" s="72">
        <f t="shared" si="111"/>
        <v>0</v>
      </c>
      <c r="R627" s="74">
        <f t="shared" si="118"/>
        <v>0</v>
      </c>
      <c r="S627" s="75">
        <f>IF(I627&gt;0,Q627-(SUM($J$7:J627)+$E$35),0)</f>
        <v>0</v>
      </c>
      <c r="T627" s="76">
        <f t="shared" si="119"/>
        <v>1</v>
      </c>
      <c r="U627" s="76">
        <f t="shared" si="120"/>
        <v>0</v>
      </c>
      <c r="V627" s="77">
        <f t="shared" si="112"/>
        <v>360</v>
      </c>
      <c r="W627" s="78">
        <f t="shared" si="113"/>
        <v>0</v>
      </c>
    </row>
    <row r="628" spans="9:23" x14ac:dyDescent="0.25">
      <c r="I628" s="79">
        <f t="shared" si="114"/>
        <v>0</v>
      </c>
      <c r="J628" s="72">
        <f t="shared" si="110"/>
        <v>0</v>
      </c>
      <c r="K628" s="80"/>
      <c r="L628" s="72">
        <f t="shared" si="121"/>
        <v>0</v>
      </c>
      <c r="M628" s="72">
        <f>0</f>
        <v>0</v>
      </c>
      <c r="N628" s="72">
        <f t="shared" si="115"/>
        <v>0</v>
      </c>
      <c r="O628" s="72">
        <f t="shared" si="116"/>
        <v>0</v>
      </c>
      <c r="P628" s="72">
        <f t="shared" si="117"/>
        <v>0</v>
      </c>
      <c r="Q628" s="72">
        <f t="shared" si="111"/>
        <v>0</v>
      </c>
      <c r="R628" s="74">
        <f t="shared" si="118"/>
        <v>0</v>
      </c>
      <c r="S628" s="75">
        <f>IF(I628&gt;0,Q628-(SUM($J$7:J628)+$E$35),0)</f>
        <v>0</v>
      </c>
      <c r="T628" s="76">
        <f t="shared" si="119"/>
        <v>1</v>
      </c>
      <c r="U628" s="76">
        <f t="shared" si="120"/>
        <v>0</v>
      </c>
      <c r="V628" s="77">
        <f t="shared" si="112"/>
        <v>360</v>
      </c>
      <c r="W628" s="78">
        <f t="shared" si="113"/>
        <v>0</v>
      </c>
    </row>
    <row r="629" spans="9:23" x14ac:dyDescent="0.25">
      <c r="I629" s="79">
        <f t="shared" si="114"/>
        <v>0</v>
      </c>
      <c r="J629" s="72">
        <f t="shared" si="110"/>
        <v>0</v>
      </c>
      <c r="K629" s="80"/>
      <c r="L629" s="72">
        <f t="shared" si="121"/>
        <v>0</v>
      </c>
      <c r="M629" s="72">
        <f>0</f>
        <v>0</v>
      </c>
      <c r="N629" s="72">
        <f t="shared" si="115"/>
        <v>0</v>
      </c>
      <c r="O629" s="72">
        <f t="shared" si="116"/>
        <v>0</v>
      </c>
      <c r="P629" s="72">
        <f t="shared" si="117"/>
        <v>0</v>
      </c>
      <c r="Q629" s="72">
        <f t="shared" si="111"/>
        <v>0</v>
      </c>
      <c r="R629" s="74">
        <f t="shared" si="118"/>
        <v>0</v>
      </c>
      <c r="S629" s="75">
        <f>IF(I629&gt;0,Q629-(SUM($J$7:J629)+$E$35),0)</f>
        <v>0</v>
      </c>
      <c r="T629" s="76">
        <f t="shared" si="119"/>
        <v>1</v>
      </c>
      <c r="U629" s="76">
        <f t="shared" si="120"/>
        <v>0</v>
      </c>
      <c r="V629" s="77">
        <f t="shared" si="112"/>
        <v>360</v>
      </c>
      <c r="W629" s="78">
        <f t="shared" si="113"/>
        <v>0</v>
      </c>
    </row>
    <row r="630" spans="9:23" x14ac:dyDescent="0.25">
      <c r="I630" s="79">
        <f t="shared" si="114"/>
        <v>0</v>
      </c>
      <c r="J630" s="72">
        <f t="shared" si="110"/>
        <v>0</v>
      </c>
      <c r="K630" s="80"/>
      <c r="L630" s="72">
        <f t="shared" si="121"/>
        <v>0</v>
      </c>
      <c r="M630" s="72">
        <f>0</f>
        <v>0</v>
      </c>
      <c r="N630" s="72">
        <f t="shared" si="115"/>
        <v>0</v>
      </c>
      <c r="O630" s="72">
        <f t="shared" si="116"/>
        <v>0</v>
      </c>
      <c r="P630" s="72">
        <f t="shared" si="117"/>
        <v>0</v>
      </c>
      <c r="Q630" s="72">
        <f t="shared" si="111"/>
        <v>0</v>
      </c>
      <c r="R630" s="74">
        <f t="shared" si="118"/>
        <v>0</v>
      </c>
      <c r="S630" s="75">
        <f>IF(I630&gt;0,Q630-(SUM($J$7:J630)+$E$35),0)</f>
        <v>0</v>
      </c>
      <c r="T630" s="76">
        <f t="shared" si="119"/>
        <v>1</v>
      </c>
      <c r="U630" s="76">
        <f t="shared" si="120"/>
        <v>0</v>
      </c>
      <c r="V630" s="77">
        <f t="shared" si="112"/>
        <v>360</v>
      </c>
      <c r="W630" s="78">
        <f t="shared" si="113"/>
        <v>0</v>
      </c>
    </row>
    <row r="631" spans="9:23" x14ac:dyDescent="0.25">
      <c r="I631" s="79">
        <f t="shared" si="114"/>
        <v>0</v>
      </c>
      <c r="J631" s="72">
        <f t="shared" si="110"/>
        <v>0</v>
      </c>
      <c r="K631" s="80"/>
      <c r="L631" s="72">
        <f t="shared" si="121"/>
        <v>0</v>
      </c>
      <c r="M631" s="72">
        <f>0</f>
        <v>0</v>
      </c>
      <c r="N631" s="72">
        <f t="shared" si="115"/>
        <v>0</v>
      </c>
      <c r="O631" s="72">
        <f t="shared" si="116"/>
        <v>0</v>
      </c>
      <c r="P631" s="72">
        <f t="shared" si="117"/>
        <v>0</v>
      </c>
      <c r="Q631" s="72">
        <f t="shared" si="111"/>
        <v>0</v>
      </c>
      <c r="R631" s="74">
        <f t="shared" si="118"/>
        <v>0</v>
      </c>
      <c r="S631" s="75">
        <f>IF(I631&gt;0,Q631-(SUM($J$7:J631)+$E$35),0)</f>
        <v>0</v>
      </c>
      <c r="T631" s="76">
        <f t="shared" si="119"/>
        <v>1</v>
      </c>
      <c r="U631" s="76">
        <f t="shared" si="120"/>
        <v>0</v>
      </c>
      <c r="V631" s="77">
        <f t="shared" si="112"/>
        <v>360</v>
      </c>
      <c r="W631" s="78">
        <f t="shared" si="113"/>
        <v>0</v>
      </c>
    </row>
    <row r="632" spans="9:23" x14ac:dyDescent="0.25">
      <c r="I632" s="79">
        <f t="shared" si="114"/>
        <v>0</v>
      </c>
      <c r="J632" s="72">
        <f t="shared" si="110"/>
        <v>0</v>
      </c>
      <c r="K632" s="80"/>
      <c r="L632" s="72">
        <f t="shared" si="121"/>
        <v>0</v>
      </c>
      <c r="M632" s="72">
        <f>0</f>
        <v>0</v>
      </c>
      <c r="N632" s="72">
        <f t="shared" si="115"/>
        <v>0</v>
      </c>
      <c r="O632" s="72">
        <f t="shared" si="116"/>
        <v>0</v>
      </c>
      <c r="P632" s="72">
        <f t="shared" si="117"/>
        <v>0</v>
      </c>
      <c r="Q632" s="72">
        <f t="shared" si="111"/>
        <v>0</v>
      </c>
      <c r="R632" s="74">
        <f t="shared" si="118"/>
        <v>0</v>
      </c>
      <c r="S632" s="75">
        <f>IF(I632&gt;0,Q632-(SUM($J$7:J632)+$E$35),0)</f>
        <v>0</v>
      </c>
      <c r="T632" s="76">
        <f t="shared" si="119"/>
        <v>1</v>
      </c>
      <c r="U632" s="76">
        <f t="shared" si="120"/>
        <v>0</v>
      </c>
      <c r="V632" s="77">
        <f t="shared" si="112"/>
        <v>360</v>
      </c>
      <c r="W632" s="78">
        <f t="shared" si="113"/>
        <v>0</v>
      </c>
    </row>
    <row r="633" spans="9:23" x14ac:dyDescent="0.25">
      <c r="I633" s="79">
        <f t="shared" si="114"/>
        <v>0</v>
      </c>
      <c r="J633" s="72">
        <f t="shared" si="110"/>
        <v>0</v>
      </c>
      <c r="K633" s="80"/>
      <c r="L633" s="72">
        <f t="shared" si="121"/>
        <v>0</v>
      </c>
      <c r="M633" s="72">
        <f>0</f>
        <v>0</v>
      </c>
      <c r="N633" s="72">
        <f t="shared" si="115"/>
        <v>0</v>
      </c>
      <c r="O633" s="72">
        <f t="shared" si="116"/>
        <v>0</v>
      </c>
      <c r="P633" s="72">
        <f t="shared" si="117"/>
        <v>0</v>
      </c>
      <c r="Q633" s="72">
        <f t="shared" si="111"/>
        <v>0</v>
      </c>
      <c r="R633" s="74">
        <f t="shared" si="118"/>
        <v>0</v>
      </c>
      <c r="S633" s="75">
        <f>IF(I633&gt;0,Q633-(SUM($J$7:J633)+$E$35),0)</f>
        <v>0</v>
      </c>
      <c r="T633" s="76">
        <f t="shared" si="119"/>
        <v>1</v>
      </c>
      <c r="U633" s="76">
        <f t="shared" si="120"/>
        <v>0</v>
      </c>
      <c r="V633" s="77">
        <f t="shared" si="112"/>
        <v>360</v>
      </c>
      <c r="W633" s="78">
        <f t="shared" si="113"/>
        <v>0</v>
      </c>
    </row>
    <row r="634" spans="9:23" x14ac:dyDescent="0.25">
      <c r="I634" s="79">
        <f t="shared" si="114"/>
        <v>0</v>
      </c>
      <c r="J634" s="72">
        <f t="shared" si="110"/>
        <v>0</v>
      </c>
      <c r="K634" s="80"/>
      <c r="L634" s="72">
        <f t="shared" si="121"/>
        <v>0</v>
      </c>
      <c r="M634" s="72">
        <f>0</f>
        <v>0</v>
      </c>
      <c r="N634" s="72">
        <f t="shared" si="115"/>
        <v>0</v>
      </c>
      <c r="O634" s="72">
        <f t="shared" si="116"/>
        <v>0</v>
      </c>
      <c r="P634" s="72">
        <f t="shared" si="117"/>
        <v>0</v>
      </c>
      <c r="Q634" s="72">
        <f t="shared" si="111"/>
        <v>0</v>
      </c>
      <c r="R634" s="74">
        <f t="shared" si="118"/>
        <v>0</v>
      </c>
      <c r="S634" s="75">
        <f>IF(I634&gt;0,Q634-(SUM($J$7:J634)+$E$35),0)</f>
        <v>0</v>
      </c>
      <c r="T634" s="76">
        <f t="shared" si="119"/>
        <v>1</v>
      </c>
      <c r="U634" s="76">
        <f t="shared" si="120"/>
        <v>0</v>
      </c>
      <c r="V634" s="77">
        <f t="shared" si="112"/>
        <v>360</v>
      </c>
      <c r="W634" s="78">
        <f t="shared" si="113"/>
        <v>0</v>
      </c>
    </row>
    <row r="635" spans="9:23" x14ac:dyDescent="0.25">
      <c r="I635" s="79">
        <f t="shared" si="114"/>
        <v>0</v>
      </c>
      <c r="J635" s="72">
        <f t="shared" si="110"/>
        <v>0</v>
      </c>
      <c r="K635" s="80"/>
      <c r="L635" s="72">
        <f t="shared" si="121"/>
        <v>0</v>
      </c>
      <c r="M635" s="72">
        <f>0</f>
        <v>0</v>
      </c>
      <c r="N635" s="72">
        <f t="shared" si="115"/>
        <v>0</v>
      </c>
      <c r="O635" s="72">
        <f t="shared" si="116"/>
        <v>0</v>
      </c>
      <c r="P635" s="72">
        <f t="shared" si="117"/>
        <v>0</v>
      </c>
      <c r="Q635" s="72">
        <f t="shared" si="111"/>
        <v>0</v>
      </c>
      <c r="R635" s="74">
        <f t="shared" si="118"/>
        <v>0</v>
      </c>
      <c r="S635" s="75">
        <f>IF(I635&gt;0,Q635-(SUM($J$7:J635)+$E$35),0)</f>
        <v>0</v>
      </c>
      <c r="T635" s="76">
        <f t="shared" si="119"/>
        <v>1</v>
      </c>
      <c r="U635" s="76">
        <f t="shared" si="120"/>
        <v>0</v>
      </c>
      <c r="V635" s="77">
        <f t="shared" si="112"/>
        <v>360</v>
      </c>
      <c r="W635" s="78">
        <f t="shared" si="113"/>
        <v>0</v>
      </c>
    </row>
    <row r="636" spans="9:23" x14ac:dyDescent="0.25">
      <c r="I636" s="79">
        <f t="shared" si="114"/>
        <v>0</v>
      </c>
      <c r="J636" s="72">
        <f t="shared" si="110"/>
        <v>0</v>
      </c>
      <c r="K636" s="80"/>
      <c r="L636" s="72">
        <f t="shared" si="121"/>
        <v>0</v>
      </c>
      <c r="M636" s="72">
        <f>0</f>
        <v>0</v>
      </c>
      <c r="N636" s="72">
        <f t="shared" si="115"/>
        <v>0</v>
      </c>
      <c r="O636" s="72">
        <f t="shared" si="116"/>
        <v>0</v>
      </c>
      <c r="P636" s="72">
        <f t="shared" si="117"/>
        <v>0</v>
      </c>
      <c r="Q636" s="72">
        <f t="shared" si="111"/>
        <v>0</v>
      </c>
      <c r="R636" s="74">
        <f t="shared" si="118"/>
        <v>0</v>
      </c>
      <c r="S636" s="75">
        <f>IF(I636&gt;0,Q636-(SUM($J$7:J636)+$E$35),0)</f>
        <v>0</v>
      </c>
      <c r="T636" s="76">
        <f t="shared" si="119"/>
        <v>1</v>
      </c>
      <c r="U636" s="76">
        <f t="shared" si="120"/>
        <v>0</v>
      </c>
      <c r="V636" s="77">
        <f t="shared" si="112"/>
        <v>360</v>
      </c>
      <c r="W636" s="78">
        <f t="shared" si="113"/>
        <v>0</v>
      </c>
    </row>
    <row r="637" spans="9:23" x14ac:dyDescent="0.25">
      <c r="I637" s="79">
        <f t="shared" si="114"/>
        <v>0</v>
      </c>
      <c r="J637" s="72">
        <f t="shared" si="110"/>
        <v>0</v>
      </c>
      <c r="K637" s="80"/>
      <c r="L637" s="72">
        <f t="shared" si="121"/>
        <v>0</v>
      </c>
      <c r="M637" s="72">
        <f>0</f>
        <v>0</v>
      </c>
      <c r="N637" s="72">
        <f t="shared" si="115"/>
        <v>0</v>
      </c>
      <c r="O637" s="72">
        <f t="shared" si="116"/>
        <v>0</v>
      </c>
      <c r="P637" s="72">
        <f t="shared" si="117"/>
        <v>0</v>
      </c>
      <c r="Q637" s="72">
        <f t="shared" si="111"/>
        <v>0</v>
      </c>
      <c r="R637" s="74">
        <f t="shared" si="118"/>
        <v>0</v>
      </c>
      <c r="S637" s="75">
        <f>IF(I637&gt;0,Q637-(SUM($J$7:J637)+$E$35),0)</f>
        <v>0</v>
      </c>
      <c r="T637" s="76">
        <f t="shared" si="119"/>
        <v>1</v>
      </c>
      <c r="U637" s="76">
        <f t="shared" si="120"/>
        <v>0</v>
      </c>
      <c r="V637" s="77">
        <f t="shared" si="112"/>
        <v>360</v>
      </c>
      <c r="W637" s="78">
        <f t="shared" si="113"/>
        <v>0</v>
      </c>
    </row>
    <row r="638" spans="9:23" x14ac:dyDescent="0.25">
      <c r="I638" s="79">
        <f t="shared" si="114"/>
        <v>0</v>
      </c>
      <c r="J638" s="72">
        <f t="shared" si="110"/>
        <v>0</v>
      </c>
      <c r="K638" s="80"/>
      <c r="L638" s="72">
        <f t="shared" si="121"/>
        <v>0</v>
      </c>
      <c r="M638" s="72">
        <f>0</f>
        <v>0</v>
      </c>
      <c r="N638" s="72">
        <f t="shared" si="115"/>
        <v>0</v>
      </c>
      <c r="O638" s="72">
        <f t="shared" si="116"/>
        <v>0</v>
      </c>
      <c r="P638" s="72">
        <f t="shared" si="117"/>
        <v>0</v>
      </c>
      <c r="Q638" s="72">
        <f t="shared" si="111"/>
        <v>0</v>
      </c>
      <c r="R638" s="74">
        <f t="shared" si="118"/>
        <v>0</v>
      </c>
      <c r="S638" s="75">
        <f>IF(I638&gt;0,Q638-(SUM($J$7:J638)+$E$35),0)</f>
        <v>0</v>
      </c>
      <c r="T638" s="76">
        <f t="shared" si="119"/>
        <v>1</v>
      </c>
      <c r="U638" s="76">
        <f t="shared" si="120"/>
        <v>0</v>
      </c>
      <c r="V638" s="77">
        <f t="shared" si="112"/>
        <v>360</v>
      </c>
      <c r="W638" s="78">
        <f t="shared" si="113"/>
        <v>0</v>
      </c>
    </row>
    <row r="639" spans="9:23" x14ac:dyDescent="0.25">
      <c r="I639" s="79">
        <f t="shared" si="114"/>
        <v>0</v>
      </c>
      <c r="J639" s="72">
        <f t="shared" si="110"/>
        <v>0</v>
      </c>
      <c r="K639" s="80"/>
      <c r="L639" s="72">
        <f t="shared" si="121"/>
        <v>0</v>
      </c>
      <c r="M639" s="72">
        <f>0</f>
        <v>0</v>
      </c>
      <c r="N639" s="72">
        <f t="shared" si="115"/>
        <v>0</v>
      </c>
      <c r="O639" s="72">
        <f t="shared" si="116"/>
        <v>0</v>
      </c>
      <c r="P639" s="72">
        <f t="shared" si="117"/>
        <v>0</v>
      </c>
      <c r="Q639" s="72">
        <f t="shared" si="111"/>
        <v>0</v>
      </c>
      <c r="R639" s="74">
        <f t="shared" si="118"/>
        <v>0</v>
      </c>
      <c r="S639" s="75">
        <f>IF(I639&gt;0,Q639-(SUM($J$7:J639)+$E$35),0)</f>
        <v>0</v>
      </c>
      <c r="T639" s="76">
        <f t="shared" si="119"/>
        <v>1</v>
      </c>
      <c r="U639" s="76">
        <f t="shared" si="120"/>
        <v>0</v>
      </c>
      <c r="V639" s="77">
        <f t="shared" si="112"/>
        <v>360</v>
      </c>
      <c r="W639" s="78">
        <f t="shared" si="113"/>
        <v>0</v>
      </c>
    </row>
    <row r="640" spans="9:23" x14ac:dyDescent="0.25">
      <c r="I640" s="79">
        <f t="shared" si="114"/>
        <v>0</v>
      </c>
      <c r="J640" s="72">
        <f t="shared" si="110"/>
        <v>0</v>
      </c>
      <c r="K640" s="80"/>
      <c r="L640" s="72">
        <f t="shared" si="121"/>
        <v>0</v>
      </c>
      <c r="M640" s="72">
        <f>0</f>
        <v>0</v>
      </c>
      <c r="N640" s="72">
        <f t="shared" si="115"/>
        <v>0</v>
      </c>
      <c r="O640" s="72">
        <f t="shared" si="116"/>
        <v>0</v>
      </c>
      <c r="P640" s="72">
        <f t="shared" si="117"/>
        <v>0</v>
      </c>
      <c r="Q640" s="72">
        <f t="shared" si="111"/>
        <v>0</v>
      </c>
      <c r="R640" s="74">
        <f t="shared" si="118"/>
        <v>0</v>
      </c>
      <c r="S640" s="75">
        <f>IF(I640&gt;0,Q640-(SUM($J$7:J640)+$E$35),0)</f>
        <v>0</v>
      </c>
      <c r="T640" s="76">
        <f t="shared" si="119"/>
        <v>1</v>
      </c>
      <c r="U640" s="76">
        <f t="shared" si="120"/>
        <v>0</v>
      </c>
      <c r="V640" s="77">
        <f t="shared" si="112"/>
        <v>360</v>
      </c>
      <c r="W640" s="78">
        <f t="shared" si="113"/>
        <v>0</v>
      </c>
    </row>
    <row r="641" spans="9:23" x14ac:dyDescent="0.25">
      <c r="I641" s="79">
        <f t="shared" si="114"/>
        <v>0</v>
      </c>
      <c r="J641" s="72">
        <f t="shared" si="110"/>
        <v>0</v>
      </c>
      <c r="K641" s="80"/>
      <c r="L641" s="72">
        <f t="shared" si="121"/>
        <v>0</v>
      </c>
      <c r="M641" s="72">
        <f>0</f>
        <v>0</v>
      </c>
      <c r="N641" s="72">
        <f t="shared" si="115"/>
        <v>0</v>
      </c>
      <c r="O641" s="72">
        <f t="shared" si="116"/>
        <v>0</v>
      </c>
      <c r="P641" s="72">
        <f t="shared" si="117"/>
        <v>0</v>
      </c>
      <c r="Q641" s="72">
        <f t="shared" si="111"/>
        <v>0</v>
      </c>
      <c r="R641" s="74">
        <f t="shared" si="118"/>
        <v>0</v>
      </c>
      <c r="S641" s="75">
        <f>IF(I641&gt;0,Q641-(SUM($J$7:J641)+$E$35),0)</f>
        <v>0</v>
      </c>
      <c r="T641" s="76">
        <f t="shared" si="119"/>
        <v>1</v>
      </c>
      <c r="U641" s="76">
        <f t="shared" si="120"/>
        <v>0</v>
      </c>
      <c r="V641" s="77">
        <f t="shared" si="112"/>
        <v>360</v>
      </c>
      <c r="W641" s="78">
        <f t="shared" si="113"/>
        <v>0</v>
      </c>
    </row>
    <row r="642" spans="9:23" x14ac:dyDescent="0.25">
      <c r="I642" s="79">
        <f t="shared" si="114"/>
        <v>0</v>
      </c>
      <c r="J642" s="72">
        <f t="shared" si="110"/>
        <v>0</v>
      </c>
      <c r="K642" s="80"/>
      <c r="L642" s="72">
        <f t="shared" si="121"/>
        <v>0</v>
      </c>
      <c r="M642" s="72">
        <f>0</f>
        <v>0</v>
      </c>
      <c r="N642" s="72">
        <f t="shared" si="115"/>
        <v>0</v>
      </c>
      <c r="O642" s="72">
        <f t="shared" si="116"/>
        <v>0</v>
      </c>
      <c r="P642" s="72">
        <f t="shared" si="117"/>
        <v>0</v>
      </c>
      <c r="Q642" s="72">
        <f t="shared" si="111"/>
        <v>0</v>
      </c>
      <c r="R642" s="74">
        <f t="shared" si="118"/>
        <v>0</v>
      </c>
      <c r="S642" s="75">
        <f>IF(I642&gt;0,Q642-(SUM($J$7:J642)+$E$35),0)</f>
        <v>0</v>
      </c>
      <c r="T642" s="76">
        <f t="shared" si="119"/>
        <v>1</v>
      </c>
      <c r="U642" s="76">
        <f t="shared" si="120"/>
        <v>0</v>
      </c>
      <c r="V642" s="77">
        <f t="shared" si="112"/>
        <v>360</v>
      </c>
      <c r="W642" s="78">
        <f t="shared" si="113"/>
        <v>0</v>
      </c>
    </row>
    <row r="643" spans="9:23" x14ac:dyDescent="0.25">
      <c r="I643" s="79">
        <f t="shared" si="114"/>
        <v>0</v>
      </c>
      <c r="J643" s="72">
        <f t="shared" si="110"/>
        <v>0</v>
      </c>
      <c r="K643" s="80"/>
      <c r="L643" s="72">
        <f t="shared" si="121"/>
        <v>0</v>
      </c>
      <c r="M643" s="72">
        <f>0</f>
        <v>0</v>
      </c>
      <c r="N643" s="72">
        <f t="shared" si="115"/>
        <v>0</v>
      </c>
      <c r="O643" s="72">
        <f t="shared" si="116"/>
        <v>0</v>
      </c>
      <c r="P643" s="72">
        <f t="shared" si="117"/>
        <v>0</v>
      </c>
      <c r="Q643" s="72">
        <f t="shared" si="111"/>
        <v>0</v>
      </c>
      <c r="R643" s="74">
        <f t="shared" si="118"/>
        <v>0</v>
      </c>
      <c r="S643" s="75">
        <f>IF(I643&gt;0,Q643-(SUM($J$7:J643)+$E$35),0)</f>
        <v>0</v>
      </c>
      <c r="T643" s="76">
        <f t="shared" si="119"/>
        <v>1</v>
      </c>
      <c r="U643" s="76">
        <f t="shared" si="120"/>
        <v>0</v>
      </c>
      <c r="V643" s="77">
        <f t="shared" si="112"/>
        <v>360</v>
      </c>
      <c r="W643" s="78">
        <f t="shared" si="113"/>
        <v>0</v>
      </c>
    </row>
    <row r="644" spans="9:23" x14ac:dyDescent="0.25">
      <c r="I644" s="79">
        <f t="shared" si="114"/>
        <v>0</v>
      </c>
      <c r="J644" s="72">
        <f t="shared" si="110"/>
        <v>0</v>
      </c>
      <c r="K644" s="80"/>
      <c r="L644" s="72">
        <f t="shared" si="121"/>
        <v>0</v>
      </c>
      <c r="M644" s="72">
        <f>0</f>
        <v>0</v>
      </c>
      <c r="N644" s="72">
        <f t="shared" si="115"/>
        <v>0</v>
      </c>
      <c r="O644" s="72">
        <f t="shared" si="116"/>
        <v>0</v>
      </c>
      <c r="P644" s="72">
        <f t="shared" si="117"/>
        <v>0</v>
      </c>
      <c r="Q644" s="72">
        <f t="shared" si="111"/>
        <v>0</v>
      </c>
      <c r="R644" s="74">
        <f t="shared" si="118"/>
        <v>0</v>
      </c>
      <c r="S644" s="75">
        <f>IF(I644&gt;0,Q644-(SUM($J$7:J644)+$E$35),0)</f>
        <v>0</v>
      </c>
      <c r="T644" s="76">
        <f t="shared" si="119"/>
        <v>1</v>
      </c>
      <c r="U644" s="76">
        <f t="shared" si="120"/>
        <v>0</v>
      </c>
      <c r="V644" s="77">
        <f t="shared" si="112"/>
        <v>360</v>
      </c>
      <c r="W644" s="78">
        <f t="shared" si="113"/>
        <v>0</v>
      </c>
    </row>
    <row r="645" spans="9:23" x14ac:dyDescent="0.25">
      <c r="I645" s="79">
        <f t="shared" si="114"/>
        <v>0</v>
      </c>
      <c r="J645" s="72">
        <f t="shared" si="110"/>
        <v>0</v>
      </c>
      <c r="K645" s="80"/>
      <c r="L645" s="72">
        <f t="shared" si="121"/>
        <v>0</v>
      </c>
      <c r="M645" s="72">
        <f>0</f>
        <v>0</v>
      </c>
      <c r="N645" s="72">
        <f t="shared" si="115"/>
        <v>0</v>
      </c>
      <c r="O645" s="72">
        <f t="shared" si="116"/>
        <v>0</v>
      </c>
      <c r="P645" s="72">
        <f t="shared" si="117"/>
        <v>0</v>
      </c>
      <c r="Q645" s="72">
        <f t="shared" si="111"/>
        <v>0</v>
      </c>
      <c r="R645" s="74">
        <f t="shared" si="118"/>
        <v>0</v>
      </c>
      <c r="S645" s="75">
        <f>IF(I645&gt;0,Q645-(SUM($J$7:J645)+$E$35),0)</f>
        <v>0</v>
      </c>
      <c r="T645" s="76">
        <f t="shared" si="119"/>
        <v>1</v>
      </c>
      <c r="U645" s="76">
        <f t="shared" si="120"/>
        <v>0</v>
      </c>
      <c r="V645" s="77">
        <f t="shared" si="112"/>
        <v>360</v>
      </c>
      <c r="W645" s="78">
        <f t="shared" si="113"/>
        <v>0</v>
      </c>
    </row>
    <row r="646" spans="9:23" x14ac:dyDescent="0.25">
      <c r="I646" s="79">
        <f t="shared" si="114"/>
        <v>0</v>
      </c>
      <c r="J646" s="72">
        <f t="shared" si="110"/>
        <v>0</v>
      </c>
      <c r="K646" s="80"/>
      <c r="L646" s="72">
        <f t="shared" si="121"/>
        <v>0</v>
      </c>
      <c r="M646" s="72">
        <f>0</f>
        <v>0</v>
      </c>
      <c r="N646" s="72">
        <f t="shared" si="115"/>
        <v>0</v>
      </c>
      <c r="O646" s="72">
        <f t="shared" si="116"/>
        <v>0</v>
      </c>
      <c r="P646" s="72">
        <f t="shared" si="117"/>
        <v>0</v>
      </c>
      <c r="Q646" s="72">
        <f t="shared" si="111"/>
        <v>0</v>
      </c>
      <c r="R646" s="74">
        <f t="shared" si="118"/>
        <v>0</v>
      </c>
      <c r="S646" s="75">
        <f>IF(I646&gt;0,Q646-(SUM($J$7:J646)+$E$35),0)</f>
        <v>0</v>
      </c>
      <c r="T646" s="76">
        <f t="shared" si="119"/>
        <v>1</v>
      </c>
      <c r="U646" s="76">
        <f t="shared" si="120"/>
        <v>0</v>
      </c>
      <c r="V646" s="77">
        <f t="shared" si="112"/>
        <v>360</v>
      </c>
      <c r="W646" s="78">
        <f t="shared" si="113"/>
        <v>0</v>
      </c>
    </row>
    <row r="647" spans="9:23" x14ac:dyDescent="0.25">
      <c r="I647" s="79">
        <f t="shared" si="114"/>
        <v>0</v>
      </c>
      <c r="J647" s="72">
        <f t="shared" ref="J647:J710" si="122">(IF(I647&gt;0,$J$5,0))</f>
        <v>0</v>
      </c>
      <c r="K647" s="80"/>
      <c r="L647" s="72">
        <f t="shared" si="121"/>
        <v>0</v>
      </c>
      <c r="M647" s="72">
        <f>0</f>
        <v>0</v>
      </c>
      <c r="N647" s="72">
        <f t="shared" si="115"/>
        <v>0</v>
      </c>
      <c r="O647" s="72">
        <f t="shared" si="116"/>
        <v>0</v>
      </c>
      <c r="P647" s="72">
        <f t="shared" si="117"/>
        <v>0</v>
      </c>
      <c r="Q647" s="72">
        <f t="shared" ref="Q647:Q710" si="123">O647+P647</f>
        <v>0</v>
      </c>
      <c r="R647" s="74">
        <f t="shared" si="118"/>
        <v>0</v>
      </c>
      <c r="S647" s="75">
        <f>IF(I647&gt;0,Q647-(SUM($J$7:J647)+$E$35),0)</f>
        <v>0</v>
      </c>
      <c r="T647" s="76">
        <f t="shared" si="119"/>
        <v>1</v>
      </c>
      <c r="U647" s="76">
        <f t="shared" si="120"/>
        <v>0</v>
      </c>
      <c r="V647" s="77">
        <f t="shared" ref="V647:V710" si="124">$I$5-I648</f>
        <v>360</v>
      </c>
      <c r="W647" s="78">
        <f t="shared" ref="W647:W710" si="125">Q647</f>
        <v>0</v>
      </c>
    </row>
    <row r="648" spans="9:23" x14ac:dyDescent="0.25">
      <c r="I648" s="79">
        <f t="shared" ref="I648:I711" si="126">IF(I647-1&gt;0,I647-1,0)</f>
        <v>0</v>
      </c>
      <c r="J648" s="72">
        <f t="shared" si="122"/>
        <v>0</v>
      </c>
      <c r="K648" s="80"/>
      <c r="L648" s="72">
        <f t="shared" si="121"/>
        <v>0</v>
      </c>
      <c r="M648" s="72">
        <f>0</f>
        <v>0</v>
      </c>
      <c r="N648" s="72">
        <f t="shared" ref="N648:N711" si="127">IF(I648&gt;0,O648*($N$5/12),0)</f>
        <v>0</v>
      </c>
      <c r="O648" s="72">
        <f t="shared" ref="O648:O711" si="128">IF(I648&gt;0,(Q647+R648)*(1-($N$5/12)),0)</f>
        <v>0</v>
      </c>
      <c r="P648" s="72">
        <f t="shared" ref="P648:P711" si="129">O648*($B$15/12)</f>
        <v>0</v>
      </c>
      <c r="Q648" s="72">
        <f t="shared" si="123"/>
        <v>0</v>
      </c>
      <c r="R648" s="74">
        <f t="shared" ref="R648:R711" si="130">IF(I648&gt;0,(J648-K648-L648-M648),0)</f>
        <v>0</v>
      </c>
      <c r="S648" s="75">
        <f>IF(I648&gt;0,Q648-(SUM($J$7:J648)+$E$35),0)</f>
        <v>0</v>
      </c>
      <c r="T648" s="76">
        <f t="shared" ref="T648:T711" si="131">IF(S648&lt;0,0,1)</f>
        <v>1</v>
      </c>
      <c r="U648" s="76">
        <f t="shared" ref="U648:U711" si="132">T649-T648</f>
        <v>0</v>
      </c>
      <c r="V648" s="77">
        <f t="shared" si="124"/>
        <v>360</v>
      </c>
      <c r="W648" s="78">
        <f t="shared" si="125"/>
        <v>0</v>
      </c>
    </row>
    <row r="649" spans="9:23" x14ac:dyDescent="0.25">
      <c r="I649" s="79">
        <f t="shared" si="126"/>
        <v>0</v>
      </c>
      <c r="J649" s="72">
        <f t="shared" si="122"/>
        <v>0</v>
      </c>
      <c r="K649" s="80"/>
      <c r="L649" s="72">
        <f t="shared" si="121"/>
        <v>0</v>
      </c>
      <c r="M649" s="72">
        <f>0</f>
        <v>0</v>
      </c>
      <c r="N649" s="72">
        <f t="shared" si="127"/>
        <v>0</v>
      </c>
      <c r="O649" s="72">
        <f t="shared" si="128"/>
        <v>0</v>
      </c>
      <c r="P649" s="72">
        <f t="shared" si="129"/>
        <v>0</v>
      </c>
      <c r="Q649" s="72">
        <f t="shared" si="123"/>
        <v>0</v>
      </c>
      <c r="R649" s="74">
        <f t="shared" si="130"/>
        <v>0</v>
      </c>
      <c r="S649" s="75">
        <f>IF(I649&gt;0,Q649-(SUM($J$7:J649)+$E$35),0)</f>
        <v>0</v>
      </c>
      <c r="T649" s="76">
        <f t="shared" si="131"/>
        <v>1</v>
      </c>
      <c r="U649" s="76">
        <f t="shared" si="132"/>
        <v>0</v>
      </c>
      <c r="V649" s="77">
        <f t="shared" si="124"/>
        <v>360</v>
      </c>
      <c r="W649" s="78">
        <f t="shared" si="125"/>
        <v>0</v>
      </c>
    </row>
    <row r="650" spans="9:23" x14ac:dyDescent="0.25">
      <c r="I650" s="79">
        <f t="shared" si="126"/>
        <v>0</v>
      </c>
      <c r="J650" s="72">
        <f t="shared" si="122"/>
        <v>0</v>
      </c>
      <c r="K650" s="80"/>
      <c r="L650" s="72">
        <f t="shared" si="121"/>
        <v>0</v>
      </c>
      <c r="M650" s="72">
        <f>0</f>
        <v>0</v>
      </c>
      <c r="N650" s="72">
        <f t="shared" si="127"/>
        <v>0</v>
      </c>
      <c r="O650" s="72">
        <f t="shared" si="128"/>
        <v>0</v>
      </c>
      <c r="P650" s="72">
        <f t="shared" si="129"/>
        <v>0</v>
      </c>
      <c r="Q650" s="72">
        <f t="shared" si="123"/>
        <v>0</v>
      </c>
      <c r="R650" s="74">
        <f t="shared" si="130"/>
        <v>0</v>
      </c>
      <c r="S650" s="75">
        <f>IF(I650&gt;0,Q650-(SUM($J$7:J650)+$E$35),0)</f>
        <v>0</v>
      </c>
      <c r="T650" s="76">
        <f t="shared" si="131"/>
        <v>1</v>
      </c>
      <c r="U650" s="76">
        <f t="shared" si="132"/>
        <v>0</v>
      </c>
      <c r="V650" s="77">
        <f t="shared" si="124"/>
        <v>360</v>
      </c>
      <c r="W650" s="78">
        <f t="shared" si="125"/>
        <v>0</v>
      </c>
    </row>
    <row r="651" spans="9:23" x14ac:dyDescent="0.25">
      <c r="I651" s="79">
        <f t="shared" si="126"/>
        <v>0</v>
      </c>
      <c r="J651" s="72">
        <f t="shared" si="122"/>
        <v>0</v>
      </c>
      <c r="K651" s="80"/>
      <c r="L651" s="72">
        <f t="shared" si="121"/>
        <v>0</v>
      </c>
      <c r="M651" s="72">
        <f>0</f>
        <v>0</v>
      </c>
      <c r="N651" s="72">
        <f t="shared" si="127"/>
        <v>0</v>
      </c>
      <c r="O651" s="72">
        <f t="shared" si="128"/>
        <v>0</v>
      </c>
      <c r="P651" s="72">
        <f t="shared" si="129"/>
        <v>0</v>
      </c>
      <c r="Q651" s="72">
        <f t="shared" si="123"/>
        <v>0</v>
      </c>
      <c r="R651" s="74">
        <f t="shared" si="130"/>
        <v>0</v>
      </c>
      <c r="S651" s="75">
        <f>IF(I651&gt;0,Q651-(SUM($J$7:J651)+$E$35),0)</f>
        <v>0</v>
      </c>
      <c r="T651" s="76">
        <f t="shared" si="131"/>
        <v>1</v>
      </c>
      <c r="U651" s="76">
        <f t="shared" si="132"/>
        <v>0</v>
      </c>
      <c r="V651" s="77">
        <f t="shared" si="124"/>
        <v>360</v>
      </c>
      <c r="W651" s="78">
        <f t="shared" si="125"/>
        <v>0</v>
      </c>
    </row>
    <row r="652" spans="9:23" x14ac:dyDescent="0.25">
      <c r="I652" s="79">
        <f t="shared" si="126"/>
        <v>0</v>
      </c>
      <c r="J652" s="72">
        <f t="shared" si="122"/>
        <v>0</v>
      </c>
      <c r="K652" s="80"/>
      <c r="L652" s="72">
        <f t="shared" si="121"/>
        <v>0</v>
      </c>
      <c r="M652" s="72">
        <f>0</f>
        <v>0</v>
      </c>
      <c r="N652" s="72">
        <f t="shared" si="127"/>
        <v>0</v>
      </c>
      <c r="O652" s="72">
        <f t="shared" si="128"/>
        <v>0</v>
      </c>
      <c r="P652" s="72">
        <f t="shared" si="129"/>
        <v>0</v>
      </c>
      <c r="Q652" s="72">
        <f t="shared" si="123"/>
        <v>0</v>
      </c>
      <c r="R652" s="74">
        <f t="shared" si="130"/>
        <v>0</v>
      </c>
      <c r="S652" s="75">
        <f>IF(I652&gt;0,Q652-(SUM($J$7:J652)+$E$35),0)</f>
        <v>0</v>
      </c>
      <c r="T652" s="76">
        <f t="shared" si="131"/>
        <v>1</v>
      </c>
      <c r="U652" s="76">
        <f t="shared" si="132"/>
        <v>0</v>
      </c>
      <c r="V652" s="77">
        <f t="shared" si="124"/>
        <v>360</v>
      </c>
      <c r="W652" s="78">
        <f t="shared" si="125"/>
        <v>0</v>
      </c>
    </row>
    <row r="653" spans="9:23" x14ac:dyDescent="0.25">
      <c r="I653" s="79">
        <f t="shared" si="126"/>
        <v>0</v>
      </c>
      <c r="J653" s="72">
        <f t="shared" si="122"/>
        <v>0</v>
      </c>
      <c r="K653" s="80"/>
      <c r="L653" s="72">
        <f t="shared" si="121"/>
        <v>0</v>
      </c>
      <c r="M653" s="72">
        <f>0</f>
        <v>0</v>
      </c>
      <c r="N653" s="72">
        <f t="shared" si="127"/>
        <v>0</v>
      </c>
      <c r="O653" s="72">
        <f t="shared" si="128"/>
        <v>0</v>
      </c>
      <c r="P653" s="72">
        <f t="shared" si="129"/>
        <v>0</v>
      </c>
      <c r="Q653" s="72">
        <f t="shared" si="123"/>
        <v>0</v>
      </c>
      <c r="R653" s="74">
        <f t="shared" si="130"/>
        <v>0</v>
      </c>
      <c r="S653" s="75">
        <f>IF(I653&gt;0,Q653-(SUM($J$7:J653)+$E$35),0)</f>
        <v>0</v>
      </c>
      <c r="T653" s="76">
        <f t="shared" si="131"/>
        <v>1</v>
      </c>
      <c r="U653" s="76">
        <f t="shared" si="132"/>
        <v>0</v>
      </c>
      <c r="V653" s="77">
        <f t="shared" si="124"/>
        <v>360</v>
      </c>
      <c r="W653" s="78">
        <f t="shared" si="125"/>
        <v>0</v>
      </c>
    </row>
    <row r="654" spans="9:23" x14ac:dyDescent="0.25">
      <c r="I654" s="79">
        <f t="shared" si="126"/>
        <v>0</v>
      </c>
      <c r="J654" s="72">
        <f t="shared" si="122"/>
        <v>0</v>
      </c>
      <c r="K654" s="80"/>
      <c r="L654" s="72">
        <f t="shared" si="121"/>
        <v>0</v>
      </c>
      <c r="M654" s="72">
        <f>0</f>
        <v>0</v>
      </c>
      <c r="N654" s="72">
        <f t="shared" si="127"/>
        <v>0</v>
      </c>
      <c r="O654" s="72">
        <f t="shared" si="128"/>
        <v>0</v>
      </c>
      <c r="P654" s="72">
        <f t="shared" si="129"/>
        <v>0</v>
      </c>
      <c r="Q654" s="72">
        <f t="shared" si="123"/>
        <v>0</v>
      </c>
      <c r="R654" s="74">
        <f t="shared" si="130"/>
        <v>0</v>
      </c>
      <c r="S654" s="75">
        <f>IF(I654&gt;0,Q654-(SUM($J$7:J654)+$E$35),0)</f>
        <v>0</v>
      </c>
      <c r="T654" s="76">
        <f t="shared" si="131"/>
        <v>1</v>
      </c>
      <c r="U654" s="76">
        <f t="shared" si="132"/>
        <v>0</v>
      </c>
      <c r="V654" s="77">
        <f t="shared" si="124"/>
        <v>360</v>
      </c>
      <c r="W654" s="78">
        <f t="shared" si="125"/>
        <v>0</v>
      </c>
    </row>
    <row r="655" spans="9:23" x14ac:dyDescent="0.25">
      <c r="I655" s="79">
        <f t="shared" si="126"/>
        <v>0</v>
      </c>
      <c r="J655" s="72">
        <f t="shared" si="122"/>
        <v>0</v>
      </c>
      <c r="K655" s="80"/>
      <c r="L655" s="72">
        <f t="shared" si="121"/>
        <v>0</v>
      </c>
      <c r="M655" s="72">
        <f>0</f>
        <v>0</v>
      </c>
      <c r="N655" s="72">
        <f t="shared" si="127"/>
        <v>0</v>
      </c>
      <c r="O655" s="72">
        <f t="shared" si="128"/>
        <v>0</v>
      </c>
      <c r="P655" s="72">
        <f t="shared" si="129"/>
        <v>0</v>
      </c>
      <c r="Q655" s="72">
        <f t="shared" si="123"/>
        <v>0</v>
      </c>
      <c r="R655" s="74">
        <f t="shared" si="130"/>
        <v>0</v>
      </c>
      <c r="S655" s="75">
        <f>IF(I655&gt;0,Q655-(SUM($J$7:J655)+$E$35),0)</f>
        <v>0</v>
      </c>
      <c r="T655" s="76">
        <f t="shared" si="131"/>
        <v>1</v>
      </c>
      <c r="U655" s="76">
        <f t="shared" si="132"/>
        <v>0</v>
      </c>
      <c r="V655" s="77">
        <f t="shared" si="124"/>
        <v>360</v>
      </c>
      <c r="W655" s="78">
        <f t="shared" si="125"/>
        <v>0</v>
      </c>
    </row>
    <row r="656" spans="9:23" x14ac:dyDescent="0.25">
      <c r="I656" s="79">
        <f t="shared" si="126"/>
        <v>0</v>
      </c>
      <c r="J656" s="72">
        <f t="shared" si="122"/>
        <v>0</v>
      </c>
      <c r="K656" s="80"/>
      <c r="L656" s="72">
        <f t="shared" si="121"/>
        <v>0</v>
      </c>
      <c r="M656" s="72">
        <f>0</f>
        <v>0</v>
      </c>
      <c r="N656" s="72">
        <f t="shared" si="127"/>
        <v>0</v>
      </c>
      <c r="O656" s="72">
        <f t="shared" si="128"/>
        <v>0</v>
      </c>
      <c r="P656" s="72">
        <f t="shared" si="129"/>
        <v>0</v>
      </c>
      <c r="Q656" s="72">
        <f t="shared" si="123"/>
        <v>0</v>
      </c>
      <c r="R656" s="74">
        <f t="shared" si="130"/>
        <v>0</v>
      </c>
      <c r="S656" s="75">
        <f>IF(I656&gt;0,Q656-(SUM($J$7:J656)+$E$35),0)</f>
        <v>0</v>
      </c>
      <c r="T656" s="76">
        <f t="shared" si="131"/>
        <v>1</v>
      </c>
      <c r="U656" s="76">
        <f t="shared" si="132"/>
        <v>0</v>
      </c>
      <c r="V656" s="77">
        <f t="shared" si="124"/>
        <v>360</v>
      </c>
      <c r="W656" s="78">
        <f t="shared" si="125"/>
        <v>0</v>
      </c>
    </row>
    <row r="657" spans="9:23" x14ac:dyDescent="0.25">
      <c r="I657" s="79">
        <f t="shared" si="126"/>
        <v>0</v>
      </c>
      <c r="J657" s="72">
        <f t="shared" si="122"/>
        <v>0</v>
      </c>
      <c r="K657" s="80"/>
      <c r="L657" s="72">
        <f t="shared" si="121"/>
        <v>0</v>
      </c>
      <c r="M657" s="72">
        <f>0</f>
        <v>0</v>
      </c>
      <c r="N657" s="72">
        <f t="shared" si="127"/>
        <v>0</v>
      </c>
      <c r="O657" s="72">
        <f t="shared" si="128"/>
        <v>0</v>
      </c>
      <c r="P657" s="72">
        <f t="shared" si="129"/>
        <v>0</v>
      </c>
      <c r="Q657" s="72">
        <f t="shared" si="123"/>
        <v>0</v>
      </c>
      <c r="R657" s="74">
        <f t="shared" si="130"/>
        <v>0</v>
      </c>
      <c r="S657" s="75">
        <f>IF(I657&gt;0,Q657-(SUM($J$7:J657)+$E$35),0)</f>
        <v>0</v>
      </c>
      <c r="T657" s="76">
        <f t="shared" si="131"/>
        <v>1</v>
      </c>
      <c r="U657" s="76">
        <f t="shared" si="132"/>
        <v>0</v>
      </c>
      <c r="V657" s="77">
        <f t="shared" si="124"/>
        <v>360</v>
      </c>
      <c r="W657" s="78">
        <f t="shared" si="125"/>
        <v>0</v>
      </c>
    </row>
    <row r="658" spans="9:23" x14ac:dyDescent="0.25">
      <c r="I658" s="79">
        <f t="shared" si="126"/>
        <v>0</v>
      </c>
      <c r="J658" s="72">
        <f t="shared" si="122"/>
        <v>0</v>
      </c>
      <c r="K658" s="80"/>
      <c r="L658" s="72">
        <f t="shared" si="121"/>
        <v>0</v>
      </c>
      <c r="M658" s="72">
        <f>0</f>
        <v>0</v>
      </c>
      <c r="N658" s="72">
        <f t="shared" si="127"/>
        <v>0</v>
      </c>
      <c r="O658" s="72">
        <f t="shared" si="128"/>
        <v>0</v>
      </c>
      <c r="P658" s="72">
        <f t="shared" si="129"/>
        <v>0</v>
      </c>
      <c r="Q658" s="72">
        <f t="shared" si="123"/>
        <v>0</v>
      </c>
      <c r="R658" s="74">
        <f t="shared" si="130"/>
        <v>0</v>
      </c>
      <c r="S658" s="75">
        <f>IF(I658&gt;0,Q658-(SUM($J$7:J658)+$E$35),0)</f>
        <v>0</v>
      </c>
      <c r="T658" s="76">
        <f t="shared" si="131"/>
        <v>1</v>
      </c>
      <c r="U658" s="76">
        <f t="shared" si="132"/>
        <v>0</v>
      </c>
      <c r="V658" s="77">
        <f t="shared" si="124"/>
        <v>360</v>
      </c>
      <c r="W658" s="78">
        <f t="shared" si="125"/>
        <v>0</v>
      </c>
    </row>
    <row r="659" spans="9:23" x14ac:dyDescent="0.25">
      <c r="I659" s="79">
        <f t="shared" si="126"/>
        <v>0</v>
      </c>
      <c r="J659" s="72">
        <f t="shared" si="122"/>
        <v>0</v>
      </c>
      <c r="K659" s="80"/>
      <c r="L659" s="72">
        <f t="shared" si="121"/>
        <v>0</v>
      </c>
      <c r="M659" s="72">
        <f>0</f>
        <v>0</v>
      </c>
      <c r="N659" s="72">
        <f t="shared" si="127"/>
        <v>0</v>
      </c>
      <c r="O659" s="72">
        <f t="shared" si="128"/>
        <v>0</v>
      </c>
      <c r="P659" s="72">
        <f t="shared" si="129"/>
        <v>0</v>
      </c>
      <c r="Q659" s="72">
        <f t="shared" si="123"/>
        <v>0</v>
      </c>
      <c r="R659" s="74">
        <f t="shared" si="130"/>
        <v>0</v>
      </c>
      <c r="S659" s="75">
        <f>IF(I659&gt;0,Q659-(SUM($J$7:J659)+$E$35),0)</f>
        <v>0</v>
      </c>
      <c r="T659" s="76">
        <f t="shared" si="131"/>
        <v>1</v>
      </c>
      <c r="U659" s="76">
        <f t="shared" si="132"/>
        <v>0</v>
      </c>
      <c r="V659" s="77">
        <f t="shared" si="124"/>
        <v>360</v>
      </c>
      <c r="W659" s="78">
        <f t="shared" si="125"/>
        <v>0</v>
      </c>
    </row>
    <row r="660" spans="9:23" x14ac:dyDescent="0.25">
      <c r="I660" s="79">
        <f t="shared" si="126"/>
        <v>0</v>
      </c>
      <c r="J660" s="72">
        <f t="shared" si="122"/>
        <v>0</v>
      </c>
      <c r="K660" s="80"/>
      <c r="L660" s="72">
        <f t="shared" si="121"/>
        <v>0</v>
      </c>
      <c r="M660" s="72">
        <f>0</f>
        <v>0</v>
      </c>
      <c r="N660" s="72">
        <f t="shared" si="127"/>
        <v>0</v>
      </c>
      <c r="O660" s="72">
        <f t="shared" si="128"/>
        <v>0</v>
      </c>
      <c r="P660" s="72">
        <f t="shared" si="129"/>
        <v>0</v>
      </c>
      <c r="Q660" s="72">
        <f t="shared" si="123"/>
        <v>0</v>
      </c>
      <c r="R660" s="74">
        <f t="shared" si="130"/>
        <v>0</v>
      </c>
      <c r="S660" s="75">
        <f>IF(I660&gt;0,Q660-(SUM($J$7:J660)+$E$35),0)</f>
        <v>0</v>
      </c>
      <c r="T660" s="76">
        <f t="shared" si="131"/>
        <v>1</v>
      </c>
      <c r="U660" s="76">
        <f t="shared" si="132"/>
        <v>0</v>
      </c>
      <c r="V660" s="77">
        <f t="shared" si="124"/>
        <v>360</v>
      </c>
      <c r="W660" s="78">
        <f t="shared" si="125"/>
        <v>0</v>
      </c>
    </row>
    <row r="661" spans="9:23" x14ac:dyDescent="0.25">
      <c r="I661" s="79">
        <f t="shared" si="126"/>
        <v>0</v>
      </c>
      <c r="J661" s="72">
        <f t="shared" si="122"/>
        <v>0</v>
      </c>
      <c r="K661" s="80"/>
      <c r="L661" s="72">
        <f t="shared" si="121"/>
        <v>0</v>
      </c>
      <c r="M661" s="72">
        <f>0</f>
        <v>0</v>
      </c>
      <c r="N661" s="72">
        <f t="shared" si="127"/>
        <v>0</v>
      </c>
      <c r="O661" s="72">
        <f t="shared" si="128"/>
        <v>0</v>
      </c>
      <c r="P661" s="72">
        <f t="shared" si="129"/>
        <v>0</v>
      </c>
      <c r="Q661" s="72">
        <f t="shared" si="123"/>
        <v>0</v>
      </c>
      <c r="R661" s="74">
        <f t="shared" si="130"/>
        <v>0</v>
      </c>
      <c r="S661" s="75">
        <f>IF(I661&gt;0,Q661-(SUM($J$7:J661)+$E$35),0)</f>
        <v>0</v>
      </c>
      <c r="T661" s="76">
        <f t="shared" si="131"/>
        <v>1</v>
      </c>
      <c r="U661" s="76">
        <f t="shared" si="132"/>
        <v>0</v>
      </c>
      <c r="V661" s="77">
        <f t="shared" si="124"/>
        <v>360</v>
      </c>
      <c r="W661" s="78">
        <f t="shared" si="125"/>
        <v>0</v>
      </c>
    </row>
    <row r="662" spans="9:23" x14ac:dyDescent="0.25">
      <c r="I662" s="79">
        <f t="shared" si="126"/>
        <v>0</v>
      </c>
      <c r="J662" s="72">
        <f t="shared" si="122"/>
        <v>0</v>
      </c>
      <c r="K662" s="80"/>
      <c r="L662" s="72">
        <f t="shared" si="121"/>
        <v>0</v>
      </c>
      <c r="M662" s="72">
        <f>0</f>
        <v>0</v>
      </c>
      <c r="N662" s="72">
        <f t="shared" si="127"/>
        <v>0</v>
      </c>
      <c r="O662" s="72">
        <f t="shared" si="128"/>
        <v>0</v>
      </c>
      <c r="P662" s="72">
        <f t="shared" si="129"/>
        <v>0</v>
      </c>
      <c r="Q662" s="72">
        <f t="shared" si="123"/>
        <v>0</v>
      </c>
      <c r="R662" s="74">
        <f t="shared" si="130"/>
        <v>0</v>
      </c>
      <c r="S662" s="75">
        <f>IF(I662&gt;0,Q662-(SUM($J$7:J662)+$E$35),0)</f>
        <v>0</v>
      </c>
      <c r="T662" s="76">
        <f t="shared" si="131"/>
        <v>1</v>
      </c>
      <c r="U662" s="76">
        <f t="shared" si="132"/>
        <v>0</v>
      </c>
      <c r="V662" s="77">
        <f t="shared" si="124"/>
        <v>360</v>
      </c>
      <c r="W662" s="78">
        <f t="shared" si="125"/>
        <v>0</v>
      </c>
    </row>
    <row r="663" spans="9:23" x14ac:dyDescent="0.25">
      <c r="I663" s="79">
        <f t="shared" si="126"/>
        <v>0</v>
      </c>
      <c r="J663" s="72">
        <f t="shared" si="122"/>
        <v>0</v>
      </c>
      <c r="K663" s="80"/>
      <c r="L663" s="72">
        <f t="shared" si="121"/>
        <v>0</v>
      </c>
      <c r="M663" s="72">
        <f>0</f>
        <v>0</v>
      </c>
      <c r="N663" s="72">
        <f t="shared" si="127"/>
        <v>0</v>
      </c>
      <c r="O663" s="72">
        <f t="shared" si="128"/>
        <v>0</v>
      </c>
      <c r="P663" s="72">
        <f t="shared" si="129"/>
        <v>0</v>
      </c>
      <c r="Q663" s="72">
        <f t="shared" si="123"/>
        <v>0</v>
      </c>
      <c r="R663" s="74">
        <f t="shared" si="130"/>
        <v>0</v>
      </c>
      <c r="S663" s="75">
        <f>IF(I663&gt;0,Q663-(SUM($J$7:J663)+$E$35),0)</f>
        <v>0</v>
      </c>
      <c r="T663" s="76">
        <f t="shared" si="131"/>
        <v>1</v>
      </c>
      <c r="U663" s="76">
        <f t="shared" si="132"/>
        <v>0</v>
      </c>
      <c r="V663" s="77">
        <f t="shared" si="124"/>
        <v>360</v>
      </c>
      <c r="W663" s="78">
        <f t="shared" si="125"/>
        <v>0</v>
      </c>
    </row>
    <row r="664" spans="9:23" x14ac:dyDescent="0.25">
      <c r="I664" s="79">
        <f t="shared" si="126"/>
        <v>0</v>
      </c>
      <c r="J664" s="72">
        <f t="shared" si="122"/>
        <v>0</v>
      </c>
      <c r="K664" s="80"/>
      <c r="L664" s="72">
        <f t="shared" si="121"/>
        <v>0</v>
      </c>
      <c r="M664" s="72">
        <f>0</f>
        <v>0</v>
      </c>
      <c r="N664" s="72">
        <f t="shared" si="127"/>
        <v>0</v>
      </c>
      <c r="O664" s="72">
        <f t="shared" si="128"/>
        <v>0</v>
      </c>
      <c r="P664" s="72">
        <f t="shared" si="129"/>
        <v>0</v>
      </c>
      <c r="Q664" s="72">
        <f t="shared" si="123"/>
        <v>0</v>
      </c>
      <c r="R664" s="74">
        <f t="shared" si="130"/>
        <v>0</v>
      </c>
      <c r="S664" s="75">
        <f>IF(I664&gt;0,Q664-(SUM($J$7:J664)+$E$35),0)</f>
        <v>0</v>
      </c>
      <c r="T664" s="76">
        <f t="shared" si="131"/>
        <v>1</v>
      </c>
      <c r="U664" s="76">
        <f t="shared" si="132"/>
        <v>0</v>
      </c>
      <c r="V664" s="77">
        <f t="shared" si="124"/>
        <v>360</v>
      </c>
      <c r="W664" s="78">
        <f t="shared" si="125"/>
        <v>0</v>
      </c>
    </row>
    <row r="665" spans="9:23" x14ac:dyDescent="0.25">
      <c r="I665" s="79">
        <f t="shared" si="126"/>
        <v>0</v>
      </c>
      <c r="J665" s="72">
        <f t="shared" si="122"/>
        <v>0</v>
      </c>
      <c r="K665" s="80"/>
      <c r="L665" s="72">
        <f t="shared" si="121"/>
        <v>0</v>
      </c>
      <c r="M665" s="72">
        <f>0</f>
        <v>0</v>
      </c>
      <c r="N665" s="72">
        <f t="shared" si="127"/>
        <v>0</v>
      </c>
      <c r="O665" s="72">
        <f t="shared" si="128"/>
        <v>0</v>
      </c>
      <c r="P665" s="72">
        <f t="shared" si="129"/>
        <v>0</v>
      </c>
      <c r="Q665" s="72">
        <f t="shared" si="123"/>
        <v>0</v>
      </c>
      <c r="R665" s="74">
        <f t="shared" si="130"/>
        <v>0</v>
      </c>
      <c r="S665" s="75">
        <f>IF(I665&gt;0,Q665-(SUM($J$7:J665)+$E$35),0)</f>
        <v>0</v>
      </c>
      <c r="T665" s="76">
        <f t="shared" si="131"/>
        <v>1</v>
      </c>
      <c r="U665" s="76">
        <f t="shared" si="132"/>
        <v>0</v>
      </c>
      <c r="V665" s="77">
        <f t="shared" si="124"/>
        <v>360</v>
      </c>
      <c r="W665" s="78">
        <f t="shared" si="125"/>
        <v>0</v>
      </c>
    </row>
    <row r="666" spans="9:23" x14ac:dyDescent="0.25">
      <c r="I666" s="79">
        <f t="shared" si="126"/>
        <v>0</v>
      </c>
      <c r="J666" s="72">
        <f t="shared" si="122"/>
        <v>0</v>
      </c>
      <c r="K666" s="80"/>
      <c r="L666" s="72">
        <f t="shared" si="121"/>
        <v>0</v>
      </c>
      <c r="M666" s="72">
        <f>0</f>
        <v>0</v>
      </c>
      <c r="N666" s="72">
        <f t="shared" si="127"/>
        <v>0</v>
      </c>
      <c r="O666" s="72">
        <f t="shared" si="128"/>
        <v>0</v>
      </c>
      <c r="P666" s="72">
        <f t="shared" si="129"/>
        <v>0</v>
      </c>
      <c r="Q666" s="72">
        <f t="shared" si="123"/>
        <v>0</v>
      </c>
      <c r="R666" s="74">
        <f t="shared" si="130"/>
        <v>0</v>
      </c>
      <c r="S666" s="75">
        <f>IF(I666&gt;0,Q666-(SUM($J$7:J666)+$E$35),0)</f>
        <v>0</v>
      </c>
      <c r="T666" s="76">
        <f t="shared" si="131"/>
        <v>1</v>
      </c>
      <c r="U666" s="76">
        <f t="shared" si="132"/>
        <v>0</v>
      </c>
      <c r="V666" s="77">
        <f t="shared" si="124"/>
        <v>360</v>
      </c>
      <c r="W666" s="78">
        <f t="shared" si="125"/>
        <v>0</v>
      </c>
    </row>
    <row r="667" spans="9:23" x14ac:dyDescent="0.25">
      <c r="I667" s="79">
        <f t="shared" si="126"/>
        <v>0</v>
      </c>
      <c r="J667" s="72">
        <f t="shared" si="122"/>
        <v>0</v>
      </c>
      <c r="K667" s="80"/>
      <c r="L667" s="72">
        <f t="shared" si="121"/>
        <v>0</v>
      </c>
      <c r="M667" s="72">
        <f>0</f>
        <v>0</v>
      </c>
      <c r="N667" s="72">
        <f t="shared" si="127"/>
        <v>0</v>
      </c>
      <c r="O667" s="72">
        <f t="shared" si="128"/>
        <v>0</v>
      </c>
      <c r="P667" s="72">
        <f t="shared" si="129"/>
        <v>0</v>
      </c>
      <c r="Q667" s="72">
        <f t="shared" si="123"/>
        <v>0</v>
      </c>
      <c r="R667" s="74">
        <f t="shared" si="130"/>
        <v>0</v>
      </c>
      <c r="S667" s="75">
        <f>IF(I667&gt;0,Q667-(SUM($J$7:J667)+$E$35),0)</f>
        <v>0</v>
      </c>
      <c r="T667" s="76">
        <f t="shared" si="131"/>
        <v>1</v>
      </c>
      <c r="U667" s="76">
        <f t="shared" si="132"/>
        <v>0</v>
      </c>
      <c r="V667" s="77">
        <f t="shared" si="124"/>
        <v>360</v>
      </c>
      <c r="W667" s="78">
        <f t="shared" si="125"/>
        <v>0</v>
      </c>
    </row>
    <row r="668" spans="9:23" x14ac:dyDescent="0.25">
      <c r="I668" s="79">
        <f t="shared" si="126"/>
        <v>0</v>
      </c>
      <c r="J668" s="72">
        <f t="shared" si="122"/>
        <v>0</v>
      </c>
      <c r="K668" s="80"/>
      <c r="L668" s="72">
        <f t="shared" si="121"/>
        <v>0</v>
      </c>
      <c r="M668" s="72">
        <f>0</f>
        <v>0</v>
      </c>
      <c r="N668" s="72">
        <f t="shared" si="127"/>
        <v>0</v>
      </c>
      <c r="O668" s="72">
        <f t="shared" si="128"/>
        <v>0</v>
      </c>
      <c r="P668" s="72">
        <f t="shared" si="129"/>
        <v>0</v>
      </c>
      <c r="Q668" s="72">
        <f t="shared" si="123"/>
        <v>0</v>
      </c>
      <c r="R668" s="74">
        <f t="shared" si="130"/>
        <v>0</v>
      </c>
      <c r="S668" s="75">
        <f>IF(I668&gt;0,Q668-(SUM($J$7:J668)+$E$35),0)</f>
        <v>0</v>
      </c>
      <c r="T668" s="76">
        <f t="shared" si="131"/>
        <v>1</v>
      </c>
      <c r="U668" s="76">
        <f t="shared" si="132"/>
        <v>0</v>
      </c>
      <c r="V668" s="77">
        <f t="shared" si="124"/>
        <v>360</v>
      </c>
      <c r="W668" s="78">
        <f t="shared" si="125"/>
        <v>0</v>
      </c>
    </row>
    <row r="669" spans="9:23" x14ac:dyDescent="0.25">
      <c r="I669" s="79">
        <f t="shared" si="126"/>
        <v>0</v>
      </c>
      <c r="J669" s="72">
        <f t="shared" si="122"/>
        <v>0</v>
      </c>
      <c r="K669" s="80"/>
      <c r="L669" s="72">
        <f t="shared" si="121"/>
        <v>0</v>
      </c>
      <c r="M669" s="72">
        <f>0</f>
        <v>0</v>
      </c>
      <c r="N669" s="72">
        <f t="shared" si="127"/>
        <v>0</v>
      </c>
      <c r="O669" s="72">
        <f t="shared" si="128"/>
        <v>0</v>
      </c>
      <c r="P669" s="72">
        <f t="shared" si="129"/>
        <v>0</v>
      </c>
      <c r="Q669" s="72">
        <f t="shared" si="123"/>
        <v>0</v>
      </c>
      <c r="R669" s="74">
        <f t="shared" si="130"/>
        <v>0</v>
      </c>
      <c r="S669" s="75">
        <f>IF(I669&gt;0,Q669-(SUM($J$7:J669)+$E$35),0)</f>
        <v>0</v>
      </c>
      <c r="T669" s="76">
        <f t="shared" si="131"/>
        <v>1</v>
      </c>
      <c r="U669" s="76">
        <f t="shared" si="132"/>
        <v>0</v>
      </c>
      <c r="V669" s="77">
        <f t="shared" si="124"/>
        <v>360</v>
      </c>
      <c r="W669" s="78">
        <f t="shared" si="125"/>
        <v>0</v>
      </c>
    </row>
    <row r="670" spans="9:23" x14ac:dyDescent="0.25">
      <c r="I670" s="79">
        <f t="shared" si="126"/>
        <v>0</v>
      </c>
      <c r="J670" s="72">
        <f t="shared" si="122"/>
        <v>0</v>
      </c>
      <c r="K670" s="80"/>
      <c r="L670" s="72">
        <f t="shared" si="121"/>
        <v>0</v>
      </c>
      <c r="M670" s="72">
        <f>0</f>
        <v>0</v>
      </c>
      <c r="N670" s="72">
        <f t="shared" si="127"/>
        <v>0</v>
      </c>
      <c r="O670" s="72">
        <f t="shared" si="128"/>
        <v>0</v>
      </c>
      <c r="P670" s="72">
        <f t="shared" si="129"/>
        <v>0</v>
      </c>
      <c r="Q670" s="72">
        <f t="shared" si="123"/>
        <v>0</v>
      </c>
      <c r="R670" s="74">
        <f t="shared" si="130"/>
        <v>0</v>
      </c>
      <c r="S670" s="75">
        <f>IF(I670&gt;0,Q670-(SUM($J$7:J670)+$E$35),0)</f>
        <v>0</v>
      </c>
      <c r="T670" s="76">
        <f t="shared" si="131"/>
        <v>1</v>
      </c>
      <c r="U670" s="76">
        <f t="shared" si="132"/>
        <v>0</v>
      </c>
      <c r="V670" s="77">
        <f t="shared" si="124"/>
        <v>360</v>
      </c>
      <c r="W670" s="78">
        <f t="shared" si="125"/>
        <v>0</v>
      </c>
    </row>
    <row r="671" spans="9:23" x14ac:dyDescent="0.25">
      <c r="I671" s="79">
        <f t="shared" si="126"/>
        <v>0</v>
      </c>
      <c r="J671" s="72">
        <f t="shared" si="122"/>
        <v>0</v>
      </c>
      <c r="K671" s="80"/>
      <c r="L671" s="72">
        <f t="shared" si="121"/>
        <v>0</v>
      </c>
      <c r="M671" s="72">
        <f>0</f>
        <v>0</v>
      </c>
      <c r="N671" s="72">
        <f t="shared" si="127"/>
        <v>0</v>
      </c>
      <c r="O671" s="72">
        <f t="shared" si="128"/>
        <v>0</v>
      </c>
      <c r="P671" s="72">
        <f t="shared" si="129"/>
        <v>0</v>
      </c>
      <c r="Q671" s="72">
        <f t="shared" si="123"/>
        <v>0</v>
      </c>
      <c r="R671" s="74">
        <f t="shared" si="130"/>
        <v>0</v>
      </c>
      <c r="S671" s="75">
        <f>IF(I671&gt;0,Q671-(SUM($J$7:J671)+$E$35),0)</f>
        <v>0</v>
      </c>
      <c r="T671" s="76">
        <f t="shared" si="131"/>
        <v>1</v>
      </c>
      <c r="U671" s="76">
        <f t="shared" si="132"/>
        <v>0</v>
      </c>
      <c r="V671" s="77">
        <f t="shared" si="124"/>
        <v>360</v>
      </c>
      <c r="W671" s="78">
        <f t="shared" si="125"/>
        <v>0</v>
      </c>
    </row>
    <row r="672" spans="9:23" x14ac:dyDescent="0.25">
      <c r="I672" s="79">
        <f t="shared" si="126"/>
        <v>0</v>
      </c>
      <c r="J672" s="72">
        <f t="shared" si="122"/>
        <v>0</v>
      </c>
      <c r="K672" s="80"/>
      <c r="L672" s="72">
        <f t="shared" si="121"/>
        <v>0</v>
      </c>
      <c r="M672" s="72">
        <f>0</f>
        <v>0</v>
      </c>
      <c r="N672" s="72">
        <f t="shared" si="127"/>
        <v>0</v>
      </c>
      <c r="O672" s="72">
        <f t="shared" si="128"/>
        <v>0</v>
      </c>
      <c r="P672" s="72">
        <f t="shared" si="129"/>
        <v>0</v>
      </c>
      <c r="Q672" s="72">
        <f t="shared" si="123"/>
        <v>0</v>
      </c>
      <c r="R672" s="74">
        <f t="shared" si="130"/>
        <v>0</v>
      </c>
      <c r="S672" s="75">
        <f>IF(I672&gt;0,Q672-(SUM($J$7:J672)+$E$35),0)</f>
        <v>0</v>
      </c>
      <c r="T672" s="76">
        <f t="shared" si="131"/>
        <v>1</v>
      </c>
      <c r="U672" s="76">
        <f t="shared" si="132"/>
        <v>0</v>
      </c>
      <c r="V672" s="77">
        <f t="shared" si="124"/>
        <v>360</v>
      </c>
      <c r="W672" s="78">
        <f t="shared" si="125"/>
        <v>0</v>
      </c>
    </row>
    <row r="673" spans="9:23" x14ac:dyDescent="0.25">
      <c r="I673" s="79">
        <f t="shared" si="126"/>
        <v>0</v>
      </c>
      <c r="J673" s="72">
        <f t="shared" si="122"/>
        <v>0</v>
      </c>
      <c r="K673" s="80"/>
      <c r="L673" s="72">
        <f t="shared" si="121"/>
        <v>0</v>
      </c>
      <c r="M673" s="72">
        <f>0</f>
        <v>0</v>
      </c>
      <c r="N673" s="72">
        <f t="shared" si="127"/>
        <v>0</v>
      </c>
      <c r="O673" s="72">
        <f t="shared" si="128"/>
        <v>0</v>
      </c>
      <c r="P673" s="72">
        <f t="shared" si="129"/>
        <v>0</v>
      </c>
      <c r="Q673" s="72">
        <f t="shared" si="123"/>
        <v>0</v>
      </c>
      <c r="R673" s="74">
        <f t="shared" si="130"/>
        <v>0</v>
      </c>
      <c r="S673" s="75">
        <f>IF(I673&gt;0,Q673-(SUM($J$7:J673)+$E$35),0)</f>
        <v>0</v>
      </c>
      <c r="T673" s="76">
        <f t="shared" si="131"/>
        <v>1</v>
      </c>
      <c r="U673" s="76">
        <f t="shared" si="132"/>
        <v>0</v>
      </c>
      <c r="V673" s="77">
        <f t="shared" si="124"/>
        <v>360</v>
      </c>
      <c r="W673" s="78">
        <f t="shared" si="125"/>
        <v>0</v>
      </c>
    </row>
    <row r="674" spans="9:23" x14ac:dyDescent="0.25">
      <c r="I674" s="79">
        <f t="shared" si="126"/>
        <v>0</v>
      </c>
      <c r="J674" s="72">
        <f t="shared" si="122"/>
        <v>0</v>
      </c>
      <c r="K674" s="80"/>
      <c r="L674" s="72">
        <f t="shared" si="121"/>
        <v>0</v>
      </c>
      <c r="M674" s="72">
        <f>0</f>
        <v>0</v>
      </c>
      <c r="N674" s="72">
        <f t="shared" si="127"/>
        <v>0</v>
      </c>
      <c r="O674" s="72">
        <f t="shared" si="128"/>
        <v>0</v>
      </c>
      <c r="P674" s="72">
        <f t="shared" si="129"/>
        <v>0</v>
      </c>
      <c r="Q674" s="72">
        <f t="shared" si="123"/>
        <v>0</v>
      </c>
      <c r="R674" s="74">
        <f t="shared" si="130"/>
        <v>0</v>
      </c>
      <c r="S674" s="75">
        <f>IF(I674&gt;0,Q674-(SUM($J$7:J674)+$E$35),0)</f>
        <v>0</v>
      </c>
      <c r="T674" s="76">
        <f t="shared" si="131"/>
        <v>1</v>
      </c>
      <c r="U674" s="76">
        <f t="shared" si="132"/>
        <v>0</v>
      </c>
      <c r="V674" s="77">
        <f t="shared" si="124"/>
        <v>360</v>
      </c>
      <c r="W674" s="78">
        <f t="shared" si="125"/>
        <v>0</v>
      </c>
    </row>
    <row r="675" spans="9:23" x14ac:dyDescent="0.25">
      <c r="I675" s="79">
        <f t="shared" si="126"/>
        <v>0</v>
      </c>
      <c r="J675" s="72">
        <f t="shared" si="122"/>
        <v>0</v>
      </c>
      <c r="K675" s="80"/>
      <c r="L675" s="72">
        <f t="shared" si="121"/>
        <v>0</v>
      </c>
      <c r="M675" s="72">
        <f>0</f>
        <v>0</v>
      </c>
      <c r="N675" s="72">
        <f t="shared" si="127"/>
        <v>0</v>
      </c>
      <c r="O675" s="72">
        <f t="shared" si="128"/>
        <v>0</v>
      </c>
      <c r="P675" s="72">
        <f t="shared" si="129"/>
        <v>0</v>
      </c>
      <c r="Q675" s="72">
        <f t="shared" si="123"/>
        <v>0</v>
      </c>
      <c r="R675" s="74">
        <f t="shared" si="130"/>
        <v>0</v>
      </c>
      <c r="S675" s="75">
        <f>IF(I675&gt;0,Q675-(SUM($J$7:J675)+$E$35),0)</f>
        <v>0</v>
      </c>
      <c r="T675" s="76">
        <f t="shared" si="131"/>
        <v>1</v>
      </c>
      <c r="U675" s="76">
        <f t="shared" si="132"/>
        <v>0</v>
      </c>
      <c r="V675" s="77">
        <f t="shared" si="124"/>
        <v>360</v>
      </c>
      <c r="W675" s="78">
        <f t="shared" si="125"/>
        <v>0</v>
      </c>
    </row>
    <row r="676" spans="9:23" x14ac:dyDescent="0.25">
      <c r="I676" s="79">
        <f t="shared" si="126"/>
        <v>0</v>
      </c>
      <c r="J676" s="72">
        <f t="shared" si="122"/>
        <v>0</v>
      </c>
      <c r="K676" s="80"/>
      <c r="L676" s="72">
        <f t="shared" si="121"/>
        <v>0</v>
      </c>
      <c r="M676" s="72">
        <f>0</f>
        <v>0</v>
      </c>
      <c r="N676" s="72">
        <f t="shared" si="127"/>
        <v>0</v>
      </c>
      <c r="O676" s="72">
        <f t="shared" si="128"/>
        <v>0</v>
      </c>
      <c r="P676" s="72">
        <f t="shared" si="129"/>
        <v>0</v>
      </c>
      <c r="Q676" s="72">
        <f t="shared" si="123"/>
        <v>0</v>
      </c>
      <c r="R676" s="74">
        <f t="shared" si="130"/>
        <v>0</v>
      </c>
      <c r="S676" s="75">
        <f>IF(I676&gt;0,Q676-(SUM($J$7:J676)+$E$35),0)</f>
        <v>0</v>
      </c>
      <c r="T676" s="76">
        <f t="shared" si="131"/>
        <v>1</v>
      </c>
      <c r="U676" s="76">
        <f t="shared" si="132"/>
        <v>0</v>
      </c>
      <c r="V676" s="77">
        <f t="shared" si="124"/>
        <v>360</v>
      </c>
      <c r="W676" s="78">
        <f t="shared" si="125"/>
        <v>0</v>
      </c>
    </row>
    <row r="677" spans="9:23" x14ac:dyDescent="0.25">
      <c r="I677" s="79">
        <f t="shared" si="126"/>
        <v>0</v>
      </c>
      <c r="J677" s="72">
        <f t="shared" si="122"/>
        <v>0</v>
      </c>
      <c r="K677" s="80"/>
      <c r="L677" s="72">
        <f t="shared" ref="L677:L740" si="133">IF(I677&gt;0,IF((MOD(I677,12)=0),$B$22+$B$48*$B$35,$B$48*$B$35),0)</f>
        <v>0</v>
      </c>
      <c r="M677" s="72">
        <f>0</f>
        <v>0</v>
      </c>
      <c r="N677" s="72">
        <f t="shared" si="127"/>
        <v>0</v>
      </c>
      <c r="O677" s="72">
        <f t="shared" si="128"/>
        <v>0</v>
      </c>
      <c r="P677" s="72">
        <f t="shared" si="129"/>
        <v>0</v>
      </c>
      <c r="Q677" s="72">
        <f t="shared" si="123"/>
        <v>0</v>
      </c>
      <c r="R677" s="74">
        <f t="shared" si="130"/>
        <v>0</v>
      </c>
      <c r="S677" s="75">
        <f>IF(I677&gt;0,Q677-(SUM($J$7:J677)+$E$35),0)</f>
        <v>0</v>
      </c>
      <c r="T677" s="76">
        <f t="shared" si="131"/>
        <v>1</v>
      </c>
      <c r="U677" s="76">
        <f t="shared" si="132"/>
        <v>0</v>
      </c>
      <c r="V677" s="77">
        <f t="shared" si="124"/>
        <v>360</v>
      </c>
      <c r="W677" s="78">
        <f t="shared" si="125"/>
        <v>0</v>
      </c>
    </row>
    <row r="678" spans="9:23" x14ac:dyDescent="0.25">
      <c r="I678" s="79">
        <f t="shared" si="126"/>
        <v>0</v>
      </c>
      <c r="J678" s="72">
        <f t="shared" si="122"/>
        <v>0</v>
      </c>
      <c r="K678" s="80"/>
      <c r="L678" s="72">
        <f t="shared" si="133"/>
        <v>0</v>
      </c>
      <c r="M678" s="72">
        <f>0</f>
        <v>0</v>
      </c>
      <c r="N678" s="72">
        <f t="shared" si="127"/>
        <v>0</v>
      </c>
      <c r="O678" s="72">
        <f t="shared" si="128"/>
        <v>0</v>
      </c>
      <c r="P678" s="72">
        <f t="shared" si="129"/>
        <v>0</v>
      </c>
      <c r="Q678" s="72">
        <f t="shared" si="123"/>
        <v>0</v>
      </c>
      <c r="R678" s="74">
        <f t="shared" si="130"/>
        <v>0</v>
      </c>
      <c r="S678" s="75">
        <f>IF(I678&gt;0,Q678-(SUM($J$7:J678)+$E$35),0)</f>
        <v>0</v>
      </c>
      <c r="T678" s="76">
        <f t="shared" si="131"/>
        <v>1</v>
      </c>
      <c r="U678" s="76">
        <f t="shared" si="132"/>
        <v>0</v>
      </c>
      <c r="V678" s="77">
        <f t="shared" si="124"/>
        <v>360</v>
      </c>
      <c r="W678" s="78">
        <f t="shared" si="125"/>
        <v>0</v>
      </c>
    </row>
    <row r="679" spans="9:23" x14ac:dyDescent="0.25">
      <c r="I679" s="79">
        <f t="shared" si="126"/>
        <v>0</v>
      </c>
      <c r="J679" s="72">
        <f t="shared" si="122"/>
        <v>0</v>
      </c>
      <c r="K679" s="80"/>
      <c r="L679" s="72">
        <f t="shared" si="133"/>
        <v>0</v>
      </c>
      <c r="M679" s="72">
        <f>0</f>
        <v>0</v>
      </c>
      <c r="N679" s="72">
        <f t="shared" si="127"/>
        <v>0</v>
      </c>
      <c r="O679" s="72">
        <f t="shared" si="128"/>
        <v>0</v>
      </c>
      <c r="P679" s="72">
        <f t="shared" si="129"/>
        <v>0</v>
      </c>
      <c r="Q679" s="72">
        <f t="shared" si="123"/>
        <v>0</v>
      </c>
      <c r="R679" s="74">
        <f t="shared" si="130"/>
        <v>0</v>
      </c>
      <c r="S679" s="75">
        <f>IF(I679&gt;0,Q679-(SUM($J$7:J679)+$E$35),0)</f>
        <v>0</v>
      </c>
      <c r="T679" s="76">
        <f t="shared" si="131"/>
        <v>1</v>
      </c>
      <c r="U679" s="76">
        <f t="shared" si="132"/>
        <v>0</v>
      </c>
      <c r="V679" s="77">
        <f t="shared" si="124"/>
        <v>360</v>
      </c>
      <c r="W679" s="78">
        <f t="shared" si="125"/>
        <v>0</v>
      </c>
    </row>
    <row r="680" spans="9:23" x14ac:dyDescent="0.25">
      <c r="I680" s="79">
        <f t="shared" si="126"/>
        <v>0</v>
      </c>
      <c r="J680" s="72">
        <f t="shared" si="122"/>
        <v>0</v>
      </c>
      <c r="K680" s="80"/>
      <c r="L680" s="72">
        <f t="shared" si="133"/>
        <v>0</v>
      </c>
      <c r="M680" s="72">
        <f>0</f>
        <v>0</v>
      </c>
      <c r="N680" s="72">
        <f t="shared" si="127"/>
        <v>0</v>
      </c>
      <c r="O680" s="72">
        <f t="shared" si="128"/>
        <v>0</v>
      </c>
      <c r="P680" s="72">
        <f t="shared" si="129"/>
        <v>0</v>
      </c>
      <c r="Q680" s="72">
        <f t="shared" si="123"/>
        <v>0</v>
      </c>
      <c r="R680" s="74">
        <f t="shared" si="130"/>
        <v>0</v>
      </c>
      <c r="S680" s="75">
        <f>IF(I680&gt;0,Q680-(SUM($J$7:J680)+$E$35),0)</f>
        <v>0</v>
      </c>
      <c r="T680" s="76">
        <f t="shared" si="131"/>
        <v>1</v>
      </c>
      <c r="U680" s="76">
        <f t="shared" si="132"/>
        <v>0</v>
      </c>
      <c r="V680" s="77">
        <f t="shared" si="124"/>
        <v>360</v>
      </c>
      <c r="W680" s="78">
        <f t="shared" si="125"/>
        <v>0</v>
      </c>
    </row>
    <row r="681" spans="9:23" x14ac:dyDescent="0.25">
      <c r="I681" s="79">
        <f t="shared" si="126"/>
        <v>0</v>
      </c>
      <c r="J681" s="72">
        <f t="shared" si="122"/>
        <v>0</v>
      </c>
      <c r="K681" s="80"/>
      <c r="L681" s="72">
        <f t="shared" si="133"/>
        <v>0</v>
      </c>
      <c r="M681" s="72">
        <f>0</f>
        <v>0</v>
      </c>
      <c r="N681" s="72">
        <f t="shared" si="127"/>
        <v>0</v>
      </c>
      <c r="O681" s="72">
        <f t="shared" si="128"/>
        <v>0</v>
      </c>
      <c r="P681" s="72">
        <f t="shared" si="129"/>
        <v>0</v>
      </c>
      <c r="Q681" s="72">
        <f t="shared" si="123"/>
        <v>0</v>
      </c>
      <c r="R681" s="74">
        <f t="shared" si="130"/>
        <v>0</v>
      </c>
      <c r="S681" s="75">
        <f>IF(I681&gt;0,Q681-(SUM($J$7:J681)+$E$35),0)</f>
        <v>0</v>
      </c>
      <c r="T681" s="76">
        <f t="shared" si="131"/>
        <v>1</v>
      </c>
      <c r="U681" s="76">
        <f t="shared" si="132"/>
        <v>0</v>
      </c>
      <c r="V681" s="77">
        <f t="shared" si="124"/>
        <v>360</v>
      </c>
      <c r="W681" s="78">
        <f t="shared" si="125"/>
        <v>0</v>
      </c>
    </row>
    <row r="682" spans="9:23" x14ac:dyDescent="0.25">
      <c r="I682" s="79">
        <f t="shared" si="126"/>
        <v>0</v>
      </c>
      <c r="J682" s="72">
        <f t="shared" si="122"/>
        <v>0</v>
      </c>
      <c r="K682" s="80"/>
      <c r="L682" s="72">
        <f t="shared" si="133"/>
        <v>0</v>
      </c>
      <c r="M682" s="72">
        <f>0</f>
        <v>0</v>
      </c>
      <c r="N682" s="72">
        <f t="shared" si="127"/>
        <v>0</v>
      </c>
      <c r="O682" s="72">
        <f t="shared" si="128"/>
        <v>0</v>
      </c>
      <c r="P682" s="72">
        <f t="shared" si="129"/>
        <v>0</v>
      </c>
      <c r="Q682" s="72">
        <f t="shared" si="123"/>
        <v>0</v>
      </c>
      <c r="R682" s="74">
        <f t="shared" si="130"/>
        <v>0</v>
      </c>
      <c r="S682" s="75">
        <f>IF(I682&gt;0,Q682-(SUM($J$7:J682)+$E$35),0)</f>
        <v>0</v>
      </c>
      <c r="T682" s="76">
        <f t="shared" si="131"/>
        <v>1</v>
      </c>
      <c r="U682" s="76">
        <f t="shared" si="132"/>
        <v>0</v>
      </c>
      <c r="V682" s="77">
        <f t="shared" si="124"/>
        <v>360</v>
      </c>
      <c r="W682" s="78">
        <f t="shared" si="125"/>
        <v>0</v>
      </c>
    </row>
    <row r="683" spans="9:23" x14ac:dyDescent="0.25">
      <c r="I683" s="79">
        <f t="shared" si="126"/>
        <v>0</v>
      </c>
      <c r="J683" s="72">
        <f t="shared" si="122"/>
        <v>0</v>
      </c>
      <c r="K683" s="80"/>
      <c r="L683" s="72">
        <f t="shared" si="133"/>
        <v>0</v>
      </c>
      <c r="M683" s="72">
        <f>0</f>
        <v>0</v>
      </c>
      <c r="N683" s="72">
        <f t="shared" si="127"/>
        <v>0</v>
      </c>
      <c r="O683" s="72">
        <f t="shared" si="128"/>
        <v>0</v>
      </c>
      <c r="P683" s="72">
        <f t="shared" si="129"/>
        <v>0</v>
      </c>
      <c r="Q683" s="72">
        <f t="shared" si="123"/>
        <v>0</v>
      </c>
      <c r="R683" s="74">
        <f t="shared" si="130"/>
        <v>0</v>
      </c>
      <c r="S683" s="75">
        <f>IF(I683&gt;0,Q683-(SUM($J$7:J683)+$E$35),0)</f>
        <v>0</v>
      </c>
      <c r="T683" s="76">
        <f t="shared" si="131"/>
        <v>1</v>
      </c>
      <c r="U683" s="76">
        <f t="shared" si="132"/>
        <v>0</v>
      </c>
      <c r="V683" s="77">
        <f t="shared" si="124"/>
        <v>360</v>
      </c>
      <c r="W683" s="78">
        <f t="shared" si="125"/>
        <v>0</v>
      </c>
    </row>
    <row r="684" spans="9:23" x14ac:dyDescent="0.25">
      <c r="I684" s="79">
        <f t="shared" si="126"/>
        <v>0</v>
      </c>
      <c r="J684" s="72">
        <f t="shared" si="122"/>
        <v>0</v>
      </c>
      <c r="K684" s="80"/>
      <c r="L684" s="72">
        <f t="shared" si="133"/>
        <v>0</v>
      </c>
      <c r="M684" s="72">
        <f>0</f>
        <v>0</v>
      </c>
      <c r="N684" s="72">
        <f t="shared" si="127"/>
        <v>0</v>
      </c>
      <c r="O684" s="72">
        <f t="shared" si="128"/>
        <v>0</v>
      </c>
      <c r="P684" s="72">
        <f t="shared" si="129"/>
        <v>0</v>
      </c>
      <c r="Q684" s="72">
        <f t="shared" si="123"/>
        <v>0</v>
      </c>
      <c r="R684" s="74">
        <f t="shared" si="130"/>
        <v>0</v>
      </c>
      <c r="S684" s="75">
        <f>IF(I684&gt;0,Q684-(SUM($J$7:J684)+$E$35),0)</f>
        <v>0</v>
      </c>
      <c r="T684" s="76">
        <f t="shared" si="131"/>
        <v>1</v>
      </c>
      <c r="U684" s="76">
        <f t="shared" si="132"/>
        <v>0</v>
      </c>
      <c r="V684" s="77">
        <f t="shared" si="124"/>
        <v>360</v>
      </c>
      <c r="W684" s="78">
        <f t="shared" si="125"/>
        <v>0</v>
      </c>
    </row>
    <row r="685" spans="9:23" x14ac:dyDescent="0.25">
      <c r="I685" s="79">
        <f t="shared" si="126"/>
        <v>0</v>
      </c>
      <c r="J685" s="72">
        <f t="shared" si="122"/>
        <v>0</v>
      </c>
      <c r="K685" s="80"/>
      <c r="L685" s="72">
        <f t="shared" si="133"/>
        <v>0</v>
      </c>
      <c r="M685" s="72">
        <f>0</f>
        <v>0</v>
      </c>
      <c r="N685" s="72">
        <f t="shared" si="127"/>
        <v>0</v>
      </c>
      <c r="O685" s="72">
        <f t="shared" si="128"/>
        <v>0</v>
      </c>
      <c r="P685" s="72">
        <f t="shared" si="129"/>
        <v>0</v>
      </c>
      <c r="Q685" s="72">
        <f t="shared" si="123"/>
        <v>0</v>
      </c>
      <c r="R685" s="74">
        <f t="shared" si="130"/>
        <v>0</v>
      </c>
      <c r="S685" s="75">
        <f>IF(I685&gt;0,Q685-(SUM($J$7:J685)+$E$35),0)</f>
        <v>0</v>
      </c>
      <c r="T685" s="76">
        <f t="shared" si="131"/>
        <v>1</v>
      </c>
      <c r="U685" s="76">
        <f t="shared" si="132"/>
        <v>0</v>
      </c>
      <c r="V685" s="77">
        <f t="shared" si="124"/>
        <v>360</v>
      </c>
      <c r="W685" s="78">
        <f t="shared" si="125"/>
        <v>0</v>
      </c>
    </row>
    <row r="686" spans="9:23" x14ac:dyDescent="0.25">
      <c r="I686" s="79">
        <f t="shared" si="126"/>
        <v>0</v>
      </c>
      <c r="J686" s="72">
        <f t="shared" si="122"/>
        <v>0</v>
      </c>
      <c r="K686" s="80"/>
      <c r="L686" s="72">
        <f t="shared" si="133"/>
        <v>0</v>
      </c>
      <c r="M686" s="72">
        <f>0</f>
        <v>0</v>
      </c>
      <c r="N686" s="72">
        <f t="shared" si="127"/>
        <v>0</v>
      </c>
      <c r="O686" s="72">
        <f t="shared" si="128"/>
        <v>0</v>
      </c>
      <c r="P686" s="72">
        <f t="shared" si="129"/>
        <v>0</v>
      </c>
      <c r="Q686" s="72">
        <f t="shared" si="123"/>
        <v>0</v>
      </c>
      <c r="R686" s="74">
        <f t="shared" si="130"/>
        <v>0</v>
      </c>
      <c r="S686" s="75">
        <f>IF(I686&gt;0,Q686-(SUM($J$7:J686)+$E$35),0)</f>
        <v>0</v>
      </c>
      <c r="T686" s="76">
        <f t="shared" si="131"/>
        <v>1</v>
      </c>
      <c r="U686" s="76">
        <f t="shared" si="132"/>
        <v>0</v>
      </c>
      <c r="V686" s="77">
        <f t="shared" si="124"/>
        <v>360</v>
      </c>
      <c r="W686" s="78">
        <f t="shared" si="125"/>
        <v>0</v>
      </c>
    </row>
    <row r="687" spans="9:23" x14ac:dyDescent="0.25">
      <c r="I687" s="79">
        <f t="shared" si="126"/>
        <v>0</v>
      </c>
      <c r="J687" s="72">
        <f t="shared" si="122"/>
        <v>0</v>
      </c>
      <c r="K687" s="80"/>
      <c r="L687" s="72">
        <f t="shared" si="133"/>
        <v>0</v>
      </c>
      <c r="M687" s="72">
        <f>0</f>
        <v>0</v>
      </c>
      <c r="N687" s="72">
        <f t="shared" si="127"/>
        <v>0</v>
      </c>
      <c r="O687" s="72">
        <f t="shared" si="128"/>
        <v>0</v>
      </c>
      <c r="P687" s="72">
        <f t="shared" si="129"/>
        <v>0</v>
      </c>
      <c r="Q687" s="72">
        <f t="shared" si="123"/>
        <v>0</v>
      </c>
      <c r="R687" s="74">
        <f t="shared" si="130"/>
        <v>0</v>
      </c>
      <c r="S687" s="75">
        <f>IF(I687&gt;0,Q687-(SUM($J$7:J687)+$E$35),0)</f>
        <v>0</v>
      </c>
      <c r="T687" s="76">
        <f t="shared" si="131"/>
        <v>1</v>
      </c>
      <c r="U687" s="76">
        <f t="shared" si="132"/>
        <v>0</v>
      </c>
      <c r="V687" s="77">
        <f t="shared" si="124"/>
        <v>360</v>
      </c>
      <c r="W687" s="78">
        <f t="shared" si="125"/>
        <v>0</v>
      </c>
    </row>
    <row r="688" spans="9:23" x14ac:dyDescent="0.25">
      <c r="I688" s="79">
        <f t="shared" si="126"/>
        <v>0</v>
      </c>
      <c r="J688" s="72">
        <f t="shared" si="122"/>
        <v>0</v>
      </c>
      <c r="K688" s="80"/>
      <c r="L688" s="72">
        <f t="shared" si="133"/>
        <v>0</v>
      </c>
      <c r="M688" s="72">
        <f>0</f>
        <v>0</v>
      </c>
      <c r="N688" s="72">
        <f t="shared" si="127"/>
        <v>0</v>
      </c>
      <c r="O688" s="72">
        <f t="shared" si="128"/>
        <v>0</v>
      </c>
      <c r="P688" s="72">
        <f t="shared" si="129"/>
        <v>0</v>
      </c>
      <c r="Q688" s="72">
        <f t="shared" si="123"/>
        <v>0</v>
      </c>
      <c r="R688" s="74">
        <f t="shared" si="130"/>
        <v>0</v>
      </c>
      <c r="S688" s="75">
        <f>IF(I688&gt;0,Q688-(SUM($J$7:J688)+$E$35),0)</f>
        <v>0</v>
      </c>
      <c r="T688" s="76">
        <f t="shared" si="131"/>
        <v>1</v>
      </c>
      <c r="U688" s="76">
        <f t="shared" si="132"/>
        <v>0</v>
      </c>
      <c r="V688" s="77">
        <f t="shared" si="124"/>
        <v>360</v>
      </c>
      <c r="W688" s="78">
        <f t="shared" si="125"/>
        <v>0</v>
      </c>
    </row>
    <row r="689" spans="9:23" x14ac:dyDescent="0.25">
      <c r="I689" s="79">
        <f t="shared" si="126"/>
        <v>0</v>
      </c>
      <c r="J689" s="72">
        <f t="shared" si="122"/>
        <v>0</v>
      </c>
      <c r="K689" s="80"/>
      <c r="L689" s="72">
        <f t="shared" si="133"/>
        <v>0</v>
      </c>
      <c r="M689" s="72">
        <f>0</f>
        <v>0</v>
      </c>
      <c r="N689" s="72">
        <f t="shared" si="127"/>
        <v>0</v>
      </c>
      <c r="O689" s="72">
        <f t="shared" si="128"/>
        <v>0</v>
      </c>
      <c r="P689" s="72">
        <f t="shared" si="129"/>
        <v>0</v>
      </c>
      <c r="Q689" s="72">
        <f t="shared" si="123"/>
        <v>0</v>
      </c>
      <c r="R689" s="74">
        <f t="shared" si="130"/>
        <v>0</v>
      </c>
      <c r="S689" s="75">
        <f>IF(I689&gt;0,Q689-(SUM($J$7:J689)+$E$35),0)</f>
        <v>0</v>
      </c>
      <c r="T689" s="76">
        <f t="shared" si="131"/>
        <v>1</v>
      </c>
      <c r="U689" s="76">
        <f t="shared" si="132"/>
        <v>0</v>
      </c>
      <c r="V689" s="77">
        <f t="shared" si="124"/>
        <v>360</v>
      </c>
      <c r="W689" s="78">
        <f t="shared" si="125"/>
        <v>0</v>
      </c>
    </row>
    <row r="690" spans="9:23" x14ac:dyDescent="0.25">
      <c r="I690" s="79">
        <f t="shared" si="126"/>
        <v>0</v>
      </c>
      <c r="J690" s="72">
        <f t="shared" si="122"/>
        <v>0</v>
      </c>
      <c r="K690" s="80"/>
      <c r="L690" s="72">
        <f t="shared" si="133"/>
        <v>0</v>
      </c>
      <c r="M690" s="72">
        <f>0</f>
        <v>0</v>
      </c>
      <c r="N690" s="72">
        <f t="shared" si="127"/>
        <v>0</v>
      </c>
      <c r="O690" s="72">
        <f t="shared" si="128"/>
        <v>0</v>
      </c>
      <c r="P690" s="72">
        <f t="shared" si="129"/>
        <v>0</v>
      </c>
      <c r="Q690" s="72">
        <f t="shared" si="123"/>
        <v>0</v>
      </c>
      <c r="R690" s="74">
        <f t="shared" si="130"/>
        <v>0</v>
      </c>
      <c r="S690" s="75">
        <f>IF(I690&gt;0,Q690-(SUM($J$7:J690)+$E$35),0)</f>
        <v>0</v>
      </c>
      <c r="T690" s="76">
        <f t="shared" si="131"/>
        <v>1</v>
      </c>
      <c r="U690" s="76">
        <f t="shared" si="132"/>
        <v>0</v>
      </c>
      <c r="V690" s="77">
        <f t="shared" si="124"/>
        <v>360</v>
      </c>
      <c r="W690" s="78">
        <f t="shared" si="125"/>
        <v>0</v>
      </c>
    </row>
    <row r="691" spans="9:23" x14ac:dyDescent="0.25">
      <c r="I691" s="79">
        <f t="shared" si="126"/>
        <v>0</v>
      </c>
      <c r="J691" s="72">
        <f t="shared" si="122"/>
        <v>0</v>
      </c>
      <c r="K691" s="80"/>
      <c r="L691" s="72">
        <f t="shared" si="133"/>
        <v>0</v>
      </c>
      <c r="M691" s="72">
        <f>0</f>
        <v>0</v>
      </c>
      <c r="N691" s="72">
        <f t="shared" si="127"/>
        <v>0</v>
      </c>
      <c r="O691" s="72">
        <f t="shared" si="128"/>
        <v>0</v>
      </c>
      <c r="P691" s="72">
        <f t="shared" si="129"/>
        <v>0</v>
      </c>
      <c r="Q691" s="72">
        <f t="shared" si="123"/>
        <v>0</v>
      </c>
      <c r="R691" s="74">
        <f t="shared" si="130"/>
        <v>0</v>
      </c>
      <c r="S691" s="75">
        <f>IF(I691&gt;0,Q691-(SUM($J$7:J691)+$E$35),0)</f>
        <v>0</v>
      </c>
      <c r="T691" s="76">
        <f t="shared" si="131"/>
        <v>1</v>
      </c>
      <c r="U691" s="76">
        <f t="shared" si="132"/>
        <v>0</v>
      </c>
      <c r="V691" s="77">
        <f t="shared" si="124"/>
        <v>360</v>
      </c>
      <c r="W691" s="78">
        <f t="shared" si="125"/>
        <v>0</v>
      </c>
    </row>
    <row r="692" spans="9:23" x14ac:dyDescent="0.25">
      <c r="I692" s="79">
        <f t="shared" si="126"/>
        <v>0</v>
      </c>
      <c r="J692" s="72">
        <f t="shared" si="122"/>
        <v>0</v>
      </c>
      <c r="K692" s="80"/>
      <c r="L692" s="72">
        <f t="shared" si="133"/>
        <v>0</v>
      </c>
      <c r="M692" s="72">
        <f>0</f>
        <v>0</v>
      </c>
      <c r="N692" s="72">
        <f t="shared" si="127"/>
        <v>0</v>
      </c>
      <c r="O692" s="72">
        <f t="shared" si="128"/>
        <v>0</v>
      </c>
      <c r="P692" s="72">
        <f t="shared" si="129"/>
        <v>0</v>
      </c>
      <c r="Q692" s="72">
        <f t="shared" si="123"/>
        <v>0</v>
      </c>
      <c r="R692" s="74">
        <f t="shared" si="130"/>
        <v>0</v>
      </c>
      <c r="S692" s="75">
        <f>IF(I692&gt;0,Q692-(SUM($J$7:J692)+$E$35),0)</f>
        <v>0</v>
      </c>
      <c r="T692" s="76">
        <f t="shared" si="131"/>
        <v>1</v>
      </c>
      <c r="U692" s="76">
        <f t="shared" si="132"/>
        <v>0</v>
      </c>
      <c r="V692" s="77">
        <f t="shared" si="124"/>
        <v>360</v>
      </c>
      <c r="W692" s="78">
        <f t="shared" si="125"/>
        <v>0</v>
      </c>
    </row>
    <row r="693" spans="9:23" x14ac:dyDescent="0.25">
      <c r="I693" s="79">
        <f t="shared" si="126"/>
        <v>0</v>
      </c>
      <c r="J693" s="72">
        <f t="shared" si="122"/>
        <v>0</v>
      </c>
      <c r="K693" s="80"/>
      <c r="L693" s="72">
        <f t="shared" si="133"/>
        <v>0</v>
      </c>
      <c r="M693" s="72">
        <f>0</f>
        <v>0</v>
      </c>
      <c r="N693" s="72">
        <f t="shared" si="127"/>
        <v>0</v>
      </c>
      <c r="O693" s="72">
        <f t="shared" si="128"/>
        <v>0</v>
      </c>
      <c r="P693" s="72">
        <f t="shared" si="129"/>
        <v>0</v>
      </c>
      <c r="Q693" s="72">
        <f t="shared" si="123"/>
        <v>0</v>
      </c>
      <c r="R693" s="74">
        <f t="shared" si="130"/>
        <v>0</v>
      </c>
      <c r="S693" s="75">
        <f>IF(I693&gt;0,Q693-(SUM($J$7:J693)+$E$35),0)</f>
        <v>0</v>
      </c>
      <c r="T693" s="76">
        <f t="shared" si="131"/>
        <v>1</v>
      </c>
      <c r="U693" s="76">
        <f t="shared" si="132"/>
        <v>0</v>
      </c>
      <c r="V693" s="77">
        <f t="shared" si="124"/>
        <v>360</v>
      </c>
      <c r="W693" s="78">
        <f t="shared" si="125"/>
        <v>0</v>
      </c>
    </row>
    <row r="694" spans="9:23" x14ac:dyDescent="0.25">
      <c r="I694" s="79">
        <f t="shared" si="126"/>
        <v>0</v>
      </c>
      <c r="J694" s="72">
        <f t="shared" si="122"/>
        <v>0</v>
      </c>
      <c r="K694" s="80"/>
      <c r="L694" s="72">
        <f t="shared" si="133"/>
        <v>0</v>
      </c>
      <c r="M694" s="72">
        <f>0</f>
        <v>0</v>
      </c>
      <c r="N694" s="72">
        <f t="shared" si="127"/>
        <v>0</v>
      </c>
      <c r="O694" s="72">
        <f t="shared" si="128"/>
        <v>0</v>
      </c>
      <c r="P694" s="72">
        <f t="shared" si="129"/>
        <v>0</v>
      </c>
      <c r="Q694" s="72">
        <f t="shared" si="123"/>
        <v>0</v>
      </c>
      <c r="R694" s="74">
        <f t="shared" si="130"/>
        <v>0</v>
      </c>
      <c r="S694" s="75">
        <f>IF(I694&gt;0,Q694-(SUM($J$7:J694)+$E$35),0)</f>
        <v>0</v>
      </c>
      <c r="T694" s="76">
        <f t="shared" si="131"/>
        <v>1</v>
      </c>
      <c r="U694" s="76">
        <f t="shared" si="132"/>
        <v>0</v>
      </c>
      <c r="V694" s="77">
        <f t="shared" si="124"/>
        <v>360</v>
      </c>
      <c r="W694" s="78">
        <f t="shared" si="125"/>
        <v>0</v>
      </c>
    </row>
    <row r="695" spans="9:23" x14ac:dyDescent="0.25">
      <c r="I695" s="79">
        <f t="shared" si="126"/>
        <v>0</v>
      </c>
      <c r="J695" s="72">
        <f t="shared" si="122"/>
        <v>0</v>
      </c>
      <c r="K695" s="80"/>
      <c r="L695" s="72">
        <f t="shared" si="133"/>
        <v>0</v>
      </c>
      <c r="M695" s="72">
        <f>0</f>
        <v>0</v>
      </c>
      <c r="N695" s="72">
        <f t="shared" si="127"/>
        <v>0</v>
      </c>
      <c r="O695" s="72">
        <f t="shared" si="128"/>
        <v>0</v>
      </c>
      <c r="P695" s="72">
        <f t="shared" si="129"/>
        <v>0</v>
      </c>
      <c r="Q695" s="72">
        <f t="shared" si="123"/>
        <v>0</v>
      </c>
      <c r="R695" s="74">
        <f t="shared" si="130"/>
        <v>0</v>
      </c>
      <c r="S695" s="75">
        <f>IF(I695&gt;0,Q695-(SUM($J$7:J695)+$E$35),0)</f>
        <v>0</v>
      </c>
      <c r="T695" s="76">
        <f t="shared" si="131"/>
        <v>1</v>
      </c>
      <c r="U695" s="76">
        <f t="shared" si="132"/>
        <v>0</v>
      </c>
      <c r="V695" s="77">
        <f t="shared" si="124"/>
        <v>360</v>
      </c>
      <c r="W695" s="78">
        <f t="shared" si="125"/>
        <v>0</v>
      </c>
    </row>
    <row r="696" spans="9:23" x14ac:dyDescent="0.25">
      <c r="I696" s="79">
        <f t="shared" si="126"/>
        <v>0</v>
      </c>
      <c r="J696" s="72">
        <f t="shared" si="122"/>
        <v>0</v>
      </c>
      <c r="K696" s="80"/>
      <c r="L696" s="72">
        <f t="shared" si="133"/>
        <v>0</v>
      </c>
      <c r="M696" s="72">
        <f>0</f>
        <v>0</v>
      </c>
      <c r="N696" s="72">
        <f t="shared" si="127"/>
        <v>0</v>
      </c>
      <c r="O696" s="72">
        <f t="shared" si="128"/>
        <v>0</v>
      </c>
      <c r="P696" s="72">
        <f t="shared" si="129"/>
        <v>0</v>
      </c>
      <c r="Q696" s="72">
        <f t="shared" si="123"/>
        <v>0</v>
      </c>
      <c r="R696" s="74">
        <f t="shared" si="130"/>
        <v>0</v>
      </c>
      <c r="S696" s="75">
        <f>IF(I696&gt;0,Q696-(SUM($J$7:J696)+$E$35),0)</f>
        <v>0</v>
      </c>
      <c r="T696" s="76">
        <f t="shared" si="131"/>
        <v>1</v>
      </c>
      <c r="U696" s="76">
        <f t="shared" si="132"/>
        <v>0</v>
      </c>
      <c r="V696" s="77">
        <f t="shared" si="124"/>
        <v>360</v>
      </c>
      <c r="W696" s="78">
        <f t="shared" si="125"/>
        <v>0</v>
      </c>
    </row>
    <row r="697" spans="9:23" x14ac:dyDescent="0.25">
      <c r="I697" s="79">
        <f t="shared" si="126"/>
        <v>0</v>
      </c>
      <c r="J697" s="72">
        <f t="shared" si="122"/>
        <v>0</v>
      </c>
      <c r="K697" s="80"/>
      <c r="L697" s="72">
        <f t="shared" si="133"/>
        <v>0</v>
      </c>
      <c r="M697" s="72">
        <f>0</f>
        <v>0</v>
      </c>
      <c r="N697" s="72">
        <f t="shared" si="127"/>
        <v>0</v>
      </c>
      <c r="O697" s="72">
        <f t="shared" si="128"/>
        <v>0</v>
      </c>
      <c r="P697" s="72">
        <f t="shared" si="129"/>
        <v>0</v>
      </c>
      <c r="Q697" s="72">
        <f t="shared" si="123"/>
        <v>0</v>
      </c>
      <c r="R697" s="74">
        <f t="shared" si="130"/>
        <v>0</v>
      </c>
      <c r="S697" s="75">
        <f>IF(I697&gt;0,Q697-(SUM($J$7:J697)+$E$35),0)</f>
        <v>0</v>
      </c>
      <c r="T697" s="76">
        <f t="shared" si="131"/>
        <v>1</v>
      </c>
      <c r="U697" s="76">
        <f t="shared" si="132"/>
        <v>0</v>
      </c>
      <c r="V697" s="77">
        <f t="shared" si="124"/>
        <v>360</v>
      </c>
      <c r="W697" s="78">
        <f t="shared" si="125"/>
        <v>0</v>
      </c>
    </row>
    <row r="698" spans="9:23" x14ac:dyDescent="0.25">
      <c r="I698" s="79">
        <f t="shared" si="126"/>
        <v>0</v>
      </c>
      <c r="J698" s="72">
        <f t="shared" si="122"/>
        <v>0</v>
      </c>
      <c r="K698" s="80"/>
      <c r="L698" s="72">
        <f t="shared" si="133"/>
        <v>0</v>
      </c>
      <c r="M698" s="72">
        <f>0</f>
        <v>0</v>
      </c>
      <c r="N698" s="72">
        <f t="shared" si="127"/>
        <v>0</v>
      </c>
      <c r="O698" s="72">
        <f t="shared" si="128"/>
        <v>0</v>
      </c>
      <c r="P698" s="72">
        <f t="shared" si="129"/>
        <v>0</v>
      </c>
      <c r="Q698" s="72">
        <f t="shared" si="123"/>
        <v>0</v>
      </c>
      <c r="R698" s="74">
        <f t="shared" si="130"/>
        <v>0</v>
      </c>
      <c r="S698" s="75">
        <f>IF(I698&gt;0,Q698-(SUM($J$7:J698)+$E$35),0)</f>
        <v>0</v>
      </c>
      <c r="T698" s="76">
        <f t="shared" si="131"/>
        <v>1</v>
      </c>
      <c r="U698" s="76">
        <f t="shared" si="132"/>
        <v>0</v>
      </c>
      <c r="V698" s="77">
        <f t="shared" si="124"/>
        <v>360</v>
      </c>
      <c r="W698" s="78">
        <f t="shared" si="125"/>
        <v>0</v>
      </c>
    </row>
    <row r="699" spans="9:23" x14ac:dyDescent="0.25">
      <c r="I699" s="79">
        <f t="shared" si="126"/>
        <v>0</v>
      </c>
      <c r="J699" s="72">
        <f t="shared" si="122"/>
        <v>0</v>
      </c>
      <c r="K699" s="80"/>
      <c r="L699" s="72">
        <f t="shared" si="133"/>
        <v>0</v>
      </c>
      <c r="M699" s="72">
        <f>0</f>
        <v>0</v>
      </c>
      <c r="N699" s="72">
        <f t="shared" si="127"/>
        <v>0</v>
      </c>
      <c r="O699" s="72">
        <f t="shared" si="128"/>
        <v>0</v>
      </c>
      <c r="P699" s="72">
        <f t="shared" si="129"/>
        <v>0</v>
      </c>
      <c r="Q699" s="72">
        <f t="shared" si="123"/>
        <v>0</v>
      </c>
      <c r="R699" s="74">
        <f t="shared" si="130"/>
        <v>0</v>
      </c>
      <c r="S699" s="75">
        <f>IF(I699&gt;0,Q699-(SUM($J$7:J699)+$E$35),0)</f>
        <v>0</v>
      </c>
      <c r="T699" s="76">
        <f t="shared" si="131"/>
        <v>1</v>
      </c>
      <c r="U699" s="76">
        <f t="shared" si="132"/>
        <v>0</v>
      </c>
      <c r="V699" s="77">
        <f t="shared" si="124"/>
        <v>360</v>
      </c>
      <c r="W699" s="78">
        <f t="shared" si="125"/>
        <v>0</v>
      </c>
    </row>
    <row r="700" spans="9:23" x14ac:dyDescent="0.25">
      <c r="I700" s="79">
        <f t="shared" si="126"/>
        <v>0</v>
      </c>
      <c r="J700" s="72">
        <f t="shared" si="122"/>
        <v>0</v>
      </c>
      <c r="K700" s="80"/>
      <c r="L700" s="72">
        <f t="shared" si="133"/>
        <v>0</v>
      </c>
      <c r="M700" s="72">
        <f>0</f>
        <v>0</v>
      </c>
      <c r="N700" s="72">
        <f t="shared" si="127"/>
        <v>0</v>
      </c>
      <c r="O700" s="72">
        <f t="shared" si="128"/>
        <v>0</v>
      </c>
      <c r="P700" s="72">
        <f t="shared" si="129"/>
        <v>0</v>
      </c>
      <c r="Q700" s="72">
        <f t="shared" si="123"/>
        <v>0</v>
      </c>
      <c r="R700" s="74">
        <f t="shared" si="130"/>
        <v>0</v>
      </c>
      <c r="S700" s="75">
        <f>IF(I700&gt;0,Q700-(SUM($J$7:J700)+$E$35),0)</f>
        <v>0</v>
      </c>
      <c r="T700" s="76">
        <f t="shared" si="131"/>
        <v>1</v>
      </c>
      <c r="U700" s="76">
        <f t="shared" si="132"/>
        <v>0</v>
      </c>
      <c r="V700" s="77">
        <f t="shared" si="124"/>
        <v>360</v>
      </c>
      <c r="W700" s="78">
        <f t="shared" si="125"/>
        <v>0</v>
      </c>
    </row>
    <row r="701" spans="9:23" x14ac:dyDescent="0.25">
      <c r="I701" s="79">
        <f t="shared" si="126"/>
        <v>0</v>
      </c>
      <c r="J701" s="72">
        <f t="shared" si="122"/>
        <v>0</v>
      </c>
      <c r="K701" s="80"/>
      <c r="L701" s="72">
        <f t="shared" si="133"/>
        <v>0</v>
      </c>
      <c r="M701" s="72">
        <f>0</f>
        <v>0</v>
      </c>
      <c r="N701" s="72">
        <f t="shared" si="127"/>
        <v>0</v>
      </c>
      <c r="O701" s="72">
        <f t="shared" si="128"/>
        <v>0</v>
      </c>
      <c r="P701" s="72">
        <f t="shared" si="129"/>
        <v>0</v>
      </c>
      <c r="Q701" s="72">
        <f t="shared" si="123"/>
        <v>0</v>
      </c>
      <c r="R701" s="74">
        <f t="shared" si="130"/>
        <v>0</v>
      </c>
      <c r="S701" s="75">
        <f>IF(I701&gt;0,Q701-(SUM($J$7:J701)+$E$35),0)</f>
        <v>0</v>
      </c>
      <c r="T701" s="76">
        <f t="shared" si="131"/>
        <v>1</v>
      </c>
      <c r="U701" s="76">
        <f t="shared" si="132"/>
        <v>0</v>
      </c>
      <c r="V701" s="77">
        <f t="shared" si="124"/>
        <v>360</v>
      </c>
      <c r="W701" s="78">
        <f t="shared" si="125"/>
        <v>0</v>
      </c>
    </row>
    <row r="702" spans="9:23" x14ac:dyDescent="0.25">
      <c r="I702" s="79">
        <f t="shared" si="126"/>
        <v>0</v>
      </c>
      <c r="J702" s="72">
        <f t="shared" si="122"/>
        <v>0</v>
      </c>
      <c r="K702" s="80"/>
      <c r="L702" s="72">
        <f t="shared" si="133"/>
        <v>0</v>
      </c>
      <c r="M702" s="72">
        <f>0</f>
        <v>0</v>
      </c>
      <c r="N702" s="72">
        <f t="shared" si="127"/>
        <v>0</v>
      </c>
      <c r="O702" s="72">
        <f t="shared" si="128"/>
        <v>0</v>
      </c>
      <c r="P702" s="72">
        <f t="shared" si="129"/>
        <v>0</v>
      </c>
      <c r="Q702" s="72">
        <f t="shared" si="123"/>
        <v>0</v>
      </c>
      <c r="R702" s="74">
        <f t="shared" si="130"/>
        <v>0</v>
      </c>
      <c r="S702" s="75">
        <f>IF(I702&gt;0,Q702-(SUM($J$7:J702)+$E$35),0)</f>
        <v>0</v>
      </c>
      <c r="T702" s="76">
        <f t="shared" si="131"/>
        <v>1</v>
      </c>
      <c r="U702" s="76">
        <f t="shared" si="132"/>
        <v>0</v>
      </c>
      <c r="V702" s="77">
        <f t="shared" si="124"/>
        <v>360</v>
      </c>
      <c r="W702" s="78">
        <f t="shared" si="125"/>
        <v>0</v>
      </c>
    </row>
    <row r="703" spans="9:23" x14ac:dyDescent="0.25">
      <c r="I703" s="79">
        <f t="shared" si="126"/>
        <v>0</v>
      </c>
      <c r="J703" s="72">
        <f t="shared" si="122"/>
        <v>0</v>
      </c>
      <c r="K703" s="80"/>
      <c r="L703" s="72">
        <f t="shared" si="133"/>
        <v>0</v>
      </c>
      <c r="M703" s="72">
        <f>0</f>
        <v>0</v>
      </c>
      <c r="N703" s="72">
        <f t="shared" si="127"/>
        <v>0</v>
      </c>
      <c r="O703" s="72">
        <f t="shared" si="128"/>
        <v>0</v>
      </c>
      <c r="P703" s="72">
        <f t="shared" si="129"/>
        <v>0</v>
      </c>
      <c r="Q703" s="72">
        <f t="shared" si="123"/>
        <v>0</v>
      </c>
      <c r="R703" s="74">
        <f t="shared" si="130"/>
        <v>0</v>
      </c>
      <c r="S703" s="75">
        <f>IF(I703&gt;0,Q703-(SUM($J$7:J703)+$E$35),0)</f>
        <v>0</v>
      </c>
      <c r="T703" s="76">
        <f t="shared" si="131"/>
        <v>1</v>
      </c>
      <c r="U703" s="76">
        <f t="shared" si="132"/>
        <v>0</v>
      </c>
      <c r="V703" s="77">
        <f t="shared" si="124"/>
        <v>360</v>
      </c>
      <c r="W703" s="78">
        <f t="shared" si="125"/>
        <v>0</v>
      </c>
    </row>
    <row r="704" spans="9:23" x14ac:dyDescent="0.25">
      <c r="I704" s="79">
        <f t="shared" si="126"/>
        <v>0</v>
      </c>
      <c r="J704" s="72">
        <f t="shared" si="122"/>
        <v>0</v>
      </c>
      <c r="K704" s="80"/>
      <c r="L704" s="72">
        <f t="shared" si="133"/>
        <v>0</v>
      </c>
      <c r="M704" s="72">
        <f>0</f>
        <v>0</v>
      </c>
      <c r="N704" s="72">
        <f t="shared" si="127"/>
        <v>0</v>
      </c>
      <c r="O704" s="72">
        <f t="shared" si="128"/>
        <v>0</v>
      </c>
      <c r="P704" s="72">
        <f t="shared" si="129"/>
        <v>0</v>
      </c>
      <c r="Q704" s="72">
        <f t="shared" si="123"/>
        <v>0</v>
      </c>
      <c r="R704" s="74">
        <f t="shared" si="130"/>
        <v>0</v>
      </c>
      <c r="S704" s="75">
        <f>IF(I704&gt;0,Q704-(SUM($J$7:J704)+$E$35),0)</f>
        <v>0</v>
      </c>
      <c r="T704" s="76">
        <f t="shared" si="131"/>
        <v>1</v>
      </c>
      <c r="U704" s="76">
        <f t="shared" si="132"/>
        <v>0</v>
      </c>
      <c r="V704" s="77">
        <f t="shared" si="124"/>
        <v>360</v>
      </c>
      <c r="W704" s="78">
        <f t="shared" si="125"/>
        <v>0</v>
      </c>
    </row>
    <row r="705" spans="9:23" x14ac:dyDescent="0.25">
      <c r="I705" s="79">
        <f t="shared" si="126"/>
        <v>0</v>
      </c>
      <c r="J705" s="72">
        <f t="shared" si="122"/>
        <v>0</v>
      </c>
      <c r="K705" s="80"/>
      <c r="L705" s="72">
        <f t="shared" si="133"/>
        <v>0</v>
      </c>
      <c r="M705" s="72">
        <f>0</f>
        <v>0</v>
      </c>
      <c r="N705" s="72">
        <f t="shared" si="127"/>
        <v>0</v>
      </c>
      <c r="O705" s="72">
        <f t="shared" si="128"/>
        <v>0</v>
      </c>
      <c r="P705" s="72">
        <f t="shared" si="129"/>
        <v>0</v>
      </c>
      <c r="Q705" s="72">
        <f t="shared" si="123"/>
        <v>0</v>
      </c>
      <c r="R705" s="74">
        <f t="shared" si="130"/>
        <v>0</v>
      </c>
      <c r="S705" s="75">
        <f>IF(I705&gt;0,Q705-(SUM($J$7:J705)+$E$35),0)</f>
        <v>0</v>
      </c>
      <c r="T705" s="76">
        <f t="shared" si="131"/>
        <v>1</v>
      </c>
      <c r="U705" s="76">
        <f t="shared" si="132"/>
        <v>0</v>
      </c>
      <c r="V705" s="77">
        <f t="shared" si="124"/>
        <v>360</v>
      </c>
      <c r="W705" s="78">
        <f t="shared" si="125"/>
        <v>0</v>
      </c>
    </row>
    <row r="706" spans="9:23" x14ac:dyDescent="0.25">
      <c r="I706" s="79">
        <f t="shared" si="126"/>
        <v>0</v>
      </c>
      <c r="J706" s="72">
        <f t="shared" si="122"/>
        <v>0</v>
      </c>
      <c r="K706" s="80"/>
      <c r="L706" s="72">
        <f t="shared" si="133"/>
        <v>0</v>
      </c>
      <c r="M706" s="72">
        <f>0</f>
        <v>0</v>
      </c>
      <c r="N706" s="72">
        <f t="shared" si="127"/>
        <v>0</v>
      </c>
      <c r="O706" s="72">
        <f t="shared" si="128"/>
        <v>0</v>
      </c>
      <c r="P706" s="72">
        <f t="shared" si="129"/>
        <v>0</v>
      </c>
      <c r="Q706" s="72">
        <f t="shared" si="123"/>
        <v>0</v>
      </c>
      <c r="R706" s="74">
        <f t="shared" si="130"/>
        <v>0</v>
      </c>
      <c r="S706" s="75">
        <f>IF(I706&gt;0,Q706-(SUM($J$7:J706)+$E$35),0)</f>
        <v>0</v>
      </c>
      <c r="T706" s="76">
        <f t="shared" si="131"/>
        <v>1</v>
      </c>
      <c r="U706" s="76">
        <f t="shared" si="132"/>
        <v>0</v>
      </c>
      <c r="V706" s="77">
        <f t="shared" si="124"/>
        <v>360</v>
      </c>
      <c r="W706" s="78">
        <f t="shared" si="125"/>
        <v>0</v>
      </c>
    </row>
    <row r="707" spans="9:23" x14ac:dyDescent="0.25">
      <c r="I707" s="79">
        <f t="shared" si="126"/>
        <v>0</v>
      </c>
      <c r="J707" s="72">
        <f t="shared" si="122"/>
        <v>0</v>
      </c>
      <c r="K707" s="80"/>
      <c r="L707" s="72">
        <f t="shared" si="133"/>
        <v>0</v>
      </c>
      <c r="M707" s="72">
        <f>0</f>
        <v>0</v>
      </c>
      <c r="N707" s="72">
        <f t="shared" si="127"/>
        <v>0</v>
      </c>
      <c r="O707" s="72">
        <f t="shared" si="128"/>
        <v>0</v>
      </c>
      <c r="P707" s="72">
        <f t="shared" si="129"/>
        <v>0</v>
      </c>
      <c r="Q707" s="72">
        <f t="shared" si="123"/>
        <v>0</v>
      </c>
      <c r="R707" s="74">
        <f t="shared" si="130"/>
        <v>0</v>
      </c>
      <c r="S707" s="75">
        <f>IF(I707&gt;0,Q707-(SUM($J$7:J707)+$E$35),0)</f>
        <v>0</v>
      </c>
      <c r="T707" s="76">
        <f t="shared" si="131"/>
        <v>1</v>
      </c>
      <c r="U707" s="76">
        <f t="shared" si="132"/>
        <v>0</v>
      </c>
      <c r="V707" s="77">
        <f t="shared" si="124"/>
        <v>360</v>
      </c>
      <c r="W707" s="78">
        <f t="shared" si="125"/>
        <v>0</v>
      </c>
    </row>
    <row r="708" spans="9:23" x14ac:dyDescent="0.25">
      <c r="I708" s="79">
        <f t="shared" si="126"/>
        <v>0</v>
      </c>
      <c r="J708" s="72">
        <f t="shared" si="122"/>
        <v>0</v>
      </c>
      <c r="K708" s="80"/>
      <c r="L708" s="72">
        <f t="shared" si="133"/>
        <v>0</v>
      </c>
      <c r="M708" s="72">
        <f>0</f>
        <v>0</v>
      </c>
      <c r="N708" s="72">
        <f t="shared" si="127"/>
        <v>0</v>
      </c>
      <c r="O708" s="72">
        <f t="shared" si="128"/>
        <v>0</v>
      </c>
      <c r="P708" s="72">
        <f t="shared" si="129"/>
        <v>0</v>
      </c>
      <c r="Q708" s="72">
        <f t="shared" si="123"/>
        <v>0</v>
      </c>
      <c r="R708" s="74">
        <f t="shared" si="130"/>
        <v>0</v>
      </c>
      <c r="S708" s="75">
        <f>IF(I708&gt;0,Q708-(SUM($J$7:J708)+$E$35),0)</f>
        <v>0</v>
      </c>
      <c r="T708" s="76">
        <f t="shared" si="131"/>
        <v>1</v>
      </c>
      <c r="U708" s="76">
        <f t="shared" si="132"/>
        <v>0</v>
      </c>
      <c r="V708" s="77">
        <f t="shared" si="124"/>
        <v>360</v>
      </c>
      <c r="W708" s="78">
        <f t="shared" si="125"/>
        <v>0</v>
      </c>
    </row>
    <row r="709" spans="9:23" x14ac:dyDescent="0.25">
      <c r="I709" s="79">
        <f t="shared" si="126"/>
        <v>0</v>
      </c>
      <c r="J709" s="72">
        <f t="shared" si="122"/>
        <v>0</v>
      </c>
      <c r="K709" s="80"/>
      <c r="L709" s="72">
        <f t="shared" si="133"/>
        <v>0</v>
      </c>
      <c r="M709" s="72">
        <f>0</f>
        <v>0</v>
      </c>
      <c r="N709" s="72">
        <f t="shared" si="127"/>
        <v>0</v>
      </c>
      <c r="O709" s="72">
        <f t="shared" si="128"/>
        <v>0</v>
      </c>
      <c r="P709" s="72">
        <f t="shared" si="129"/>
        <v>0</v>
      </c>
      <c r="Q709" s="72">
        <f t="shared" si="123"/>
        <v>0</v>
      </c>
      <c r="R709" s="74">
        <f t="shared" si="130"/>
        <v>0</v>
      </c>
      <c r="S709" s="75">
        <f>IF(I709&gt;0,Q709-(SUM($J$7:J709)+$E$35),0)</f>
        <v>0</v>
      </c>
      <c r="T709" s="76">
        <f t="shared" si="131"/>
        <v>1</v>
      </c>
      <c r="U709" s="76">
        <f t="shared" si="132"/>
        <v>0</v>
      </c>
      <c r="V709" s="77">
        <f t="shared" si="124"/>
        <v>360</v>
      </c>
      <c r="W709" s="78">
        <f t="shared" si="125"/>
        <v>0</v>
      </c>
    </row>
    <row r="710" spans="9:23" x14ac:dyDescent="0.25">
      <c r="I710" s="79">
        <f t="shared" si="126"/>
        <v>0</v>
      </c>
      <c r="J710" s="72">
        <f t="shared" si="122"/>
        <v>0</v>
      </c>
      <c r="K710" s="80"/>
      <c r="L710" s="72">
        <f t="shared" si="133"/>
        <v>0</v>
      </c>
      <c r="M710" s="72">
        <f>0</f>
        <v>0</v>
      </c>
      <c r="N710" s="72">
        <f t="shared" si="127"/>
        <v>0</v>
      </c>
      <c r="O710" s="72">
        <f t="shared" si="128"/>
        <v>0</v>
      </c>
      <c r="P710" s="72">
        <f t="shared" si="129"/>
        <v>0</v>
      </c>
      <c r="Q710" s="72">
        <f t="shared" si="123"/>
        <v>0</v>
      </c>
      <c r="R710" s="74">
        <f t="shared" si="130"/>
        <v>0</v>
      </c>
      <c r="S710" s="75">
        <f>IF(I710&gt;0,Q710-(SUM($J$7:J710)+$E$35),0)</f>
        <v>0</v>
      </c>
      <c r="T710" s="76">
        <f t="shared" si="131"/>
        <v>1</v>
      </c>
      <c r="U710" s="76">
        <f t="shared" si="132"/>
        <v>0</v>
      </c>
      <c r="V710" s="77">
        <f t="shared" si="124"/>
        <v>360</v>
      </c>
      <c r="W710" s="78">
        <f t="shared" si="125"/>
        <v>0</v>
      </c>
    </row>
    <row r="711" spans="9:23" x14ac:dyDescent="0.25">
      <c r="I711" s="79">
        <f t="shared" si="126"/>
        <v>0</v>
      </c>
      <c r="J711" s="72">
        <f t="shared" ref="J711:J774" si="134">(IF(I711&gt;0,$J$5,0))</f>
        <v>0</v>
      </c>
      <c r="K711" s="80"/>
      <c r="L711" s="72">
        <f t="shared" si="133"/>
        <v>0</v>
      </c>
      <c r="M711" s="72">
        <f>0</f>
        <v>0</v>
      </c>
      <c r="N711" s="72">
        <f t="shared" si="127"/>
        <v>0</v>
      </c>
      <c r="O711" s="72">
        <f t="shared" si="128"/>
        <v>0</v>
      </c>
      <c r="P711" s="72">
        <f t="shared" si="129"/>
        <v>0</v>
      </c>
      <c r="Q711" s="72">
        <f t="shared" ref="Q711:Q774" si="135">O711+P711</f>
        <v>0</v>
      </c>
      <c r="R711" s="74">
        <f t="shared" si="130"/>
        <v>0</v>
      </c>
      <c r="S711" s="75">
        <f>IF(I711&gt;0,Q711-(SUM($J$7:J711)+$E$35),0)</f>
        <v>0</v>
      </c>
      <c r="T711" s="76">
        <f t="shared" si="131"/>
        <v>1</v>
      </c>
      <c r="U711" s="76">
        <f t="shared" si="132"/>
        <v>0</v>
      </c>
      <c r="V711" s="77">
        <f t="shared" ref="V711:V774" si="136">$I$5-I712</f>
        <v>360</v>
      </c>
      <c r="W711" s="78">
        <f t="shared" ref="W711:W774" si="137">Q711</f>
        <v>0</v>
      </c>
    </row>
    <row r="712" spans="9:23" x14ac:dyDescent="0.25">
      <c r="I712" s="79">
        <f t="shared" ref="I712:I775" si="138">IF(I711-1&gt;0,I711-1,0)</f>
        <v>0</v>
      </c>
      <c r="J712" s="72">
        <f t="shared" si="134"/>
        <v>0</v>
      </c>
      <c r="K712" s="80"/>
      <c r="L712" s="72">
        <f t="shared" si="133"/>
        <v>0</v>
      </c>
      <c r="M712" s="72">
        <f>0</f>
        <v>0</v>
      </c>
      <c r="N712" s="72">
        <f t="shared" ref="N712:N775" si="139">IF(I712&gt;0,O712*($N$5/12),0)</f>
        <v>0</v>
      </c>
      <c r="O712" s="72">
        <f t="shared" ref="O712:O775" si="140">IF(I712&gt;0,(Q711+R712)*(1-($N$5/12)),0)</f>
        <v>0</v>
      </c>
      <c r="P712" s="72">
        <f t="shared" ref="P712:P775" si="141">O712*($B$15/12)</f>
        <v>0</v>
      </c>
      <c r="Q712" s="72">
        <f t="shared" si="135"/>
        <v>0</v>
      </c>
      <c r="R712" s="74">
        <f t="shared" ref="R712:R775" si="142">IF(I712&gt;0,(J712-K712-L712-M712),0)</f>
        <v>0</v>
      </c>
      <c r="S712" s="75">
        <f>IF(I712&gt;0,Q712-(SUM($J$7:J712)+$E$35),0)</f>
        <v>0</v>
      </c>
      <c r="T712" s="76">
        <f t="shared" ref="T712:T775" si="143">IF(S712&lt;0,0,1)</f>
        <v>1</v>
      </c>
      <c r="U712" s="76">
        <f t="shared" ref="U712:U775" si="144">T713-T712</f>
        <v>0</v>
      </c>
      <c r="V712" s="77">
        <f t="shared" si="136"/>
        <v>360</v>
      </c>
      <c r="W712" s="78">
        <f t="shared" si="137"/>
        <v>0</v>
      </c>
    </row>
    <row r="713" spans="9:23" x14ac:dyDescent="0.25">
      <c r="I713" s="79">
        <f t="shared" si="138"/>
        <v>0</v>
      </c>
      <c r="J713" s="72">
        <f t="shared" si="134"/>
        <v>0</v>
      </c>
      <c r="K713" s="80"/>
      <c r="L713" s="72">
        <f t="shared" si="133"/>
        <v>0</v>
      </c>
      <c r="M713" s="72">
        <f>0</f>
        <v>0</v>
      </c>
      <c r="N713" s="72">
        <f t="shared" si="139"/>
        <v>0</v>
      </c>
      <c r="O713" s="72">
        <f t="shared" si="140"/>
        <v>0</v>
      </c>
      <c r="P713" s="72">
        <f t="shared" si="141"/>
        <v>0</v>
      </c>
      <c r="Q713" s="72">
        <f t="shared" si="135"/>
        <v>0</v>
      </c>
      <c r="R713" s="74">
        <f t="shared" si="142"/>
        <v>0</v>
      </c>
      <c r="S713" s="75">
        <f>IF(I713&gt;0,Q713-(SUM($J$7:J713)+$E$35),0)</f>
        <v>0</v>
      </c>
      <c r="T713" s="76">
        <f t="shared" si="143"/>
        <v>1</v>
      </c>
      <c r="U713" s="76">
        <f t="shared" si="144"/>
        <v>0</v>
      </c>
      <c r="V713" s="77">
        <f t="shared" si="136"/>
        <v>360</v>
      </c>
      <c r="W713" s="78">
        <f t="shared" si="137"/>
        <v>0</v>
      </c>
    </row>
    <row r="714" spans="9:23" x14ac:dyDescent="0.25">
      <c r="I714" s="79">
        <f t="shared" si="138"/>
        <v>0</v>
      </c>
      <c r="J714" s="72">
        <f t="shared" si="134"/>
        <v>0</v>
      </c>
      <c r="K714" s="80"/>
      <c r="L714" s="72">
        <f t="shared" si="133"/>
        <v>0</v>
      </c>
      <c r="M714" s="72">
        <f>0</f>
        <v>0</v>
      </c>
      <c r="N714" s="72">
        <f t="shared" si="139"/>
        <v>0</v>
      </c>
      <c r="O714" s="72">
        <f t="shared" si="140"/>
        <v>0</v>
      </c>
      <c r="P714" s="72">
        <f t="shared" si="141"/>
        <v>0</v>
      </c>
      <c r="Q714" s="72">
        <f t="shared" si="135"/>
        <v>0</v>
      </c>
      <c r="R714" s="74">
        <f t="shared" si="142"/>
        <v>0</v>
      </c>
      <c r="S714" s="75">
        <f>IF(I714&gt;0,Q714-(SUM($J$7:J714)+$E$35),0)</f>
        <v>0</v>
      </c>
      <c r="T714" s="76">
        <f t="shared" si="143"/>
        <v>1</v>
      </c>
      <c r="U714" s="76">
        <f t="shared" si="144"/>
        <v>0</v>
      </c>
      <c r="V714" s="77">
        <f t="shared" si="136"/>
        <v>360</v>
      </c>
      <c r="W714" s="78">
        <f t="shared" si="137"/>
        <v>0</v>
      </c>
    </row>
    <row r="715" spans="9:23" x14ac:dyDescent="0.25">
      <c r="I715" s="79">
        <f t="shared" si="138"/>
        <v>0</v>
      </c>
      <c r="J715" s="72">
        <f t="shared" si="134"/>
        <v>0</v>
      </c>
      <c r="K715" s="80"/>
      <c r="L715" s="72">
        <f t="shared" si="133"/>
        <v>0</v>
      </c>
      <c r="M715" s="72">
        <f>0</f>
        <v>0</v>
      </c>
      <c r="N715" s="72">
        <f t="shared" si="139"/>
        <v>0</v>
      </c>
      <c r="O715" s="72">
        <f t="shared" si="140"/>
        <v>0</v>
      </c>
      <c r="P715" s="72">
        <f t="shared" si="141"/>
        <v>0</v>
      </c>
      <c r="Q715" s="72">
        <f t="shared" si="135"/>
        <v>0</v>
      </c>
      <c r="R715" s="74">
        <f t="shared" si="142"/>
        <v>0</v>
      </c>
      <c r="S715" s="75">
        <f>IF(I715&gt;0,Q715-(SUM($J$7:J715)+$E$35),0)</f>
        <v>0</v>
      </c>
      <c r="T715" s="76">
        <f t="shared" si="143"/>
        <v>1</v>
      </c>
      <c r="U715" s="76">
        <f t="shared" si="144"/>
        <v>0</v>
      </c>
      <c r="V715" s="77">
        <f t="shared" si="136"/>
        <v>360</v>
      </c>
      <c r="W715" s="78">
        <f t="shared" si="137"/>
        <v>0</v>
      </c>
    </row>
    <row r="716" spans="9:23" x14ac:dyDescent="0.25">
      <c r="I716" s="79">
        <f t="shared" si="138"/>
        <v>0</v>
      </c>
      <c r="J716" s="72">
        <f t="shared" si="134"/>
        <v>0</v>
      </c>
      <c r="K716" s="80"/>
      <c r="L716" s="72">
        <f t="shared" si="133"/>
        <v>0</v>
      </c>
      <c r="M716" s="72">
        <f>0</f>
        <v>0</v>
      </c>
      <c r="N716" s="72">
        <f t="shared" si="139"/>
        <v>0</v>
      </c>
      <c r="O716" s="72">
        <f t="shared" si="140"/>
        <v>0</v>
      </c>
      <c r="P716" s="72">
        <f t="shared" si="141"/>
        <v>0</v>
      </c>
      <c r="Q716" s="72">
        <f t="shared" si="135"/>
        <v>0</v>
      </c>
      <c r="R716" s="74">
        <f t="shared" si="142"/>
        <v>0</v>
      </c>
      <c r="S716" s="75">
        <f>IF(I716&gt;0,Q716-(SUM($J$7:J716)+$E$35),0)</f>
        <v>0</v>
      </c>
      <c r="T716" s="76">
        <f t="shared" si="143"/>
        <v>1</v>
      </c>
      <c r="U716" s="76">
        <f t="shared" si="144"/>
        <v>0</v>
      </c>
      <c r="V716" s="77">
        <f t="shared" si="136"/>
        <v>360</v>
      </c>
      <c r="W716" s="78">
        <f t="shared" si="137"/>
        <v>0</v>
      </c>
    </row>
    <row r="717" spans="9:23" x14ac:dyDescent="0.25">
      <c r="I717" s="79">
        <f t="shared" si="138"/>
        <v>0</v>
      </c>
      <c r="J717" s="72">
        <f t="shared" si="134"/>
        <v>0</v>
      </c>
      <c r="K717" s="80"/>
      <c r="L717" s="72">
        <f t="shared" si="133"/>
        <v>0</v>
      </c>
      <c r="M717" s="72">
        <f>0</f>
        <v>0</v>
      </c>
      <c r="N717" s="72">
        <f t="shared" si="139"/>
        <v>0</v>
      </c>
      <c r="O717" s="72">
        <f t="shared" si="140"/>
        <v>0</v>
      </c>
      <c r="P717" s="72">
        <f t="shared" si="141"/>
        <v>0</v>
      </c>
      <c r="Q717" s="72">
        <f t="shared" si="135"/>
        <v>0</v>
      </c>
      <c r="R717" s="74">
        <f t="shared" si="142"/>
        <v>0</v>
      </c>
      <c r="S717" s="75">
        <f>IF(I717&gt;0,Q717-(SUM($J$7:J717)+$E$35),0)</f>
        <v>0</v>
      </c>
      <c r="T717" s="76">
        <f t="shared" si="143"/>
        <v>1</v>
      </c>
      <c r="U717" s="76">
        <f t="shared" si="144"/>
        <v>0</v>
      </c>
      <c r="V717" s="77">
        <f t="shared" si="136"/>
        <v>360</v>
      </c>
      <c r="W717" s="78">
        <f t="shared" si="137"/>
        <v>0</v>
      </c>
    </row>
    <row r="718" spans="9:23" x14ac:dyDescent="0.25">
      <c r="I718" s="79">
        <f t="shared" si="138"/>
        <v>0</v>
      </c>
      <c r="J718" s="72">
        <f t="shared" si="134"/>
        <v>0</v>
      </c>
      <c r="K718" s="80"/>
      <c r="L718" s="72">
        <f t="shared" si="133"/>
        <v>0</v>
      </c>
      <c r="M718" s="72">
        <f>0</f>
        <v>0</v>
      </c>
      <c r="N718" s="72">
        <f t="shared" si="139"/>
        <v>0</v>
      </c>
      <c r="O718" s="72">
        <f t="shared" si="140"/>
        <v>0</v>
      </c>
      <c r="P718" s="72">
        <f t="shared" si="141"/>
        <v>0</v>
      </c>
      <c r="Q718" s="72">
        <f t="shared" si="135"/>
        <v>0</v>
      </c>
      <c r="R718" s="74">
        <f t="shared" si="142"/>
        <v>0</v>
      </c>
      <c r="S718" s="75">
        <f>IF(I718&gt;0,Q718-(SUM($J$7:J718)+$E$35),0)</f>
        <v>0</v>
      </c>
      <c r="T718" s="76">
        <f t="shared" si="143"/>
        <v>1</v>
      </c>
      <c r="U718" s="76">
        <f t="shared" si="144"/>
        <v>0</v>
      </c>
      <c r="V718" s="77">
        <f t="shared" si="136"/>
        <v>360</v>
      </c>
      <c r="W718" s="78">
        <f t="shared" si="137"/>
        <v>0</v>
      </c>
    </row>
    <row r="719" spans="9:23" x14ac:dyDescent="0.25">
      <c r="I719" s="79">
        <f t="shared" si="138"/>
        <v>0</v>
      </c>
      <c r="J719" s="72">
        <f t="shared" si="134"/>
        <v>0</v>
      </c>
      <c r="K719" s="80"/>
      <c r="L719" s="72">
        <f t="shared" si="133"/>
        <v>0</v>
      </c>
      <c r="M719" s="72">
        <f>0</f>
        <v>0</v>
      </c>
      <c r="N719" s="72">
        <f t="shared" si="139"/>
        <v>0</v>
      </c>
      <c r="O719" s="72">
        <f t="shared" si="140"/>
        <v>0</v>
      </c>
      <c r="P719" s="72">
        <f t="shared" si="141"/>
        <v>0</v>
      </c>
      <c r="Q719" s="72">
        <f t="shared" si="135"/>
        <v>0</v>
      </c>
      <c r="R719" s="74">
        <f t="shared" si="142"/>
        <v>0</v>
      </c>
      <c r="S719" s="75">
        <f>IF(I719&gt;0,Q719-(SUM($J$7:J719)+$E$35),0)</f>
        <v>0</v>
      </c>
      <c r="T719" s="76">
        <f t="shared" si="143"/>
        <v>1</v>
      </c>
      <c r="U719" s="76">
        <f t="shared" si="144"/>
        <v>0</v>
      </c>
      <c r="V719" s="77">
        <f t="shared" si="136"/>
        <v>360</v>
      </c>
      <c r="W719" s="78">
        <f t="shared" si="137"/>
        <v>0</v>
      </c>
    </row>
    <row r="720" spans="9:23" x14ac:dyDescent="0.25">
      <c r="I720" s="79">
        <f t="shared" si="138"/>
        <v>0</v>
      </c>
      <c r="J720" s="72">
        <f t="shared" si="134"/>
        <v>0</v>
      </c>
      <c r="K720" s="80"/>
      <c r="L720" s="72">
        <f t="shared" si="133"/>
        <v>0</v>
      </c>
      <c r="M720" s="72">
        <f>0</f>
        <v>0</v>
      </c>
      <c r="N720" s="72">
        <f t="shared" si="139"/>
        <v>0</v>
      </c>
      <c r="O720" s="72">
        <f t="shared" si="140"/>
        <v>0</v>
      </c>
      <c r="P720" s="72">
        <f t="shared" si="141"/>
        <v>0</v>
      </c>
      <c r="Q720" s="72">
        <f t="shared" si="135"/>
        <v>0</v>
      </c>
      <c r="R720" s="74">
        <f t="shared" si="142"/>
        <v>0</v>
      </c>
      <c r="S720" s="75">
        <f>IF(I720&gt;0,Q720-(SUM($J$7:J720)+$E$35),0)</f>
        <v>0</v>
      </c>
      <c r="T720" s="76">
        <f t="shared" si="143"/>
        <v>1</v>
      </c>
      <c r="U720" s="76">
        <f t="shared" si="144"/>
        <v>0</v>
      </c>
      <c r="V720" s="77">
        <f t="shared" si="136"/>
        <v>360</v>
      </c>
      <c r="W720" s="78">
        <f t="shared" si="137"/>
        <v>0</v>
      </c>
    </row>
    <row r="721" spans="9:23" x14ac:dyDescent="0.25">
      <c r="I721" s="79">
        <f t="shared" si="138"/>
        <v>0</v>
      </c>
      <c r="J721" s="72">
        <f t="shared" si="134"/>
        <v>0</v>
      </c>
      <c r="K721" s="80"/>
      <c r="L721" s="72">
        <f t="shared" si="133"/>
        <v>0</v>
      </c>
      <c r="M721" s="72">
        <f>0</f>
        <v>0</v>
      </c>
      <c r="N721" s="72">
        <f t="shared" si="139"/>
        <v>0</v>
      </c>
      <c r="O721" s="72">
        <f t="shared" si="140"/>
        <v>0</v>
      </c>
      <c r="P721" s="72">
        <f t="shared" si="141"/>
        <v>0</v>
      </c>
      <c r="Q721" s="72">
        <f t="shared" si="135"/>
        <v>0</v>
      </c>
      <c r="R721" s="74">
        <f t="shared" si="142"/>
        <v>0</v>
      </c>
      <c r="S721" s="75">
        <f>IF(I721&gt;0,Q721-(SUM($J$7:J721)+$E$35),0)</f>
        <v>0</v>
      </c>
      <c r="T721" s="76">
        <f t="shared" si="143"/>
        <v>1</v>
      </c>
      <c r="U721" s="76">
        <f t="shared" si="144"/>
        <v>0</v>
      </c>
      <c r="V721" s="77">
        <f t="shared" si="136"/>
        <v>360</v>
      </c>
      <c r="W721" s="78">
        <f t="shared" si="137"/>
        <v>0</v>
      </c>
    </row>
    <row r="722" spans="9:23" x14ac:dyDescent="0.25">
      <c r="I722" s="79">
        <f t="shared" si="138"/>
        <v>0</v>
      </c>
      <c r="J722" s="72">
        <f t="shared" si="134"/>
        <v>0</v>
      </c>
      <c r="K722" s="80"/>
      <c r="L722" s="72">
        <f t="shared" si="133"/>
        <v>0</v>
      </c>
      <c r="M722" s="72">
        <f>0</f>
        <v>0</v>
      </c>
      <c r="N722" s="72">
        <f t="shared" si="139"/>
        <v>0</v>
      </c>
      <c r="O722" s="72">
        <f t="shared" si="140"/>
        <v>0</v>
      </c>
      <c r="P722" s="72">
        <f t="shared" si="141"/>
        <v>0</v>
      </c>
      <c r="Q722" s="72">
        <f t="shared" si="135"/>
        <v>0</v>
      </c>
      <c r="R722" s="74">
        <f t="shared" si="142"/>
        <v>0</v>
      </c>
      <c r="S722" s="75">
        <f>IF(I722&gt;0,Q722-(SUM($J$7:J722)+$E$35),0)</f>
        <v>0</v>
      </c>
      <c r="T722" s="76">
        <f t="shared" si="143"/>
        <v>1</v>
      </c>
      <c r="U722" s="76">
        <f t="shared" si="144"/>
        <v>0</v>
      </c>
      <c r="V722" s="77">
        <f t="shared" si="136"/>
        <v>360</v>
      </c>
      <c r="W722" s="78">
        <f t="shared" si="137"/>
        <v>0</v>
      </c>
    </row>
    <row r="723" spans="9:23" x14ac:dyDescent="0.25">
      <c r="I723" s="79">
        <f t="shared" si="138"/>
        <v>0</v>
      </c>
      <c r="J723" s="72">
        <f t="shared" si="134"/>
        <v>0</v>
      </c>
      <c r="K723" s="80"/>
      <c r="L723" s="72">
        <f t="shared" si="133"/>
        <v>0</v>
      </c>
      <c r="M723" s="72">
        <f>0</f>
        <v>0</v>
      </c>
      <c r="N723" s="72">
        <f t="shared" si="139"/>
        <v>0</v>
      </c>
      <c r="O723" s="72">
        <f t="shared" si="140"/>
        <v>0</v>
      </c>
      <c r="P723" s="72">
        <f t="shared" si="141"/>
        <v>0</v>
      </c>
      <c r="Q723" s="72">
        <f t="shared" si="135"/>
        <v>0</v>
      </c>
      <c r="R723" s="74">
        <f t="shared" si="142"/>
        <v>0</v>
      </c>
      <c r="S723" s="75">
        <f>IF(I723&gt;0,Q723-(SUM($J$7:J723)+$E$35),0)</f>
        <v>0</v>
      </c>
      <c r="T723" s="76">
        <f t="shared" si="143"/>
        <v>1</v>
      </c>
      <c r="U723" s="76">
        <f t="shared" si="144"/>
        <v>0</v>
      </c>
      <c r="V723" s="77">
        <f t="shared" si="136"/>
        <v>360</v>
      </c>
      <c r="W723" s="78">
        <f t="shared" si="137"/>
        <v>0</v>
      </c>
    </row>
    <row r="724" spans="9:23" x14ac:dyDescent="0.25">
      <c r="I724" s="79">
        <f t="shared" si="138"/>
        <v>0</v>
      </c>
      <c r="J724" s="72">
        <f t="shared" si="134"/>
        <v>0</v>
      </c>
      <c r="K724" s="80"/>
      <c r="L724" s="72">
        <f t="shared" si="133"/>
        <v>0</v>
      </c>
      <c r="M724" s="72">
        <f>0</f>
        <v>0</v>
      </c>
      <c r="N724" s="72">
        <f t="shared" si="139"/>
        <v>0</v>
      </c>
      <c r="O724" s="72">
        <f t="shared" si="140"/>
        <v>0</v>
      </c>
      <c r="P724" s="72">
        <f t="shared" si="141"/>
        <v>0</v>
      </c>
      <c r="Q724" s="72">
        <f t="shared" si="135"/>
        <v>0</v>
      </c>
      <c r="R724" s="74">
        <f t="shared" si="142"/>
        <v>0</v>
      </c>
      <c r="S724" s="75">
        <f>IF(I724&gt;0,Q724-(SUM($J$7:J724)+$E$35),0)</f>
        <v>0</v>
      </c>
      <c r="T724" s="76">
        <f t="shared" si="143"/>
        <v>1</v>
      </c>
      <c r="U724" s="76">
        <f t="shared" si="144"/>
        <v>0</v>
      </c>
      <c r="V724" s="77">
        <f t="shared" si="136"/>
        <v>360</v>
      </c>
      <c r="W724" s="78">
        <f t="shared" si="137"/>
        <v>0</v>
      </c>
    </row>
    <row r="725" spans="9:23" x14ac:dyDescent="0.25">
      <c r="I725" s="79">
        <f t="shared" si="138"/>
        <v>0</v>
      </c>
      <c r="J725" s="72">
        <f t="shared" si="134"/>
        <v>0</v>
      </c>
      <c r="K725" s="80"/>
      <c r="L725" s="72">
        <f t="shared" si="133"/>
        <v>0</v>
      </c>
      <c r="M725" s="72">
        <f>0</f>
        <v>0</v>
      </c>
      <c r="N725" s="72">
        <f t="shared" si="139"/>
        <v>0</v>
      </c>
      <c r="O725" s="72">
        <f t="shared" si="140"/>
        <v>0</v>
      </c>
      <c r="P725" s="72">
        <f t="shared" si="141"/>
        <v>0</v>
      </c>
      <c r="Q725" s="72">
        <f t="shared" si="135"/>
        <v>0</v>
      </c>
      <c r="R725" s="74">
        <f t="shared" si="142"/>
        <v>0</v>
      </c>
      <c r="S725" s="75">
        <f>IF(I725&gt;0,Q725-(SUM($J$7:J725)+$E$35),0)</f>
        <v>0</v>
      </c>
      <c r="T725" s="76">
        <f t="shared" si="143"/>
        <v>1</v>
      </c>
      <c r="U725" s="76">
        <f t="shared" si="144"/>
        <v>0</v>
      </c>
      <c r="V725" s="77">
        <f t="shared" si="136"/>
        <v>360</v>
      </c>
      <c r="W725" s="78">
        <f t="shared" si="137"/>
        <v>0</v>
      </c>
    </row>
    <row r="726" spans="9:23" x14ac:dyDescent="0.25">
      <c r="I726" s="79">
        <f t="shared" si="138"/>
        <v>0</v>
      </c>
      <c r="J726" s="72">
        <f t="shared" si="134"/>
        <v>0</v>
      </c>
      <c r="K726" s="80"/>
      <c r="L726" s="72">
        <f t="shared" si="133"/>
        <v>0</v>
      </c>
      <c r="M726" s="72">
        <f>0</f>
        <v>0</v>
      </c>
      <c r="N726" s="72">
        <f t="shared" si="139"/>
        <v>0</v>
      </c>
      <c r="O726" s="72">
        <f t="shared" si="140"/>
        <v>0</v>
      </c>
      <c r="P726" s="72">
        <f t="shared" si="141"/>
        <v>0</v>
      </c>
      <c r="Q726" s="72">
        <f t="shared" si="135"/>
        <v>0</v>
      </c>
      <c r="R726" s="74">
        <f t="shared" si="142"/>
        <v>0</v>
      </c>
      <c r="S726" s="75">
        <f>IF(I726&gt;0,Q726-(SUM($J$7:J726)+$E$35),0)</f>
        <v>0</v>
      </c>
      <c r="T726" s="76">
        <f t="shared" si="143"/>
        <v>1</v>
      </c>
      <c r="U726" s="76">
        <f t="shared" si="144"/>
        <v>0</v>
      </c>
      <c r="V726" s="77">
        <f t="shared" si="136"/>
        <v>360</v>
      </c>
      <c r="W726" s="78">
        <f t="shared" si="137"/>
        <v>0</v>
      </c>
    </row>
    <row r="727" spans="9:23" x14ac:dyDescent="0.25">
      <c r="I727" s="79">
        <f t="shared" si="138"/>
        <v>0</v>
      </c>
      <c r="J727" s="72">
        <f t="shared" si="134"/>
        <v>0</v>
      </c>
      <c r="K727" s="80"/>
      <c r="L727" s="72">
        <f t="shared" si="133"/>
        <v>0</v>
      </c>
      <c r="M727" s="72">
        <f>0</f>
        <v>0</v>
      </c>
      <c r="N727" s="72">
        <f t="shared" si="139"/>
        <v>0</v>
      </c>
      <c r="O727" s="72">
        <f t="shared" si="140"/>
        <v>0</v>
      </c>
      <c r="P727" s="72">
        <f t="shared" si="141"/>
        <v>0</v>
      </c>
      <c r="Q727" s="72">
        <f t="shared" si="135"/>
        <v>0</v>
      </c>
      <c r="R727" s="74">
        <f t="shared" si="142"/>
        <v>0</v>
      </c>
      <c r="S727" s="75">
        <f>IF(I727&gt;0,Q727-(SUM($J$7:J727)+$E$35),0)</f>
        <v>0</v>
      </c>
      <c r="T727" s="76">
        <f t="shared" si="143"/>
        <v>1</v>
      </c>
      <c r="U727" s="76">
        <f t="shared" si="144"/>
        <v>0</v>
      </c>
      <c r="V727" s="77">
        <f t="shared" si="136"/>
        <v>360</v>
      </c>
      <c r="W727" s="78">
        <f t="shared" si="137"/>
        <v>0</v>
      </c>
    </row>
    <row r="728" spans="9:23" x14ac:dyDescent="0.25">
      <c r="I728" s="79">
        <f t="shared" si="138"/>
        <v>0</v>
      </c>
      <c r="J728" s="72">
        <f t="shared" si="134"/>
        <v>0</v>
      </c>
      <c r="K728" s="80"/>
      <c r="L728" s="72">
        <f t="shared" si="133"/>
        <v>0</v>
      </c>
      <c r="M728" s="72">
        <f>0</f>
        <v>0</v>
      </c>
      <c r="N728" s="72">
        <f t="shared" si="139"/>
        <v>0</v>
      </c>
      <c r="O728" s="72">
        <f t="shared" si="140"/>
        <v>0</v>
      </c>
      <c r="P728" s="72">
        <f t="shared" si="141"/>
        <v>0</v>
      </c>
      <c r="Q728" s="72">
        <f t="shared" si="135"/>
        <v>0</v>
      </c>
      <c r="R728" s="74">
        <f t="shared" si="142"/>
        <v>0</v>
      </c>
      <c r="S728" s="75">
        <f>IF(I728&gt;0,Q728-(SUM($J$7:J728)+$E$35),0)</f>
        <v>0</v>
      </c>
      <c r="T728" s="76">
        <f t="shared" si="143"/>
        <v>1</v>
      </c>
      <c r="U728" s="76">
        <f t="shared" si="144"/>
        <v>0</v>
      </c>
      <c r="V728" s="77">
        <f t="shared" si="136"/>
        <v>360</v>
      </c>
      <c r="W728" s="78">
        <f t="shared" si="137"/>
        <v>0</v>
      </c>
    </row>
    <row r="729" spans="9:23" x14ac:dyDescent="0.25">
      <c r="I729" s="79">
        <f t="shared" si="138"/>
        <v>0</v>
      </c>
      <c r="J729" s="72">
        <f t="shared" si="134"/>
        <v>0</v>
      </c>
      <c r="K729" s="80"/>
      <c r="L729" s="72">
        <f t="shared" si="133"/>
        <v>0</v>
      </c>
      <c r="M729" s="72">
        <f>0</f>
        <v>0</v>
      </c>
      <c r="N729" s="72">
        <f t="shared" si="139"/>
        <v>0</v>
      </c>
      <c r="O729" s="72">
        <f t="shared" si="140"/>
        <v>0</v>
      </c>
      <c r="P729" s="72">
        <f t="shared" si="141"/>
        <v>0</v>
      </c>
      <c r="Q729" s="72">
        <f t="shared" si="135"/>
        <v>0</v>
      </c>
      <c r="R729" s="74">
        <f t="shared" si="142"/>
        <v>0</v>
      </c>
      <c r="S729" s="75">
        <f>IF(I729&gt;0,Q729-(SUM($J$7:J729)+$E$35),0)</f>
        <v>0</v>
      </c>
      <c r="T729" s="76">
        <f t="shared" si="143"/>
        <v>1</v>
      </c>
      <c r="U729" s="76">
        <f t="shared" si="144"/>
        <v>0</v>
      </c>
      <c r="V729" s="77">
        <f t="shared" si="136"/>
        <v>360</v>
      </c>
      <c r="W729" s="78">
        <f t="shared" si="137"/>
        <v>0</v>
      </c>
    </row>
    <row r="730" spans="9:23" x14ac:dyDescent="0.25">
      <c r="I730" s="79">
        <f t="shared" si="138"/>
        <v>0</v>
      </c>
      <c r="J730" s="72">
        <f t="shared" si="134"/>
        <v>0</v>
      </c>
      <c r="K730" s="80"/>
      <c r="L730" s="72">
        <f t="shared" si="133"/>
        <v>0</v>
      </c>
      <c r="M730" s="72">
        <f>0</f>
        <v>0</v>
      </c>
      <c r="N730" s="72">
        <f t="shared" si="139"/>
        <v>0</v>
      </c>
      <c r="O730" s="72">
        <f t="shared" si="140"/>
        <v>0</v>
      </c>
      <c r="P730" s="72">
        <f t="shared" si="141"/>
        <v>0</v>
      </c>
      <c r="Q730" s="72">
        <f t="shared" si="135"/>
        <v>0</v>
      </c>
      <c r="R730" s="74">
        <f t="shared" si="142"/>
        <v>0</v>
      </c>
      <c r="S730" s="75">
        <f>IF(I730&gt;0,Q730-(SUM($J$7:J730)+$E$35),0)</f>
        <v>0</v>
      </c>
      <c r="T730" s="76">
        <f t="shared" si="143"/>
        <v>1</v>
      </c>
      <c r="U730" s="76">
        <f t="shared" si="144"/>
        <v>0</v>
      </c>
      <c r="V730" s="77">
        <f t="shared" si="136"/>
        <v>360</v>
      </c>
      <c r="W730" s="78">
        <f t="shared" si="137"/>
        <v>0</v>
      </c>
    </row>
    <row r="731" spans="9:23" x14ac:dyDescent="0.25">
      <c r="I731" s="79">
        <f t="shared" si="138"/>
        <v>0</v>
      </c>
      <c r="J731" s="72">
        <f t="shared" si="134"/>
        <v>0</v>
      </c>
      <c r="K731" s="80"/>
      <c r="L731" s="72">
        <f t="shared" si="133"/>
        <v>0</v>
      </c>
      <c r="M731" s="72">
        <f>0</f>
        <v>0</v>
      </c>
      <c r="N731" s="72">
        <f t="shared" si="139"/>
        <v>0</v>
      </c>
      <c r="O731" s="72">
        <f t="shared" si="140"/>
        <v>0</v>
      </c>
      <c r="P731" s="72">
        <f t="shared" si="141"/>
        <v>0</v>
      </c>
      <c r="Q731" s="72">
        <f t="shared" si="135"/>
        <v>0</v>
      </c>
      <c r="R731" s="74">
        <f t="shared" si="142"/>
        <v>0</v>
      </c>
      <c r="S731" s="75">
        <f>IF(I731&gt;0,Q731-(SUM($J$7:J731)+$E$35),0)</f>
        <v>0</v>
      </c>
      <c r="T731" s="76">
        <f t="shared" si="143"/>
        <v>1</v>
      </c>
      <c r="U731" s="76">
        <f t="shared" si="144"/>
        <v>0</v>
      </c>
      <c r="V731" s="77">
        <f t="shared" si="136"/>
        <v>360</v>
      </c>
      <c r="W731" s="78">
        <f t="shared" si="137"/>
        <v>0</v>
      </c>
    </row>
    <row r="732" spans="9:23" x14ac:dyDescent="0.25">
      <c r="I732" s="79">
        <f t="shared" si="138"/>
        <v>0</v>
      </c>
      <c r="J732" s="72">
        <f t="shared" si="134"/>
        <v>0</v>
      </c>
      <c r="K732" s="80"/>
      <c r="L732" s="72">
        <f t="shared" si="133"/>
        <v>0</v>
      </c>
      <c r="M732" s="72">
        <f>0</f>
        <v>0</v>
      </c>
      <c r="N732" s="72">
        <f t="shared" si="139"/>
        <v>0</v>
      </c>
      <c r="O732" s="72">
        <f t="shared" si="140"/>
        <v>0</v>
      </c>
      <c r="P732" s="72">
        <f t="shared" si="141"/>
        <v>0</v>
      </c>
      <c r="Q732" s="72">
        <f t="shared" si="135"/>
        <v>0</v>
      </c>
      <c r="R732" s="74">
        <f t="shared" si="142"/>
        <v>0</v>
      </c>
      <c r="S732" s="75">
        <f>IF(I732&gt;0,Q732-(SUM($J$7:J732)+$E$35),0)</f>
        <v>0</v>
      </c>
      <c r="T732" s="76">
        <f t="shared" si="143"/>
        <v>1</v>
      </c>
      <c r="U732" s="76">
        <f t="shared" si="144"/>
        <v>0</v>
      </c>
      <c r="V732" s="77">
        <f t="shared" si="136"/>
        <v>360</v>
      </c>
      <c r="W732" s="78">
        <f t="shared" si="137"/>
        <v>0</v>
      </c>
    </row>
    <row r="733" spans="9:23" x14ac:dyDescent="0.25">
      <c r="I733" s="79">
        <f t="shared" si="138"/>
        <v>0</v>
      </c>
      <c r="J733" s="72">
        <f t="shared" si="134"/>
        <v>0</v>
      </c>
      <c r="K733" s="80"/>
      <c r="L733" s="72">
        <f t="shared" si="133"/>
        <v>0</v>
      </c>
      <c r="M733" s="72">
        <f>0</f>
        <v>0</v>
      </c>
      <c r="N733" s="72">
        <f t="shared" si="139"/>
        <v>0</v>
      </c>
      <c r="O733" s="72">
        <f t="shared" si="140"/>
        <v>0</v>
      </c>
      <c r="P733" s="72">
        <f t="shared" si="141"/>
        <v>0</v>
      </c>
      <c r="Q733" s="72">
        <f t="shared" si="135"/>
        <v>0</v>
      </c>
      <c r="R733" s="74">
        <f t="shared" si="142"/>
        <v>0</v>
      </c>
      <c r="S733" s="75">
        <f>IF(I733&gt;0,Q733-(SUM($J$7:J733)+$E$35),0)</f>
        <v>0</v>
      </c>
      <c r="T733" s="76">
        <f t="shared" si="143"/>
        <v>1</v>
      </c>
      <c r="U733" s="76">
        <f t="shared" si="144"/>
        <v>0</v>
      </c>
      <c r="V733" s="77">
        <f t="shared" si="136"/>
        <v>360</v>
      </c>
      <c r="W733" s="78">
        <f t="shared" si="137"/>
        <v>0</v>
      </c>
    </row>
    <row r="734" spans="9:23" x14ac:dyDescent="0.25">
      <c r="I734" s="79">
        <f t="shared" si="138"/>
        <v>0</v>
      </c>
      <c r="J734" s="72">
        <f t="shared" si="134"/>
        <v>0</v>
      </c>
      <c r="K734" s="80"/>
      <c r="L734" s="72">
        <f t="shared" si="133"/>
        <v>0</v>
      </c>
      <c r="M734" s="72">
        <f>0</f>
        <v>0</v>
      </c>
      <c r="N734" s="72">
        <f t="shared" si="139"/>
        <v>0</v>
      </c>
      <c r="O734" s="72">
        <f t="shared" si="140"/>
        <v>0</v>
      </c>
      <c r="P734" s="72">
        <f t="shared" si="141"/>
        <v>0</v>
      </c>
      <c r="Q734" s="72">
        <f t="shared" si="135"/>
        <v>0</v>
      </c>
      <c r="R734" s="74">
        <f t="shared" si="142"/>
        <v>0</v>
      </c>
      <c r="S734" s="75">
        <f>IF(I734&gt;0,Q734-(SUM($J$7:J734)+$E$35),0)</f>
        <v>0</v>
      </c>
      <c r="T734" s="76">
        <f t="shared" si="143"/>
        <v>1</v>
      </c>
      <c r="U734" s="76">
        <f t="shared" si="144"/>
        <v>0</v>
      </c>
      <c r="V734" s="77">
        <f t="shared" si="136"/>
        <v>360</v>
      </c>
      <c r="W734" s="78">
        <f t="shared" si="137"/>
        <v>0</v>
      </c>
    </row>
    <row r="735" spans="9:23" x14ac:dyDescent="0.25">
      <c r="I735" s="79">
        <f t="shared" si="138"/>
        <v>0</v>
      </c>
      <c r="J735" s="72">
        <f t="shared" si="134"/>
        <v>0</v>
      </c>
      <c r="K735" s="80"/>
      <c r="L735" s="72">
        <f t="shared" si="133"/>
        <v>0</v>
      </c>
      <c r="M735" s="72">
        <f>0</f>
        <v>0</v>
      </c>
      <c r="N735" s="72">
        <f t="shared" si="139"/>
        <v>0</v>
      </c>
      <c r="O735" s="72">
        <f t="shared" si="140"/>
        <v>0</v>
      </c>
      <c r="P735" s="72">
        <f t="shared" si="141"/>
        <v>0</v>
      </c>
      <c r="Q735" s="72">
        <f t="shared" si="135"/>
        <v>0</v>
      </c>
      <c r="R735" s="74">
        <f t="shared" si="142"/>
        <v>0</v>
      </c>
      <c r="S735" s="75">
        <f>IF(I735&gt;0,Q735-(SUM($J$7:J735)+$E$35),0)</f>
        <v>0</v>
      </c>
      <c r="T735" s="76">
        <f t="shared" si="143"/>
        <v>1</v>
      </c>
      <c r="U735" s="76">
        <f t="shared" si="144"/>
        <v>0</v>
      </c>
      <c r="V735" s="77">
        <f t="shared" si="136"/>
        <v>360</v>
      </c>
      <c r="W735" s="78">
        <f t="shared" si="137"/>
        <v>0</v>
      </c>
    </row>
    <row r="736" spans="9:23" x14ac:dyDescent="0.25">
      <c r="I736" s="79">
        <f t="shared" si="138"/>
        <v>0</v>
      </c>
      <c r="J736" s="72">
        <f t="shared" si="134"/>
        <v>0</v>
      </c>
      <c r="K736" s="80"/>
      <c r="L736" s="72">
        <f t="shared" si="133"/>
        <v>0</v>
      </c>
      <c r="M736" s="72">
        <f>0</f>
        <v>0</v>
      </c>
      <c r="N736" s="72">
        <f t="shared" si="139"/>
        <v>0</v>
      </c>
      <c r="O736" s="72">
        <f t="shared" si="140"/>
        <v>0</v>
      </c>
      <c r="P736" s="72">
        <f t="shared" si="141"/>
        <v>0</v>
      </c>
      <c r="Q736" s="72">
        <f t="shared" si="135"/>
        <v>0</v>
      </c>
      <c r="R736" s="74">
        <f t="shared" si="142"/>
        <v>0</v>
      </c>
      <c r="S736" s="75">
        <f>IF(I736&gt;0,Q736-(SUM($J$7:J736)+$E$35),0)</f>
        <v>0</v>
      </c>
      <c r="T736" s="76">
        <f t="shared" si="143"/>
        <v>1</v>
      </c>
      <c r="U736" s="76">
        <f t="shared" si="144"/>
        <v>0</v>
      </c>
      <c r="V736" s="77">
        <f t="shared" si="136"/>
        <v>360</v>
      </c>
      <c r="W736" s="78">
        <f t="shared" si="137"/>
        <v>0</v>
      </c>
    </row>
    <row r="737" spans="9:23" x14ac:dyDescent="0.25">
      <c r="I737" s="79">
        <f t="shared" si="138"/>
        <v>0</v>
      </c>
      <c r="J737" s="72">
        <f t="shared" si="134"/>
        <v>0</v>
      </c>
      <c r="K737" s="80"/>
      <c r="L737" s="72">
        <f t="shared" si="133"/>
        <v>0</v>
      </c>
      <c r="M737" s="72">
        <f>0</f>
        <v>0</v>
      </c>
      <c r="N737" s="72">
        <f t="shared" si="139"/>
        <v>0</v>
      </c>
      <c r="O737" s="72">
        <f t="shared" si="140"/>
        <v>0</v>
      </c>
      <c r="P737" s="72">
        <f t="shared" si="141"/>
        <v>0</v>
      </c>
      <c r="Q737" s="72">
        <f t="shared" si="135"/>
        <v>0</v>
      </c>
      <c r="R737" s="74">
        <f t="shared" si="142"/>
        <v>0</v>
      </c>
      <c r="S737" s="75">
        <f>IF(I737&gt;0,Q737-(SUM($J$7:J737)+$E$35),0)</f>
        <v>0</v>
      </c>
      <c r="T737" s="76">
        <f t="shared" si="143"/>
        <v>1</v>
      </c>
      <c r="U737" s="76">
        <f t="shared" si="144"/>
        <v>0</v>
      </c>
      <c r="V737" s="77">
        <f t="shared" si="136"/>
        <v>360</v>
      </c>
      <c r="W737" s="78">
        <f t="shared" si="137"/>
        <v>0</v>
      </c>
    </row>
    <row r="738" spans="9:23" x14ac:dyDescent="0.25">
      <c r="I738" s="79">
        <f t="shared" si="138"/>
        <v>0</v>
      </c>
      <c r="J738" s="72">
        <f t="shared" si="134"/>
        <v>0</v>
      </c>
      <c r="K738" s="80"/>
      <c r="L738" s="72">
        <f t="shared" si="133"/>
        <v>0</v>
      </c>
      <c r="M738" s="72">
        <f>0</f>
        <v>0</v>
      </c>
      <c r="N738" s="72">
        <f t="shared" si="139"/>
        <v>0</v>
      </c>
      <c r="O738" s="72">
        <f t="shared" si="140"/>
        <v>0</v>
      </c>
      <c r="P738" s="72">
        <f t="shared" si="141"/>
        <v>0</v>
      </c>
      <c r="Q738" s="72">
        <f t="shared" si="135"/>
        <v>0</v>
      </c>
      <c r="R738" s="74">
        <f t="shared" si="142"/>
        <v>0</v>
      </c>
      <c r="S738" s="75">
        <f>IF(I738&gt;0,Q738-(SUM($J$7:J738)+$E$35),0)</f>
        <v>0</v>
      </c>
      <c r="T738" s="76">
        <f t="shared" si="143"/>
        <v>1</v>
      </c>
      <c r="U738" s="76">
        <f t="shared" si="144"/>
        <v>0</v>
      </c>
      <c r="V738" s="77">
        <f t="shared" si="136"/>
        <v>360</v>
      </c>
      <c r="W738" s="78">
        <f t="shared" si="137"/>
        <v>0</v>
      </c>
    </row>
    <row r="739" spans="9:23" x14ac:dyDescent="0.25">
      <c r="I739" s="79">
        <f t="shared" si="138"/>
        <v>0</v>
      </c>
      <c r="J739" s="72">
        <f t="shared" si="134"/>
        <v>0</v>
      </c>
      <c r="K739" s="80"/>
      <c r="L739" s="72">
        <f t="shared" si="133"/>
        <v>0</v>
      </c>
      <c r="M739" s="72">
        <f>0</f>
        <v>0</v>
      </c>
      <c r="N739" s="72">
        <f t="shared" si="139"/>
        <v>0</v>
      </c>
      <c r="O739" s="72">
        <f t="shared" si="140"/>
        <v>0</v>
      </c>
      <c r="P739" s="72">
        <f t="shared" si="141"/>
        <v>0</v>
      </c>
      <c r="Q739" s="72">
        <f t="shared" si="135"/>
        <v>0</v>
      </c>
      <c r="R739" s="74">
        <f t="shared" si="142"/>
        <v>0</v>
      </c>
      <c r="S739" s="75">
        <f>IF(I739&gt;0,Q739-(SUM($J$7:J739)+$E$35),0)</f>
        <v>0</v>
      </c>
      <c r="T739" s="76">
        <f t="shared" si="143"/>
        <v>1</v>
      </c>
      <c r="U739" s="76">
        <f t="shared" si="144"/>
        <v>0</v>
      </c>
      <c r="V739" s="77">
        <f t="shared" si="136"/>
        <v>360</v>
      </c>
      <c r="W739" s="78">
        <f t="shared" si="137"/>
        <v>0</v>
      </c>
    </row>
    <row r="740" spans="9:23" x14ac:dyDescent="0.25">
      <c r="I740" s="79">
        <f t="shared" si="138"/>
        <v>0</v>
      </c>
      <c r="J740" s="72">
        <f t="shared" si="134"/>
        <v>0</v>
      </c>
      <c r="K740" s="80"/>
      <c r="L740" s="72">
        <f t="shared" si="133"/>
        <v>0</v>
      </c>
      <c r="M740" s="72">
        <f>0</f>
        <v>0</v>
      </c>
      <c r="N740" s="72">
        <f t="shared" si="139"/>
        <v>0</v>
      </c>
      <c r="O740" s="72">
        <f t="shared" si="140"/>
        <v>0</v>
      </c>
      <c r="P740" s="72">
        <f t="shared" si="141"/>
        <v>0</v>
      </c>
      <c r="Q740" s="72">
        <f t="shared" si="135"/>
        <v>0</v>
      </c>
      <c r="R740" s="74">
        <f t="shared" si="142"/>
        <v>0</v>
      </c>
      <c r="S740" s="75">
        <f>IF(I740&gt;0,Q740-(SUM($J$7:J740)+$E$35),0)</f>
        <v>0</v>
      </c>
      <c r="T740" s="76">
        <f t="shared" si="143"/>
        <v>1</v>
      </c>
      <c r="U740" s="76">
        <f t="shared" si="144"/>
        <v>0</v>
      </c>
      <c r="V740" s="77">
        <f t="shared" si="136"/>
        <v>360</v>
      </c>
      <c r="W740" s="78">
        <f t="shared" si="137"/>
        <v>0</v>
      </c>
    </row>
    <row r="741" spans="9:23" x14ac:dyDescent="0.25">
      <c r="I741" s="79">
        <f t="shared" si="138"/>
        <v>0</v>
      </c>
      <c r="J741" s="72">
        <f t="shared" si="134"/>
        <v>0</v>
      </c>
      <c r="K741" s="80"/>
      <c r="L741" s="72">
        <f t="shared" ref="L741:L804" si="145">IF(I741&gt;0,IF((MOD(I741,12)=0),$B$22+$B$48*$B$35,$B$48*$B$35),0)</f>
        <v>0</v>
      </c>
      <c r="M741" s="72">
        <f>0</f>
        <v>0</v>
      </c>
      <c r="N741" s="72">
        <f t="shared" si="139"/>
        <v>0</v>
      </c>
      <c r="O741" s="72">
        <f t="shared" si="140"/>
        <v>0</v>
      </c>
      <c r="P741" s="72">
        <f t="shared" si="141"/>
        <v>0</v>
      </c>
      <c r="Q741" s="72">
        <f t="shared" si="135"/>
        <v>0</v>
      </c>
      <c r="R741" s="74">
        <f t="shared" si="142"/>
        <v>0</v>
      </c>
      <c r="S741" s="75">
        <f>IF(I741&gt;0,Q741-(SUM($J$7:J741)+$E$35),0)</f>
        <v>0</v>
      </c>
      <c r="T741" s="76">
        <f t="shared" si="143"/>
        <v>1</v>
      </c>
      <c r="U741" s="76">
        <f t="shared" si="144"/>
        <v>0</v>
      </c>
      <c r="V741" s="77">
        <f t="shared" si="136"/>
        <v>360</v>
      </c>
      <c r="W741" s="78">
        <f t="shared" si="137"/>
        <v>0</v>
      </c>
    </row>
    <row r="742" spans="9:23" x14ac:dyDescent="0.25">
      <c r="I742" s="79">
        <f t="shared" si="138"/>
        <v>0</v>
      </c>
      <c r="J742" s="72">
        <f t="shared" si="134"/>
        <v>0</v>
      </c>
      <c r="K742" s="80"/>
      <c r="L742" s="72">
        <f t="shared" si="145"/>
        <v>0</v>
      </c>
      <c r="M742" s="72">
        <f>0</f>
        <v>0</v>
      </c>
      <c r="N742" s="72">
        <f t="shared" si="139"/>
        <v>0</v>
      </c>
      <c r="O742" s="72">
        <f t="shared" si="140"/>
        <v>0</v>
      </c>
      <c r="P742" s="72">
        <f t="shared" si="141"/>
        <v>0</v>
      </c>
      <c r="Q742" s="72">
        <f t="shared" si="135"/>
        <v>0</v>
      </c>
      <c r="R742" s="74">
        <f t="shared" si="142"/>
        <v>0</v>
      </c>
      <c r="S742" s="75">
        <f>IF(I742&gt;0,Q742-(SUM($J$7:J742)+$E$35),0)</f>
        <v>0</v>
      </c>
      <c r="T742" s="76">
        <f t="shared" si="143"/>
        <v>1</v>
      </c>
      <c r="U742" s="76">
        <f t="shared" si="144"/>
        <v>0</v>
      </c>
      <c r="V742" s="77">
        <f t="shared" si="136"/>
        <v>360</v>
      </c>
      <c r="W742" s="78">
        <f t="shared" si="137"/>
        <v>0</v>
      </c>
    </row>
    <row r="743" spans="9:23" x14ac:dyDescent="0.25">
      <c r="I743" s="79">
        <f t="shared" si="138"/>
        <v>0</v>
      </c>
      <c r="J743" s="72">
        <f t="shared" si="134"/>
        <v>0</v>
      </c>
      <c r="K743" s="80"/>
      <c r="L743" s="72">
        <f t="shared" si="145"/>
        <v>0</v>
      </c>
      <c r="M743" s="72">
        <f>0</f>
        <v>0</v>
      </c>
      <c r="N743" s="72">
        <f t="shared" si="139"/>
        <v>0</v>
      </c>
      <c r="O743" s="72">
        <f t="shared" si="140"/>
        <v>0</v>
      </c>
      <c r="P743" s="72">
        <f t="shared" si="141"/>
        <v>0</v>
      </c>
      <c r="Q743" s="72">
        <f t="shared" si="135"/>
        <v>0</v>
      </c>
      <c r="R743" s="74">
        <f t="shared" si="142"/>
        <v>0</v>
      </c>
      <c r="S743" s="75">
        <f>IF(I743&gt;0,Q743-(SUM($J$7:J743)+$E$35),0)</f>
        <v>0</v>
      </c>
      <c r="T743" s="76">
        <f t="shared" si="143"/>
        <v>1</v>
      </c>
      <c r="U743" s="76">
        <f t="shared" si="144"/>
        <v>0</v>
      </c>
      <c r="V743" s="77">
        <f t="shared" si="136"/>
        <v>360</v>
      </c>
      <c r="W743" s="78">
        <f t="shared" si="137"/>
        <v>0</v>
      </c>
    </row>
    <row r="744" spans="9:23" x14ac:dyDescent="0.25">
      <c r="I744" s="79">
        <f t="shared" si="138"/>
        <v>0</v>
      </c>
      <c r="J744" s="72">
        <f t="shared" si="134"/>
        <v>0</v>
      </c>
      <c r="K744" s="80"/>
      <c r="L744" s="72">
        <f t="shared" si="145"/>
        <v>0</v>
      </c>
      <c r="M744" s="72">
        <f>0</f>
        <v>0</v>
      </c>
      <c r="N744" s="72">
        <f t="shared" si="139"/>
        <v>0</v>
      </c>
      <c r="O744" s="72">
        <f t="shared" si="140"/>
        <v>0</v>
      </c>
      <c r="P744" s="72">
        <f t="shared" si="141"/>
        <v>0</v>
      </c>
      <c r="Q744" s="72">
        <f t="shared" si="135"/>
        <v>0</v>
      </c>
      <c r="R744" s="74">
        <f t="shared" si="142"/>
        <v>0</v>
      </c>
      <c r="S744" s="75">
        <f>IF(I744&gt;0,Q744-(SUM($J$7:J744)+$E$35),0)</f>
        <v>0</v>
      </c>
      <c r="T744" s="76">
        <f t="shared" si="143"/>
        <v>1</v>
      </c>
      <c r="U744" s="76">
        <f t="shared" si="144"/>
        <v>0</v>
      </c>
      <c r="V744" s="77">
        <f t="shared" si="136"/>
        <v>360</v>
      </c>
      <c r="W744" s="78">
        <f t="shared" si="137"/>
        <v>0</v>
      </c>
    </row>
    <row r="745" spans="9:23" x14ac:dyDescent="0.25">
      <c r="I745" s="79">
        <f t="shared" si="138"/>
        <v>0</v>
      </c>
      <c r="J745" s="72">
        <f t="shared" si="134"/>
        <v>0</v>
      </c>
      <c r="K745" s="80"/>
      <c r="L745" s="72">
        <f t="shared" si="145"/>
        <v>0</v>
      </c>
      <c r="M745" s="72">
        <f>0</f>
        <v>0</v>
      </c>
      <c r="N745" s="72">
        <f t="shared" si="139"/>
        <v>0</v>
      </c>
      <c r="O745" s="72">
        <f t="shared" si="140"/>
        <v>0</v>
      </c>
      <c r="P745" s="72">
        <f t="shared" si="141"/>
        <v>0</v>
      </c>
      <c r="Q745" s="72">
        <f t="shared" si="135"/>
        <v>0</v>
      </c>
      <c r="R745" s="74">
        <f t="shared" si="142"/>
        <v>0</v>
      </c>
      <c r="S745" s="75">
        <f>IF(I745&gt;0,Q745-(SUM($J$7:J745)+$E$35),0)</f>
        <v>0</v>
      </c>
      <c r="T745" s="76">
        <f t="shared" si="143"/>
        <v>1</v>
      </c>
      <c r="U745" s="76">
        <f t="shared" si="144"/>
        <v>0</v>
      </c>
      <c r="V745" s="77">
        <f t="shared" si="136"/>
        <v>360</v>
      </c>
      <c r="W745" s="78">
        <f t="shared" si="137"/>
        <v>0</v>
      </c>
    </row>
    <row r="746" spans="9:23" x14ac:dyDescent="0.25">
      <c r="I746" s="79">
        <f t="shared" si="138"/>
        <v>0</v>
      </c>
      <c r="J746" s="72">
        <f t="shared" si="134"/>
        <v>0</v>
      </c>
      <c r="K746" s="80"/>
      <c r="L746" s="72">
        <f t="shared" si="145"/>
        <v>0</v>
      </c>
      <c r="M746" s="72">
        <f>0</f>
        <v>0</v>
      </c>
      <c r="N746" s="72">
        <f t="shared" si="139"/>
        <v>0</v>
      </c>
      <c r="O746" s="72">
        <f t="shared" si="140"/>
        <v>0</v>
      </c>
      <c r="P746" s="72">
        <f t="shared" si="141"/>
        <v>0</v>
      </c>
      <c r="Q746" s="72">
        <f t="shared" si="135"/>
        <v>0</v>
      </c>
      <c r="R746" s="74">
        <f t="shared" si="142"/>
        <v>0</v>
      </c>
      <c r="S746" s="75">
        <f>IF(I746&gt;0,Q746-(SUM($J$7:J746)+$E$35),0)</f>
        <v>0</v>
      </c>
      <c r="T746" s="76">
        <f t="shared" si="143"/>
        <v>1</v>
      </c>
      <c r="U746" s="76">
        <f t="shared" si="144"/>
        <v>0</v>
      </c>
      <c r="V746" s="77">
        <f t="shared" si="136"/>
        <v>360</v>
      </c>
      <c r="W746" s="78">
        <f t="shared" si="137"/>
        <v>0</v>
      </c>
    </row>
    <row r="747" spans="9:23" x14ac:dyDescent="0.25">
      <c r="I747" s="79">
        <f t="shared" si="138"/>
        <v>0</v>
      </c>
      <c r="J747" s="72">
        <f t="shared" si="134"/>
        <v>0</v>
      </c>
      <c r="K747" s="80"/>
      <c r="L747" s="72">
        <f t="shared" si="145"/>
        <v>0</v>
      </c>
      <c r="M747" s="72">
        <f>0</f>
        <v>0</v>
      </c>
      <c r="N747" s="72">
        <f t="shared" si="139"/>
        <v>0</v>
      </c>
      <c r="O747" s="72">
        <f t="shared" si="140"/>
        <v>0</v>
      </c>
      <c r="P747" s="72">
        <f t="shared" si="141"/>
        <v>0</v>
      </c>
      <c r="Q747" s="72">
        <f t="shared" si="135"/>
        <v>0</v>
      </c>
      <c r="R747" s="74">
        <f t="shared" si="142"/>
        <v>0</v>
      </c>
      <c r="S747" s="75">
        <f>IF(I747&gt;0,Q747-(SUM($J$7:J747)+$E$35),0)</f>
        <v>0</v>
      </c>
      <c r="T747" s="76">
        <f t="shared" si="143"/>
        <v>1</v>
      </c>
      <c r="U747" s="76">
        <f t="shared" si="144"/>
        <v>0</v>
      </c>
      <c r="V747" s="77">
        <f t="shared" si="136"/>
        <v>360</v>
      </c>
      <c r="W747" s="78">
        <f t="shared" si="137"/>
        <v>0</v>
      </c>
    </row>
    <row r="748" spans="9:23" x14ac:dyDescent="0.25">
      <c r="I748" s="79">
        <f t="shared" si="138"/>
        <v>0</v>
      </c>
      <c r="J748" s="72">
        <f t="shared" si="134"/>
        <v>0</v>
      </c>
      <c r="K748" s="80"/>
      <c r="L748" s="72">
        <f t="shared" si="145"/>
        <v>0</v>
      </c>
      <c r="M748" s="72">
        <f>0</f>
        <v>0</v>
      </c>
      <c r="N748" s="72">
        <f t="shared" si="139"/>
        <v>0</v>
      </c>
      <c r="O748" s="72">
        <f t="shared" si="140"/>
        <v>0</v>
      </c>
      <c r="P748" s="72">
        <f t="shared" si="141"/>
        <v>0</v>
      </c>
      <c r="Q748" s="72">
        <f t="shared" si="135"/>
        <v>0</v>
      </c>
      <c r="R748" s="74">
        <f t="shared" si="142"/>
        <v>0</v>
      </c>
      <c r="S748" s="75">
        <f>IF(I748&gt;0,Q748-(SUM($J$7:J748)+$E$35),0)</f>
        <v>0</v>
      </c>
      <c r="T748" s="76">
        <f t="shared" si="143"/>
        <v>1</v>
      </c>
      <c r="U748" s="76">
        <f t="shared" si="144"/>
        <v>0</v>
      </c>
      <c r="V748" s="77">
        <f t="shared" si="136"/>
        <v>360</v>
      </c>
      <c r="W748" s="78">
        <f t="shared" si="137"/>
        <v>0</v>
      </c>
    </row>
    <row r="749" spans="9:23" x14ac:dyDescent="0.25">
      <c r="I749" s="79">
        <f t="shared" si="138"/>
        <v>0</v>
      </c>
      <c r="J749" s="72">
        <f t="shared" si="134"/>
        <v>0</v>
      </c>
      <c r="K749" s="80"/>
      <c r="L749" s="72">
        <f t="shared" si="145"/>
        <v>0</v>
      </c>
      <c r="M749" s="72">
        <f>0</f>
        <v>0</v>
      </c>
      <c r="N749" s="72">
        <f t="shared" si="139"/>
        <v>0</v>
      </c>
      <c r="O749" s="72">
        <f t="shared" si="140"/>
        <v>0</v>
      </c>
      <c r="P749" s="72">
        <f t="shared" si="141"/>
        <v>0</v>
      </c>
      <c r="Q749" s="72">
        <f t="shared" si="135"/>
        <v>0</v>
      </c>
      <c r="R749" s="74">
        <f t="shared" si="142"/>
        <v>0</v>
      </c>
      <c r="S749" s="75">
        <f>IF(I749&gt;0,Q749-(SUM($J$7:J749)+$E$35),0)</f>
        <v>0</v>
      </c>
      <c r="T749" s="76">
        <f t="shared" si="143"/>
        <v>1</v>
      </c>
      <c r="U749" s="76">
        <f t="shared" si="144"/>
        <v>0</v>
      </c>
      <c r="V749" s="77">
        <f t="shared" si="136"/>
        <v>360</v>
      </c>
      <c r="W749" s="78">
        <f t="shared" si="137"/>
        <v>0</v>
      </c>
    </row>
    <row r="750" spans="9:23" x14ac:dyDescent="0.25">
      <c r="I750" s="79">
        <f t="shared" si="138"/>
        <v>0</v>
      </c>
      <c r="J750" s="72">
        <f t="shared" si="134"/>
        <v>0</v>
      </c>
      <c r="K750" s="80"/>
      <c r="L750" s="72">
        <f t="shared" si="145"/>
        <v>0</v>
      </c>
      <c r="M750" s="72">
        <f>0</f>
        <v>0</v>
      </c>
      <c r="N750" s="72">
        <f t="shared" si="139"/>
        <v>0</v>
      </c>
      <c r="O750" s="72">
        <f t="shared" si="140"/>
        <v>0</v>
      </c>
      <c r="P750" s="72">
        <f t="shared" si="141"/>
        <v>0</v>
      </c>
      <c r="Q750" s="72">
        <f t="shared" si="135"/>
        <v>0</v>
      </c>
      <c r="R750" s="74">
        <f t="shared" si="142"/>
        <v>0</v>
      </c>
      <c r="S750" s="75">
        <f>IF(I750&gt;0,Q750-(SUM($J$7:J750)+$E$35),0)</f>
        <v>0</v>
      </c>
      <c r="T750" s="76">
        <f t="shared" si="143"/>
        <v>1</v>
      </c>
      <c r="U750" s="76">
        <f t="shared" si="144"/>
        <v>0</v>
      </c>
      <c r="V750" s="77">
        <f t="shared" si="136"/>
        <v>360</v>
      </c>
      <c r="W750" s="78">
        <f t="shared" si="137"/>
        <v>0</v>
      </c>
    </row>
    <row r="751" spans="9:23" x14ac:dyDescent="0.25">
      <c r="I751" s="79">
        <f t="shared" si="138"/>
        <v>0</v>
      </c>
      <c r="J751" s="72">
        <f t="shared" si="134"/>
        <v>0</v>
      </c>
      <c r="K751" s="80"/>
      <c r="L751" s="72">
        <f t="shared" si="145"/>
        <v>0</v>
      </c>
      <c r="M751" s="72">
        <f>0</f>
        <v>0</v>
      </c>
      <c r="N751" s="72">
        <f t="shared" si="139"/>
        <v>0</v>
      </c>
      <c r="O751" s="72">
        <f t="shared" si="140"/>
        <v>0</v>
      </c>
      <c r="P751" s="72">
        <f t="shared" si="141"/>
        <v>0</v>
      </c>
      <c r="Q751" s="72">
        <f t="shared" si="135"/>
        <v>0</v>
      </c>
      <c r="R751" s="74">
        <f t="shared" si="142"/>
        <v>0</v>
      </c>
      <c r="S751" s="75">
        <f>IF(I751&gt;0,Q751-(SUM($J$7:J751)+$E$35),0)</f>
        <v>0</v>
      </c>
      <c r="T751" s="76">
        <f t="shared" si="143"/>
        <v>1</v>
      </c>
      <c r="U751" s="76">
        <f t="shared" si="144"/>
        <v>0</v>
      </c>
      <c r="V751" s="77">
        <f t="shared" si="136"/>
        <v>360</v>
      </c>
      <c r="W751" s="78">
        <f t="shared" si="137"/>
        <v>0</v>
      </c>
    </row>
    <row r="752" spans="9:23" x14ac:dyDescent="0.25">
      <c r="I752" s="79">
        <f t="shared" si="138"/>
        <v>0</v>
      </c>
      <c r="J752" s="72">
        <f t="shared" si="134"/>
        <v>0</v>
      </c>
      <c r="K752" s="80"/>
      <c r="L752" s="72">
        <f t="shared" si="145"/>
        <v>0</v>
      </c>
      <c r="M752" s="72">
        <f>0</f>
        <v>0</v>
      </c>
      <c r="N752" s="72">
        <f t="shared" si="139"/>
        <v>0</v>
      </c>
      <c r="O752" s="72">
        <f t="shared" si="140"/>
        <v>0</v>
      </c>
      <c r="P752" s="72">
        <f t="shared" si="141"/>
        <v>0</v>
      </c>
      <c r="Q752" s="72">
        <f t="shared" si="135"/>
        <v>0</v>
      </c>
      <c r="R752" s="74">
        <f t="shared" si="142"/>
        <v>0</v>
      </c>
      <c r="S752" s="75">
        <f>IF(I752&gt;0,Q752-(SUM($J$7:J752)+$E$35),0)</f>
        <v>0</v>
      </c>
      <c r="T752" s="76">
        <f t="shared" si="143"/>
        <v>1</v>
      </c>
      <c r="U752" s="76">
        <f t="shared" si="144"/>
        <v>0</v>
      </c>
      <c r="V752" s="77">
        <f t="shared" si="136"/>
        <v>360</v>
      </c>
      <c r="W752" s="78">
        <f t="shared" si="137"/>
        <v>0</v>
      </c>
    </row>
    <row r="753" spans="9:23" x14ac:dyDescent="0.25">
      <c r="I753" s="79">
        <f t="shared" si="138"/>
        <v>0</v>
      </c>
      <c r="J753" s="72">
        <f t="shared" si="134"/>
        <v>0</v>
      </c>
      <c r="K753" s="80"/>
      <c r="L753" s="72">
        <f t="shared" si="145"/>
        <v>0</v>
      </c>
      <c r="M753" s="72">
        <f>0</f>
        <v>0</v>
      </c>
      <c r="N753" s="72">
        <f t="shared" si="139"/>
        <v>0</v>
      </c>
      <c r="O753" s="72">
        <f t="shared" si="140"/>
        <v>0</v>
      </c>
      <c r="P753" s="72">
        <f t="shared" si="141"/>
        <v>0</v>
      </c>
      <c r="Q753" s="72">
        <f t="shared" si="135"/>
        <v>0</v>
      </c>
      <c r="R753" s="74">
        <f t="shared" si="142"/>
        <v>0</v>
      </c>
      <c r="S753" s="75">
        <f>IF(I753&gt;0,Q753-(SUM($J$7:J753)+$E$35),0)</f>
        <v>0</v>
      </c>
      <c r="T753" s="76">
        <f t="shared" si="143"/>
        <v>1</v>
      </c>
      <c r="U753" s="76">
        <f t="shared" si="144"/>
        <v>0</v>
      </c>
      <c r="V753" s="77">
        <f t="shared" si="136"/>
        <v>360</v>
      </c>
      <c r="W753" s="78">
        <f t="shared" si="137"/>
        <v>0</v>
      </c>
    </row>
    <row r="754" spans="9:23" x14ac:dyDescent="0.25">
      <c r="I754" s="79">
        <f t="shared" si="138"/>
        <v>0</v>
      </c>
      <c r="J754" s="72">
        <f t="shared" si="134"/>
        <v>0</v>
      </c>
      <c r="K754" s="80"/>
      <c r="L754" s="72">
        <f t="shared" si="145"/>
        <v>0</v>
      </c>
      <c r="M754" s="72">
        <f>0</f>
        <v>0</v>
      </c>
      <c r="N754" s="72">
        <f t="shared" si="139"/>
        <v>0</v>
      </c>
      <c r="O754" s="72">
        <f t="shared" si="140"/>
        <v>0</v>
      </c>
      <c r="P754" s="72">
        <f t="shared" si="141"/>
        <v>0</v>
      </c>
      <c r="Q754" s="72">
        <f t="shared" si="135"/>
        <v>0</v>
      </c>
      <c r="R754" s="74">
        <f t="shared" si="142"/>
        <v>0</v>
      </c>
      <c r="S754" s="75">
        <f>IF(I754&gt;0,Q754-(SUM($J$7:J754)+$E$35),0)</f>
        <v>0</v>
      </c>
      <c r="T754" s="76">
        <f t="shared" si="143"/>
        <v>1</v>
      </c>
      <c r="U754" s="76">
        <f t="shared" si="144"/>
        <v>0</v>
      </c>
      <c r="V754" s="77">
        <f t="shared" si="136"/>
        <v>360</v>
      </c>
      <c r="W754" s="78">
        <f t="shared" si="137"/>
        <v>0</v>
      </c>
    </row>
    <row r="755" spans="9:23" x14ac:dyDescent="0.25">
      <c r="I755" s="79">
        <f t="shared" si="138"/>
        <v>0</v>
      </c>
      <c r="J755" s="72">
        <f t="shared" si="134"/>
        <v>0</v>
      </c>
      <c r="K755" s="80"/>
      <c r="L755" s="72">
        <f t="shared" si="145"/>
        <v>0</v>
      </c>
      <c r="M755" s="72">
        <f>0</f>
        <v>0</v>
      </c>
      <c r="N755" s="72">
        <f t="shared" si="139"/>
        <v>0</v>
      </c>
      <c r="O755" s="72">
        <f t="shared" si="140"/>
        <v>0</v>
      </c>
      <c r="P755" s="72">
        <f t="shared" si="141"/>
        <v>0</v>
      </c>
      <c r="Q755" s="72">
        <f t="shared" si="135"/>
        <v>0</v>
      </c>
      <c r="R755" s="74">
        <f t="shared" si="142"/>
        <v>0</v>
      </c>
      <c r="S755" s="75">
        <f>IF(I755&gt;0,Q755-(SUM($J$7:J755)+$E$35),0)</f>
        <v>0</v>
      </c>
      <c r="T755" s="76">
        <f t="shared" si="143"/>
        <v>1</v>
      </c>
      <c r="U755" s="76">
        <f t="shared" si="144"/>
        <v>0</v>
      </c>
      <c r="V755" s="77">
        <f t="shared" si="136"/>
        <v>360</v>
      </c>
      <c r="W755" s="78">
        <f t="shared" si="137"/>
        <v>0</v>
      </c>
    </row>
    <row r="756" spans="9:23" x14ac:dyDescent="0.25">
      <c r="I756" s="79">
        <f t="shared" si="138"/>
        <v>0</v>
      </c>
      <c r="J756" s="72">
        <f t="shared" si="134"/>
        <v>0</v>
      </c>
      <c r="K756" s="80"/>
      <c r="L756" s="72">
        <f t="shared" si="145"/>
        <v>0</v>
      </c>
      <c r="M756" s="72">
        <f>0</f>
        <v>0</v>
      </c>
      <c r="N756" s="72">
        <f t="shared" si="139"/>
        <v>0</v>
      </c>
      <c r="O756" s="72">
        <f t="shared" si="140"/>
        <v>0</v>
      </c>
      <c r="P756" s="72">
        <f t="shared" si="141"/>
        <v>0</v>
      </c>
      <c r="Q756" s="72">
        <f t="shared" si="135"/>
        <v>0</v>
      </c>
      <c r="R756" s="74">
        <f t="shared" si="142"/>
        <v>0</v>
      </c>
      <c r="S756" s="75">
        <f>IF(I756&gt;0,Q756-(SUM($J$7:J756)+$E$35),0)</f>
        <v>0</v>
      </c>
      <c r="T756" s="76">
        <f t="shared" si="143"/>
        <v>1</v>
      </c>
      <c r="U756" s="76">
        <f t="shared" si="144"/>
        <v>0</v>
      </c>
      <c r="V756" s="77">
        <f t="shared" si="136"/>
        <v>360</v>
      </c>
      <c r="W756" s="78">
        <f t="shared" si="137"/>
        <v>0</v>
      </c>
    </row>
    <row r="757" spans="9:23" x14ac:dyDescent="0.25">
      <c r="I757" s="79">
        <f t="shared" si="138"/>
        <v>0</v>
      </c>
      <c r="J757" s="72">
        <f t="shared" si="134"/>
        <v>0</v>
      </c>
      <c r="K757" s="80"/>
      <c r="L757" s="72">
        <f t="shared" si="145"/>
        <v>0</v>
      </c>
      <c r="M757" s="72">
        <f>0</f>
        <v>0</v>
      </c>
      <c r="N757" s="72">
        <f t="shared" si="139"/>
        <v>0</v>
      </c>
      <c r="O757" s="72">
        <f t="shared" si="140"/>
        <v>0</v>
      </c>
      <c r="P757" s="72">
        <f t="shared" si="141"/>
        <v>0</v>
      </c>
      <c r="Q757" s="72">
        <f t="shared" si="135"/>
        <v>0</v>
      </c>
      <c r="R757" s="74">
        <f t="shared" si="142"/>
        <v>0</v>
      </c>
      <c r="S757" s="75">
        <f>IF(I757&gt;0,Q757-(SUM($J$7:J757)+$E$35),0)</f>
        <v>0</v>
      </c>
      <c r="T757" s="76">
        <f t="shared" si="143"/>
        <v>1</v>
      </c>
      <c r="U757" s="76">
        <f t="shared" si="144"/>
        <v>0</v>
      </c>
      <c r="V757" s="77">
        <f t="shared" si="136"/>
        <v>360</v>
      </c>
      <c r="W757" s="78">
        <f t="shared" si="137"/>
        <v>0</v>
      </c>
    </row>
    <row r="758" spans="9:23" x14ac:dyDescent="0.25">
      <c r="I758" s="79">
        <f t="shared" si="138"/>
        <v>0</v>
      </c>
      <c r="J758" s="72">
        <f t="shared" si="134"/>
        <v>0</v>
      </c>
      <c r="K758" s="80"/>
      <c r="L758" s="72">
        <f t="shared" si="145"/>
        <v>0</v>
      </c>
      <c r="M758" s="72">
        <f>0</f>
        <v>0</v>
      </c>
      <c r="N758" s="72">
        <f t="shared" si="139"/>
        <v>0</v>
      </c>
      <c r="O758" s="72">
        <f t="shared" si="140"/>
        <v>0</v>
      </c>
      <c r="P758" s="72">
        <f t="shared" si="141"/>
        <v>0</v>
      </c>
      <c r="Q758" s="72">
        <f t="shared" si="135"/>
        <v>0</v>
      </c>
      <c r="R758" s="74">
        <f t="shared" si="142"/>
        <v>0</v>
      </c>
      <c r="S758" s="75">
        <f>IF(I758&gt;0,Q758-(SUM($J$7:J758)+$E$35),0)</f>
        <v>0</v>
      </c>
      <c r="T758" s="76">
        <f t="shared" si="143"/>
        <v>1</v>
      </c>
      <c r="U758" s="76">
        <f t="shared" si="144"/>
        <v>0</v>
      </c>
      <c r="V758" s="77">
        <f t="shared" si="136"/>
        <v>360</v>
      </c>
      <c r="W758" s="78">
        <f t="shared" si="137"/>
        <v>0</v>
      </c>
    </row>
    <row r="759" spans="9:23" x14ac:dyDescent="0.25">
      <c r="I759" s="79">
        <f t="shared" si="138"/>
        <v>0</v>
      </c>
      <c r="J759" s="72">
        <f t="shared" si="134"/>
        <v>0</v>
      </c>
      <c r="K759" s="80"/>
      <c r="L759" s="72">
        <f t="shared" si="145"/>
        <v>0</v>
      </c>
      <c r="M759" s="72">
        <f>0</f>
        <v>0</v>
      </c>
      <c r="N759" s="72">
        <f t="shared" si="139"/>
        <v>0</v>
      </c>
      <c r="O759" s="72">
        <f t="shared" si="140"/>
        <v>0</v>
      </c>
      <c r="P759" s="72">
        <f t="shared" si="141"/>
        <v>0</v>
      </c>
      <c r="Q759" s="72">
        <f t="shared" si="135"/>
        <v>0</v>
      </c>
      <c r="R759" s="74">
        <f t="shared" si="142"/>
        <v>0</v>
      </c>
      <c r="S759" s="75">
        <f>IF(I759&gt;0,Q759-(SUM($J$7:J759)+$E$35),0)</f>
        <v>0</v>
      </c>
      <c r="T759" s="76">
        <f t="shared" si="143"/>
        <v>1</v>
      </c>
      <c r="U759" s="76">
        <f t="shared" si="144"/>
        <v>0</v>
      </c>
      <c r="V759" s="77">
        <f t="shared" si="136"/>
        <v>360</v>
      </c>
      <c r="W759" s="78">
        <f t="shared" si="137"/>
        <v>0</v>
      </c>
    </row>
    <row r="760" spans="9:23" x14ac:dyDescent="0.25">
      <c r="I760" s="79">
        <f t="shared" si="138"/>
        <v>0</v>
      </c>
      <c r="J760" s="72">
        <f t="shared" si="134"/>
        <v>0</v>
      </c>
      <c r="K760" s="80"/>
      <c r="L760" s="72">
        <f t="shared" si="145"/>
        <v>0</v>
      </c>
      <c r="M760" s="72">
        <f>0</f>
        <v>0</v>
      </c>
      <c r="N760" s="72">
        <f t="shared" si="139"/>
        <v>0</v>
      </c>
      <c r="O760" s="72">
        <f t="shared" si="140"/>
        <v>0</v>
      </c>
      <c r="P760" s="72">
        <f t="shared" si="141"/>
        <v>0</v>
      </c>
      <c r="Q760" s="72">
        <f t="shared" si="135"/>
        <v>0</v>
      </c>
      <c r="R760" s="74">
        <f t="shared" si="142"/>
        <v>0</v>
      </c>
      <c r="S760" s="75">
        <f>IF(I760&gt;0,Q760-(SUM($J$7:J760)+$E$35),0)</f>
        <v>0</v>
      </c>
      <c r="T760" s="76">
        <f t="shared" si="143"/>
        <v>1</v>
      </c>
      <c r="U760" s="76">
        <f t="shared" si="144"/>
        <v>0</v>
      </c>
      <c r="V760" s="77">
        <f t="shared" si="136"/>
        <v>360</v>
      </c>
      <c r="W760" s="78">
        <f t="shared" si="137"/>
        <v>0</v>
      </c>
    </row>
    <row r="761" spans="9:23" x14ac:dyDescent="0.25">
      <c r="I761" s="79">
        <f t="shared" si="138"/>
        <v>0</v>
      </c>
      <c r="J761" s="72">
        <f t="shared" si="134"/>
        <v>0</v>
      </c>
      <c r="K761" s="80"/>
      <c r="L761" s="72">
        <f t="shared" si="145"/>
        <v>0</v>
      </c>
      <c r="M761" s="72">
        <f>0</f>
        <v>0</v>
      </c>
      <c r="N761" s="72">
        <f t="shared" si="139"/>
        <v>0</v>
      </c>
      <c r="O761" s="72">
        <f t="shared" si="140"/>
        <v>0</v>
      </c>
      <c r="P761" s="72">
        <f t="shared" si="141"/>
        <v>0</v>
      </c>
      <c r="Q761" s="72">
        <f t="shared" si="135"/>
        <v>0</v>
      </c>
      <c r="R761" s="74">
        <f t="shared" si="142"/>
        <v>0</v>
      </c>
      <c r="S761" s="75">
        <f>IF(I761&gt;0,Q761-(SUM($J$7:J761)+$E$35),0)</f>
        <v>0</v>
      </c>
      <c r="T761" s="76">
        <f t="shared" si="143"/>
        <v>1</v>
      </c>
      <c r="U761" s="76">
        <f t="shared" si="144"/>
        <v>0</v>
      </c>
      <c r="V761" s="77">
        <f t="shared" si="136"/>
        <v>360</v>
      </c>
      <c r="W761" s="78">
        <f t="shared" si="137"/>
        <v>0</v>
      </c>
    </row>
    <row r="762" spans="9:23" x14ac:dyDescent="0.25">
      <c r="I762" s="79">
        <f t="shared" si="138"/>
        <v>0</v>
      </c>
      <c r="J762" s="72">
        <f t="shared" si="134"/>
        <v>0</v>
      </c>
      <c r="K762" s="80"/>
      <c r="L762" s="72">
        <f t="shared" si="145"/>
        <v>0</v>
      </c>
      <c r="M762" s="72">
        <f>0</f>
        <v>0</v>
      </c>
      <c r="N762" s="72">
        <f t="shared" si="139"/>
        <v>0</v>
      </c>
      <c r="O762" s="72">
        <f t="shared" si="140"/>
        <v>0</v>
      </c>
      <c r="P762" s="72">
        <f t="shared" si="141"/>
        <v>0</v>
      </c>
      <c r="Q762" s="72">
        <f t="shared" si="135"/>
        <v>0</v>
      </c>
      <c r="R762" s="74">
        <f t="shared" si="142"/>
        <v>0</v>
      </c>
      <c r="S762" s="75">
        <f>IF(I762&gt;0,Q762-(SUM($J$7:J762)+$E$35),0)</f>
        <v>0</v>
      </c>
      <c r="T762" s="76">
        <f t="shared" si="143"/>
        <v>1</v>
      </c>
      <c r="U762" s="76">
        <f t="shared" si="144"/>
        <v>0</v>
      </c>
      <c r="V762" s="77">
        <f t="shared" si="136"/>
        <v>360</v>
      </c>
      <c r="W762" s="78">
        <f t="shared" si="137"/>
        <v>0</v>
      </c>
    </row>
    <row r="763" spans="9:23" x14ac:dyDescent="0.25">
      <c r="I763" s="79">
        <f t="shared" si="138"/>
        <v>0</v>
      </c>
      <c r="J763" s="72">
        <f t="shared" si="134"/>
        <v>0</v>
      </c>
      <c r="K763" s="80"/>
      <c r="L763" s="72">
        <f t="shared" si="145"/>
        <v>0</v>
      </c>
      <c r="M763" s="72">
        <f>0</f>
        <v>0</v>
      </c>
      <c r="N763" s="72">
        <f t="shared" si="139"/>
        <v>0</v>
      </c>
      <c r="O763" s="72">
        <f t="shared" si="140"/>
        <v>0</v>
      </c>
      <c r="P763" s="72">
        <f t="shared" si="141"/>
        <v>0</v>
      </c>
      <c r="Q763" s="72">
        <f t="shared" si="135"/>
        <v>0</v>
      </c>
      <c r="R763" s="74">
        <f t="shared" si="142"/>
        <v>0</v>
      </c>
      <c r="S763" s="75">
        <f>IF(I763&gt;0,Q763-(SUM($J$7:J763)+$E$35),0)</f>
        <v>0</v>
      </c>
      <c r="T763" s="76">
        <f t="shared" si="143"/>
        <v>1</v>
      </c>
      <c r="U763" s="76">
        <f t="shared" si="144"/>
        <v>0</v>
      </c>
      <c r="V763" s="77">
        <f t="shared" si="136"/>
        <v>360</v>
      </c>
      <c r="W763" s="78">
        <f t="shared" si="137"/>
        <v>0</v>
      </c>
    </row>
    <row r="764" spans="9:23" x14ac:dyDescent="0.25">
      <c r="I764" s="79">
        <f t="shared" si="138"/>
        <v>0</v>
      </c>
      <c r="J764" s="72">
        <f t="shared" si="134"/>
        <v>0</v>
      </c>
      <c r="K764" s="80"/>
      <c r="L764" s="72">
        <f t="shared" si="145"/>
        <v>0</v>
      </c>
      <c r="M764" s="72">
        <f>0</f>
        <v>0</v>
      </c>
      <c r="N764" s="72">
        <f t="shared" si="139"/>
        <v>0</v>
      </c>
      <c r="O764" s="72">
        <f t="shared" si="140"/>
        <v>0</v>
      </c>
      <c r="P764" s="72">
        <f t="shared" si="141"/>
        <v>0</v>
      </c>
      <c r="Q764" s="72">
        <f t="shared" si="135"/>
        <v>0</v>
      </c>
      <c r="R764" s="74">
        <f t="shared" si="142"/>
        <v>0</v>
      </c>
      <c r="S764" s="75">
        <f>IF(I764&gt;0,Q764-(SUM($J$7:J764)+$E$35),0)</f>
        <v>0</v>
      </c>
      <c r="T764" s="76">
        <f t="shared" si="143"/>
        <v>1</v>
      </c>
      <c r="U764" s="76">
        <f t="shared" si="144"/>
        <v>0</v>
      </c>
      <c r="V764" s="77">
        <f t="shared" si="136"/>
        <v>360</v>
      </c>
      <c r="W764" s="78">
        <f t="shared" si="137"/>
        <v>0</v>
      </c>
    </row>
    <row r="765" spans="9:23" x14ac:dyDescent="0.25">
      <c r="I765" s="79">
        <f t="shared" si="138"/>
        <v>0</v>
      </c>
      <c r="J765" s="72">
        <f t="shared" si="134"/>
        <v>0</v>
      </c>
      <c r="K765" s="80"/>
      <c r="L765" s="72">
        <f t="shared" si="145"/>
        <v>0</v>
      </c>
      <c r="M765" s="72">
        <f>0</f>
        <v>0</v>
      </c>
      <c r="N765" s="72">
        <f t="shared" si="139"/>
        <v>0</v>
      </c>
      <c r="O765" s="72">
        <f t="shared" si="140"/>
        <v>0</v>
      </c>
      <c r="P765" s="72">
        <f t="shared" si="141"/>
        <v>0</v>
      </c>
      <c r="Q765" s="72">
        <f t="shared" si="135"/>
        <v>0</v>
      </c>
      <c r="R765" s="74">
        <f t="shared" si="142"/>
        <v>0</v>
      </c>
      <c r="S765" s="75">
        <f>IF(I765&gt;0,Q765-(SUM($J$7:J765)+$E$35),0)</f>
        <v>0</v>
      </c>
      <c r="T765" s="76">
        <f t="shared" si="143"/>
        <v>1</v>
      </c>
      <c r="U765" s="76">
        <f t="shared" si="144"/>
        <v>0</v>
      </c>
      <c r="V765" s="77">
        <f t="shared" si="136"/>
        <v>360</v>
      </c>
      <c r="W765" s="78">
        <f t="shared" si="137"/>
        <v>0</v>
      </c>
    </row>
    <row r="766" spans="9:23" x14ac:dyDescent="0.25">
      <c r="I766" s="79">
        <f t="shared" si="138"/>
        <v>0</v>
      </c>
      <c r="J766" s="72">
        <f t="shared" si="134"/>
        <v>0</v>
      </c>
      <c r="K766" s="80"/>
      <c r="L766" s="72">
        <f t="shared" si="145"/>
        <v>0</v>
      </c>
      <c r="M766" s="72">
        <f>0</f>
        <v>0</v>
      </c>
      <c r="N766" s="72">
        <f t="shared" si="139"/>
        <v>0</v>
      </c>
      <c r="O766" s="72">
        <f t="shared" si="140"/>
        <v>0</v>
      </c>
      <c r="P766" s="72">
        <f t="shared" si="141"/>
        <v>0</v>
      </c>
      <c r="Q766" s="72">
        <f t="shared" si="135"/>
        <v>0</v>
      </c>
      <c r="R766" s="74">
        <f t="shared" si="142"/>
        <v>0</v>
      </c>
      <c r="S766" s="75">
        <f>IF(I766&gt;0,Q766-(SUM($J$7:J766)+$E$35),0)</f>
        <v>0</v>
      </c>
      <c r="T766" s="76">
        <f t="shared" si="143"/>
        <v>1</v>
      </c>
      <c r="U766" s="76">
        <f t="shared" si="144"/>
        <v>0</v>
      </c>
      <c r="V766" s="77">
        <f t="shared" si="136"/>
        <v>360</v>
      </c>
      <c r="W766" s="78">
        <f t="shared" si="137"/>
        <v>0</v>
      </c>
    </row>
    <row r="767" spans="9:23" x14ac:dyDescent="0.25">
      <c r="I767" s="79">
        <f t="shared" si="138"/>
        <v>0</v>
      </c>
      <c r="J767" s="72">
        <f t="shared" si="134"/>
        <v>0</v>
      </c>
      <c r="K767" s="80"/>
      <c r="L767" s="72">
        <f t="shared" si="145"/>
        <v>0</v>
      </c>
      <c r="M767" s="72">
        <f>0</f>
        <v>0</v>
      </c>
      <c r="N767" s="72">
        <f t="shared" si="139"/>
        <v>0</v>
      </c>
      <c r="O767" s="72">
        <f t="shared" si="140"/>
        <v>0</v>
      </c>
      <c r="P767" s="72">
        <f t="shared" si="141"/>
        <v>0</v>
      </c>
      <c r="Q767" s="72">
        <f t="shared" si="135"/>
        <v>0</v>
      </c>
      <c r="R767" s="74">
        <f t="shared" si="142"/>
        <v>0</v>
      </c>
      <c r="S767" s="75">
        <f>IF(I767&gt;0,Q767-(SUM($J$7:J767)+$E$35),0)</f>
        <v>0</v>
      </c>
      <c r="T767" s="76">
        <f t="shared" si="143"/>
        <v>1</v>
      </c>
      <c r="U767" s="76">
        <f t="shared" si="144"/>
        <v>0</v>
      </c>
      <c r="V767" s="77">
        <f t="shared" si="136"/>
        <v>360</v>
      </c>
      <c r="W767" s="78">
        <f t="shared" si="137"/>
        <v>0</v>
      </c>
    </row>
    <row r="768" spans="9:23" x14ac:dyDescent="0.25">
      <c r="I768" s="79">
        <f t="shared" si="138"/>
        <v>0</v>
      </c>
      <c r="J768" s="72">
        <f t="shared" si="134"/>
        <v>0</v>
      </c>
      <c r="K768" s="80"/>
      <c r="L768" s="72">
        <f t="shared" si="145"/>
        <v>0</v>
      </c>
      <c r="M768" s="72">
        <f>0</f>
        <v>0</v>
      </c>
      <c r="N768" s="72">
        <f t="shared" si="139"/>
        <v>0</v>
      </c>
      <c r="O768" s="72">
        <f t="shared" si="140"/>
        <v>0</v>
      </c>
      <c r="P768" s="72">
        <f t="shared" si="141"/>
        <v>0</v>
      </c>
      <c r="Q768" s="72">
        <f t="shared" si="135"/>
        <v>0</v>
      </c>
      <c r="R768" s="74">
        <f t="shared" si="142"/>
        <v>0</v>
      </c>
      <c r="S768" s="75">
        <f>IF(I768&gt;0,Q768-(SUM($J$7:J768)+$E$35),0)</f>
        <v>0</v>
      </c>
      <c r="T768" s="76">
        <f t="shared" si="143"/>
        <v>1</v>
      </c>
      <c r="U768" s="76">
        <f t="shared" si="144"/>
        <v>0</v>
      </c>
      <c r="V768" s="77">
        <f t="shared" si="136"/>
        <v>360</v>
      </c>
      <c r="W768" s="78">
        <f t="shared" si="137"/>
        <v>0</v>
      </c>
    </row>
    <row r="769" spans="9:23" x14ac:dyDescent="0.25">
      <c r="I769" s="79">
        <f t="shared" si="138"/>
        <v>0</v>
      </c>
      <c r="J769" s="72">
        <f t="shared" si="134"/>
        <v>0</v>
      </c>
      <c r="K769" s="80"/>
      <c r="L769" s="72">
        <f t="shared" si="145"/>
        <v>0</v>
      </c>
      <c r="M769" s="72">
        <f>0</f>
        <v>0</v>
      </c>
      <c r="N769" s="72">
        <f t="shared" si="139"/>
        <v>0</v>
      </c>
      <c r="O769" s="72">
        <f t="shared" si="140"/>
        <v>0</v>
      </c>
      <c r="P769" s="72">
        <f t="shared" si="141"/>
        <v>0</v>
      </c>
      <c r="Q769" s="72">
        <f t="shared" si="135"/>
        <v>0</v>
      </c>
      <c r="R769" s="74">
        <f t="shared" si="142"/>
        <v>0</v>
      </c>
      <c r="S769" s="75">
        <f>IF(I769&gt;0,Q769-(SUM($J$7:J769)+$E$35),0)</f>
        <v>0</v>
      </c>
      <c r="T769" s="76">
        <f t="shared" si="143"/>
        <v>1</v>
      </c>
      <c r="U769" s="76">
        <f t="shared" si="144"/>
        <v>0</v>
      </c>
      <c r="V769" s="77">
        <f t="shared" si="136"/>
        <v>360</v>
      </c>
      <c r="W769" s="78">
        <f t="shared" si="137"/>
        <v>0</v>
      </c>
    </row>
    <row r="770" spans="9:23" x14ac:dyDescent="0.25">
      <c r="I770" s="79">
        <f t="shared" si="138"/>
        <v>0</v>
      </c>
      <c r="J770" s="72">
        <f t="shared" si="134"/>
        <v>0</v>
      </c>
      <c r="K770" s="80"/>
      <c r="L770" s="72">
        <f t="shared" si="145"/>
        <v>0</v>
      </c>
      <c r="M770" s="72">
        <f>0</f>
        <v>0</v>
      </c>
      <c r="N770" s="72">
        <f t="shared" si="139"/>
        <v>0</v>
      </c>
      <c r="O770" s="72">
        <f t="shared" si="140"/>
        <v>0</v>
      </c>
      <c r="P770" s="72">
        <f t="shared" si="141"/>
        <v>0</v>
      </c>
      <c r="Q770" s="72">
        <f t="shared" si="135"/>
        <v>0</v>
      </c>
      <c r="R770" s="74">
        <f t="shared" si="142"/>
        <v>0</v>
      </c>
      <c r="S770" s="75">
        <f>IF(I770&gt;0,Q770-(SUM($J$7:J770)+$E$35),0)</f>
        <v>0</v>
      </c>
      <c r="T770" s="76">
        <f t="shared" si="143"/>
        <v>1</v>
      </c>
      <c r="U770" s="76">
        <f t="shared" si="144"/>
        <v>0</v>
      </c>
      <c r="V770" s="77">
        <f t="shared" si="136"/>
        <v>360</v>
      </c>
      <c r="W770" s="78">
        <f t="shared" si="137"/>
        <v>0</v>
      </c>
    </row>
    <row r="771" spans="9:23" x14ac:dyDescent="0.25">
      <c r="I771" s="79">
        <f t="shared" si="138"/>
        <v>0</v>
      </c>
      <c r="J771" s="72">
        <f t="shared" si="134"/>
        <v>0</v>
      </c>
      <c r="K771" s="80"/>
      <c r="L771" s="72">
        <f t="shared" si="145"/>
        <v>0</v>
      </c>
      <c r="M771" s="72">
        <f>0</f>
        <v>0</v>
      </c>
      <c r="N771" s="72">
        <f t="shared" si="139"/>
        <v>0</v>
      </c>
      <c r="O771" s="72">
        <f t="shared" si="140"/>
        <v>0</v>
      </c>
      <c r="P771" s="72">
        <f t="shared" si="141"/>
        <v>0</v>
      </c>
      <c r="Q771" s="72">
        <f t="shared" si="135"/>
        <v>0</v>
      </c>
      <c r="R771" s="74">
        <f t="shared" si="142"/>
        <v>0</v>
      </c>
      <c r="S771" s="75">
        <f>IF(I771&gt;0,Q771-(SUM($J$7:J771)+$E$35),0)</f>
        <v>0</v>
      </c>
      <c r="T771" s="76">
        <f t="shared" si="143"/>
        <v>1</v>
      </c>
      <c r="U771" s="76">
        <f t="shared" si="144"/>
        <v>0</v>
      </c>
      <c r="V771" s="77">
        <f t="shared" si="136"/>
        <v>360</v>
      </c>
      <c r="W771" s="78">
        <f t="shared" si="137"/>
        <v>0</v>
      </c>
    </row>
    <row r="772" spans="9:23" x14ac:dyDescent="0.25">
      <c r="I772" s="79">
        <f t="shared" si="138"/>
        <v>0</v>
      </c>
      <c r="J772" s="72">
        <f t="shared" si="134"/>
        <v>0</v>
      </c>
      <c r="K772" s="80"/>
      <c r="L772" s="72">
        <f t="shared" si="145"/>
        <v>0</v>
      </c>
      <c r="M772" s="72">
        <f>0</f>
        <v>0</v>
      </c>
      <c r="N772" s="72">
        <f t="shared" si="139"/>
        <v>0</v>
      </c>
      <c r="O772" s="72">
        <f t="shared" si="140"/>
        <v>0</v>
      </c>
      <c r="P772" s="72">
        <f t="shared" si="141"/>
        <v>0</v>
      </c>
      <c r="Q772" s="72">
        <f t="shared" si="135"/>
        <v>0</v>
      </c>
      <c r="R772" s="74">
        <f t="shared" si="142"/>
        <v>0</v>
      </c>
      <c r="S772" s="75">
        <f>IF(I772&gt;0,Q772-(SUM($J$7:J772)+$E$35),0)</f>
        <v>0</v>
      </c>
      <c r="T772" s="76">
        <f t="shared" si="143"/>
        <v>1</v>
      </c>
      <c r="U772" s="76">
        <f t="shared" si="144"/>
        <v>0</v>
      </c>
      <c r="V772" s="77">
        <f t="shared" si="136"/>
        <v>360</v>
      </c>
      <c r="W772" s="78">
        <f t="shared" si="137"/>
        <v>0</v>
      </c>
    </row>
    <row r="773" spans="9:23" x14ac:dyDescent="0.25">
      <c r="I773" s="79">
        <f t="shared" si="138"/>
        <v>0</v>
      </c>
      <c r="J773" s="72">
        <f t="shared" si="134"/>
        <v>0</v>
      </c>
      <c r="K773" s="80"/>
      <c r="L773" s="72">
        <f t="shared" si="145"/>
        <v>0</v>
      </c>
      <c r="M773" s="72">
        <f>0</f>
        <v>0</v>
      </c>
      <c r="N773" s="72">
        <f t="shared" si="139"/>
        <v>0</v>
      </c>
      <c r="O773" s="72">
        <f t="shared" si="140"/>
        <v>0</v>
      </c>
      <c r="P773" s="72">
        <f t="shared" si="141"/>
        <v>0</v>
      </c>
      <c r="Q773" s="72">
        <f t="shared" si="135"/>
        <v>0</v>
      </c>
      <c r="R773" s="74">
        <f t="shared" si="142"/>
        <v>0</v>
      </c>
      <c r="S773" s="75">
        <f>IF(I773&gt;0,Q773-(SUM($J$7:J773)+$E$35),0)</f>
        <v>0</v>
      </c>
      <c r="T773" s="76">
        <f t="shared" si="143"/>
        <v>1</v>
      </c>
      <c r="U773" s="76">
        <f t="shared" si="144"/>
        <v>0</v>
      </c>
      <c r="V773" s="77">
        <f t="shared" si="136"/>
        <v>360</v>
      </c>
      <c r="W773" s="78">
        <f t="shared" si="137"/>
        <v>0</v>
      </c>
    </row>
    <row r="774" spans="9:23" x14ac:dyDescent="0.25">
      <c r="I774" s="79">
        <f t="shared" si="138"/>
        <v>0</v>
      </c>
      <c r="J774" s="72">
        <f t="shared" si="134"/>
        <v>0</v>
      </c>
      <c r="K774" s="80"/>
      <c r="L774" s="72">
        <f t="shared" si="145"/>
        <v>0</v>
      </c>
      <c r="M774" s="72">
        <f>0</f>
        <v>0</v>
      </c>
      <c r="N774" s="72">
        <f t="shared" si="139"/>
        <v>0</v>
      </c>
      <c r="O774" s="72">
        <f t="shared" si="140"/>
        <v>0</v>
      </c>
      <c r="P774" s="72">
        <f t="shared" si="141"/>
        <v>0</v>
      </c>
      <c r="Q774" s="72">
        <f t="shared" si="135"/>
        <v>0</v>
      </c>
      <c r="R774" s="74">
        <f t="shared" si="142"/>
        <v>0</v>
      </c>
      <c r="S774" s="75">
        <f>IF(I774&gt;0,Q774-(SUM($J$7:J774)+$E$35),0)</f>
        <v>0</v>
      </c>
      <c r="T774" s="76">
        <f t="shared" si="143"/>
        <v>1</v>
      </c>
      <c r="U774" s="76">
        <f t="shared" si="144"/>
        <v>0</v>
      </c>
      <c r="V774" s="77">
        <f t="shared" si="136"/>
        <v>360</v>
      </c>
      <c r="W774" s="78">
        <f t="shared" si="137"/>
        <v>0</v>
      </c>
    </row>
    <row r="775" spans="9:23" x14ac:dyDescent="0.25">
      <c r="I775" s="79">
        <f t="shared" si="138"/>
        <v>0</v>
      </c>
      <c r="J775" s="72">
        <f t="shared" ref="J775:J838" si="146">(IF(I775&gt;0,$J$5,0))</f>
        <v>0</v>
      </c>
      <c r="K775" s="80"/>
      <c r="L775" s="72">
        <f t="shared" si="145"/>
        <v>0</v>
      </c>
      <c r="M775" s="72">
        <f>0</f>
        <v>0</v>
      </c>
      <c r="N775" s="72">
        <f t="shared" si="139"/>
        <v>0</v>
      </c>
      <c r="O775" s="72">
        <f t="shared" si="140"/>
        <v>0</v>
      </c>
      <c r="P775" s="72">
        <f t="shared" si="141"/>
        <v>0</v>
      </c>
      <c r="Q775" s="72">
        <f t="shared" ref="Q775:Q838" si="147">O775+P775</f>
        <v>0</v>
      </c>
      <c r="R775" s="74">
        <f t="shared" si="142"/>
        <v>0</v>
      </c>
      <c r="S775" s="75">
        <f>IF(I775&gt;0,Q775-(SUM($J$7:J775)+$E$35),0)</f>
        <v>0</v>
      </c>
      <c r="T775" s="76">
        <f t="shared" si="143"/>
        <v>1</v>
      </c>
      <c r="U775" s="76">
        <f t="shared" si="144"/>
        <v>0</v>
      </c>
      <c r="V775" s="77">
        <f t="shared" ref="V775:V838" si="148">$I$5-I776</f>
        <v>360</v>
      </c>
      <c r="W775" s="78">
        <f t="shared" ref="W775:W838" si="149">Q775</f>
        <v>0</v>
      </c>
    </row>
    <row r="776" spans="9:23" x14ac:dyDescent="0.25">
      <c r="I776" s="79">
        <f t="shared" ref="I776:I839" si="150">IF(I775-1&gt;0,I775-1,0)</f>
        <v>0</v>
      </c>
      <c r="J776" s="72">
        <f t="shared" si="146"/>
        <v>0</v>
      </c>
      <c r="K776" s="80"/>
      <c r="L776" s="72">
        <f t="shared" si="145"/>
        <v>0</v>
      </c>
      <c r="M776" s="72">
        <f>0</f>
        <v>0</v>
      </c>
      <c r="N776" s="72">
        <f t="shared" ref="N776:N839" si="151">IF(I776&gt;0,O776*($N$5/12),0)</f>
        <v>0</v>
      </c>
      <c r="O776" s="72">
        <f t="shared" ref="O776:O839" si="152">IF(I776&gt;0,(Q775+R776)*(1-($N$5/12)),0)</f>
        <v>0</v>
      </c>
      <c r="P776" s="72">
        <f t="shared" ref="P776:P839" si="153">O776*($B$15/12)</f>
        <v>0</v>
      </c>
      <c r="Q776" s="72">
        <f t="shared" si="147"/>
        <v>0</v>
      </c>
      <c r="R776" s="74">
        <f t="shared" ref="R776:R839" si="154">IF(I776&gt;0,(J776-K776-L776-M776),0)</f>
        <v>0</v>
      </c>
      <c r="S776" s="75">
        <f>IF(I776&gt;0,Q776-(SUM($J$7:J776)+$E$35),0)</f>
        <v>0</v>
      </c>
      <c r="T776" s="76">
        <f t="shared" ref="T776:T839" si="155">IF(S776&lt;0,0,1)</f>
        <v>1</v>
      </c>
      <c r="U776" s="76">
        <f t="shared" ref="U776:U839" si="156">T777-T776</f>
        <v>0</v>
      </c>
      <c r="V776" s="77">
        <f t="shared" si="148"/>
        <v>360</v>
      </c>
      <c r="W776" s="78">
        <f t="shared" si="149"/>
        <v>0</v>
      </c>
    </row>
    <row r="777" spans="9:23" x14ac:dyDescent="0.25">
      <c r="I777" s="79">
        <f t="shared" si="150"/>
        <v>0</v>
      </c>
      <c r="J777" s="72">
        <f t="shared" si="146"/>
        <v>0</v>
      </c>
      <c r="K777" s="80"/>
      <c r="L777" s="72">
        <f t="shared" si="145"/>
        <v>0</v>
      </c>
      <c r="M777" s="72">
        <f>0</f>
        <v>0</v>
      </c>
      <c r="N777" s="72">
        <f t="shared" si="151"/>
        <v>0</v>
      </c>
      <c r="O777" s="72">
        <f t="shared" si="152"/>
        <v>0</v>
      </c>
      <c r="P777" s="72">
        <f t="shared" si="153"/>
        <v>0</v>
      </c>
      <c r="Q777" s="72">
        <f t="shared" si="147"/>
        <v>0</v>
      </c>
      <c r="R777" s="74">
        <f t="shared" si="154"/>
        <v>0</v>
      </c>
      <c r="S777" s="75">
        <f>IF(I777&gt;0,Q777-(SUM($J$7:J777)+$E$35),0)</f>
        <v>0</v>
      </c>
      <c r="T777" s="76">
        <f t="shared" si="155"/>
        <v>1</v>
      </c>
      <c r="U777" s="76">
        <f t="shared" si="156"/>
        <v>0</v>
      </c>
      <c r="V777" s="77">
        <f t="shared" si="148"/>
        <v>360</v>
      </c>
      <c r="W777" s="78">
        <f t="shared" si="149"/>
        <v>0</v>
      </c>
    </row>
    <row r="778" spans="9:23" x14ac:dyDescent="0.25">
      <c r="I778" s="79">
        <f t="shared" si="150"/>
        <v>0</v>
      </c>
      <c r="J778" s="72">
        <f t="shared" si="146"/>
        <v>0</v>
      </c>
      <c r="K778" s="80"/>
      <c r="L778" s="72">
        <f t="shared" si="145"/>
        <v>0</v>
      </c>
      <c r="M778" s="72">
        <f>0</f>
        <v>0</v>
      </c>
      <c r="N778" s="72">
        <f t="shared" si="151"/>
        <v>0</v>
      </c>
      <c r="O778" s="72">
        <f t="shared" si="152"/>
        <v>0</v>
      </c>
      <c r="P778" s="72">
        <f t="shared" si="153"/>
        <v>0</v>
      </c>
      <c r="Q778" s="72">
        <f t="shared" si="147"/>
        <v>0</v>
      </c>
      <c r="R778" s="74">
        <f t="shared" si="154"/>
        <v>0</v>
      </c>
      <c r="S778" s="75">
        <f>IF(I778&gt;0,Q778-(SUM($J$7:J778)+$E$35),0)</f>
        <v>0</v>
      </c>
      <c r="T778" s="76">
        <f t="shared" si="155"/>
        <v>1</v>
      </c>
      <c r="U778" s="76">
        <f t="shared" si="156"/>
        <v>0</v>
      </c>
      <c r="V778" s="77">
        <f t="shared" si="148"/>
        <v>360</v>
      </c>
      <c r="W778" s="78">
        <f t="shared" si="149"/>
        <v>0</v>
      </c>
    </row>
    <row r="779" spans="9:23" x14ac:dyDescent="0.25">
      <c r="I779" s="79">
        <f t="shared" si="150"/>
        <v>0</v>
      </c>
      <c r="J779" s="72">
        <f t="shared" si="146"/>
        <v>0</v>
      </c>
      <c r="K779" s="80"/>
      <c r="L779" s="72">
        <f t="shared" si="145"/>
        <v>0</v>
      </c>
      <c r="M779" s="72">
        <f>0</f>
        <v>0</v>
      </c>
      <c r="N779" s="72">
        <f t="shared" si="151"/>
        <v>0</v>
      </c>
      <c r="O779" s="72">
        <f t="shared" si="152"/>
        <v>0</v>
      </c>
      <c r="P779" s="72">
        <f t="shared" si="153"/>
        <v>0</v>
      </c>
      <c r="Q779" s="72">
        <f t="shared" si="147"/>
        <v>0</v>
      </c>
      <c r="R779" s="74">
        <f t="shared" si="154"/>
        <v>0</v>
      </c>
      <c r="S779" s="75">
        <f>IF(I779&gt;0,Q779-(SUM($J$7:J779)+$E$35),0)</f>
        <v>0</v>
      </c>
      <c r="T779" s="76">
        <f t="shared" si="155"/>
        <v>1</v>
      </c>
      <c r="U779" s="76">
        <f t="shared" si="156"/>
        <v>0</v>
      </c>
      <c r="V779" s="77">
        <f t="shared" si="148"/>
        <v>360</v>
      </c>
      <c r="W779" s="78">
        <f t="shared" si="149"/>
        <v>0</v>
      </c>
    </row>
    <row r="780" spans="9:23" x14ac:dyDescent="0.25">
      <c r="I780" s="79">
        <f t="shared" si="150"/>
        <v>0</v>
      </c>
      <c r="J780" s="72">
        <f t="shared" si="146"/>
        <v>0</v>
      </c>
      <c r="K780" s="80"/>
      <c r="L780" s="72">
        <f t="shared" si="145"/>
        <v>0</v>
      </c>
      <c r="M780" s="72">
        <f>0</f>
        <v>0</v>
      </c>
      <c r="N780" s="72">
        <f t="shared" si="151"/>
        <v>0</v>
      </c>
      <c r="O780" s="72">
        <f t="shared" si="152"/>
        <v>0</v>
      </c>
      <c r="P780" s="72">
        <f t="shared" si="153"/>
        <v>0</v>
      </c>
      <c r="Q780" s="72">
        <f t="shared" si="147"/>
        <v>0</v>
      </c>
      <c r="R780" s="74">
        <f t="shared" si="154"/>
        <v>0</v>
      </c>
      <c r="S780" s="75">
        <f>IF(I780&gt;0,Q780-(SUM($J$7:J780)+$E$35),0)</f>
        <v>0</v>
      </c>
      <c r="T780" s="76">
        <f t="shared" si="155"/>
        <v>1</v>
      </c>
      <c r="U780" s="76">
        <f t="shared" si="156"/>
        <v>0</v>
      </c>
      <c r="V780" s="77">
        <f t="shared" si="148"/>
        <v>360</v>
      </c>
      <c r="W780" s="78">
        <f t="shared" si="149"/>
        <v>0</v>
      </c>
    </row>
    <row r="781" spans="9:23" x14ac:dyDescent="0.25">
      <c r="I781" s="79">
        <f t="shared" si="150"/>
        <v>0</v>
      </c>
      <c r="J781" s="72">
        <f t="shared" si="146"/>
        <v>0</v>
      </c>
      <c r="K781" s="80"/>
      <c r="L781" s="72">
        <f t="shared" si="145"/>
        <v>0</v>
      </c>
      <c r="M781" s="72">
        <f>0</f>
        <v>0</v>
      </c>
      <c r="N781" s="72">
        <f t="shared" si="151"/>
        <v>0</v>
      </c>
      <c r="O781" s="72">
        <f t="shared" si="152"/>
        <v>0</v>
      </c>
      <c r="P781" s="72">
        <f t="shared" si="153"/>
        <v>0</v>
      </c>
      <c r="Q781" s="72">
        <f t="shared" si="147"/>
        <v>0</v>
      </c>
      <c r="R781" s="74">
        <f t="shared" si="154"/>
        <v>0</v>
      </c>
      <c r="S781" s="75">
        <f>IF(I781&gt;0,Q781-(SUM($J$7:J781)+$E$35),0)</f>
        <v>0</v>
      </c>
      <c r="T781" s="76">
        <f t="shared" si="155"/>
        <v>1</v>
      </c>
      <c r="U781" s="76">
        <f t="shared" si="156"/>
        <v>0</v>
      </c>
      <c r="V781" s="77">
        <f t="shared" si="148"/>
        <v>360</v>
      </c>
      <c r="W781" s="78">
        <f t="shared" si="149"/>
        <v>0</v>
      </c>
    </row>
    <row r="782" spans="9:23" x14ac:dyDescent="0.25">
      <c r="I782" s="79">
        <f t="shared" si="150"/>
        <v>0</v>
      </c>
      <c r="J782" s="72">
        <f t="shared" si="146"/>
        <v>0</v>
      </c>
      <c r="K782" s="80"/>
      <c r="L782" s="72">
        <f t="shared" si="145"/>
        <v>0</v>
      </c>
      <c r="M782" s="72">
        <f>0</f>
        <v>0</v>
      </c>
      <c r="N782" s="72">
        <f t="shared" si="151"/>
        <v>0</v>
      </c>
      <c r="O782" s="72">
        <f t="shared" si="152"/>
        <v>0</v>
      </c>
      <c r="P782" s="72">
        <f t="shared" si="153"/>
        <v>0</v>
      </c>
      <c r="Q782" s="72">
        <f t="shared" si="147"/>
        <v>0</v>
      </c>
      <c r="R782" s="74">
        <f t="shared" si="154"/>
        <v>0</v>
      </c>
      <c r="S782" s="75">
        <f>IF(I782&gt;0,Q782-(SUM($J$7:J782)+$E$35),0)</f>
        <v>0</v>
      </c>
      <c r="T782" s="76">
        <f t="shared" si="155"/>
        <v>1</v>
      </c>
      <c r="U782" s="76">
        <f t="shared" si="156"/>
        <v>0</v>
      </c>
      <c r="V782" s="77">
        <f t="shared" si="148"/>
        <v>360</v>
      </c>
      <c r="W782" s="78">
        <f t="shared" si="149"/>
        <v>0</v>
      </c>
    </row>
    <row r="783" spans="9:23" x14ac:dyDescent="0.25">
      <c r="I783" s="79">
        <f t="shared" si="150"/>
        <v>0</v>
      </c>
      <c r="J783" s="72">
        <f t="shared" si="146"/>
        <v>0</v>
      </c>
      <c r="K783" s="80"/>
      <c r="L783" s="72">
        <f t="shared" si="145"/>
        <v>0</v>
      </c>
      <c r="M783" s="72">
        <f>0</f>
        <v>0</v>
      </c>
      <c r="N783" s="72">
        <f t="shared" si="151"/>
        <v>0</v>
      </c>
      <c r="O783" s="72">
        <f t="shared" si="152"/>
        <v>0</v>
      </c>
      <c r="P783" s="72">
        <f t="shared" si="153"/>
        <v>0</v>
      </c>
      <c r="Q783" s="72">
        <f t="shared" si="147"/>
        <v>0</v>
      </c>
      <c r="R783" s="74">
        <f t="shared" si="154"/>
        <v>0</v>
      </c>
      <c r="S783" s="75">
        <f>IF(I783&gt;0,Q783-(SUM($J$7:J783)+$E$35),0)</f>
        <v>0</v>
      </c>
      <c r="T783" s="76">
        <f t="shared" si="155"/>
        <v>1</v>
      </c>
      <c r="U783" s="76">
        <f t="shared" si="156"/>
        <v>0</v>
      </c>
      <c r="V783" s="77">
        <f t="shared" si="148"/>
        <v>360</v>
      </c>
      <c r="W783" s="78">
        <f t="shared" si="149"/>
        <v>0</v>
      </c>
    </row>
    <row r="784" spans="9:23" x14ac:dyDescent="0.25">
      <c r="I784" s="79">
        <f t="shared" si="150"/>
        <v>0</v>
      </c>
      <c r="J784" s="72">
        <f t="shared" si="146"/>
        <v>0</v>
      </c>
      <c r="K784" s="80"/>
      <c r="L784" s="72">
        <f t="shared" si="145"/>
        <v>0</v>
      </c>
      <c r="M784" s="72">
        <f>0</f>
        <v>0</v>
      </c>
      <c r="N784" s="72">
        <f t="shared" si="151"/>
        <v>0</v>
      </c>
      <c r="O784" s="72">
        <f t="shared" si="152"/>
        <v>0</v>
      </c>
      <c r="P784" s="72">
        <f t="shared" si="153"/>
        <v>0</v>
      </c>
      <c r="Q784" s="72">
        <f t="shared" si="147"/>
        <v>0</v>
      </c>
      <c r="R784" s="74">
        <f t="shared" si="154"/>
        <v>0</v>
      </c>
      <c r="S784" s="75">
        <f>IF(I784&gt;0,Q784-(SUM($J$7:J784)+$E$35),0)</f>
        <v>0</v>
      </c>
      <c r="T784" s="76">
        <f t="shared" si="155"/>
        <v>1</v>
      </c>
      <c r="U784" s="76">
        <f t="shared" si="156"/>
        <v>0</v>
      </c>
      <c r="V784" s="77">
        <f t="shared" si="148"/>
        <v>360</v>
      </c>
      <c r="W784" s="78">
        <f t="shared" si="149"/>
        <v>0</v>
      </c>
    </row>
    <row r="785" spans="9:23" x14ac:dyDescent="0.25">
      <c r="I785" s="79">
        <f t="shared" si="150"/>
        <v>0</v>
      </c>
      <c r="J785" s="72">
        <f t="shared" si="146"/>
        <v>0</v>
      </c>
      <c r="K785" s="80"/>
      <c r="L785" s="72">
        <f t="shared" si="145"/>
        <v>0</v>
      </c>
      <c r="M785" s="72">
        <f>0</f>
        <v>0</v>
      </c>
      <c r="N785" s="72">
        <f t="shared" si="151"/>
        <v>0</v>
      </c>
      <c r="O785" s="72">
        <f t="shared" si="152"/>
        <v>0</v>
      </c>
      <c r="P785" s="72">
        <f t="shared" si="153"/>
        <v>0</v>
      </c>
      <c r="Q785" s="72">
        <f t="shared" si="147"/>
        <v>0</v>
      </c>
      <c r="R785" s="74">
        <f t="shared" si="154"/>
        <v>0</v>
      </c>
      <c r="S785" s="75">
        <f>IF(I785&gt;0,Q785-(SUM($J$7:J785)+$E$35),0)</f>
        <v>0</v>
      </c>
      <c r="T785" s="76">
        <f t="shared" si="155"/>
        <v>1</v>
      </c>
      <c r="U785" s="76">
        <f t="shared" si="156"/>
        <v>0</v>
      </c>
      <c r="V785" s="77">
        <f t="shared" si="148"/>
        <v>360</v>
      </c>
      <c r="W785" s="78">
        <f t="shared" si="149"/>
        <v>0</v>
      </c>
    </row>
    <row r="786" spans="9:23" x14ac:dyDescent="0.25">
      <c r="I786" s="79">
        <f t="shared" si="150"/>
        <v>0</v>
      </c>
      <c r="J786" s="72">
        <f t="shared" si="146"/>
        <v>0</v>
      </c>
      <c r="K786" s="80"/>
      <c r="L786" s="72">
        <f t="shared" si="145"/>
        <v>0</v>
      </c>
      <c r="M786" s="72">
        <f>0</f>
        <v>0</v>
      </c>
      <c r="N786" s="72">
        <f t="shared" si="151"/>
        <v>0</v>
      </c>
      <c r="O786" s="72">
        <f t="shared" si="152"/>
        <v>0</v>
      </c>
      <c r="P786" s="72">
        <f t="shared" si="153"/>
        <v>0</v>
      </c>
      <c r="Q786" s="72">
        <f t="shared" si="147"/>
        <v>0</v>
      </c>
      <c r="R786" s="74">
        <f t="shared" si="154"/>
        <v>0</v>
      </c>
      <c r="S786" s="75">
        <f>IF(I786&gt;0,Q786-(SUM($J$7:J786)+$E$35),0)</f>
        <v>0</v>
      </c>
      <c r="T786" s="76">
        <f t="shared" si="155"/>
        <v>1</v>
      </c>
      <c r="U786" s="76">
        <f t="shared" si="156"/>
        <v>0</v>
      </c>
      <c r="V786" s="77">
        <f t="shared" si="148"/>
        <v>360</v>
      </c>
      <c r="W786" s="78">
        <f t="shared" si="149"/>
        <v>0</v>
      </c>
    </row>
    <row r="787" spans="9:23" x14ac:dyDescent="0.25">
      <c r="I787" s="79">
        <f t="shared" si="150"/>
        <v>0</v>
      </c>
      <c r="J787" s="72">
        <f t="shared" si="146"/>
        <v>0</v>
      </c>
      <c r="K787" s="80"/>
      <c r="L787" s="72">
        <f t="shared" si="145"/>
        <v>0</v>
      </c>
      <c r="M787" s="72">
        <f>0</f>
        <v>0</v>
      </c>
      <c r="N787" s="72">
        <f t="shared" si="151"/>
        <v>0</v>
      </c>
      <c r="O787" s="72">
        <f t="shared" si="152"/>
        <v>0</v>
      </c>
      <c r="P787" s="72">
        <f t="shared" si="153"/>
        <v>0</v>
      </c>
      <c r="Q787" s="72">
        <f t="shared" si="147"/>
        <v>0</v>
      </c>
      <c r="R787" s="74">
        <f t="shared" si="154"/>
        <v>0</v>
      </c>
      <c r="S787" s="75">
        <f>IF(I787&gt;0,Q787-(SUM($J$7:J787)+$E$35),0)</f>
        <v>0</v>
      </c>
      <c r="T787" s="76">
        <f t="shared" si="155"/>
        <v>1</v>
      </c>
      <c r="U787" s="76">
        <f t="shared" si="156"/>
        <v>0</v>
      </c>
      <c r="V787" s="77">
        <f t="shared" si="148"/>
        <v>360</v>
      </c>
      <c r="W787" s="78">
        <f t="shared" si="149"/>
        <v>0</v>
      </c>
    </row>
    <row r="788" spans="9:23" x14ac:dyDescent="0.25">
      <c r="I788" s="79">
        <f t="shared" si="150"/>
        <v>0</v>
      </c>
      <c r="J788" s="72">
        <f t="shared" si="146"/>
        <v>0</v>
      </c>
      <c r="K788" s="80"/>
      <c r="L788" s="72">
        <f t="shared" si="145"/>
        <v>0</v>
      </c>
      <c r="M788" s="72">
        <f>0</f>
        <v>0</v>
      </c>
      <c r="N788" s="72">
        <f t="shared" si="151"/>
        <v>0</v>
      </c>
      <c r="O788" s="72">
        <f t="shared" si="152"/>
        <v>0</v>
      </c>
      <c r="P788" s="72">
        <f t="shared" si="153"/>
        <v>0</v>
      </c>
      <c r="Q788" s="72">
        <f t="shared" si="147"/>
        <v>0</v>
      </c>
      <c r="R788" s="74">
        <f t="shared" si="154"/>
        <v>0</v>
      </c>
      <c r="S788" s="75">
        <f>IF(I788&gt;0,Q788-(SUM($J$7:J788)+$E$35),0)</f>
        <v>0</v>
      </c>
      <c r="T788" s="76">
        <f t="shared" si="155"/>
        <v>1</v>
      </c>
      <c r="U788" s="76">
        <f t="shared" si="156"/>
        <v>0</v>
      </c>
      <c r="V788" s="77">
        <f t="shared" si="148"/>
        <v>360</v>
      </c>
      <c r="W788" s="78">
        <f t="shared" si="149"/>
        <v>0</v>
      </c>
    </row>
    <row r="789" spans="9:23" x14ac:dyDescent="0.25">
      <c r="I789" s="79">
        <f t="shared" si="150"/>
        <v>0</v>
      </c>
      <c r="J789" s="72">
        <f t="shared" si="146"/>
        <v>0</v>
      </c>
      <c r="K789" s="80"/>
      <c r="L789" s="72">
        <f t="shared" si="145"/>
        <v>0</v>
      </c>
      <c r="M789" s="72">
        <f>0</f>
        <v>0</v>
      </c>
      <c r="N789" s="72">
        <f t="shared" si="151"/>
        <v>0</v>
      </c>
      <c r="O789" s="72">
        <f t="shared" si="152"/>
        <v>0</v>
      </c>
      <c r="P789" s="72">
        <f t="shared" si="153"/>
        <v>0</v>
      </c>
      <c r="Q789" s="72">
        <f t="shared" si="147"/>
        <v>0</v>
      </c>
      <c r="R789" s="74">
        <f t="shared" si="154"/>
        <v>0</v>
      </c>
      <c r="S789" s="75">
        <f>IF(I789&gt;0,Q789-(SUM($J$7:J789)+$E$35),0)</f>
        <v>0</v>
      </c>
      <c r="T789" s="76">
        <f t="shared" si="155"/>
        <v>1</v>
      </c>
      <c r="U789" s="76">
        <f t="shared" si="156"/>
        <v>0</v>
      </c>
      <c r="V789" s="77">
        <f t="shared" si="148"/>
        <v>360</v>
      </c>
      <c r="W789" s="78">
        <f t="shared" si="149"/>
        <v>0</v>
      </c>
    </row>
    <row r="790" spans="9:23" x14ac:dyDescent="0.25">
      <c r="I790" s="79">
        <f t="shared" si="150"/>
        <v>0</v>
      </c>
      <c r="J790" s="72">
        <f t="shared" si="146"/>
        <v>0</v>
      </c>
      <c r="K790" s="80"/>
      <c r="L790" s="72">
        <f t="shared" si="145"/>
        <v>0</v>
      </c>
      <c r="M790" s="72">
        <f>0</f>
        <v>0</v>
      </c>
      <c r="N790" s="72">
        <f t="shared" si="151"/>
        <v>0</v>
      </c>
      <c r="O790" s="72">
        <f t="shared" si="152"/>
        <v>0</v>
      </c>
      <c r="P790" s="72">
        <f t="shared" si="153"/>
        <v>0</v>
      </c>
      <c r="Q790" s="72">
        <f t="shared" si="147"/>
        <v>0</v>
      </c>
      <c r="R790" s="74">
        <f t="shared" si="154"/>
        <v>0</v>
      </c>
      <c r="S790" s="75">
        <f>IF(I790&gt;0,Q790-(SUM($J$7:J790)+$E$35),0)</f>
        <v>0</v>
      </c>
      <c r="T790" s="76">
        <f t="shared" si="155"/>
        <v>1</v>
      </c>
      <c r="U790" s="76">
        <f t="shared" si="156"/>
        <v>0</v>
      </c>
      <c r="V790" s="77">
        <f t="shared" si="148"/>
        <v>360</v>
      </c>
      <c r="W790" s="78">
        <f t="shared" si="149"/>
        <v>0</v>
      </c>
    </row>
    <row r="791" spans="9:23" x14ac:dyDescent="0.25">
      <c r="I791" s="79">
        <f t="shared" si="150"/>
        <v>0</v>
      </c>
      <c r="J791" s="72">
        <f t="shared" si="146"/>
        <v>0</v>
      </c>
      <c r="K791" s="80"/>
      <c r="L791" s="72">
        <f t="shared" si="145"/>
        <v>0</v>
      </c>
      <c r="M791" s="72">
        <f>0</f>
        <v>0</v>
      </c>
      <c r="N791" s="72">
        <f t="shared" si="151"/>
        <v>0</v>
      </c>
      <c r="O791" s="72">
        <f t="shared" si="152"/>
        <v>0</v>
      </c>
      <c r="P791" s="72">
        <f t="shared" si="153"/>
        <v>0</v>
      </c>
      <c r="Q791" s="72">
        <f t="shared" si="147"/>
        <v>0</v>
      </c>
      <c r="R791" s="74">
        <f t="shared" si="154"/>
        <v>0</v>
      </c>
      <c r="S791" s="75">
        <f>IF(I791&gt;0,Q791-(SUM($J$7:J791)+$E$35),0)</f>
        <v>0</v>
      </c>
      <c r="T791" s="76">
        <f t="shared" si="155"/>
        <v>1</v>
      </c>
      <c r="U791" s="76">
        <f t="shared" si="156"/>
        <v>0</v>
      </c>
      <c r="V791" s="77">
        <f t="shared" si="148"/>
        <v>360</v>
      </c>
      <c r="W791" s="78">
        <f t="shared" si="149"/>
        <v>0</v>
      </c>
    </row>
    <row r="792" spans="9:23" x14ac:dyDescent="0.25">
      <c r="I792" s="79">
        <f t="shared" si="150"/>
        <v>0</v>
      </c>
      <c r="J792" s="72">
        <f t="shared" si="146"/>
        <v>0</v>
      </c>
      <c r="K792" s="80"/>
      <c r="L792" s="72">
        <f t="shared" si="145"/>
        <v>0</v>
      </c>
      <c r="M792" s="72">
        <f>0</f>
        <v>0</v>
      </c>
      <c r="N792" s="72">
        <f t="shared" si="151"/>
        <v>0</v>
      </c>
      <c r="O792" s="72">
        <f t="shared" si="152"/>
        <v>0</v>
      </c>
      <c r="P792" s="72">
        <f t="shared" si="153"/>
        <v>0</v>
      </c>
      <c r="Q792" s="72">
        <f t="shared" si="147"/>
        <v>0</v>
      </c>
      <c r="R792" s="74">
        <f t="shared" si="154"/>
        <v>0</v>
      </c>
      <c r="S792" s="75">
        <f>IF(I792&gt;0,Q792-(SUM($J$7:J792)+$E$35),0)</f>
        <v>0</v>
      </c>
      <c r="T792" s="76">
        <f t="shared" si="155"/>
        <v>1</v>
      </c>
      <c r="U792" s="76">
        <f t="shared" si="156"/>
        <v>0</v>
      </c>
      <c r="V792" s="77">
        <f t="shared" si="148"/>
        <v>360</v>
      </c>
      <c r="W792" s="78">
        <f t="shared" si="149"/>
        <v>0</v>
      </c>
    </row>
    <row r="793" spans="9:23" x14ac:dyDescent="0.25">
      <c r="I793" s="79">
        <f t="shared" si="150"/>
        <v>0</v>
      </c>
      <c r="J793" s="72">
        <f t="shared" si="146"/>
        <v>0</v>
      </c>
      <c r="K793" s="80"/>
      <c r="L793" s="72">
        <f t="shared" si="145"/>
        <v>0</v>
      </c>
      <c r="M793" s="72">
        <f>0</f>
        <v>0</v>
      </c>
      <c r="N793" s="72">
        <f t="shared" si="151"/>
        <v>0</v>
      </c>
      <c r="O793" s="72">
        <f t="shared" si="152"/>
        <v>0</v>
      </c>
      <c r="P793" s="72">
        <f t="shared" si="153"/>
        <v>0</v>
      </c>
      <c r="Q793" s="72">
        <f t="shared" si="147"/>
        <v>0</v>
      </c>
      <c r="R793" s="74">
        <f t="shared" si="154"/>
        <v>0</v>
      </c>
      <c r="S793" s="75">
        <f>IF(I793&gt;0,Q793-(SUM($J$7:J793)+$E$35),0)</f>
        <v>0</v>
      </c>
      <c r="T793" s="76">
        <f t="shared" si="155"/>
        <v>1</v>
      </c>
      <c r="U793" s="76">
        <f t="shared" si="156"/>
        <v>0</v>
      </c>
      <c r="V793" s="77">
        <f t="shared" si="148"/>
        <v>360</v>
      </c>
      <c r="W793" s="78">
        <f t="shared" si="149"/>
        <v>0</v>
      </c>
    </row>
    <row r="794" spans="9:23" x14ac:dyDescent="0.25">
      <c r="I794" s="79">
        <f t="shared" si="150"/>
        <v>0</v>
      </c>
      <c r="J794" s="72">
        <f t="shared" si="146"/>
        <v>0</v>
      </c>
      <c r="K794" s="80"/>
      <c r="L794" s="72">
        <f t="shared" si="145"/>
        <v>0</v>
      </c>
      <c r="M794" s="72">
        <f>0</f>
        <v>0</v>
      </c>
      <c r="N794" s="72">
        <f t="shared" si="151"/>
        <v>0</v>
      </c>
      <c r="O794" s="72">
        <f t="shared" si="152"/>
        <v>0</v>
      </c>
      <c r="P794" s="72">
        <f t="shared" si="153"/>
        <v>0</v>
      </c>
      <c r="Q794" s="72">
        <f t="shared" si="147"/>
        <v>0</v>
      </c>
      <c r="R794" s="74">
        <f t="shared" si="154"/>
        <v>0</v>
      </c>
      <c r="S794" s="75">
        <f>IF(I794&gt;0,Q794-(SUM($J$7:J794)+$E$35),0)</f>
        <v>0</v>
      </c>
      <c r="T794" s="76">
        <f t="shared" si="155"/>
        <v>1</v>
      </c>
      <c r="U794" s="76">
        <f t="shared" si="156"/>
        <v>0</v>
      </c>
      <c r="V794" s="77">
        <f t="shared" si="148"/>
        <v>360</v>
      </c>
      <c r="W794" s="78">
        <f t="shared" si="149"/>
        <v>0</v>
      </c>
    </row>
    <row r="795" spans="9:23" x14ac:dyDescent="0.25">
      <c r="I795" s="79">
        <f t="shared" si="150"/>
        <v>0</v>
      </c>
      <c r="J795" s="72">
        <f t="shared" si="146"/>
        <v>0</v>
      </c>
      <c r="K795" s="80"/>
      <c r="L795" s="72">
        <f t="shared" si="145"/>
        <v>0</v>
      </c>
      <c r="M795" s="72">
        <f>0</f>
        <v>0</v>
      </c>
      <c r="N795" s="72">
        <f t="shared" si="151"/>
        <v>0</v>
      </c>
      <c r="O795" s="72">
        <f t="shared" si="152"/>
        <v>0</v>
      </c>
      <c r="P795" s="72">
        <f t="shared" si="153"/>
        <v>0</v>
      </c>
      <c r="Q795" s="72">
        <f t="shared" si="147"/>
        <v>0</v>
      </c>
      <c r="R795" s="74">
        <f t="shared" si="154"/>
        <v>0</v>
      </c>
      <c r="S795" s="75">
        <f>IF(I795&gt;0,Q795-(SUM($J$7:J795)+$E$35),0)</f>
        <v>0</v>
      </c>
      <c r="T795" s="76">
        <f t="shared" si="155"/>
        <v>1</v>
      </c>
      <c r="U795" s="76">
        <f t="shared" si="156"/>
        <v>0</v>
      </c>
      <c r="V795" s="77">
        <f t="shared" si="148"/>
        <v>360</v>
      </c>
      <c r="W795" s="78">
        <f t="shared" si="149"/>
        <v>0</v>
      </c>
    </row>
    <row r="796" spans="9:23" x14ac:dyDescent="0.25">
      <c r="I796" s="79">
        <f t="shared" si="150"/>
        <v>0</v>
      </c>
      <c r="J796" s="72">
        <f t="shared" si="146"/>
        <v>0</v>
      </c>
      <c r="K796" s="80"/>
      <c r="L796" s="72">
        <f t="shared" si="145"/>
        <v>0</v>
      </c>
      <c r="M796" s="72">
        <f>0</f>
        <v>0</v>
      </c>
      <c r="N796" s="72">
        <f t="shared" si="151"/>
        <v>0</v>
      </c>
      <c r="O796" s="72">
        <f t="shared" si="152"/>
        <v>0</v>
      </c>
      <c r="P796" s="72">
        <f t="shared" si="153"/>
        <v>0</v>
      </c>
      <c r="Q796" s="72">
        <f t="shared" si="147"/>
        <v>0</v>
      </c>
      <c r="R796" s="74">
        <f t="shared" si="154"/>
        <v>0</v>
      </c>
      <c r="S796" s="75">
        <f>IF(I796&gt;0,Q796-(SUM($J$7:J796)+$E$35),0)</f>
        <v>0</v>
      </c>
      <c r="T796" s="76">
        <f t="shared" si="155"/>
        <v>1</v>
      </c>
      <c r="U796" s="76">
        <f t="shared" si="156"/>
        <v>0</v>
      </c>
      <c r="V796" s="77">
        <f t="shared" si="148"/>
        <v>360</v>
      </c>
      <c r="W796" s="78">
        <f t="shared" si="149"/>
        <v>0</v>
      </c>
    </row>
    <row r="797" spans="9:23" x14ac:dyDescent="0.25">
      <c r="I797" s="79">
        <f t="shared" si="150"/>
        <v>0</v>
      </c>
      <c r="J797" s="72">
        <f t="shared" si="146"/>
        <v>0</v>
      </c>
      <c r="K797" s="80"/>
      <c r="L797" s="72">
        <f t="shared" si="145"/>
        <v>0</v>
      </c>
      <c r="M797" s="72">
        <f>0</f>
        <v>0</v>
      </c>
      <c r="N797" s="72">
        <f t="shared" si="151"/>
        <v>0</v>
      </c>
      <c r="O797" s="72">
        <f t="shared" si="152"/>
        <v>0</v>
      </c>
      <c r="P797" s="72">
        <f t="shared" si="153"/>
        <v>0</v>
      </c>
      <c r="Q797" s="72">
        <f t="shared" si="147"/>
        <v>0</v>
      </c>
      <c r="R797" s="74">
        <f t="shared" si="154"/>
        <v>0</v>
      </c>
      <c r="S797" s="75">
        <f>IF(I797&gt;0,Q797-(SUM($J$7:J797)+$E$35),0)</f>
        <v>0</v>
      </c>
      <c r="T797" s="76">
        <f t="shared" si="155"/>
        <v>1</v>
      </c>
      <c r="U797" s="76">
        <f t="shared" si="156"/>
        <v>0</v>
      </c>
      <c r="V797" s="77">
        <f t="shared" si="148"/>
        <v>360</v>
      </c>
      <c r="W797" s="78">
        <f t="shared" si="149"/>
        <v>0</v>
      </c>
    </row>
    <row r="798" spans="9:23" x14ac:dyDescent="0.25">
      <c r="I798" s="79">
        <f t="shared" si="150"/>
        <v>0</v>
      </c>
      <c r="J798" s="72">
        <f t="shared" si="146"/>
        <v>0</v>
      </c>
      <c r="K798" s="80"/>
      <c r="L798" s="72">
        <f t="shared" si="145"/>
        <v>0</v>
      </c>
      <c r="M798" s="72">
        <f>0</f>
        <v>0</v>
      </c>
      <c r="N798" s="72">
        <f t="shared" si="151"/>
        <v>0</v>
      </c>
      <c r="O798" s="72">
        <f t="shared" si="152"/>
        <v>0</v>
      </c>
      <c r="P798" s="72">
        <f t="shared" si="153"/>
        <v>0</v>
      </c>
      <c r="Q798" s="72">
        <f t="shared" si="147"/>
        <v>0</v>
      </c>
      <c r="R798" s="74">
        <f t="shared" si="154"/>
        <v>0</v>
      </c>
      <c r="S798" s="75">
        <f>IF(I798&gt;0,Q798-(SUM($J$7:J798)+$E$35),0)</f>
        <v>0</v>
      </c>
      <c r="T798" s="76">
        <f t="shared" si="155"/>
        <v>1</v>
      </c>
      <c r="U798" s="76">
        <f t="shared" si="156"/>
        <v>0</v>
      </c>
      <c r="V798" s="77">
        <f t="shared" si="148"/>
        <v>360</v>
      </c>
      <c r="W798" s="78">
        <f t="shared" si="149"/>
        <v>0</v>
      </c>
    </row>
    <row r="799" spans="9:23" x14ac:dyDescent="0.25">
      <c r="I799" s="79">
        <f t="shared" si="150"/>
        <v>0</v>
      </c>
      <c r="J799" s="72">
        <f t="shared" si="146"/>
        <v>0</v>
      </c>
      <c r="K799" s="80"/>
      <c r="L799" s="72">
        <f t="shared" si="145"/>
        <v>0</v>
      </c>
      <c r="M799" s="72">
        <f>0</f>
        <v>0</v>
      </c>
      <c r="N799" s="72">
        <f t="shared" si="151"/>
        <v>0</v>
      </c>
      <c r="O799" s="72">
        <f t="shared" si="152"/>
        <v>0</v>
      </c>
      <c r="P799" s="72">
        <f t="shared" si="153"/>
        <v>0</v>
      </c>
      <c r="Q799" s="72">
        <f t="shared" si="147"/>
        <v>0</v>
      </c>
      <c r="R799" s="74">
        <f t="shared" si="154"/>
        <v>0</v>
      </c>
      <c r="S799" s="75">
        <f>IF(I799&gt;0,Q799-(SUM($J$7:J799)+$E$35),0)</f>
        <v>0</v>
      </c>
      <c r="T799" s="76">
        <f t="shared" si="155"/>
        <v>1</v>
      </c>
      <c r="U799" s="76">
        <f t="shared" si="156"/>
        <v>0</v>
      </c>
      <c r="V799" s="77">
        <f t="shared" si="148"/>
        <v>360</v>
      </c>
      <c r="W799" s="78">
        <f t="shared" si="149"/>
        <v>0</v>
      </c>
    </row>
    <row r="800" spans="9:23" x14ac:dyDescent="0.25">
      <c r="I800" s="79">
        <f t="shared" si="150"/>
        <v>0</v>
      </c>
      <c r="J800" s="72">
        <f t="shared" si="146"/>
        <v>0</v>
      </c>
      <c r="K800" s="80"/>
      <c r="L800" s="72">
        <f t="shared" si="145"/>
        <v>0</v>
      </c>
      <c r="M800" s="72">
        <f>0</f>
        <v>0</v>
      </c>
      <c r="N800" s="72">
        <f t="shared" si="151"/>
        <v>0</v>
      </c>
      <c r="O800" s="72">
        <f t="shared" si="152"/>
        <v>0</v>
      </c>
      <c r="P800" s="72">
        <f t="shared" si="153"/>
        <v>0</v>
      </c>
      <c r="Q800" s="72">
        <f t="shared" si="147"/>
        <v>0</v>
      </c>
      <c r="R800" s="74">
        <f t="shared" si="154"/>
        <v>0</v>
      </c>
      <c r="S800" s="75">
        <f>IF(I800&gt;0,Q800-(SUM($J$7:J800)+$E$35),0)</f>
        <v>0</v>
      </c>
      <c r="T800" s="76">
        <f t="shared" si="155"/>
        <v>1</v>
      </c>
      <c r="U800" s="76">
        <f t="shared" si="156"/>
        <v>0</v>
      </c>
      <c r="V800" s="77">
        <f t="shared" si="148"/>
        <v>360</v>
      </c>
      <c r="W800" s="78">
        <f t="shared" si="149"/>
        <v>0</v>
      </c>
    </row>
    <row r="801" spans="9:23" x14ac:dyDescent="0.25">
      <c r="I801" s="79">
        <f t="shared" si="150"/>
        <v>0</v>
      </c>
      <c r="J801" s="72">
        <f t="shared" si="146"/>
        <v>0</v>
      </c>
      <c r="K801" s="80"/>
      <c r="L801" s="72">
        <f t="shared" si="145"/>
        <v>0</v>
      </c>
      <c r="M801" s="72">
        <f>0</f>
        <v>0</v>
      </c>
      <c r="N801" s="72">
        <f t="shared" si="151"/>
        <v>0</v>
      </c>
      <c r="O801" s="72">
        <f t="shared" si="152"/>
        <v>0</v>
      </c>
      <c r="P801" s="72">
        <f t="shared" si="153"/>
        <v>0</v>
      </c>
      <c r="Q801" s="72">
        <f t="shared" si="147"/>
        <v>0</v>
      </c>
      <c r="R801" s="74">
        <f t="shared" si="154"/>
        <v>0</v>
      </c>
      <c r="S801" s="75">
        <f>IF(I801&gt;0,Q801-(SUM($J$7:J801)+$E$35),0)</f>
        <v>0</v>
      </c>
      <c r="T801" s="76">
        <f t="shared" si="155"/>
        <v>1</v>
      </c>
      <c r="U801" s="76">
        <f t="shared" si="156"/>
        <v>0</v>
      </c>
      <c r="V801" s="77">
        <f t="shared" si="148"/>
        <v>360</v>
      </c>
      <c r="W801" s="78">
        <f t="shared" si="149"/>
        <v>0</v>
      </c>
    </row>
    <row r="802" spans="9:23" x14ac:dyDescent="0.25">
      <c r="I802" s="79">
        <f t="shared" si="150"/>
        <v>0</v>
      </c>
      <c r="J802" s="72">
        <f t="shared" si="146"/>
        <v>0</v>
      </c>
      <c r="K802" s="80"/>
      <c r="L802" s="72">
        <f t="shared" si="145"/>
        <v>0</v>
      </c>
      <c r="M802" s="72">
        <f>0</f>
        <v>0</v>
      </c>
      <c r="N802" s="72">
        <f t="shared" si="151"/>
        <v>0</v>
      </c>
      <c r="O802" s="72">
        <f t="shared" si="152"/>
        <v>0</v>
      </c>
      <c r="P802" s="72">
        <f t="shared" si="153"/>
        <v>0</v>
      </c>
      <c r="Q802" s="72">
        <f t="shared" si="147"/>
        <v>0</v>
      </c>
      <c r="R802" s="74">
        <f t="shared" si="154"/>
        <v>0</v>
      </c>
      <c r="S802" s="75">
        <f>IF(I802&gt;0,Q802-(SUM($J$7:J802)+$E$35),0)</f>
        <v>0</v>
      </c>
      <c r="T802" s="76">
        <f t="shared" si="155"/>
        <v>1</v>
      </c>
      <c r="U802" s="76">
        <f t="shared" si="156"/>
        <v>0</v>
      </c>
      <c r="V802" s="77">
        <f t="shared" si="148"/>
        <v>360</v>
      </c>
      <c r="W802" s="78">
        <f t="shared" si="149"/>
        <v>0</v>
      </c>
    </row>
    <row r="803" spans="9:23" x14ac:dyDescent="0.25">
      <c r="I803" s="79">
        <f t="shared" si="150"/>
        <v>0</v>
      </c>
      <c r="J803" s="72">
        <f t="shared" si="146"/>
        <v>0</v>
      </c>
      <c r="K803" s="80"/>
      <c r="L803" s="72">
        <f t="shared" si="145"/>
        <v>0</v>
      </c>
      <c r="M803" s="72">
        <f>0</f>
        <v>0</v>
      </c>
      <c r="N803" s="72">
        <f t="shared" si="151"/>
        <v>0</v>
      </c>
      <c r="O803" s="72">
        <f t="shared" si="152"/>
        <v>0</v>
      </c>
      <c r="P803" s="72">
        <f t="shared" si="153"/>
        <v>0</v>
      </c>
      <c r="Q803" s="72">
        <f t="shared" si="147"/>
        <v>0</v>
      </c>
      <c r="R803" s="74">
        <f t="shared" si="154"/>
        <v>0</v>
      </c>
      <c r="S803" s="75">
        <f>IF(I803&gt;0,Q803-(SUM($J$7:J803)+$E$35),0)</f>
        <v>0</v>
      </c>
      <c r="T803" s="76">
        <f t="shared" si="155"/>
        <v>1</v>
      </c>
      <c r="U803" s="76">
        <f t="shared" si="156"/>
        <v>0</v>
      </c>
      <c r="V803" s="77">
        <f t="shared" si="148"/>
        <v>360</v>
      </c>
      <c r="W803" s="78">
        <f t="shared" si="149"/>
        <v>0</v>
      </c>
    </row>
    <row r="804" spans="9:23" x14ac:dyDescent="0.25">
      <c r="I804" s="79">
        <f t="shared" si="150"/>
        <v>0</v>
      </c>
      <c r="J804" s="72">
        <f t="shared" si="146"/>
        <v>0</v>
      </c>
      <c r="K804" s="80"/>
      <c r="L804" s="72">
        <f t="shared" si="145"/>
        <v>0</v>
      </c>
      <c r="M804" s="72">
        <f>0</f>
        <v>0</v>
      </c>
      <c r="N804" s="72">
        <f t="shared" si="151"/>
        <v>0</v>
      </c>
      <c r="O804" s="72">
        <f t="shared" si="152"/>
        <v>0</v>
      </c>
      <c r="P804" s="72">
        <f t="shared" si="153"/>
        <v>0</v>
      </c>
      <c r="Q804" s="72">
        <f t="shared" si="147"/>
        <v>0</v>
      </c>
      <c r="R804" s="74">
        <f t="shared" si="154"/>
        <v>0</v>
      </c>
      <c r="S804" s="75">
        <f>IF(I804&gt;0,Q804-(SUM($J$7:J804)+$E$35),0)</f>
        <v>0</v>
      </c>
      <c r="T804" s="76">
        <f t="shared" si="155"/>
        <v>1</v>
      </c>
      <c r="U804" s="76">
        <f t="shared" si="156"/>
        <v>0</v>
      </c>
      <c r="V804" s="77">
        <f t="shared" si="148"/>
        <v>360</v>
      </c>
      <c r="W804" s="78">
        <f t="shared" si="149"/>
        <v>0</v>
      </c>
    </row>
    <row r="805" spans="9:23" x14ac:dyDescent="0.25">
      <c r="I805" s="79">
        <f t="shared" si="150"/>
        <v>0</v>
      </c>
      <c r="J805" s="72">
        <f t="shared" si="146"/>
        <v>0</v>
      </c>
      <c r="K805" s="80"/>
      <c r="L805" s="72">
        <f t="shared" ref="L805:L868" si="157">IF(I805&gt;0,IF((MOD(I805,12)=0),$B$22+$B$48*$B$35,$B$48*$B$35),0)</f>
        <v>0</v>
      </c>
      <c r="M805" s="72">
        <f>0</f>
        <v>0</v>
      </c>
      <c r="N805" s="72">
        <f t="shared" si="151"/>
        <v>0</v>
      </c>
      <c r="O805" s="72">
        <f t="shared" si="152"/>
        <v>0</v>
      </c>
      <c r="P805" s="72">
        <f t="shared" si="153"/>
        <v>0</v>
      </c>
      <c r="Q805" s="72">
        <f t="shared" si="147"/>
        <v>0</v>
      </c>
      <c r="R805" s="74">
        <f t="shared" si="154"/>
        <v>0</v>
      </c>
      <c r="S805" s="75">
        <f>IF(I805&gt;0,Q805-(SUM($J$7:J805)+$E$35),0)</f>
        <v>0</v>
      </c>
      <c r="T805" s="76">
        <f t="shared" si="155"/>
        <v>1</v>
      </c>
      <c r="U805" s="76">
        <f t="shared" si="156"/>
        <v>0</v>
      </c>
      <c r="V805" s="77">
        <f t="shared" si="148"/>
        <v>360</v>
      </c>
      <c r="W805" s="78">
        <f t="shared" si="149"/>
        <v>0</v>
      </c>
    </row>
    <row r="806" spans="9:23" x14ac:dyDescent="0.25">
      <c r="I806" s="79">
        <f t="shared" si="150"/>
        <v>0</v>
      </c>
      <c r="J806" s="72">
        <f t="shared" si="146"/>
        <v>0</v>
      </c>
      <c r="K806" s="80"/>
      <c r="L806" s="72">
        <f t="shared" si="157"/>
        <v>0</v>
      </c>
      <c r="M806" s="72">
        <f>0</f>
        <v>0</v>
      </c>
      <c r="N806" s="72">
        <f t="shared" si="151"/>
        <v>0</v>
      </c>
      <c r="O806" s="72">
        <f t="shared" si="152"/>
        <v>0</v>
      </c>
      <c r="P806" s="72">
        <f t="shared" si="153"/>
        <v>0</v>
      </c>
      <c r="Q806" s="72">
        <f t="shared" si="147"/>
        <v>0</v>
      </c>
      <c r="R806" s="74">
        <f t="shared" si="154"/>
        <v>0</v>
      </c>
      <c r="S806" s="75">
        <f>IF(I806&gt;0,Q806-(SUM($J$7:J806)+$E$35),0)</f>
        <v>0</v>
      </c>
      <c r="T806" s="76">
        <f t="shared" si="155"/>
        <v>1</v>
      </c>
      <c r="U806" s="76">
        <f t="shared" si="156"/>
        <v>0</v>
      </c>
      <c r="V806" s="77">
        <f t="shared" si="148"/>
        <v>360</v>
      </c>
      <c r="W806" s="78">
        <f t="shared" si="149"/>
        <v>0</v>
      </c>
    </row>
    <row r="807" spans="9:23" x14ac:dyDescent="0.25">
      <c r="I807" s="79">
        <f t="shared" si="150"/>
        <v>0</v>
      </c>
      <c r="J807" s="72">
        <f t="shared" si="146"/>
        <v>0</v>
      </c>
      <c r="K807" s="80"/>
      <c r="L807" s="72">
        <f t="shared" si="157"/>
        <v>0</v>
      </c>
      <c r="M807" s="72">
        <f>0</f>
        <v>0</v>
      </c>
      <c r="N807" s="72">
        <f t="shared" si="151"/>
        <v>0</v>
      </c>
      <c r="O807" s="72">
        <f t="shared" si="152"/>
        <v>0</v>
      </c>
      <c r="P807" s="72">
        <f t="shared" si="153"/>
        <v>0</v>
      </c>
      <c r="Q807" s="72">
        <f t="shared" si="147"/>
        <v>0</v>
      </c>
      <c r="R807" s="74">
        <f t="shared" si="154"/>
        <v>0</v>
      </c>
      <c r="S807" s="75">
        <f>IF(I807&gt;0,Q807-(SUM($J$7:J807)+$E$35),0)</f>
        <v>0</v>
      </c>
      <c r="T807" s="76">
        <f t="shared" si="155"/>
        <v>1</v>
      </c>
      <c r="U807" s="76">
        <f t="shared" si="156"/>
        <v>0</v>
      </c>
      <c r="V807" s="77">
        <f t="shared" si="148"/>
        <v>360</v>
      </c>
      <c r="W807" s="78">
        <f t="shared" si="149"/>
        <v>0</v>
      </c>
    </row>
    <row r="808" spans="9:23" x14ac:dyDescent="0.25">
      <c r="I808" s="79">
        <f t="shared" si="150"/>
        <v>0</v>
      </c>
      <c r="J808" s="72">
        <f t="shared" si="146"/>
        <v>0</v>
      </c>
      <c r="K808" s="80"/>
      <c r="L808" s="72">
        <f t="shared" si="157"/>
        <v>0</v>
      </c>
      <c r="M808" s="72">
        <f>0</f>
        <v>0</v>
      </c>
      <c r="N808" s="72">
        <f t="shared" si="151"/>
        <v>0</v>
      </c>
      <c r="O808" s="72">
        <f t="shared" si="152"/>
        <v>0</v>
      </c>
      <c r="P808" s="72">
        <f t="shared" si="153"/>
        <v>0</v>
      </c>
      <c r="Q808" s="72">
        <f t="shared" si="147"/>
        <v>0</v>
      </c>
      <c r="R808" s="74">
        <f t="shared" si="154"/>
        <v>0</v>
      </c>
      <c r="S808" s="75">
        <f>IF(I808&gt;0,Q808-(SUM($J$7:J808)+$E$35),0)</f>
        <v>0</v>
      </c>
      <c r="T808" s="76">
        <f t="shared" si="155"/>
        <v>1</v>
      </c>
      <c r="U808" s="76">
        <f t="shared" si="156"/>
        <v>0</v>
      </c>
      <c r="V808" s="77">
        <f t="shared" si="148"/>
        <v>360</v>
      </c>
      <c r="W808" s="78">
        <f t="shared" si="149"/>
        <v>0</v>
      </c>
    </row>
    <row r="809" spans="9:23" x14ac:dyDescent="0.25">
      <c r="I809" s="79">
        <f t="shared" si="150"/>
        <v>0</v>
      </c>
      <c r="J809" s="72">
        <f t="shared" si="146"/>
        <v>0</v>
      </c>
      <c r="K809" s="80"/>
      <c r="L809" s="72">
        <f t="shared" si="157"/>
        <v>0</v>
      </c>
      <c r="M809" s="72">
        <f>0</f>
        <v>0</v>
      </c>
      <c r="N809" s="72">
        <f t="shared" si="151"/>
        <v>0</v>
      </c>
      <c r="O809" s="72">
        <f t="shared" si="152"/>
        <v>0</v>
      </c>
      <c r="P809" s="72">
        <f t="shared" si="153"/>
        <v>0</v>
      </c>
      <c r="Q809" s="72">
        <f t="shared" si="147"/>
        <v>0</v>
      </c>
      <c r="R809" s="74">
        <f t="shared" si="154"/>
        <v>0</v>
      </c>
      <c r="S809" s="75">
        <f>IF(I809&gt;0,Q809-(SUM($J$7:J809)+$E$35),0)</f>
        <v>0</v>
      </c>
      <c r="T809" s="76">
        <f t="shared" si="155"/>
        <v>1</v>
      </c>
      <c r="U809" s="76">
        <f t="shared" si="156"/>
        <v>0</v>
      </c>
      <c r="V809" s="77">
        <f t="shared" si="148"/>
        <v>360</v>
      </c>
      <c r="W809" s="78">
        <f t="shared" si="149"/>
        <v>0</v>
      </c>
    </row>
    <row r="810" spans="9:23" x14ac:dyDescent="0.25">
      <c r="I810" s="79">
        <f t="shared" si="150"/>
        <v>0</v>
      </c>
      <c r="J810" s="72">
        <f t="shared" si="146"/>
        <v>0</v>
      </c>
      <c r="K810" s="80"/>
      <c r="L810" s="72">
        <f t="shared" si="157"/>
        <v>0</v>
      </c>
      <c r="M810" s="72">
        <f>0</f>
        <v>0</v>
      </c>
      <c r="N810" s="72">
        <f t="shared" si="151"/>
        <v>0</v>
      </c>
      <c r="O810" s="72">
        <f t="shared" si="152"/>
        <v>0</v>
      </c>
      <c r="P810" s="72">
        <f t="shared" si="153"/>
        <v>0</v>
      </c>
      <c r="Q810" s="72">
        <f t="shared" si="147"/>
        <v>0</v>
      </c>
      <c r="R810" s="74">
        <f t="shared" si="154"/>
        <v>0</v>
      </c>
      <c r="S810" s="75">
        <f>IF(I810&gt;0,Q810-(SUM($J$7:J810)+$E$35),0)</f>
        <v>0</v>
      </c>
      <c r="T810" s="76">
        <f t="shared" si="155"/>
        <v>1</v>
      </c>
      <c r="U810" s="76">
        <f t="shared" si="156"/>
        <v>0</v>
      </c>
      <c r="V810" s="77">
        <f t="shared" si="148"/>
        <v>360</v>
      </c>
      <c r="W810" s="78">
        <f t="shared" si="149"/>
        <v>0</v>
      </c>
    </row>
    <row r="811" spans="9:23" x14ac:dyDescent="0.25">
      <c r="I811" s="79">
        <f t="shared" si="150"/>
        <v>0</v>
      </c>
      <c r="J811" s="72">
        <f t="shared" si="146"/>
        <v>0</v>
      </c>
      <c r="K811" s="80"/>
      <c r="L811" s="72">
        <f t="shared" si="157"/>
        <v>0</v>
      </c>
      <c r="M811" s="72">
        <f>0</f>
        <v>0</v>
      </c>
      <c r="N811" s="72">
        <f t="shared" si="151"/>
        <v>0</v>
      </c>
      <c r="O811" s="72">
        <f t="shared" si="152"/>
        <v>0</v>
      </c>
      <c r="P811" s="72">
        <f t="shared" si="153"/>
        <v>0</v>
      </c>
      <c r="Q811" s="72">
        <f t="shared" si="147"/>
        <v>0</v>
      </c>
      <c r="R811" s="74">
        <f t="shared" si="154"/>
        <v>0</v>
      </c>
      <c r="S811" s="75">
        <f>IF(I811&gt;0,Q811-(SUM($J$7:J811)+$E$35),0)</f>
        <v>0</v>
      </c>
      <c r="T811" s="76">
        <f t="shared" si="155"/>
        <v>1</v>
      </c>
      <c r="U811" s="76">
        <f t="shared" si="156"/>
        <v>0</v>
      </c>
      <c r="V811" s="77">
        <f t="shared" si="148"/>
        <v>360</v>
      </c>
      <c r="W811" s="78">
        <f t="shared" si="149"/>
        <v>0</v>
      </c>
    </row>
    <row r="812" spans="9:23" x14ac:dyDescent="0.25">
      <c r="I812" s="79">
        <f t="shared" si="150"/>
        <v>0</v>
      </c>
      <c r="J812" s="72">
        <f t="shared" si="146"/>
        <v>0</v>
      </c>
      <c r="K812" s="80"/>
      <c r="L812" s="72">
        <f t="shared" si="157"/>
        <v>0</v>
      </c>
      <c r="M812" s="72">
        <f>0</f>
        <v>0</v>
      </c>
      <c r="N812" s="72">
        <f t="shared" si="151"/>
        <v>0</v>
      </c>
      <c r="O812" s="72">
        <f t="shared" si="152"/>
        <v>0</v>
      </c>
      <c r="P812" s="72">
        <f t="shared" si="153"/>
        <v>0</v>
      </c>
      <c r="Q812" s="72">
        <f t="shared" si="147"/>
        <v>0</v>
      </c>
      <c r="R812" s="74">
        <f t="shared" si="154"/>
        <v>0</v>
      </c>
      <c r="S812" s="75">
        <f>IF(I812&gt;0,Q812-(SUM($J$7:J812)+$E$35),0)</f>
        <v>0</v>
      </c>
      <c r="T812" s="76">
        <f t="shared" si="155"/>
        <v>1</v>
      </c>
      <c r="U812" s="76">
        <f t="shared" si="156"/>
        <v>0</v>
      </c>
      <c r="V812" s="77">
        <f t="shared" si="148"/>
        <v>360</v>
      </c>
      <c r="W812" s="78">
        <f t="shared" si="149"/>
        <v>0</v>
      </c>
    </row>
    <row r="813" spans="9:23" x14ac:dyDescent="0.25">
      <c r="I813" s="79">
        <f t="shared" si="150"/>
        <v>0</v>
      </c>
      <c r="J813" s="72">
        <f t="shared" si="146"/>
        <v>0</v>
      </c>
      <c r="K813" s="80"/>
      <c r="L813" s="72">
        <f t="shared" si="157"/>
        <v>0</v>
      </c>
      <c r="M813" s="72">
        <f>0</f>
        <v>0</v>
      </c>
      <c r="N813" s="72">
        <f t="shared" si="151"/>
        <v>0</v>
      </c>
      <c r="O813" s="72">
        <f t="shared" si="152"/>
        <v>0</v>
      </c>
      <c r="P813" s="72">
        <f t="shared" si="153"/>
        <v>0</v>
      </c>
      <c r="Q813" s="72">
        <f t="shared" si="147"/>
        <v>0</v>
      </c>
      <c r="R813" s="74">
        <f t="shared" si="154"/>
        <v>0</v>
      </c>
      <c r="S813" s="75">
        <f>IF(I813&gt;0,Q813-(SUM($J$7:J813)+$E$35),0)</f>
        <v>0</v>
      </c>
      <c r="T813" s="76">
        <f t="shared" si="155"/>
        <v>1</v>
      </c>
      <c r="U813" s="76">
        <f t="shared" si="156"/>
        <v>0</v>
      </c>
      <c r="V813" s="77">
        <f t="shared" si="148"/>
        <v>360</v>
      </c>
      <c r="W813" s="78">
        <f t="shared" si="149"/>
        <v>0</v>
      </c>
    </row>
    <row r="814" spans="9:23" x14ac:dyDescent="0.25">
      <c r="I814" s="79">
        <f t="shared" si="150"/>
        <v>0</v>
      </c>
      <c r="J814" s="72">
        <f t="shared" si="146"/>
        <v>0</v>
      </c>
      <c r="K814" s="80"/>
      <c r="L814" s="72">
        <f t="shared" si="157"/>
        <v>0</v>
      </c>
      <c r="M814" s="72">
        <f>0</f>
        <v>0</v>
      </c>
      <c r="N814" s="72">
        <f t="shared" si="151"/>
        <v>0</v>
      </c>
      <c r="O814" s="72">
        <f t="shared" si="152"/>
        <v>0</v>
      </c>
      <c r="P814" s="72">
        <f t="shared" si="153"/>
        <v>0</v>
      </c>
      <c r="Q814" s="72">
        <f t="shared" si="147"/>
        <v>0</v>
      </c>
      <c r="R814" s="74">
        <f t="shared" si="154"/>
        <v>0</v>
      </c>
      <c r="S814" s="75">
        <f>IF(I814&gt;0,Q814-(SUM($J$7:J814)+$E$35),0)</f>
        <v>0</v>
      </c>
      <c r="T814" s="76">
        <f t="shared" si="155"/>
        <v>1</v>
      </c>
      <c r="U814" s="76">
        <f t="shared" si="156"/>
        <v>0</v>
      </c>
      <c r="V814" s="77">
        <f t="shared" si="148"/>
        <v>360</v>
      </c>
      <c r="W814" s="78">
        <f t="shared" si="149"/>
        <v>0</v>
      </c>
    </row>
    <row r="815" spans="9:23" x14ac:dyDescent="0.25">
      <c r="I815" s="79">
        <f t="shared" si="150"/>
        <v>0</v>
      </c>
      <c r="J815" s="72">
        <f t="shared" si="146"/>
        <v>0</v>
      </c>
      <c r="K815" s="80"/>
      <c r="L815" s="72">
        <f t="shared" si="157"/>
        <v>0</v>
      </c>
      <c r="M815" s="72">
        <f>0</f>
        <v>0</v>
      </c>
      <c r="N815" s="72">
        <f t="shared" si="151"/>
        <v>0</v>
      </c>
      <c r="O815" s="72">
        <f t="shared" si="152"/>
        <v>0</v>
      </c>
      <c r="P815" s="72">
        <f t="shared" si="153"/>
        <v>0</v>
      </c>
      <c r="Q815" s="72">
        <f t="shared" si="147"/>
        <v>0</v>
      </c>
      <c r="R815" s="74">
        <f t="shared" si="154"/>
        <v>0</v>
      </c>
      <c r="S815" s="75">
        <f>IF(I815&gt;0,Q815-(SUM($J$7:J815)+$E$35),0)</f>
        <v>0</v>
      </c>
      <c r="T815" s="76">
        <f t="shared" si="155"/>
        <v>1</v>
      </c>
      <c r="U815" s="76">
        <f t="shared" si="156"/>
        <v>0</v>
      </c>
      <c r="V815" s="77">
        <f t="shared" si="148"/>
        <v>360</v>
      </c>
      <c r="W815" s="78">
        <f t="shared" si="149"/>
        <v>0</v>
      </c>
    </row>
    <row r="816" spans="9:23" x14ac:dyDescent="0.25">
      <c r="I816" s="79">
        <f t="shared" si="150"/>
        <v>0</v>
      </c>
      <c r="J816" s="72">
        <f t="shared" si="146"/>
        <v>0</v>
      </c>
      <c r="K816" s="80"/>
      <c r="L816" s="72">
        <f t="shared" si="157"/>
        <v>0</v>
      </c>
      <c r="M816" s="72">
        <f>0</f>
        <v>0</v>
      </c>
      <c r="N816" s="72">
        <f t="shared" si="151"/>
        <v>0</v>
      </c>
      <c r="O816" s="72">
        <f t="shared" si="152"/>
        <v>0</v>
      </c>
      <c r="P816" s="72">
        <f t="shared" si="153"/>
        <v>0</v>
      </c>
      <c r="Q816" s="72">
        <f t="shared" si="147"/>
        <v>0</v>
      </c>
      <c r="R816" s="74">
        <f t="shared" si="154"/>
        <v>0</v>
      </c>
      <c r="S816" s="75">
        <f>IF(I816&gt;0,Q816-(SUM($J$7:J816)+$E$35),0)</f>
        <v>0</v>
      </c>
      <c r="T816" s="76">
        <f t="shared" si="155"/>
        <v>1</v>
      </c>
      <c r="U816" s="76">
        <f t="shared" si="156"/>
        <v>0</v>
      </c>
      <c r="V816" s="77">
        <f t="shared" si="148"/>
        <v>360</v>
      </c>
      <c r="W816" s="78">
        <f t="shared" si="149"/>
        <v>0</v>
      </c>
    </row>
    <row r="817" spans="9:23" x14ac:dyDescent="0.25">
      <c r="I817" s="79">
        <f t="shared" si="150"/>
        <v>0</v>
      </c>
      <c r="J817" s="72">
        <f t="shared" si="146"/>
        <v>0</v>
      </c>
      <c r="K817" s="80"/>
      <c r="L817" s="72">
        <f t="shared" si="157"/>
        <v>0</v>
      </c>
      <c r="M817" s="72">
        <f>0</f>
        <v>0</v>
      </c>
      <c r="N817" s="72">
        <f t="shared" si="151"/>
        <v>0</v>
      </c>
      <c r="O817" s="72">
        <f t="shared" si="152"/>
        <v>0</v>
      </c>
      <c r="P817" s="72">
        <f t="shared" si="153"/>
        <v>0</v>
      </c>
      <c r="Q817" s="72">
        <f t="shared" si="147"/>
        <v>0</v>
      </c>
      <c r="R817" s="74">
        <f t="shared" si="154"/>
        <v>0</v>
      </c>
      <c r="S817" s="75">
        <f>IF(I817&gt;0,Q817-(SUM($J$7:J817)+$E$35),0)</f>
        <v>0</v>
      </c>
      <c r="T817" s="76">
        <f t="shared" si="155"/>
        <v>1</v>
      </c>
      <c r="U817" s="76">
        <f t="shared" si="156"/>
        <v>0</v>
      </c>
      <c r="V817" s="77">
        <f t="shared" si="148"/>
        <v>360</v>
      </c>
      <c r="W817" s="78">
        <f t="shared" si="149"/>
        <v>0</v>
      </c>
    </row>
    <row r="818" spans="9:23" x14ac:dyDescent="0.25">
      <c r="I818" s="79">
        <f t="shared" si="150"/>
        <v>0</v>
      </c>
      <c r="J818" s="72">
        <f t="shared" si="146"/>
        <v>0</v>
      </c>
      <c r="K818" s="80"/>
      <c r="L818" s="72">
        <f t="shared" si="157"/>
        <v>0</v>
      </c>
      <c r="M818" s="72">
        <f>0</f>
        <v>0</v>
      </c>
      <c r="N818" s="72">
        <f t="shared" si="151"/>
        <v>0</v>
      </c>
      <c r="O818" s="72">
        <f t="shared" si="152"/>
        <v>0</v>
      </c>
      <c r="P818" s="72">
        <f t="shared" si="153"/>
        <v>0</v>
      </c>
      <c r="Q818" s="72">
        <f t="shared" si="147"/>
        <v>0</v>
      </c>
      <c r="R818" s="74">
        <f t="shared" si="154"/>
        <v>0</v>
      </c>
      <c r="S818" s="75">
        <f>IF(I818&gt;0,Q818-(SUM($J$7:J818)+$E$35),0)</f>
        <v>0</v>
      </c>
      <c r="T818" s="76">
        <f t="shared" si="155"/>
        <v>1</v>
      </c>
      <c r="U818" s="76">
        <f t="shared" si="156"/>
        <v>0</v>
      </c>
      <c r="V818" s="77">
        <f t="shared" si="148"/>
        <v>360</v>
      </c>
      <c r="W818" s="78">
        <f t="shared" si="149"/>
        <v>0</v>
      </c>
    </row>
    <row r="819" spans="9:23" x14ac:dyDescent="0.25">
      <c r="I819" s="79">
        <f t="shared" si="150"/>
        <v>0</v>
      </c>
      <c r="J819" s="72">
        <f t="shared" si="146"/>
        <v>0</v>
      </c>
      <c r="K819" s="80"/>
      <c r="L819" s="72">
        <f t="shared" si="157"/>
        <v>0</v>
      </c>
      <c r="M819" s="72">
        <f>0</f>
        <v>0</v>
      </c>
      <c r="N819" s="72">
        <f t="shared" si="151"/>
        <v>0</v>
      </c>
      <c r="O819" s="72">
        <f t="shared" si="152"/>
        <v>0</v>
      </c>
      <c r="P819" s="72">
        <f t="shared" si="153"/>
        <v>0</v>
      </c>
      <c r="Q819" s="72">
        <f t="shared" si="147"/>
        <v>0</v>
      </c>
      <c r="R819" s="74">
        <f t="shared" si="154"/>
        <v>0</v>
      </c>
      <c r="S819" s="75">
        <f>IF(I819&gt;0,Q819-(SUM($J$7:J819)+$E$35),0)</f>
        <v>0</v>
      </c>
      <c r="T819" s="76">
        <f t="shared" si="155"/>
        <v>1</v>
      </c>
      <c r="U819" s="76">
        <f t="shared" si="156"/>
        <v>0</v>
      </c>
      <c r="V819" s="77">
        <f t="shared" si="148"/>
        <v>360</v>
      </c>
      <c r="W819" s="78">
        <f t="shared" si="149"/>
        <v>0</v>
      </c>
    </row>
    <row r="820" spans="9:23" x14ac:dyDescent="0.25">
      <c r="I820" s="79">
        <f t="shared" si="150"/>
        <v>0</v>
      </c>
      <c r="J820" s="72">
        <f t="shared" si="146"/>
        <v>0</v>
      </c>
      <c r="K820" s="80"/>
      <c r="L820" s="72">
        <f t="shared" si="157"/>
        <v>0</v>
      </c>
      <c r="M820" s="72">
        <f>0</f>
        <v>0</v>
      </c>
      <c r="N820" s="72">
        <f t="shared" si="151"/>
        <v>0</v>
      </c>
      <c r="O820" s="72">
        <f t="shared" si="152"/>
        <v>0</v>
      </c>
      <c r="P820" s="72">
        <f t="shared" si="153"/>
        <v>0</v>
      </c>
      <c r="Q820" s="72">
        <f t="shared" si="147"/>
        <v>0</v>
      </c>
      <c r="R820" s="74">
        <f t="shared" si="154"/>
        <v>0</v>
      </c>
      <c r="S820" s="75">
        <f>IF(I820&gt;0,Q820-(SUM($J$7:J820)+$E$35),0)</f>
        <v>0</v>
      </c>
      <c r="T820" s="76">
        <f t="shared" si="155"/>
        <v>1</v>
      </c>
      <c r="U820" s="76">
        <f t="shared" si="156"/>
        <v>0</v>
      </c>
      <c r="V820" s="77">
        <f t="shared" si="148"/>
        <v>360</v>
      </c>
      <c r="W820" s="78">
        <f t="shared" si="149"/>
        <v>0</v>
      </c>
    </row>
    <row r="821" spans="9:23" x14ac:dyDescent="0.25">
      <c r="I821" s="79">
        <f t="shared" si="150"/>
        <v>0</v>
      </c>
      <c r="J821" s="72">
        <f t="shared" si="146"/>
        <v>0</v>
      </c>
      <c r="K821" s="80"/>
      <c r="L821" s="72">
        <f t="shared" si="157"/>
        <v>0</v>
      </c>
      <c r="M821" s="72">
        <f>0</f>
        <v>0</v>
      </c>
      <c r="N821" s="72">
        <f t="shared" si="151"/>
        <v>0</v>
      </c>
      <c r="O821" s="72">
        <f t="shared" si="152"/>
        <v>0</v>
      </c>
      <c r="P821" s="72">
        <f t="shared" si="153"/>
        <v>0</v>
      </c>
      <c r="Q821" s="72">
        <f t="shared" si="147"/>
        <v>0</v>
      </c>
      <c r="R821" s="74">
        <f t="shared" si="154"/>
        <v>0</v>
      </c>
      <c r="S821" s="75">
        <f>IF(I821&gt;0,Q821-(SUM($J$7:J821)+$E$35),0)</f>
        <v>0</v>
      </c>
      <c r="T821" s="76">
        <f t="shared" si="155"/>
        <v>1</v>
      </c>
      <c r="U821" s="76">
        <f t="shared" si="156"/>
        <v>0</v>
      </c>
      <c r="V821" s="77">
        <f t="shared" si="148"/>
        <v>360</v>
      </c>
      <c r="W821" s="78">
        <f t="shared" si="149"/>
        <v>0</v>
      </c>
    </row>
    <row r="822" spans="9:23" x14ac:dyDescent="0.25">
      <c r="I822" s="79">
        <f t="shared" si="150"/>
        <v>0</v>
      </c>
      <c r="J822" s="72">
        <f t="shared" si="146"/>
        <v>0</v>
      </c>
      <c r="K822" s="80"/>
      <c r="L822" s="72">
        <f t="shared" si="157"/>
        <v>0</v>
      </c>
      <c r="M822" s="72">
        <f>0</f>
        <v>0</v>
      </c>
      <c r="N822" s="72">
        <f t="shared" si="151"/>
        <v>0</v>
      </c>
      <c r="O822" s="72">
        <f t="shared" si="152"/>
        <v>0</v>
      </c>
      <c r="P822" s="72">
        <f t="shared" si="153"/>
        <v>0</v>
      </c>
      <c r="Q822" s="72">
        <f t="shared" si="147"/>
        <v>0</v>
      </c>
      <c r="R822" s="74">
        <f t="shared" si="154"/>
        <v>0</v>
      </c>
      <c r="S822" s="75">
        <f>IF(I822&gt;0,Q822-(SUM($J$7:J822)+$E$35),0)</f>
        <v>0</v>
      </c>
      <c r="T822" s="76">
        <f t="shared" si="155"/>
        <v>1</v>
      </c>
      <c r="U822" s="76">
        <f t="shared" si="156"/>
        <v>0</v>
      </c>
      <c r="V822" s="77">
        <f t="shared" si="148"/>
        <v>360</v>
      </c>
      <c r="W822" s="78">
        <f t="shared" si="149"/>
        <v>0</v>
      </c>
    </row>
    <row r="823" spans="9:23" x14ac:dyDescent="0.25">
      <c r="I823" s="79">
        <f t="shared" si="150"/>
        <v>0</v>
      </c>
      <c r="J823" s="72">
        <f t="shared" si="146"/>
        <v>0</v>
      </c>
      <c r="K823" s="80"/>
      <c r="L823" s="72">
        <f t="shared" si="157"/>
        <v>0</v>
      </c>
      <c r="M823" s="72">
        <f>0</f>
        <v>0</v>
      </c>
      <c r="N823" s="72">
        <f t="shared" si="151"/>
        <v>0</v>
      </c>
      <c r="O823" s="72">
        <f t="shared" si="152"/>
        <v>0</v>
      </c>
      <c r="P823" s="72">
        <f t="shared" si="153"/>
        <v>0</v>
      </c>
      <c r="Q823" s="72">
        <f t="shared" si="147"/>
        <v>0</v>
      </c>
      <c r="R823" s="74">
        <f t="shared" si="154"/>
        <v>0</v>
      </c>
      <c r="S823" s="75">
        <f>IF(I823&gt;0,Q823-(SUM($J$7:J823)+$E$35),0)</f>
        <v>0</v>
      </c>
      <c r="T823" s="76">
        <f t="shared" si="155"/>
        <v>1</v>
      </c>
      <c r="U823" s="76">
        <f t="shared" si="156"/>
        <v>0</v>
      </c>
      <c r="V823" s="77">
        <f t="shared" si="148"/>
        <v>360</v>
      </c>
      <c r="W823" s="78">
        <f t="shared" si="149"/>
        <v>0</v>
      </c>
    </row>
    <row r="824" spans="9:23" x14ac:dyDescent="0.25">
      <c r="I824" s="79">
        <f t="shared" si="150"/>
        <v>0</v>
      </c>
      <c r="J824" s="72">
        <f t="shared" si="146"/>
        <v>0</v>
      </c>
      <c r="K824" s="80"/>
      <c r="L824" s="72">
        <f t="shared" si="157"/>
        <v>0</v>
      </c>
      <c r="M824" s="72">
        <f>0</f>
        <v>0</v>
      </c>
      <c r="N824" s="72">
        <f t="shared" si="151"/>
        <v>0</v>
      </c>
      <c r="O824" s="72">
        <f t="shared" si="152"/>
        <v>0</v>
      </c>
      <c r="P824" s="72">
        <f t="shared" si="153"/>
        <v>0</v>
      </c>
      <c r="Q824" s="72">
        <f t="shared" si="147"/>
        <v>0</v>
      </c>
      <c r="R824" s="74">
        <f t="shared" si="154"/>
        <v>0</v>
      </c>
      <c r="S824" s="75">
        <f>IF(I824&gt;0,Q824-(SUM($J$7:J824)+$E$35),0)</f>
        <v>0</v>
      </c>
      <c r="T824" s="76">
        <f t="shared" si="155"/>
        <v>1</v>
      </c>
      <c r="U824" s="76">
        <f t="shared" si="156"/>
        <v>0</v>
      </c>
      <c r="V824" s="77">
        <f t="shared" si="148"/>
        <v>360</v>
      </c>
      <c r="W824" s="78">
        <f t="shared" si="149"/>
        <v>0</v>
      </c>
    </row>
    <row r="825" spans="9:23" x14ac:dyDescent="0.25">
      <c r="I825" s="79">
        <f t="shared" si="150"/>
        <v>0</v>
      </c>
      <c r="J825" s="72">
        <f t="shared" si="146"/>
        <v>0</v>
      </c>
      <c r="K825" s="80"/>
      <c r="L825" s="72">
        <f t="shared" si="157"/>
        <v>0</v>
      </c>
      <c r="M825" s="72">
        <f>0</f>
        <v>0</v>
      </c>
      <c r="N825" s="72">
        <f t="shared" si="151"/>
        <v>0</v>
      </c>
      <c r="O825" s="72">
        <f t="shared" si="152"/>
        <v>0</v>
      </c>
      <c r="P825" s="72">
        <f t="shared" si="153"/>
        <v>0</v>
      </c>
      <c r="Q825" s="72">
        <f t="shared" si="147"/>
        <v>0</v>
      </c>
      <c r="R825" s="74">
        <f t="shared" si="154"/>
        <v>0</v>
      </c>
      <c r="S825" s="75">
        <f>IF(I825&gt;0,Q825-(SUM($J$7:J825)+$E$35),0)</f>
        <v>0</v>
      </c>
      <c r="T825" s="76">
        <f t="shared" si="155"/>
        <v>1</v>
      </c>
      <c r="U825" s="76">
        <f t="shared" si="156"/>
        <v>0</v>
      </c>
      <c r="V825" s="77">
        <f t="shared" si="148"/>
        <v>360</v>
      </c>
      <c r="W825" s="78">
        <f t="shared" si="149"/>
        <v>0</v>
      </c>
    </row>
    <row r="826" spans="9:23" x14ac:dyDescent="0.25">
      <c r="I826" s="79">
        <f t="shared" si="150"/>
        <v>0</v>
      </c>
      <c r="J826" s="72">
        <f t="shared" si="146"/>
        <v>0</v>
      </c>
      <c r="K826" s="80"/>
      <c r="L826" s="72">
        <f t="shared" si="157"/>
        <v>0</v>
      </c>
      <c r="M826" s="72">
        <f>0</f>
        <v>0</v>
      </c>
      <c r="N826" s="72">
        <f t="shared" si="151"/>
        <v>0</v>
      </c>
      <c r="O826" s="72">
        <f t="shared" si="152"/>
        <v>0</v>
      </c>
      <c r="P826" s="72">
        <f t="shared" si="153"/>
        <v>0</v>
      </c>
      <c r="Q826" s="72">
        <f t="shared" si="147"/>
        <v>0</v>
      </c>
      <c r="R826" s="74">
        <f t="shared" si="154"/>
        <v>0</v>
      </c>
      <c r="S826" s="75">
        <f>IF(I826&gt;0,Q826-(SUM($J$7:J826)+$E$35),0)</f>
        <v>0</v>
      </c>
      <c r="T826" s="76">
        <f t="shared" si="155"/>
        <v>1</v>
      </c>
      <c r="U826" s="76">
        <f t="shared" si="156"/>
        <v>0</v>
      </c>
      <c r="V826" s="77">
        <f t="shared" si="148"/>
        <v>360</v>
      </c>
      <c r="W826" s="78">
        <f t="shared" si="149"/>
        <v>0</v>
      </c>
    </row>
    <row r="827" spans="9:23" x14ac:dyDescent="0.25">
      <c r="I827" s="79">
        <f t="shared" si="150"/>
        <v>0</v>
      </c>
      <c r="J827" s="72">
        <f t="shared" si="146"/>
        <v>0</v>
      </c>
      <c r="K827" s="80"/>
      <c r="L827" s="72">
        <f t="shared" si="157"/>
        <v>0</v>
      </c>
      <c r="M827" s="72">
        <f>0</f>
        <v>0</v>
      </c>
      <c r="N827" s="72">
        <f t="shared" si="151"/>
        <v>0</v>
      </c>
      <c r="O827" s="72">
        <f t="shared" si="152"/>
        <v>0</v>
      </c>
      <c r="P827" s="72">
        <f t="shared" si="153"/>
        <v>0</v>
      </c>
      <c r="Q827" s="72">
        <f t="shared" si="147"/>
        <v>0</v>
      </c>
      <c r="R827" s="74">
        <f t="shared" si="154"/>
        <v>0</v>
      </c>
      <c r="S827" s="75">
        <f>IF(I827&gt;0,Q827-(SUM($J$7:J827)+$E$35),0)</f>
        <v>0</v>
      </c>
      <c r="T827" s="76">
        <f t="shared" si="155"/>
        <v>1</v>
      </c>
      <c r="U827" s="76">
        <f t="shared" si="156"/>
        <v>0</v>
      </c>
      <c r="V827" s="77">
        <f t="shared" si="148"/>
        <v>360</v>
      </c>
      <c r="W827" s="78">
        <f t="shared" si="149"/>
        <v>0</v>
      </c>
    </row>
    <row r="828" spans="9:23" x14ac:dyDescent="0.25">
      <c r="I828" s="79">
        <f t="shared" si="150"/>
        <v>0</v>
      </c>
      <c r="J828" s="72">
        <f t="shared" si="146"/>
        <v>0</v>
      </c>
      <c r="K828" s="80"/>
      <c r="L828" s="72">
        <f t="shared" si="157"/>
        <v>0</v>
      </c>
      <c r="M828" s="72">
        <f>0</f>
        <v>0</v>
      </c>
      <c r="N828" s="72">
        <f t="shared" si="151"/>
        <v>0</v>
      </c>
      <c r="O828" s="72">
        <f t="shared" si="152"/>
        <v>0</v>
      </c>
      <c r="P828" s="72">
        <f t="shared" si="153"/>
        <v>0</v>
      </c>
      <c r="Q828" s="72">
        <f t="shared" si="147"/>
        <v>0</v>
      </c>
      <c r="R828" s="74">
        <f t="shared" si="154"/>
        <v>0</v>
      </c>
      <c r="S828" s="75">
        <f>IF(I828&gt;0,Q828-(SUM($J$7:J828)+$E$35),0)</f>
        <v>0</v>
      </c>
      <c r="T828" s="76">
        <f t="shared" si="155"/>
        <v>1</v>
      </c>
      <c r="U828" s="76">
        <f t="shared" si="156"/>
        <v>0</v>
      </c>
      <c r="V828" s="77">
        <f t="shared" si="148"/>
        <v>360</v>
      </c>
      <c r="W828" s="78">
        <f t="shared" si="149"/>
        <v>0</v>
      </c>
    </row>
    <row r="829" spans="9:23" x14ac:dyDescent="0.25">
      <c r="I829" s="79">
        <f t="shared" si="150"/>
        <v>0</v>
      </c>
      <c r="J829" s="72">
        <f t="shared" si="146"/>
        <v>0</v>
      </c>
      <c r="K829" s="80"/>
      <c r="L829" s="72">
        <f t="shared" si="157"/>
        <v>0</v>
      </c>
      <c r="M829" s="72">
        <f>0</f>
        <v>0</v>
      </c>
      <c r="N829" s="72">
        <f t="shared" si="151"/>
        <v>0</v>
      </c>
      <c r="O829" s="72">
        <f t="shared" si="152"/>
        <v>0</v>
      </c>
      <c r="P829" s="72">
        <f t="shared" si="153"/>
        <v>0</v>
      </c>
      <c r="Q829" s="72">
        <f t="shared" si="147"/>
        <v>0</v>
      </c>
      <c r="R829" s="74">
        <f t="shared" si="154"/>
        <v>0</v>
      </c>
      <c r="S829" s="75">
        <f>IF(I829&gt;0,Q829-(SUM($J$7:J829)+$E$35),0)</f>
        <v>0</v>
      </c>
      <c r="T829" s="76">
        <f t="shared" si="155"/>
        <v>1</v>
      </c>
      <c r="U829" s="76">
        <f t="shared" si="156"/>
        <v>0</v>
      </c>
      <c r="V829" s="77">
        <f t="shared" si="148"/>
        <v>360</v>
      </c>
      <c r="W829" s="78">
        <f t="shared" si="149"/>
        <v>0</v>
      </c>
    </row>
    <row r="830" spans="9:23" x14ac:dyDescent="0.25">
      <c r="I830" s="79">
        <f t="shared" si="150"/>
        <v>0</v>
      </c>
      <c r="J830" s="72">
        <f t="shared" si="146"/>
        <v>0</v>
      </c>
      <c r="K830" s="80"/>
      <c r="L830" s="72">
        <f t="shared" si="157"/>
        <v>0</v>
      </c>
      <c r="M830" s="72">
        <f>0</f>
        <v>0</v>
      </c>
      <c r="N830" s="72">
        <f t="shared" si="151"/>
        <v>0</v>
      </c>
      <c r="O830" s="72">
        <f t="shared" si="152"/>
        <v>0</v>
      </c>
      <c r="P830" s="72">
        <f t="shared" si="153"/>
        <v>0</v>
      </c>
      <c r="Q830" s="72">
        <f t="shared" si="147"/>
        <v>0</v>
      </c>
      <c r="R830" s="74">
        <f t="shared" si="154"/>
        <v>0</v>
      </c>
      <c r="S830" s="75">
        <f>IF(I830&gt;0,Q830-(SUM($J$7:J830)+$E$35),0)</f>
        <v>0</v>
      </c>
      <c r="T830" s="76">
        <f t="shared" si="155"/>
        <v>1</v>
      </c>
      <c r="U830" s="76">
        <f t="shared" si="156"/>
        <v>0</v>
      </c>
      <c r="V830" s="77">
        <f t="shared" si="148"/>
        <v>360</v>
      </c>
      <c r="W830" s="78">
        <f t="shared" si="149"/>
        <v>0</v>
      </c>
    </row>
    <row r="831" spans="9:23" x14ac:dyDescent="0.25">
      <c r="I831" s="79">
        <f t="shared" si="150"/>
        <v>0</v>
      </c>
      <c r="J831" s="72">
        <f t="shared" si="146"/>
        <v>0</v>
      </c>
      <c r="K831" s="80"/>
      <c r="L831" s="72">
        <f t="shared" si="157"/>
        <v>0</v>
      </c>
      <c r="M831" s="72">
        <f>0</f>
        <v>0</v>
      </c>
      <c r="N831" s="72">
        <f t="shared" si="151"/>
        <v>0</v>
      </c>
      <c r="O831" s="72">
        <f t="shared" si="152"/>
        <v>0</v>
      </c>
      <c r="P831" s="72">
        <f t="shared" si="153"/>
        <v>0</v>
      </c>
      <c r="Q831" s="72">
        <f t="shared" si="147"/>
        <v>0</v>
      </c>
      <c r="R831" s="74">
        <f t="shared" si="154"/>
        <v>0</v>
      </c>
      <c r="S831" s="75">
        <f>IF(I831&gt;0,Q831-(SUM($J$7:J831)+$E$35),0)</f>
        <v>0</v>
      </c>
      <c r="T831" s="76">
        <f t="shared" si="155"/>
        <v>1</v>
      </c>
      <c r="U831" s="76">
        <f t="shared" si="156"/>
        <v>0</v>
      </c>
      <c r="V831" s="77">
        <f t="shared" si="148"/>
        <v>360</v>
      </c>
      <c r="W831" s="78">
        <f t="shared" si="149"/>
        <v>0</v>
      </c>
    </row>
    <row r="832" spans="9:23" x14ac:dyDescent="0.25">
      <c r="I832" s="79">
        <f t="shared" si="150"/>
        <v>0</v>
      </c>
      <c r="J832" s="72">
        <f t="shared" si="146"/>
        <v>0</v>
      </c>
      <c r="K832" s="80"/>
      <c r="L832" s="72">
        <f t="shared" si="157"/>
        <v>0</v>
      </c>
      <c r="M832" s="72">
        <f>0</f>
        <v>0</v>
      </c>
      <c r="N832" s="72">
        <f t="shared" si="151"/>
        <v>0</v>
      </c>
      <c r="O832" s="72">
        <f t="shared" si="152"/>
        <v>0</v>
      </c>
      <c r="P832" s="72">
        <f t="shared" si="153"/>
        <v>0</v>
      </c>
      <c r="Q832" s="72">
        <f t="shared" si="147"/>
        <v>0</v>
      </c>
      <c r="R832" s="74">
        <f t="shared" si="154"/>
        <v>0</v>
      </c>
      <c r="S832" s="75">
        <f>IF(I832&gt;0,Q832-(SUM($J$7:J832)+$E$35),0)</f>
        <v>0</v>
      </c>
      <c r="T832" s="76">
        <f t="shared" si="155"/>
        <v>1</v>
      </c>
      <c r="U832" s="76">
        <f t="shared" si="156"/>
        <v>0</v>
      </c>
      <c r="V832" s="77">
        <f t="shared" si="148"/>
        <v>360</v>
      </c>
      <c r="W832" s="78">
        <f t="shared" si="149"/>
        <v>0</v>
      </c>
    </row>
    <row r="833" spans="9:23" x14ac:dyDescent="0.25">
      <c r="I833" s="79">
        <f t="shared" si="150"/>
        <v>0</v>
      </c>
      <c r="J833" s="72">
        <f t="shared" si="146"/>
        <v>0</v>
      </c>
      <c r="K833" s="80"/>
      <c r="L833" s="72">
        <f t="shared" si="157"/>
        <v>0</v>
      </c>
      <c r="M833" s="72">
        <f>0</f>
        <v>0</v>
      </c>
      <c r="N833" s="72">
        <f t="shared" si="151"/>
        <v>0</v>
      </c>
      <c r="O833" s="72">
        <f t="shared" si="152"/>
        <v>0</v>
      </c>
      <c r="P833" s="72">
        <f t="shared" si="153"/>
        <v>0</v>
      </c>
      <c r="Q833" s="72">
        <f t="shared" si="147"/>
        <v>0</v>
      </c>
      <c r="R833" s="74">
        <f t="shared" si="154"/>
        <v>0</v>
      </c>
      <c r="S833" s="75">
        <f>IF(I833&gt;0,Q833-(SUM($J$7:J833)+$E$35),0)</f>
        <v>0</v>
      </c>
      <c r="T833" s="76">
        <f t="shared" si="155"/>
        <v>1</v>
      </c>
      <c r="U833" s="76">
        <f t="shared" si="156"/>
        <v>0</v>
      </c>
      <c r="V833" s="77">
        <f t="shared" si="148"/>
        <v>360</v>
      </c>
      <c r="W833" s="78">
        <f t="shared" si="149"/>
        <v>0</v>
      </c>
    </row>
    <row r="834" spans="9:23" x14ac:dyDescent="0.25">
      <c r="I834" s="79">
        <f t="shared" si="150"/>
        <v>0</v>
      </c>
      <c r="J834" s="72">
        <f t="shared" si="146"/>
        <v>0</v>
      </c>
      <c r="K834" s="80"/>
      <c r="L834" s="72">
        <f t="shared" si="157"/>
        <v>0</v>
      </c>
      <c r="M834" s="72">
        <f>0</f>
        <v>0</v>
      </c>
      <c r="N834" s="72">
        <f t="shared" si="151"/>
        <v>0</v>
      </c>
      <c r="O834" s="72">
        <f t="shared" si="152"/>
        <v>0</v>
      </c>
      <c r="P834" s="72">
        <f t="shared" si="153"/>
        <v>0</v>
      </c>
      <c r="Q834" s="72">
        <f t="shared" si="147"/>
        <v>0</v>
      </c>
      <c r="R834" s="74">
        <f t="shared" si="154"/>
        <v>0</v>
      </c>
      <c r="S834" s="75">
        <f>IF(I834&gt;0,Q834-(SUM($J$7:J834)+$E$35),0)</f>
        <v>0</v>
      </c>
      <c r="T834" s="76">
        <f t="shared" si="155"/>
        <v>1</v>
      </c>
      <c r="U834" s="76">
        <f t="shared" si="156"/>
        <v>0</v>
      </c>
      <c r="V834" s="77">
        <f t="shared" si="148"/>
        <v>360</v>
      </c>
      <c r="W834" s="78">
        <f t="shared" si="149"/>
        <v>0</v>
      </c>
    </row>
    <row r="835" spans="9:23" x14ac:dyDescent="0.25">
      <c r="I835" s="79">
        <f t="shared" si="150"/>
        <v>0</v>
      </c>
      <c r="J835" s="72">
        <f t="shared" si="146"/>
        <v>0</v>
      </c>
      <c r="K835" s="80"/>
      <c r="L835" s="72">
        <f t="shared" si="157"/>
        <v>0</v>
      </c>
      <c r="M835" s="72">
        <f>0</f>
        <v>0</v>
      </c>
      <c r="N835" s="72">
        <f t="shared" si="151"/>
        <v>0</v>
      </c>
      <c r="O835" s="72">
        <f t="shared" si="152"/>
        <v>0</v>
      </c>
      <c r="P835" s="72">
        <f t="shared" si="153"/>
        <v>0</v>
      </c>
      <c r="Q835" s="72">
        <f t="shared" si="147"/>
        <v>0</v>
      </c>
      <c r="R835" s="74">
        <f t="shared" si="154"/>
        <v>0</v>
      </c>
      <c r="S835" s="75">
        <f>IF(I835&gt;0,Q835-(SUM($J$7:J835)+$E$35),0)</f>
        <v>0</v>
      </c>
      <c r="T835" s="76">
        <f t="shared" si="155"/>
        <v>1</v>
      </c>
      <c r="U835" s="76">
        <f t="shared" si="156"/>
        <v>0</v>
      </c>
      <c r="V835" s="77">
        <f t="shared" si="148"/>
        <v>360</v>
      </c>
      <c r="W835" s="78">
        <f t="shared" si="149"/>
        <v>0</v>
      </c>
    </row>
    <row r="836" spans="9:23" x14ac:dyDescent="0.25">
      <c r="I836" s="79">
        <f t="shared" si="150"/>
        <v>0</v>
      </c>
      <c r="J836" s="72">
        <f t="shared" si="146"/>
        <v>0</v>
      </c>
      <c r="K836" s="80"/>
      <c r="L836" s="72">
        <f t="shared" si="157"/>
        <v>0</v>
      </c>
      <c r="M836" s="72">
        <f>0</f>
        <v>0</v>
      </c>
      <c r="N836" s="72">
        <f t="shared" si="151"/>
        <v>0</v>
      </c>
      <c r="O836" s="72">
        <f t="shared" si="152"/>
        <v>0</v>
      </c>
      <c r="P836" s="72">
        <f t="shared" si="153"/>
        <v>0</v>
      </c>
      <c r="Q836" s="72">
        <f t="shared" si="147"/>
        <v>0</v>
      </c>
      <c r="R836" s="74">
        <f t="shared" si="154"/>
        <v>0</v>
      </c>
      <c r="S836" s="75">
        <f>IF(I836&gt;0,Q836-(SUM($J$7:J836)+$E$35),0)</f>
        <v>0</v>
      </c>
      <c r="T836" s="76">
        <f t="shared" si="155"/>
        <v>1</v>
      </c>
      <c r="U836" s="76">
        <f t="shared" si="156"/>
        <v>0</v>
      </c>
      <c r="V836" s="77">
        <f t="shared" si="148"/>
        <v>360</v>
      </c>
      <c r="W836" s="78">
        <f t="shared" si="149"/>
        <v>0</v>
      </c>
    </row>
    <row r="837" spans="9:23" x14ac:dyDescent="0.25">
      <c r="I837" s="79">
        <f t="shared" si="150"/>
        <v>0</v>
      </c>
      <c r="J837" s="72">
        <f t="shared" si="146"/>
        <v>0</v>
      </c>
      <c r="K837" s="80"/>
      <c r="L837" s="72">
        <f t="shared" si="157"/>
        <v>0</v>
      </c>
      <c r="M837" s="72">
        <f>0</f>
        <v>0</v>
      </c>
      <c r="N837" s="72">
        <f t="shared" si="151"/>
        <v>0</v>
      </c>
      <c r="O837" s="72">
        <f t="shared" si="152"/>
        <v>0</v>
      </c>
      <c r="P837" s="72">
        <f t="shared" si="153"/>
        <v>0</v>
      </c>
      <c r="Q837" s="72">
        <f t="shared" si="147"/>
        <v>0</v>
      </c>
      <c r="R837" s="74">
        <f t="shared" si="154"/>
        <v>0</v>
      </c>
      <c r="S837" s="75">
        <f>IF(I837&gt;0,Q837-(SUM($J$7:J837)+$E$35),0)</f>
        <v>0</v>
      </c>
      <c r="T837" s="76">
        <f t="shared" si="155"/>
        <v>1</v>
      </c>
      <c r="U837" s="76">
        <f t="shared" si="156"/>
        <v>0</v>
      </c>
      <c r="V837" s="77">
        <f t="shared" si="148"/>
        <v>360</v>
      </c>
      <c r="W837" s="78">
        <f t="shared" si="149"/>
        <v>0</v>
      </c>
    </row>
    <row r="838" spans="9:23" x14ac:dyDescent="0.25">
      <c r="I838" s="79">
        <f t="shared" si="150"/>
        <v>0</v>
      </c>
      <c r="J838" s="72">
        <f t="shared" si="146"/>
        <v>0</v>
      </c>
      <c r="K838" s="80"/>
      <c r="L838" s="72">
        <f t="shared" si="157"/>
        <v>0</v>
      </c>
      <c r="M838" s="72">
        <f>0</f>
        <v>0</v>
      </c>
      <c r="N838" s="72">
        <f t="shared" si="151"/>
        <v>0</v>
      </c>
      <c r="O838" s="72">
        <f t="shared" si="152"/>
        <v>0</v>
      </c>
      <c r="P838" s="72">
        <f t="shared" si="153"/>
        <v>0</v>
      </c>
      <c r="Q838" s="72">
        <f t="shared" si="147"/>
        <v>0</v>
      </c>
      <c r="R838" s="74">
        <f t="shared" si="154"/>
        <v>0</v>
      </c>
      <c r="S838" s="75">
        <f>IF(I838&gt;0,Q838-(SUM($J$7:J838)+$E$35),0)</f>
        <v>0</v>
      </c>
      <c r="T838" s="76">
        <f t="shared" si="155"/>
        <v>1</v>
      </c>
      <c r="U838" s="76">
        <f t="shared" si="156"/>
        <v>0</v>
      </c>
      <c r="V838" s="77">
        <f t="shared" si="148"/>
        <v>360</v>
      </c>
      <c r="W838" s="78">
        <f t="shared" si="149"/>
        <v>0</v>
      </c>
    </row>
    <row r="839" spans="9:23" x14ac:dyDescent="0.25">
      <c r="I839" s="79">
        <f t="shared" si="150"/>
        <v>0</v>
      </c>
      <c r="J839" s="72">
        <f t="shared" ref="J839:J902" si="158">(IF(I839&gt;0,$J$5,0))</f>
        <v>0</v>
      </c>
      <c r="K839" s="80"/>
      <c r="L839" s="72">
        <f t="shared" si="157"/>
        <v>0</v>
      </c>
      <c r="M839" s="72">
        <f>0</f>
        <v>0</v>
      </c>
      <c r="N839" s="72">
        <f t="shared" si="151"/>
        <v>0</v>
      </c>
      <c r="O839" s="72">
        <f t="shared" si="152"/>
        <v>0</v>
      </c>
      <c r="P839" s="72">
        <f t="shared" si="153"/>
        <v>0</v>
      </c>
      <c r="Q839" s="72">
        <f t="shared" ref="Q839:Q902" si="159">O839+P839</f>
        <v>0</v>
      </c>
      <c r="R839" s="74">
        <f t="shared" si="154"/>
        <v>0</v>
      </c>
      <c r="S839" s="75">
        <f>IF(I839&gt;0,Q839-(SUM($J$7:J839)+$E$35),0)</f>
        <v>0</v>
      </c>
      <c r="T839" s="76">
        <f t="shared" si="155"/>
        <v>1</v>
      </c>
      <c r="U839" s="76">
        <f t="shared" si="156"/>
        <v>0</v>
      </c>
      <c r="V839" s="77">
        <f t="shared" ref="V839:V902" si="160">$I$5-I840</f>
        <v>360</v>
      </c>
      <c r="W839" s="78">
        <f t="shared" ref="W839:W902" si="161">Q839</f>
        <v>0</v>
      </c>
    </row>
    <row r="840" spans="9:23" x14ac:dyDescent="0.25">
      <c r="I840" s="79">
        <f t="shared" ref="I840:I903" si="162">IF(I839-1&gt;0,I839-1,0)</f>
        <v>0</v>
      </c>
      <c r="J840" s="72">
        <f t="shared" si="158"/>
        <v>0</v>
      </c>
      <c r="K840" s="80"/>
      <c r="L840" s="72">
        <f t="shared" si="157"/>
        <v>0</v>
      </c>
      <c r="M840" s="72">
        <f>0</f>
        <v>0</v>
      </c>
      <c r="N840" s="72">
        <f t="shared" ref="N840:N903" si="163">IF(I840&gt;0,O840*($N$5/12),0)</f>
        <v>0</v>
      </c>
      <c r="O840" s="72">
        <f t="shared" ref="O840:O903" si="164">IF(I840&gt;0,(Q839+R840)*(1-($N$5/12)),0)</f>
        <v>0</v>
      </c>
      <c r="P840" s="72">
        <f t="shared" ref="P840:P903" si="165">O840*($B$15/12)</f>
        <v>0</v>
      </c>
      <c r="Q840" s="72">
        <f t="shared" si="159"/>
        <v>0</v>
      </c>
      <c r="R840" s="74">
        <f t="shared" ref="R840:R903" si="166">IF(I840&gt;0,(J840-K840-L840-M840),0)</f>
        <v>0</v>
      </c>
      <c r="S840" s="75">
        <f>IF(I840&gt;0,Q840-(SUM($J$7:J840)+$E$35),0)</f>
        <v>0</v>
      </c>
      <c r="T840" s="76">
        <f t="shared" ref="T840:T903" si="167">IF(S840&lt;0,0,1)</f>
        <v>1</v>
      </c>
      <c r="U840" s="76">
        <f t="shared" ref="U840:U903" si="168">T841-T840</f>
        <v>0</v>
      </c>
      <c r="V840" s="77">
        <f t="shared" si="160"/>
        <v>360</v>
      </c>
      <c r="W840" s="78">
        <f t="shared" si="161"/>
        <v>0</v>
      </c>
    </row>
    <row r="841" spans="9:23" x14ac:dyDescent="0.25">
      <c r="I841" s="79">
        <f t="shared" si="162"/>
        <v>0</v>
      </c>
      <c r="J841" s="72">
        <f t="shared" si="158"/>
        <v>0</v>
      </c>
      <c r="K841" s="80"/>
      <c r="L841" s="72">
        <f t="shared" si="157"/>
        <v>0</v>
      </c>
      <c r="M841" s="72">
        <f>0</f>
        <v>0</v>
      </c>
      <c r="N841" s="72">
        <f t="shared" si="163"/>
        <v>0</v>
      </c>
      <c r="O841" s="72">
        <f t="shared" si="164"/>
        <v>0</v>
      </c>
      <c r="P841" s="72">
        <f t="shared" si="165"/>
        <v>0</v>
      </c>
      <c r="Q841" s="72">
        <f t="shared" si="159"/>
        <v>0</v>
      </c>
      <c r="R841" s="74">
        <f t="shared" si="166"/>
        <v>0</v>
      </c>
      <c r="S841" s="75">
        <f>IF(I841&gt;0,Q841-(SUM($J$7:J841)+$E$35),0)</f>
        <v>0</v>
      </c>
      <c r="T841" s="76">
        <f t="shared" si="167"/>
        <v>1</v>
      </c>
      <c r="U841" s="76">
        <f t="shared" si="168"/>
        <v>0</v>
      </c>
      <c r="V841" s="77">
        <f t="shared" si="160"/>
        <v>360</v>
      </c>
      <c r="W841" s="78">
        <f t="shared" si="161"/>
        <v>0</v>
      </c>
    </row>
    <row r="842" spans="9:23" x14ac:dyDescent="0.25">
      <c r="I842" s="79">
        <f t="shared" si="162"/>
        <v>0</v>
      </c>
      <c r="J842" s="72">
        <f t="shared" si="158"/>
        <v>0</v>
      </c>
      <c r="K842" s="80"/>
      <c r="L842" s="72">
        <f t="shared" si="157"/>
        <v>0</v>
      </c>
      <c r="M842" s="72">
        <f>0</f>
        <v>0</v>
      </c>
      <c r="N842" s="72">
        <f t="shared" si="163"/>
        <v>0</v>
      </c>
      <c r="O842" s="72">
        <f t="shared" si="164"/>
        <v>0</v>
      </c>
      <c r="P842" s="72">
        <f t="shared" si="165"/>
        <v>0</v>
      </c>
      <c r="Q842" s="72">
        <f t="shared" si="159"/>
        <v>0</v>
      </c>
      <c r="R842" s="74">
        <f t="shared" si="166"/>
        <v>0</v>
      </c>
      <c r="S842" s="75">
        <f>IF(I842&gt;0,Q842-(SUM($J$7:J842)+$E$35),0)</f>
        <v>0</v>
      </c>
      <c r="T842" s="76">
        <f t="shared" si="167"/>
        <v>1</v>
      </c>
      <c r="U842" s="76">
        <f t="shared" si="168"/>
        <v>0</v>
      </c>
      <c r="V842" s="77">
        <f t="shared" si="160"/>
        <v>360</v>
      </c>
      <c r="W842" s="78">
        <f t="shared" si="161"/>
        <v>0</v>
      </c>
    </row>
    <row r="843" spans="9:23" x14ac:dyDescent="0.25">
      <c r="I843" s="79">
        <f t="shared" si="162"/>
        <v>0</v>
      </c>
      <c r="J843" s="72">
        <f t="shared" si="158"/>
        <v>0</v>
      </c>
      <c r="K843" s="80"/>
      <c r="L843" s="72">
        <f t="shared" si="157"/>
        <v>0</v>
      </c>
      <c r="M843" s="72">
        <f>0</f>
        <v>0</v>
      </c>
      <c r="N843" s="72">
        <f t="shared" si="163"/>
        <v>0</v>
      </c>
      <c r="O843" s="72">
        <f t="shared" si="164"/>
        <v>0</v>
      </c>
      <c r="P843" s="72">
        <f t="shared" si="165"/>
        <v>0</v>
      </c>
      <c r="Q843" s="72">
        <f t="shared" si="159"/>
        <v>0</v>
      </c>
      <c r="R843" s="74">
        <f t="shared" si="166"/>
        <v>0</v>
      </c>
      <c r="S843" s="75">
        <f>IF(I843&gt;0,Q843-(SUM($J$7:J843)+$E$35),0)</f>
        <v>0</v>
      </c>
      <c r="T843" s="76">
        <f t="shared" si="167"/>
        <v>1</v>
      </c>
      <c r="U843" s="76">
        <f t="shared" si="168"/>
        <v>0</v>
      </c>
      <c r="V843" s="77">
        <f t="shared" si="160"/>
        <v>360</v>
      </c>
      <c r="W843" s="78">
        <f t="shared" si="161"/>
        <v>0</v>
      </c>
    </row>
    <row r="844" spans="9:23" x14ac:dyDescent="0.25">
      <c r="I844" s="79">
        <f t="shared" si="162"/>
        <v>0</v>
      </c>
      <c r="J844" s="72">
        <f t="shared" si="158"/>
        <v>0</v>
      </c>
      <c r="K844" s="80"/>
      <c r="L844" s="72">
        <f t="shared" si="157"/>
        <v>0</v>
      </c>
      <c r="M844" s="72">
        <f>0</f>
        <v>0</v>
      </c>
      <c r="N844" s="72">
        <f t="shared" si="163"/>
        <v>0</v>
      </c>
      <c r="O844" s="72">
        <f t="shared" si="164"/>
        <v>0</v>
      </c>
      <c r="P844" s="72">
        <f t="shared" si="165"/>
        <v>0</v>
      </c>
      <c r="Q844" s="72">
        <f t="shared" si="159"/>
        <v>0</v>
      </c>
      <c r="R844" s="74">
        <f t="shared" si="166"/>
        <v>0</v>
      </c>
      <c r="S844" s="75">
        <f>IF(I844&gt;0,Q844-(SUM($J$7:J844)+$E$35),0)</f>
        <v>0</v>
      </c>
      <c r="T844" s="76">
        <f t="shared" si="167"/>
        <v>1</v>
      </c>
      <c r="U844" s="76">
        <f t="shared" si="168"/>
        <v>0</v>
      </c>
      <c r="V844" s="77">
        <f t="shared" si="160"/>
        <v>360</v>
      </c>
      <c r="W844" s="78">
        <f t="shared" si="161"/>
        <v>0</v>
      </c>
    </row>
    <row r="845" spans="9:23" x14ac:dyDescent="0.25">
      <c r="I845" s="79">
        <f t="shared" si="162"/>
        <v>0</v>
      </c>
      <c r="J845" s="72">
        <f t="shared" si="158"/>
        <v>0</v>
      </c>
      <c r="K845" s="80"/>
      <c r="L845" s="72">
        <f t="shared" si="157"/>
        <v>0</v>
      </c>
      <c r="M845" s="72">
        <f>0</f>
        <v>0</v>
      </c>
      <c r="N845" s="72">
        <f t="shared" si="163"/>
        <v>0</v>
      </c>
      <c r="O845" s="72">
        <f t="shared" si="164"/>
        <v>0</v>
      </c>
      <c r="P845" s="72">
        <f t="shared" si="165"/>
        <v>0</v>
      </c>
      <c r="Q845" s="72">
        <f t="shared" si="159"/>
        <v>0</v>
      </c>
      <c r="R845" s="74">
        <f t="shared" si="166"/>
        <v>0</v>
      </c>
      <c r="S845" s="75">
        <f>IF(I845&gt;0,Q845-(SUM($J$7:J845)+$E$35),0)</f>
        <v>0</v>
      </c>
      <c r="T845" s="76">
        <f t="shared" si="167"/>
        <v>1</v>
      </c>
      <c r="U845" s="76">
        <f t="shared" si="168"/>
        <v>0</v>
      </c>
      <c r="V845" s="77">
        <f t="shared" si="160"/>
        <v>360</v>
      </c>
      <c r="W845" s="78">
        <f t="shared" si="161"/>
        <v>0</v>
      </c>
    </row>
    <row r="846" spans="9:23" x14ac:dyDescent="0.25">
      <c r="I846" s="79">
        <f t="shared" si="162"/>
        <v>0</v>
      </c>
      <c r="J846" s="72">
        <f t="shared" si="158"/>
        <v>0</v>
      </c>
      <c r="K846" s="80"/>
      <c r="L846" s="72">
        <f t="shared" si="157"/>
        <v>0</v>
      </c>
      <c r="M846" s="72">
        <f>0</f>
        <v>0</v>
      </c>
      <c r="N846" s="72">
        <f t="shared" si="163"/>
        <v>0</v>
      </c>
      <c r="O846" s="72">
        <f t="shared" si="164"/>
        <v>0</v>
      </c>
      <c r="P846" s="72">
        <f t="shared" si="165"/>
        <v>0</v>
      </c>
      <c r="Q846" s="72">
        <f t="shared" si="159"/>
        <v>0</v>
      </c>
      <c r="R846" s="74">
        <f t="shared" si="166"/>
        <v>0</v>
      </c>
      <c r="S846" s="75">
        <f>IF(I846&gt;0,Q846-(SUM($J$7:J846)+$E$35),0)</f>
        <v>0</v>
      </c>
      <c r="T846" s="76">
        <f t="shared" si="167"/>
        <v>1</v>
      </c>
      <c r="U846" s="76">
        <f t="shared" si="168"/>
        <v>0</v>
      </c>
      <c r="V846" s="77">
        <f t="shared" si="160"/>
        <v>360</v>
      </c>
      <c r="W846" s="78">
        <f t="shared" si="161"/>
        <v>0</v>
      </c>
    </row>
    <row r="847" spans="9:23" x14ac:dyDescent="0.25">
      <c r="I847" s="79">
        <f t="shared" si="162"/>
        <v>0</v>
      </c>
      <c r="J847" s="72">
        <f t="shared" si="158"/>
        <v>0</v>
      </c>
      <c r="K847" s="80"/>
      <c r="L847" s="72">
        <f t="shared" si="157"/>
        <v>0</v>
      </c>
      <c r="M847" s="72">
        <f>0</f>
        <v>0</v>
      </c>
      <c r="N847" s="72">
        <f t="shared" si="163"/>
        <v>0</v>
      </c>
      <c r="O847" s="72">
        <f t="shared" si="164"/>
        <v>0</v>
      </c>
      <c r="P847" s="72">
        <f t="shared" si="165"/>
        <v>0</v>
      </c>
      <c r="Q847" s="72">
        <f t="shared" si="159"/>
        <v>0</v>
      </c>
      <c r="R847" s="74">
        <f t="shared" si="166"/>
        <v>0</v>
      </c>
      <c r="S847" s="75">
        <f>IF(I847&gt;0,Q847-(SUM($J$7:J847)+$E$35),0)</f>
        <v>0</v>
      </c>
      <c r="T847" s="76">
        <f t="shared" si="167"/>
        <v>1</v>
      </c>
      <c r="U847" s="76">
        <f t="shared" si="168"/>
        <v>0</v>
      </c>
      <c r="V847" s="77">
        <f t="shared" si="160"/>
        <v>360</v>
      </c>
      <c r="W847" s="78">
        <f t="shared" si="161"/>
        <v>0</v>
      </c>
    </row>
    <row r="848" spans="9:23" x14ac:dyDescent="0.25">
      <c r="I848" s="79">
        <f t="shared" si="162"/>
        <v>0</v>
      </c>
      <c r="J848" s="72">
        <f t="shared" si="158"/>
        <v>0</v>
      </c>
      <c r="K848" s="80"/>
      <c r="L848" s="72">
        <f t="shared" si="157"/>
        <v>0</v>
      </c>
      <c r="M848" s="72">
        <f>0</f>
        <v>0</v>
      </c>
      <c r="N848" s="72">
        <f t="shared" si="163"/>
        <v>0</v>
      </c>
      <c r="O848" s="72">
        <f t="shared" si="164"/>
        <v>0</v>
      </c>
      <c r="P848" s="72">
        <f t="shared" si="165"/>
        <v>0</v>
      </c>
      <c r="Q848" s="72">
        <f t="shared" si="159"/>
        <v>0</v>
      </c>
      <c r="R848" s="74">
        <f t="shared" si="166"/>
        <v>0</v>
      </c>
      <c r="S848" s="75">
        <f>IF(I848&gt;0,Q848-(SUM($J$7:J848)+$E$35),0)</f>
        <v>0</v>
      </c>
      <c r="T848" s="76">
        <f t="shared" si="167"/>
        <v>1</v>
      </c>
      <c r="U848" s="76">
        <f t="shared" si="168"/>
        <v>0</v>
      </c>
      <c r="V848" s="77">
        <f t="shared" si="160"/>
        <v>360</v>
      </c>
      <c r="W848" s="78">
        <f t="shared" si="161"/>
        <v>0</v>
      </c>
    </row>
    <row r="849" spans="9:23" x14ac:dyDescent="0.25">
      <c r="I849" s="79">
        <f t="shared" si="162"/>
        <v>0</v>
      </c>
      <c r="J849" s="72">
        <f t="shared" si="158"/>
        <v>0</v>
      </c>
      <c r="K849" s="80"/>
      <c r="L849" s="72">
        <f t="shared" si="157"/>
        <v>0</v>
      </c>
      <c r="M849" s="72">
        <f>0</f>
        <v>0</v>
      </c>
      <c r="N849" s="72">
        <f t="shared" si="163"/>
        <v>0</v>
      </c>
      <c r="O849" s="72">
        <f t="shared" si="164"/>
        <v>0</v>
      </c>
      <c r="P849" s="72">
        <f t="shared" si="165"/>
        <v>0</v>
      </c>
      <c r="Q849" s="72">
        <f t="shared" si="159"/>
        <v>0</v>
      </c>
      <c r="R849" s="74">
        <f t="shared" si="166"/>
        <v>0</v>
      </c>
      <c r="S849" s="75">
        <f>IF(I849&gt;0,Q849-(SUM($J$7:J849)+$E$35),0)</f>
        <v>0</v>
      </c>
      <c r="T849" s="76">
        <f t="shared" si="167"/>
        <v>1</v>
      </c>
      <c r="U849" s="76">
        <f t="shared" si="168"/>
        <v>0</v>
      </c>
      <c r="V849" s="77">
        <f t="shared" si="160"/>
        <v>360</v>
      </c>
      <c r="W849" s="78">
        <f t="shared" si="161"/>
        <v>0</v>
      </c>
    </row>
    <row r="850" spans="9:23" x14ac:dyDescent="0.25">
      <c r="I850" s="79">
        <f t="shared" si="162"/>
        <v>0</v>
      </c>
      <c r="J850" s="72">
        <f t="shared" si="158"/>
        <v>0</v>
      </c>
      <c r="K850" s="80"/>
      <c r="L850" s="72">
        <f t="shared" si="157"/>
        <v>0</v>
      </c>
      <c r="M850" s="72">
        <f>0</f>
        <v>0</v>
      </c>
      <c r="N850" s="72">
        <f t="shared" si="163"/>
        <v>0</v>
      </c>
      <c r="O850" s="72">
        <f t="shared" si="164"/>
        <v>0</v>
      </c>
      <c r="P850" s="72">
        <f t="shared" si="165"/>
        <v>0</v>
      </c>
      <c r="Q850" s="72">
        <f t="shared" si="159"/>
        <v>0</v>
      </c>
      <c r="R850" s="74">
        <f t="shared" si="166"/>
        <v>0</v>
      </c>
      <c r="S850" s="75">
        <f>IF(I850&gt;0,Q850-(SUM($J$7:J850)+$E$35),0)</f>
        <v>0</v>
      </c>
      <c r="T850" s="76">
        <f t="shared" si="167"/>
        <v>1</v>
      </c>
      <c r="U850" s="76">
        <f t="shared" si="168"/>
        <v>0</v>
      </c>
      <c r="V850" s="77">
        <f t="shared" si="160"/>
        <v>360</v>
      </c>
      <c r="W850" s="78">
        <f t="shared" si="161"/>
        <v>0</v>
      </c>
    </row>
    <row r="851" spans="9:23" x14ac:dyDescent="0.25">
      <c r="I851" s="79">
        <f t="shared" si="162"/>
        <v>0</v>
      </c>
      <c r="J851" s="72">
        <f t="shared" si="158"/>
        <v>0</v>
      </c>
      <c r="K851" s="80"/>
      <c r="L851" s="72">
        <f t="shared" si="157"/>
        <v>0</v>
      </c>
      <c r="M851" s="72">
        <f>0</f>
        <v>0</v>
      </c>
      <c r="N851" s="72">
        <f t="shared" si="163"/>
        <v>0</v>
      </c>
      <c r="O851" s="72">
        <f t="shared" si="164"/>
        <v>0</v>
      </c>
      <c r="P851" s="72">
        <f t="shared" si="165"/>
        <v>0</v>
      </c>
      <c r="Q851" s="72">
        <f t="shared" si="159"/>
        <v>0</v>
      </c>
      <c r="R851" s="74">
        <f t="shared" si="166"/>
        <v>0</v>
      </c>
      <c r="S851" s="75">
        <f>IF(I851&gt;0,Q851-(SUM($J$7:J851)+$E$35),0)</f>
        <v>0</v>
      </c>
      <c r="T851" s="76">
        <f t="shared" si="167"/>
        <v>1</v>
      </c>
      <c r="U851" s="76">
        <f t="shared" si="168"/>
        <v>0</v>
      </c>
      <c r="V851" s="77">
        <f t="shared" si="160"/>
        <v>360</v>
      </c>
      <c r="W851" s="78">
        <f t="shared" si="161"/>
        <v>0</v>
      </c>
    </row>
    <row r="852" spans="9:23" x14ac:dyDescent="0.25">
      <c r="I852" s="79">
        <f t="shared" si="162"/>
        <v>0</v>
      </c>
      <c r="J852" s="72">
        <f t="shared" si="158"/>
        <v>0</v>
      </c>
      <c r="K852" s="80"/>
      <c r="L852" s="72">
        <f t="shared" si="157"/>
        <v>0</v>
      </c>
      <c r="M852" s="72">
        <f>0</f>
        <v>0</v>
      </c>
      <c r="N852" s="72">
        <f t="shared" si="163"/>
        <v>0</v>
      </c>
      <c r="O852" s="72">
        <f t="shared" si="164"/>
        <v>0</v>
      </c>
      <c r="P852" s="72">
        <f t="shared" si="165"/>
        <v>0</v>
      </c>
      <c r="Q852" s="72">
        <f t="shared" si="159"/>
        <v>0</v>
      </c>
      <c r="R852" s="74">
        <f t="shared" si="166"/>
        <v>0</v>
      </c>
      <c r="S852" s="75">
        <f>IF(I852&gt;0,Q852-(SUM($J$7:J852)+$E$35),0)</f>
        <v>0</v>
      </c>
      <c r="T852" s="76">
        <f t="shared" si="167"/>
        <v>1</v>
      </c>
      <c r="U852" s="76">
        <f t="shared" si="168"/>
        <v>0</v>
      </c>
      <c r="V852" s="77">
        <f t="shared" si="160"/>
        <v>360</v>
      </c>
      <c r="W852" s="78">
        <f t="shared" si="161"/>
        <v>0</v>
      </c>
    </row>
    <row r="853" spans="9:23" x14ac:dyDescent="0.25">
      <c r="I853" s="79">
        <f t="shared" si="162"/>
        <v>0</v>
      </c>
      <c r="J853" s="72">
        <f t="shared" si="158"/>
        <v>0</v>
      </c>
      <c r="K853" s="80"/>
      <c r="L853" s="72">
        <f t="shared" si="157"/>
        <v>0</v>
      </c>
      <c r="M853" s="72">
        <f>0</f>
        <v>0</v>
      </c>
      <c r="N853" s="72">
        <f t="shared" si="163"/>
        <v>0</v>
      </c>
      <c r="O853" s="72">
        <f t="shared" si="164"/>
        <v>0</v>
      </c>
      <c r="P853" s="72">
        <f t="shared" si="165"/>
        <v>0</v>
      </c>
      <c r="Q853" s="72">
        <f t="shared" si="159"/>
        <v>0</v>
      </c>
      <c r="R853" s="74">
        <f t="shared" si="166"/>
        <v>0</v>
      </c>
      <c r="S853" s="75">
        <f>IF(I853&gt;0,Q853-(SUM($J$7:J853)+$E$35),0)</f>
        <v>0</v>
      </c>
      <c r="T853" s="76">
        <f t="shared" si="167"/>
        <v>1</v>
      </c>
      <c r="U853" s="76">
        <f t="shared" si="168"/>
        <v>0</v>
      </c>
      <c r="V853" s="77">
        <f t="shared" si="160"/>
        <v>360</v>
      </c>
      <c r="W853" s="78">
        <f t="shared" si="161"/>
        <v>0</v>
      </c>
    </row>
    <row r="854" spans="9:23" x14ac:dyDescent="0.25">
      <c r="I854" s="79">
        <f t="shared" si="162"/>
        <v>0</v>
      </c>
      <c r="J854" s="72">
        <f t="shared" si="158"/>
        <v>0</v>
      </c>
      <c r="K854" s="80"/>
      <c r="L854" s="72">
        <f t="shared" si="157"/>
        <v>0</v>
      </c>
      <c r="M854" s="72">
        <f>0</f>
        <v>0</v>
      </c>
      <c r="N854" s="72">
        <f t="shared" si="163"/>
        <v>0</v>
      </c>
      <c r="O854" s="72">
        <f t="shared" si="164"/>
        <v>0</v>
      </c>
      <c r="P854" s="72">
        <f t="shared" si="165"/>
        <v>0</v>
      </c>
      <c r="Q854" s="72">
        <f t="shared" si="159"/>
        <v>0</v>
      </c>
      <c r="R854" s="74">
        <f t="shared" si="166"/>
        <v>0</v>
      </c>
      <c r="S854" s="75">
        <f>IF(I854&gt;0,Q854-(SUM($J$7:J854)+$E$35),0)</f>
        <v>0</v>
      </c>
      <c r="T854" s="76">
        <f t="shared" si="167"/>
        <v>1</v>
      </c>
      <c r="U854" s="76">
        <f t="shared" si="168"/>
        <v>0</v>
      </c>
      <c r="V854" s="77">
        <f t="shared" si="160"/>
        <v>360</v>
      </c>
      <c r="W854" s="78">
        <f t="shared" si="161"/>
        <v>0</v>
      </c>
    </row>
    <row r="855" spans="9:23" x14ac:dyDescent="0.25">
      <c r="I855" s="79">
        <f t="shared" si="162"/>
        <v>0</v>
      </c>
      <c r="J855" s="72">
        <f t="shared" si="158"/>
        <v>0</v>
      </c>
      <c r="K855" s="80"/>
      <c r="L855" s="72">
        <f t="shared" si="157"/>
        <v>0</v>
      </c>
      <c r="M855" s="72">
        <f>0</f>
        <v>0</v>
      </c>
      <c r="N855" s="72">
        <f t="shared" si="163"/>
        <v>0</v>
      </c>
      <c r="O855" s="72">
        <f t="shared" si="164"/>
        <v>0</v>
      </c>
      <c r="P855" s="72">
        <f t="shared" si="165"/>
        <v>0</v>
      </c>
      <c r="Q855" s="72">
        <f t="shared" si="159"/>
        <v>0</v>
      </c>
      <c r="R855" s="74">
        <f t="shared" si="166"/>
        <v>0</v>
      </c>
      <c r="S855" s="75">
        <f>IF(I855&gt;0,Q855-(SUM($J$7:J855)+$E$35),0)</f>
        <v>0</v>
      </c>
      <c r="T855" s="76">
        <f t="shared" si="167"/>
        <v>1</v>
      </c>
      <c r="U855" s="76">
        <f t="shared" si="168"/>
        <v>0</v>
      </c>
      <c r="V855" s="77">
        <f t="shared" si="160"/>
        <v>360</v>
      </c>
      <c r="W855" s="78">
        <f t="shared" si="161"/>
        <v>0</v>
      </c>
    </row>
    <row r="856" spans="9:23" x14ac:dyDescent="0.25">
      <c r="I856" s="79">
        <f t="shared" si="162"/>
        <v>0</v>
      </c>
      <c r="J856" s="72">
        <f t="shared" si="158"/>
        <v>0</v>
      </c>
      <c r="K856" s="80"/>
      <c r="L856" s="72">
        <f t="shared" si="157"/>
        <v>0</v>
      </c>
      <c r="M856" s="72">
        <f>0</f>
        <v>0</v>
      </c>
      <c r="N856" s="72">
        <f t="shared" si="163"/>
        <v>0</v>
      </c>
      <c r="O856" s="72">
        <f t="shared" si="164"/>
        <v>0</v>
      </c>
      <c r="P856" s="72">
        <f t="shared" si="165"/>
        <v>0</v>
      </c>
      <c r="Q856" s="72">
        <f t="shared" si="159"/>
        <v>0</v>
      </c>
      <c r="R856" s="74">
        <f t="shared" si="166"/>
        <v>0</v>
      </c>
      <c r="S856" s="75">
        <f>IF(I856&gt;0,Q856-(SUM($J$7:J856)+$E$35),0)</f>
        <v>0</v>
      </c>
      <c r="T856" s="76">
        <f t="shared" si="167"/>
        <v>1</v>
      </c>
      <c r="U856" s="76">
        <f t="shared" si="168"/>
        <v>0</v>
      </c>
      <c r="V856" s="77">
        <f t="shared" si="160"/>
        <v>360</v>
      </c>
      <c r="W856" s="78">
        <f t="shared" si="161"/>
        <v>0</v>
      </c>
    </row>
    <row r="857" spans="9:23" x14ac:dyDescent="0.25">
      <c r="I857" s="79">
        <f t="shared" si="162"/>
        <v>0</v>
      </c>
      <c r="J857" s="72">
        <f t="shared" si="158"/>
        <v>0</v>
      </c>
      <c r="K857" s="80"/>
      <c r="L857" s="72">
        <f t="shared" si="157"/>
        <v>0</v>
      </c>
      <c r="M857" s="72">
        <f>0</f>
        <v>0</v>
      </c>
      <c r="N857" s="72">
        <f t="shared" si="163"/>
        <v>0</v>
      </c>
      <c r="O857" s="72">
        <f t="shared" si="164"/>
        <v>0</v>
      </c>
      <c r="P857" s="72">
        <f t="shared" si="165"/>
        <v>0</v>
      </c>
      <c r="Q857" s="72">
        <f t="shared" si="159"/>
        <v>0</v>
      </c>
      <c r="R857" s="74">
        <f t="shared" si="166"/>
        <v>0</v>
      </c>
      <c r="S857" s="75">
        <f>IF(I857&gt;0,Q857-(SUM($J$7:J857)+$E$35),0)</f>
        <v>0</v>
      </c>
      <c r="T857" s="76">
        <f t="shared" si="167"/>
        <v>1</v>
      </c>
      <c r="U857" s="76">
        <f t="shared" si="168"/>
        <v>0</v>
      </c>
      <c r="V857" s="77">
        <f t="shared" si="160"/>
        <v>360</v>
      </c>
      <c r="W857" s="78">
        <f t="shared" si="161"/>
        <v>0</v>
      </c>
    </row>
    <row r="858" spans="9:23" x14ac:dyDescent="0.25">
      <c r="I858" s="79">
        <f t="shared" si="162"/>
        <v>0</v>
      </c>
      <c r="J858" s="72">
        <f t="shared" si="158"/>
        <v>0</v>
      </c>
      <c r="K858" s="80"/>
      <c r="L858" s="72">
        <f t="shared" si="157"/>
        <v>0</v>
      </c>
      <c r="M858" s="72">
        <f>0</f>
        <v>0</v>
      </c>
      <c r="N858" s="72">
        <f t="shared" si="163"/>
        <v>0</v>
      </c>
      <c r="O858" s="72">
        <f t="shared" si="164"/>
        <v>0</v>
      </c>
      <c r="P858" s="72">
        <f t="shared" si="165"/>
        <v>0</v>
      </c>
      <c r="Q858" s="72">
        <f t="shared" si="159"/>
        <v>0</v>
      </c>
      <c r="R858" s="74">
        <f t="shared" si="166"/>
        <v>0</v>
      </c>
      <c r="S858" s="75">
        <f>IF(I858&gt;0,Q858-(SUM($J$7:J858)+$E$35),0)</f>
        <v>0</v>
      </c>
      <c r="T858" s="76">
        <f t="shared" si="167"/>
        <v>1</v>
      </c>
      <c r="U858" s="76">
        <f t="shared" si="168"/>
        <v>0</v>
      </c>
      <c r="V858" s="77">
        <f t="shared" si="160"/>
        <v>360</v>
      </c>
      <c r="W858" s="78">
        <f t="shared" si="161"/>
        <v>0</v>
      </c>
    </row>
    <row r="859" spans="9:23" x14ac:dyDescent="0.25">
      <c r="I859" s="79">
        <f t="shared" si="162"/>
        <v>0</v>
      </c>
      <c r="J859" s="72">
        <f t="shared" si="158"/>
        <v>0</v>
      </c>
      <c r="K859" s="80"/>
      <c r="L859" s="72">
        <f t="shared" si="157"/>
        <v>0</v>
      </c>
      <c r="M859" s="72">
        <f>0</f>
        <v>0</v>
      </c>
      <c r="N859" s="72">
        <f t="shared" si="163"/>
        <v>0</v>
      </c>
      <c r="O859" s="72">
        <f t="shared" si="164"/>
        <v>0</v>
      </c>
      <c r="P859" s="72">
        <f t="shared" si="165"/>
        <v>0</v>
      </c>
      <c r="Q859" s="72">
        <f t="shared" si="159"/>
        <v>0</v>
      </c>
      <c r="R859" s="74">
        <f t="shared" si="166"/>
        <v>0</v>
      </c>
      <c r="S859" s="75">
        <f>IF(I859&gt;0,Q859-(SUM($J$7:J859)+$E$35),0)</f>
        <v>0</v>
      </c>
      <c r="T859" s="76">
        <f t="shared" si="167"/>
        <v>1</v>
      </c>
      <c r="U859" s="76">
        <f t="shared" si="168"/>
        <v>0</v>
      </c>
      <c r="V859" s="77">
        <f t="shared" si="160"/>
        <v>360</v>
      </c>
      <c r="W859" s="78">
        <f t="shared" si="161"/>
        <v>0</v>
      </c>
    </row>
    <row r="860" spans="9:23" x14ac:dyDescent="0.25">
      <c r="I860" s="79">
        <f t="shared" si="162"/>
        <v>0</v>
      </c>
      <c r="J860" s="72">
        <f t="shared" si="158"/>
        <v>0</v>
      </c>
      <c r="K860" s="80"/>
      <c r="L860" s="72">
        <f t="shared" si="157"/>
        <v>0</v>
      </c>
      <c r="M860" s="72">
        <f>0</f>
        <v>0</v>
      </c>
      <c r="N860" s="72">
        <f t="shared" si="163"/>
        <v>0</v>
      </c>
      <c r="O860" s="72">
        <f t="shared" si="164"/>
        <v>0</v>
      </c>
      <c r="P860" s="72">
        <f t="shared" si="165"/>
        <v>0</v>
      </c>
      <c r="Q860" s="72">
        <f t="shared" si="159"/>
        <v>0</v>
      </c>
      <c r="R860" s="74">
        <f t="shared" si="166"/>
        <v>0</v>
      </c>
      <c r="S860" s="75">
        <f>IF(I860&gt;0,Q860-(SUM($J$7:J860)+$E$35),0)</f>
        <v>0</v>
      </c>
      <c r="T860" s="76">
        <f t="shared" si="167"/>
        <v>1</v>
      </c>
      <c r="U860" s="76">
        <f t="shared" si="168"/>
        <v>0</v>
      </c>
      <c r="V860" s="77">
        <f t="shared" si="160"/>
        <v>360</v>
      </c>
      <c r="W860" s="78">
        <f t="shared" si="161"/>
        <v>0</v>
      </c>
    </row>
    <row r="861" spans="9:23" x14ac:dyDescent="0.25">
      <c r="I861" s="79">
        <f t="shared" si="162"/>
        <v>0</v>
      </c>
      <c r="J861" s="72">
        <f t="shared" si="158"/>
        <v>0</v>
      </c>
      <c r="K861" s="80"/>
      <c r="L861" s="72">
        <f t="shared" si="157"/>
        <v>0</v>
      </c>
      <c r="M861" s="72">
        <f>0</f>
        <v>0</v>
      </c>
      <c r="N861" s="72">
        <f t="shared" si="163"/>
        <v>0</v>
      </c>
      <c r="O861" s="72">
        <f t="shared" si="164"/>
        <v>0</v>
      </c>
      <c r="P861" s="72">
        <f t="shared" si="165"/>
        <v>0</v>
      </c>
      <c r="Q861" s="72">
        <f t="shared" si="159"/>
        <v>0</v>
      </c>
      <c r="R861" s="74">
        <f t="shared" si="166"/>
        <v>0</v>
      </c>
      <c r="S861" s="75">
        <f>IF(I861&gt;0,Q861-(SUM($J$7:J861)+$E$35),0)</f>
        <v>0</v>
      </c>
      <c r="T861" s="76">
        <f t="shared" si="167"/>
        <v>1</v>
      </c>
      <c r="U861" s="76">
        <f t="shared" si="168"/>
        <v>0</v>
      </c>
      <c r="V861" s="77">
        <f t="shared" si="160"/>
        <v>360</v>
      </c>
      <c r="W861" s="78">
        <f t="shared" si="161"/>
        <v>0</v>
      </c>
    </row>
    <row r="862" spans="9:23" x14ac:dyDescent="0.25">
      <c r="I862" s="79">
        <f t="shared" si="162"/>
        <v>0</v>
      </c>
      <c r="J862" s="72">
        <f t="shared" si="158"/>
        <v>0</v>
      </c>
      <c r="K862" s="80"/>
      <c r="L862" s="72">
        <f t="shared" si="157"/>
        <v>0</v>
      </c>
      <c r="M862" s="72">
        <f>0</f>
        <v>0</v>
      </c>
      <c r="N862" s="72">
        <f t="shared" si="163"/>
        <v>0</v>
      </c>
      <c r="O862" s="72">
        <f t="shared" si="164"/>
        <v>0</v>
      </c>
      <c r="P862" s="72">
        <f t="shared" si="165"/>
        <v>0</v>
      </c>
      <c r="Q862" s="72">
        <f t="shared" si="159"/>
        <v>0</v>
      </c>
      <c r="R862" s="74">
        <f t="shared" si="166"/>
        <v>0</v>
      </c>
      <c r="S862" s="75">
        <f>IF(I862&gt;0,Q862-(SUM($J$7:J862)+$E$35),0)</f>
        <v>0</v>
      </c>
      <c r="T862" s="76">
        <f t="shared" si="167"/>
        <v>1</v>
      </c>
      <c r="U862" s="76">
        <f t="shared" si="168"/>
        <v>0</v>
      </c>
      <c r="V862" s="77">
        <f t="shared" si="160"/>
        <v>360</v>
      </c>
      <c r="W862" s="78">
        <f t="shared" si="161"/>
        <v>0</v>
      </c>
    </row>
    <row r="863" spans="9:23" x14ac:dyDescent="0.25">
      <c r="I863" s="79">
        <f t="shared" si="162"/>
        <v>0</v>
      </c>
      <c r="J863" s="72">
        <f t="shared" si="158"/>
        <v>0</v>
      </c>
      <c r="K863" s="80"/>
      <c r="L863" s="72">
        <f t="shared" si="157"/>
        <v>0</v>
      </c>
      <c r="M863" s="72">
        <f>0</f>
        <v>0</v>
      </c>
      <c r="N863" s="72">
        <f t="shared" si="163"/>
        <v>0</v>
      </c>
      <c r="O863" s="72">
        <f t="shared" si="164"/>
        <v>0</v>
      </c>
      <c r="P863" s="72">
        <f t="shared" si="165"/>
        <v>0</v>
      </c>
      <c r="Q863" s="72">
        <f t="shared" si="159"/>
        <v>0</v>
      </c>
      <c r="R863" s="74">
        <f t="shared" si="166"/>
        <v>0</v>
      </c>
      <c r="S863" s="75">
        <f>IF(I863&gt;0,Q863-(SUM($J$7:J863)+$E$35),0)</f>
        <v>0</v>
      </c>
      <c r="T863" s="76">
        <f t="shared" si="167"/>
        <v>1</v>
      </c>
      <c r="U863" s="76">
        <f t="shared" si="168"/>
        <v>0</v>
      </c>
      <c r="V863" s="77">
        <f t="shared" si="160"/>
        <v>360</v>
      </c>
      <c r="W863" s="78">
        <f t="shared" si="161"/>
        <v>0</v>
      </c>
    </row>
    <row r="864" spans="9:23" x14ac:dyDescent="0.25">
      <c r="I864" s="79">
        <f t="shared" si="162"/>
        <v>0</v>
      </c>
      <c r="J864" s="72">
        <f t="shared" si="158"/>
        <v>0</v>
      </c>
      <c r="K864" s="80"/>
      <c r="L864" s="72">
        <f t="shared" si="157"/>
        <v>0</v>
      </c>
      <c r="M864" s="72">
        <f>0</f>
        <v>0</v>
      </c>
      <c r="N864" s="72">
        <f t="shared" si="163"/>
        <v>0</v>
      </c>
      <c r="O864" s="72">
        <f t="shared" si="164"/>
        <v>0</v>
      </c>
      <c r="P864" s="72">
        <f t="shared" si="165"/>
        <v>0</v>
      </c>
      <c r="Q864" s="72">
        <f t="shared" si="159"/>
        <v>0</v>
      </c>
      <c r="R864" s="74">
        <f t="shared" si="166"/>
        <v>0</v>
      </c>
      <c r="S864" s="75">
        <f>IF(I864&gt;0,Q864-(SUM($J$7:J864)+$E$35),0)</f>
        <v>0</v>
      </c>
      <c r="T864" s="76">
        <f t="shared" si="167"/>
        <v>1</v>
      </c>
      <c r="U864" s="76">
        <f t="shared" si="168"/>
        <v>0</v>
      </c>
      <c r="V864" s="77">
        <f t="shared" si="160"/>
        <v>360</v>
      </c>
      <c r="W864" s="78">
        <f t="shared" si="161"/>
        <v>0</v>
      </c>
    </row>
    <row r="865" spans="9:23" x14ac:dyDescent="0.25">
      <c r="I865" s="79">
        <f t="shared" si="162"/>
        <v>0</v>
      </c>
      <c r="J865" s="72">
        <f t="shared" si="158"/>
        <v>0</v>
      </c>
      <c r="K865" s="80"/>
      <c r="L865" s="72">
        <f t="shared" si="157"/>
        <v>0</v>
      </c>
      <c r="M865" s="72">
        <f>0</f>
        <v>0</v>
      </c>
      <c r="N865" s="72">
        <f t="shared" si="163"/>
        <v>0</v>
      </c>
      <c r="O865" s="72">
        <f t="shared" si="164"/>
        <v>0</v>
      </c>
      <c r="P865" s="72">
        <f t="shared" si="165"/>
        <v>0</v>
      </c>
      <c r="Q865" s="72">
        <f t="shared" si="159"/>
        <v>0</v>
      </c>
      <c r="R865" s="74">
        <f t="shared" si="166"/>
        <v>0</v>
      </c>
      <c r="S865" s="75">
        <f>IF(I865&gt;0,Q865-(SUM($J$7:J865)+$E$35),0)</f>
        <v>0</v>
      </c>
      <c r="T865" s="76">
        <f t="shared" si="167"/>
        <v>1</v>
      </c>
      <c r="U865" s="76">
        <f t="shared" si="168"/>
        <v>0</v>
      </c>
      <c r="V865" s="77">
        <f t="shared" si="160"/>
        <v>360</v>
      </c>
      <c r="W865" s="78">
        <f t="shared" si="161"/>
        <v>0</v>
      </c>
    </row>
    <row r="866" spans="9:23" x14ac:dyDescent="0.25">
      <c r="I866" s="79">
        <f t="shared" si="162"/>
        <v>0</v>
      </c>
      <c r="J866" s="72">
        <f t="shared" si="158"/>
        <v>0</v>
      </c>
      <c r="K866" s="80"/>
      <c r="L866" s="72">
        <f t="shared" si="157"/>
        <v>0</v>
      </c>
      <c r="M866" s="72">
        <f>0</f>
        <v>0</v>
      </c>
      <c r="N866" s="72">
        <f t="shared" si="163"/>
        <v>0</v>
      </c>
      <c r="O866" s="72">
        <f t="shared" si="164"/>
        <v>0</v>
      </c>
      <c r="P866" s="72">
        <f t="shared" si="165"/>
        <v>0</v>
      </c>
      <c r="Q866" s="72">
        <f t="shared" si="159"/>
        <v>0</v>
      </c>
      <c r="R866" s="74">
        <f t="shared" si="166"/>
        <v>0</v>
      </c>
      <c r="S866" s="75">
        <f>IF(I866&gt;0,Q866-(SUM($J$7:J866)+$E$35),0)</f>
        <v>0</v>
      </c>
      <c r="T866" s="76">
        <f t="shared" si="167"/>
        <v>1</v>
      </c>
      <c r="U866" s="76">
        <f t="shared" si="168"/>
        <v>0</v>
      </c>
      <c r="V866" s="77">
        <f t="shared" si="160"/>
        <v>360</v>
      </c>
      <c r="W866" s="78">
        <f t="shared" si="161"/>
        <v>0</v>
      </c>
    </row>
    <row r="867" spans="9:23" x14ac:dyDescent="0.25">
      <c r="I867" s="79">
        <f t="shared" si="162"/>
        <v>0</v>
      </c>
      <c r="J867" s="72">
        <f t="shared" si="158"/>
        <v>0</v>
      </c>
      <c r="K867" s="80"/>
      <c r="L867" s="72">
        <f t="shared" si="157"/>
        <v>0</v>
      </c>
      <c r="M867" s="72">
        <f>0</f>
        <v>0</v>
      </c>
      <c r="N867" s="72">
        <f t="shared" si="163"/>
        <v>0</v>
      </c>
      <c r="O867" s="72">
        <f t="shared" si="164"/>
        <v>0</v>
      </c>
      <c r="P867" s="72">
        <f t="shared" si="165"/>
        <v>0</v>
      </c>
      <c r="Q867" s="72">
        <f t="shared" si="159"/>
        <v>0</v>
      </c>
      <c r="R867" s="74">
        <f t="shared" si="166"/>
        <v>0</v>
      </c>
      <c r="S867" s="75">
        <f>IF(I867&gt;0,Q867-(SUM($J$7:J867)+$E$35),0)</f>
        <v>0</v>
      </c>
      <c r="T867" s="76">
        <f t="shared" si="167"/>
        <v>1</v>
      </c>
      <c r="U867" s="76">
        <f t="shared" si="168"/>
        <v>0</v>
      </c>
      <c r="V867" s="77">
        <f t="shared" si="160"/>
        <v>360</v>
      </c>
      <c r="W867" s="78">
        <f t="shared" si="161"/>
        <v>0</v>
      </c>
    </row>
    <row r="868" spans="9:23" x14ac:dyDescent="0.25">
      <c r="I868" s="79">
        <f t="shared" si="162"/>
        <v>0</v>
      </c>
      <c r="J868" s="72">
        <f t="shared" si="158"/>
        <v>0</v>
      </c>
      <c r="K868" s="80"/>
      <c r="L868" s="72">
        <f t="shared" si="157"/>
        <v>0</v>
      </c>
      <c r="M868" s="72">
        <f>0</f>
        <v>0</v>
      </c>
      <c r="N868" s="72">
        <f t="shared" si="163"/>
        <v>0</v>
      </c>
      <c r="O868" s="72">
        <f t="shared" si="164"/>
        <v>0</v>
      </c>
      <c r="P868" s="72">
        <f t="shared" si="165"/>
        <v>0</v>
      </c>
      <c r="Q868" s="72">
        <f t="shared" si="159"/>
        <v>0</v>
      </c>
      <c r="R868" s="74">
        <f t="shared" si="166"/>
        <v>0</v>
      </c>
      <c r="S868" s="75">
        <f>IF(I868&gt;0,Q868-(SUM($J$7:J868)+$E$35),0)</f>
        <v>0</v>
      </c>
      <c r="T868" s="76">
        <f t="shared" si="167"/>
        <v>1</v>
      </c>
      <c r="U868" s="76">
        <f t="shared" si="168"/>
        <v>0</v>
      </c>
      <c r="V868" s="77">
        <f t="shared" si="160"/>
        <v>360</v>
      </c>
      <c r="W868" s="78">
        <f t="shared" si="161"/>
        <v>0</v>
      </c>
    </row>
    <row r="869" spans="9:23" x14ac:dyDescent="0.25">
      <c r="I869" s="79">
        <f t="shared" si="162"/>
        <v>0</v>
      </c>
      <c r="J869" s="72">
        <f t="shared" si="158"/>
        <v>0</v>
      </c>
      <c r="K869" s="80"/>
      <c r="L869" s="72">
        <f t="shared" ref="L869:L932" si="169">IF(I869&gt;0,IF((MOD(I869,12)=0),$B$22+$B$48*$B$35,$B$48*$B$35),0)</f>
        <v>0</v>
      </c>
      <c r="M869" s="72">
        <f>0</f>
        <v>0</v>
      </c>
      <c r="N869" s="72">
        <f t="shared" si="163"/>
        <v>0</v>
      </c>
      <c r="O869" s="72">
        <f t="shared" si="164"/>
        <v>0</v>
      </c>
      <c r="P869" s="72">
        <f t="shared" si="165"/>
        <v>0</v>
      </c>
      <c r="Q869" s="72">
        <f t="shared" si="159"/>
        <v>0</v>
      </c>
      <c r="R869" s="74">
        <f t="shared" si="166"/>
        <v>0</v>
      </c>
      <c r="S869" s="75">
        <f>IF(I869&gt;0,Q869-(SUM($J$7:J869)+$E$35),0)</f>
        <v>0</v>
      </c>
      <c r="T869" s="76">
        <f t="shared" si="167"/>
        <v>1</v>
      </c>
      <c r="U869" s="76">
        <f t="shared" si="168"/>
        <v>0</v>
      </c>
      <c r="V869" s="77">
        <f t="shared" si="160"/>
        <v>360</v>
      </c>
      <c r="W869" s="78">
        <f t="shared" si="161"/>
        <v>0</v>
      </c>
    </row>
    <row r="870" spans="9:23" x14ac:dyDescent="0.25">
      <c r="I870" s="79">
        <f t="shared" si="162"/>
        <v>0</v>
      </c>
      <c r="J870" s="72">
        <f t="shared" si="158"/>
        <v>0</v>
      </c>
      <c r="K870" s="80"/>
      <c r="L870" s="72">
        <f t="shared" si="169"/>
        <v>0</v>
      </c>
      <c r="M870" s="72">
        <f>0</f>
        <v>0</v>
      </c>
      <c r="N870" s="72">
        <f t="shared" si="163"/>
        <v>0</v>
      </c>
      <c r="O870" s="72">
        <f t="shared" si="164"/>
        <v>0</v>
      </c>
      <c r="P870" s="72">
        <f t="shared" si="165"/>
        <v>0</v>
      </c>
      <c r="Q870" s="72">
        <f t="shared" si="159"/>
        <v>0</v>
      </c>
      <c r="R870" s="74">
        <f t="shared" si="166"/>
        <v>0</v>
      </c>
      <c r="S870" s="75">
        <f>IF(I870&gt;0,Q870-(SUM($J$7:J870)+$E$35),0)</f>
        <v>0</v>
      </c>
      <c r="T870" s="76">
        <f t="shared" si="167"/>
        <v>1</v>
      </c>
      <c r="U870" s="76">
        <f t="shared" si="168"/>
        <v>0</v>
      </c>
      <c r="V870" s="77">
        <f t="shared" si="160"/>
        <v>360</v>
      </c>
      <c r="W870" s="78">
        <f t="shared" si="161"/>
        <v>0</v>
      </c>
    </row>
    <row r="871" spans="9:23" x14ac:dyDescent="0.25">
      <c r="I871" s="79">
        <f t="shared" si="162"/>
        <v>0</v>
      </c>
      <c r="J871" s="72">
        <f t="shared" si="158"/>
        <v>0</v>
      </c>
      <c r="K871" s="80"/>
      <c r="L871" s="72">
        <f t="shared" si="169"/>
        <v>0</v>
      </c>
      <c r="M871" s="72">
        <f>0</f>
        <v>0</v>
      </c>
      <c r="N871" s="72">
        <f t="shared" si="163"/>
        <v>0</v>
      </c>
      <c r="O871" s="72">
        <f t="shared" si="164"/>
        <v>0</v>
      </c>
      <c r="P871" s="72">
        <f t="shared" si="165"/>
        <v>0</v>
      </c>
      <c r="Q871" s="72">
        <f t="shared" si="159"/>
        <v>0</v>
      </c>
      <c r="R871" s="74">
        <f t="shared" si="166"/>
        <v>0</v>
      </c>
      <c r="S871" s="75">
        <f>IF(I871&gt;0,Q871-(SUM($J$7:J871)+$E$35),0)</f>
        <v>0</v>
      </c>
      <c r="T871" s="76">
        <f t="shared" si="167"/>
        <v>1</v>
      </c>
      <c r="U871" s="76">
        <f t="shared" si="168"/>
        <v>0</v>
      </c>
      <c r="V871" s="77">
        <f t="shared" si="160"/>
        <v>360</v>
      </c>
      <c r="W871" s="78">
        <f t="shared" si="161"/>
        <v>0</v>
      </c>
    </row>
    <row r="872" spans="9:23" x14ac:dyDescent="0.25">
      <c r="I872" s="79">
        <f t="shared" si="162"/>
        <v>0</v>
      </c>
      <c r="J872" s="72">
        <f t="shared" si="158"/>
        <v>0</v>
      </c>
      <c r="K872" s="80"/>
      <c r="L872" s="72">
        <f t="shared" si="169"/>
        <v>0</v>
      </c>
      <c r="M872" s="72">
        <f>0</f>
        <v>0</v>
      </c>
      <c r="N872" s="72">
        <f t="shared" si="163"/>
        <v>0</v>
      </c>
      <c r="O872" s="72">
        <f t="shared" si="164"/>
        <v>0</v>
      </c>
      <c r="P872" s="72">
        <f t="shared" si="165"/>
        <v>0</v>
      </c>
      <c r="Q872" s="72">
        <f t="shared" si="159"/>
        <v>0</v>
      </c>
      <c r="R872" s="74">
        <f t="shared" si="166"/>
        <v>0</v>
      </c>
      <c r="S872" s="75">
        <f>IF(I872&gt;0,Q872-(SUM($J$7:J872)+$E$35),0)</f>
        <v>0</v>
      </c>
      <c r="T872" s="76">
        <f t="shared" si="167"/>
        <v>1</v>
      </c>
      <c r="U872" s="76">
        <f t="shared" si="168"/>
        <v>0</v>
      </c>
      <c r="V872" s="77">
        <f t="shared" si="160"/>
        <v>360</v>
      </c>
      <c r="W872" s="78">
        <f t="shared" si="161"/>
        <v>0</v>
      </c>
    </row>
    <row r="873" spans="9:23" x14ac:dyDescent="0.25">
      <c r="I873" s="79">
        <f t="shared" si="162"/>
        <v>0</v>
      </c>
      <c r="J873" s="72">
        <f t="shared" si="158"/>
        <v>0</v>
      </c>
      <c r="K873" s="80"/>
      <c r="L873" s="72">
        <f t="shared" si="169"/>
        <v>0</v>
      </c>
      <c r="M873" s="72">
        <f>0</f>
        <v>0</v>
      </c>
      <c r="N873" s="72">
        <f t="shared" si="163"/>
        <v>0</v>
      </c>
      <c r="O873" s="72">
        <f t="shared" si="164"/>
        <v>0</v>
      </c>
      <c r="P873" s="72">
        <f t="shared" si="165"/>
        <v>0</v>
      </c>
      <c r="Q873" s="72">
        <f t="shared" si="159"/>
        <v>0</v>
      </c>
      <c r="R873" s="74">
        <f t="shared" si="166"/>
        <v>0</v>
      </c>
      <c r="S873" s="75">
        <f>IF(I873&gt;0,Q873-(SUM($J$7:J873)+$E$35),0)</f>
        <v>0</v>
      </c>
      <c r="T873" s="76">
        <f t="shared" si="167"/>
        <v>1</v>
      </c>
      <c r="U873" s="76">
        <f t="shared" si="168"/>
        <v>0</v>
      </c>
      <c r="V873" s="77">
        <f t="shared" si="160"/>
        <v>360</v>
      </c>
      <c r="W873" s="78">
        <f t="shared" si="161"/>
        <v>0</v>
      </c>
    </row>
    <row r="874" spans="9:23" x14ac:dyDescent="0.25">
      <c r="I874" s="79">
        <f t="shared" si="162"/>
        <v>0</v>
      </c>
      <c r="J874" s="72">
        <f t="shared" si="158"/>
        <v>0</v>
      </c>
      <c r="K874" s="80"/>
      <c r="L874" s="72">
        <f t="shared" si="169"/>
        <v>0</v>
      </c>
      <c r="M874" s="72">
        <f>0</f>
        <v>0</v>
      </c>
      <c r="N874" s="72">
        <f t="shared" si="163"/>
        <v>0</v>
      </c>
      <c r="O874" s="72">
        <f t="shared" si="164"/>
        <v>0</v>
      </c>
      <c r="P874" s="72">
        <f t="shared" si="165"/>
        <v>0</v>
      </c>
      <c r="Q874" s="72">
        <f t="shared" si="159"/>
        <v>0</v>
      </c>
      <c r="R874" s="74">
        <f t="shared" si="166"/>
        <v>0</v>
      </c>
      <c r="S874" s="75">
        <f>IF(I874&gt;0,Q874-(SUM($J$7:J874)+$E$35),0)</f>
        <v>0</v>
      </c>
      <c r="T874" s="76">
        <f t="shared" si="167"/>
        <v>1</v>
      </c>
      <c r="U874" s="76">
        <f t="shared" si="168"/>
        <v>0</v>
      </c>
      <c r="V874" s="77">
        <f t="shared" si="160"/>
        <v>360</v>
      </c>
      <c r="W874" s="78">
        <f t="shared" si="161"/>
        <v>0</v>
      </c>
    </row>
    <row r="875" spans="9:23" x14ac:dyDescent="0.25">
      <c r="I875" s="79">
        <f t="shared" si="162"/>
        <v>0</v>
      </c>
      <c r="J875" s="72">
        <f t="shared" si="158"/>
        <v>0</v>
      </c>
      <c r="K875" s="80"/>
      <c r="L875" s="72">
        <f t="shared" si="169"/>
        <v>0</v>
      </c>
      <c r="M875" s="72">
        <f>0</f>
        <v>0</v>
      </c>
      <c r="N875" s="72">
        <f t="shared" si="163"/>
        <v>0</v>
      </c>
      <c r="O875" s="72">
        <f t="shared" si="164"/>
        <v>0</v>
      </c>
      <c r="P875" s="72">
        <f t="shared" si="165"/>
        <v>0</v>
      </c>
      <c r="Q875" s="72">
        <f t="shared" si="159"/>
        <v>0</v>
      </c>
      <c r="R875" s="74">
        <f t="shared" si="166"/>
        <v>0</v>
      </c>
      <c r="S875" s="75">
        <f>IF(I875&gt;0,Q875-(SUM($J$7:J875)+$E$35),0)</f>
        <v>0</v>
      </c>
      <c r="T875" s="76">
        <f t="shared" si="167"/>
        <v>1</v>
      </c>
      <c r="U875" s="76">
        <f t="shared" si="168"/>
        <v>0</v>
      </c>
      <c r="V875" s="77">
        <f t="shared" si="160"/>
        <v>360</v>
      </c>
      <c r="W875" s="78">
        <f t="shared" si="161"/>
        <v>0</v>
      </c>
    </row>
    <row r="876" spans="9:23" x14ac:dyDescent="0.25">
      <c r="I876" s="79">
        <f t="shared" si="162"/>
        <v>0</v>
      </c>
      <c r="J876" s="72">
        <f t="shared" si="158"/>
        <v>0</v>
      </c>
      <c r="K876" s="80"/>
      <c r="L876" s="72">
        <f t="shared" si="169"/>
        <v>0</v>
      </c>
      <c r="M876" s="72">
        <f>0</f>
        <v>0</v>
      </c>
      <c r="N876" s="72">
        <f t="shared" si="163"/>
        <v>0</v>
      </c>
      <c r="O876" s="72">
        <f t="shared" si="164"/>
        <v>0</v>
      </c>
      <c r="P876" s="72">
        <f t="shared" si="165"/>
        <v>0</v>
      </c>
      <c r="Q876" s="72">
        <f t="shared" si="159"/>
        <v>0</v>
      </c>
      <c r="R876" s="74">
        <f t="shared" si="166"/>
        <v>0</v>
      </c>
      <c r="S876" s="75">
        <f>IF(I876&gt;0,Q876-(SUM($J$7:J876)+$E$35),0)</f>
        <v>0</v>
      </c>
      <c r="T876" s="76">
        <f t="shared" si="167"/>
        <v>1</v>
      </c>
      <c r="U876" s="76">
        <f t="shared" si="168"/>
        <v>0</v>
      </c>
      <c r="V876" s="77">
        <f t="shared" si="160"/>
        <v>360</v>
      </c>
      <c r="W876" s="78">
        <f t="shared" si="161"/>
        <v>0</v>
      </c>
    </row>
    <row r="877" spans="9:23" x14ac:dyDescent="0.25">
      <c r="I877" s="79">
        <f t="shared" si="162"/>
        <v>0</v>
      </c>
      <c r="J877" s="72">
        <f t="shared" si="158"/>
        <v>0</v>
      </c>
      <c r="K877" s="80"/>
      <c r="L877" s="72">
        <f t="shared" si="169"/>
        <v>0</v>
      </c>
      <c r="M877" s="72">
        <f>0</f>
        <v>0</v>
      </c>
      <c r="N877" s="72">
        <f t="shared" si="163"/>
        <v>0</v>
      </c>
      <c r="O877" s="72">
        <f t="shared" si="164"/>
        <v>0</v>
      </c>
      <c r="P877" s="72">
        <f t="shared" si="165"/>
        <v>0</v>
      </c>
      <c r="Q877" s="72">
        <f t="shared" si="159"/>
        <v>0</v>
      </c>
      <c r="R877" s="74">
        <f t="shared" si="166"/>
        <v>0</v>
      </c>
      <c r="S877" s="75">
        <f>IF(I877&gt;0,Q877-(SUM($J$7:J877)+$E$35),0)</f>
        <v>0</v>
      </c>
      <c r="T877" s="76">
        <f t="shared" si="167"/>
        <v>1</v>
      </c>
      <c r="U877" s="76">
        <f t="shared" si="168"/>
        <v>0</v>
      </c>
      <c r="V877" s="77">
        <f t="shared" si="160"/>
        <v>360</v>
      </c>
      <c r="W877" s="78">
        <f t="shared" si="161"/>
        <v>0</v>
      </c>
    </row>
    <row r="878" spans="9:23" x14ac:dyDescent="0.25">
      <c r="I878" s="79">
        <f t="shared" si="162"/>
        <v>0</v>
      </c>
      <c r="J878" s="72">
        <f t="shared" si="158"/>
        <v>0</v>
      </c>
      <c r="K878" s="80"/>
      <c r="L878" s="72">
        <f t="shared" si="169"/>
        <v>0</v>
      </c>
      <c r="M878" s="72">
        <f>0</f>
        <v>0</v>
      </c>
      <c r="N878" s="72">
        <f t="shared" si="163"/>
        <v>0</v>
      </c>
      <c r="O878" s="72">
        <f t="shared" si="164"/>
        <v>0</v>
      </c>
      <c r="P878" s="72">
        <f t="shared" si="165"/>
        <v>0</v>
      </c>
      <c r="Q878" s="72">
        <f t="shared" si="159"/>
        <v>0</v>
      </c>
      <c r="R878" s="74">
        <f t="shared" si="166"/>
        <v>0</v>
      </c>
      <c r="S878" s="75">
        <f>IF(I878&gt;0,Q878-(SUM($J$7:J878)+$E$35),0)</f>
        <v>0</v>
      </c>
      <c r="T878" s="76">
        <f t="shared" si="167"/>
        <v>1</v>
      </c>
      <c r="U878" s="76">
        <f t="shared" si="168"/>
        <v>0</v>
      </c>
      <c r="V878" s="77">
        <f t="shared" si="160"/>
        <v>360</v>
      </c>
      <c r="W878" s="78">
        <f t="shared" si="161"/>
        <v>0</v>
      </c>
    </row>
    <row r="879" spans="9:23" x14ac:dyDescent="0.25">
      <c r="I879" s="79">
        <f t="shared" si="162"/>
        <v>0</v>
      </c>
      <c r="J879" s="72">
        <f t="shared" si="158"/>
        <v>0</v>
      </c>
      <c r="K879" s="80"/>
      <c r="L879" s="72">
        <f t="shared" si="169"/>
        <v>0</v>
      </c>
      <c r="M879" s="72">
        <f>0</f>
        <v>0</v>
      </c>
      <c r="N879" s="72">
        <f t="shared" si="163"/>
        <v>0</v>
      </c>
      <c r="O879" s="72">
        <f t="shared" si="164"/>
        <v>0</v>
      </c>
      <c r="P879" s="72">
        <f t="shared" si="165"/>
        <v>0</v>
      </c>
      <c r="Q879" s="72">
        <f t="shared" si="159"/>
        <v>0</v>
      </c>
      <c r="R879" s="74">
        <f t="shared" si="166"/>
        <v>0</v>
      </c>
      <c r="S879" s="75">
        <f>IF(I879&gt;0,Q879-(SUM($J$7:J879)+$E$35),0)</f>
        <v>0</v>
      </c>
      <c r="T879" s="76">
        <f t="shared" si="167"/>
        <v>1</v>
      </c>
      <c r="U879" s="76">
        <f t="shared" si="168"/>
        <v>0</v>
      </c>
      <c r="V879" s="77">
        <f t="shared" si="160"/>
        <v>360</v>
      </c>
      <c r="W879" s="78">
        <f t="shared" si="161"/>
        <v>0</v>
      </c>
    </row>
    <row r="880" spans="9:23" x14ac:dyDescent="0.25">
      <c r="I880" s="79">
        <f t="shared" si="162"/>
        <v>0</v>
      </c>
      <c r="J880" s="72">
        <f t="shared" si="158"/>
        <v>0</v>
      </c>
      <c r="K880" s="80"/>
      <c r="L880" s="72">
        <f t="shared" si="169"/>
        <v>0</v>
      </c>
      <c r="M880" s="72">
        <f>0</f>
        <v>0</v>
      </c>
      <c r="N880" s="72">
        <f t="shared" si="163"/>
        <v>0</v>
      </c>
      <c r="O880" s="72">
        <f t="shared" si="164"/>
        <v>0</v>
      </c>
      <c r="P880" s="72">
        <f t="shared" si="165"/>
        <v>0</v>
      </c>
      <c r="Q880" s="72">
        <f t="shared" si="159"/>
        <v>0</v>
      </c>
      <c r="R880" s="74">
        <f t="shared" si="166"/>
        <v>0</v>
      </c>
      <c r="S880" s="75">
        <f>IF(I880&gt;0,Q880-(SUM($J$7:J880)+$E$35),0)</f>
        <v>0</v>
      </c>
      <c r="T880" s="76">
        <f t="shared" si="167"/>
        <v>1</v>
      </c>
      <c r="U880" s="76">
        <f t="shared" si="168"/>
        <v>0</v>
      </c>
      <c r="V880" s="77">
        <f t="shared" si="160"/>
        <v>360</v>
      </c>
      <c r="W880" s="78">
        <f t="shared" si="161"/>
        <v>0</v>
      </c>
    </row>
    <row r="881" spans="9:23" x14ac:dyDescent="0.25">
      <c r="I881" s="79">
        <f t="shared" si="162"/>
        <v>0</v>
      </c>
      <c r="J881" s="72">
        <f t="shared" si="158"/>
        <v>0</v>
      </c>
      <c r="K881" s="80"/>
      <c r="L881" s="72">
        <f t="shared" si="169"/>
        <v>0</v>
      </c>
      <c r="M881" s="72">
        <f>0</f>
        <v>0</v>
      </c>
      <c r="N881" s="72">
        <f t="shared" si="163"/>
        <v>0</v>
      </c>
      <c r="O881" s="72">
        <f t="shared" si="164"/>
        <v>0</v>
      </c>
      <c r="P881" s="72">
        <f t="shared" si="165"/>
        <v>0</v>
      </c>
      <c r="Q881" s="72">
        <f t="shared" si="159"/>
        <v>0</v>
      </c>
      <c r="R881" s="74">
        <f t="shared" si="166"/>
        <v>0</v>
      </c>
      <c r="S881" s="75">
        <f>IF(I881&gt;0,Q881-(SUM($J$7:J881)+$E$35),0)</f>
        <v>0</v>
      </c>
      <c r="T881" s="76">
        <f t="shared" si="167"/>
        <v>1</v>
      </c>
      <c r="U881" s="76">
        <f t="shared" si="168"/>
        <v>0</v>
      </c>
      <c r="V881" s="77">
        <f t="shared" si="160"/>
        <v>360</v>
      </c>
      <c r="W881" s="78">
        <f t="shared" si="161"/>
        <v>0</v>
      </c>
    </row>
    <row r="882" spans="9:23" x14ac:dyDescent="0.25">
      <c r="I882" s="79">
        <f t="shared" si="162"/>
        <v>0</v>
      </c>
      <c r="J882" s="72">
        <f t="shared" si="158"/>
        <v>0</v>
      </c>
      <c r="K882" s="80"/>
      <c r="L882" s="72">
        <f t="shared" si="169"/>
        <v>0</v>
      </c>
      <c r="M882" s="72">
        <f>0</f>
        <v>0</v>
      </c>
      <c r="N882" s="72">
        <f t="shared" si="163"/>
        <v>0</v>
      </c>
      <c r="O882" s="72">
        <f t="shared" si="164"/>
        <v>0</v>
      </c>
      <c r="P882" s="72">
        <f t="shared" si="165"/>
        <v>0</v>
      </c>
      <c r="Q882" s="72">
        <f t="shared" si="159"/>
        <v>0</v>
      </c>
      <c r="R882" s="74">
        <f t="shared" si="166"/>
        <v>0</v>
      </c>
      <c r="S882" s="75">
        <f>IF(I882&gt;0,Q882-(SUM($J$7:J882)+$E$35),0)</f>
        <v>0</v>
      </c>
      <c r="T882" s="76">
        <f t="shared" si="167"/>
        <v>1</v>
      </c>
      <c r="U882" s="76">
        <f t="shared" si="168"/>
        <v>0</v>
      </c>
      <c r="V882" s="77">
        <f t="shared" si="160"/>
        <v>360</v>
      </c>
      <c r="W882" s="78">
        <f t="shared" si="161"/>
        <v>0</v>
      </c>
    </row>
    <row r="883" spans="9:23" x14ac:dyDescent="0.25">
      <c r="I883" s="79">
        <f t="shared" si="162"/>
        <v>0</v>
      </c>
      <c r="J883" s="72">
        <f t="shared" si="158"/>
        <v>0</v>
      </c>
      <c r="K883" s="80"/>
      <c r="L883" s="72">
        <f t="shared" si="169"/>
        <v>0</v>
      </c>
      <c r="M883" s="72">
        <f>0</f>
        <v>0</v>
      </c>
      <c r="N883" s="72">
        <f t="shared" si="163"/>
        <v>0</v>
      </c>
      <c r="O883" s="72">
        <f t="shared" si="164"/>
        <v>0</v>
      </c>
      <c r="P883" s="72">
        <f t="shared" si="165"/>
        <v>0</v>
      </c>
      <c r="Q883" s="72">
        <f t="shared" si="159"/>
        <v>0</v>
      </c>
      <c r="R883" s="74">
        <f t="shared" si="166"/>
        <v>0</v>
      </c>
      <c r="S883" s="75">
        <f>IF(I883&gt;0,Q883-(SUM($J$7:J883)+$E$35),0)</f>
        <v>0</v>
      </c>
      <c r="T883" s="76">
        <f t="shared" si="167"/>
        <v>1</v>
      </c>
      <c r="U883" s="76">
        <f t="shared" si="168"/>
        <v>0</v>
      </c>
      <c r="V883" s="77">
        <f t="shared" si="160"/>
        <v>360</v>
      </c>
      <c r="W883" s="78">
        <f t="shared" si="161"/>
        <v>0</v>
      </c>
    </row>
    <row r="884" spans="9:23" x14ac:dyDescent="0.25">
      <c r="I884" s="79">
        <f t="shared" si="162"/>
        <v>0</v>
      </c>
      <c r="J884" s="72">
        <f t="shared" si="158"/>
        <v>0</v>
      </c>
      <c r="K884" s="80"/>
      <c r="L884" s="72">
        <f t="shared" si="169"/>
        <v>0</v>
      </c>
      <c r="M884" s="72">
        <f>0</f>
        <v>0</v>
      </c>
      <c r="N884" s="72">
        <f t="shared" si="163"/>
        <v>0</v>
      </c>
      <c r="O884" s="72">
        <f t="shared" si="164"/>
        <v>0</v>
      </c>
      <c r="P884" s="72">
        <f t="shared" si="165"/>
        <v>0</v>
      </c>
      <c r="Q884" s="72">
        <f t="shared" si="159"/>
        <v>0</v>
      </c>
      <c r="R884" s="74">
        <f t="shared" si="166"/>
        <v>0</v>
      </c>
      <c r="S884" s="75">
        <f>IF(I884&gt;0,Q884-(SUM($J$7:J884)+$E$35),0)</f>
        <v>0</v>
      </c>
      <c r="T884" s="76">
        <f t="shared" si="167"/>
        <v>1</v>
      </c>
      <c r="U884" s="76">
        <f t="shared" si="168"/>
        <v>0</v>
      </c>
      <c r="V884" s="77">
        <f t="shared" si="160"/>
        <v>360</v>
      </c>
      <c r="W884" s="78">
        <f t="shared" si="161"/>
        <v>0</v>
      </c>
    </row>
    <row r="885" spans="9:23" x14ac:dyDescent="0.25">
      <c r="I885" s="79">
        <f t="shared" si="162"/>
        <v>0</v>
      </c>
      <c r="J885" s="72">
        <f t="shared" si="158"/>
        <v>0</v>
      </c>
      <c r="K885" s="80"/>
      <c r="L885" s="72">
        <f t="shared" si="169"/>
        <v>0</v>
      </c>
      <c r="M885" s="72">
        <f>0</f>
        <v>0</v>
      </c>
      <c r="N885" s="72">
        <f t="shared" si="163"/>
        <v>0</v>
      </c>
      <c r="O885" s="72">
        <f t="shared" si="164"/>
        <v>0</v>
      </c>
      <c r="P885" s="72">
        <f t="shared" si="165"/>
        <v>0</v>
      </c>
      <c r="Q885" s="72">
        <f t="shared" si="159"/>
        <v>0</v>
      </c>
      <c r="R885" s="74">
        <f t="shared" si="166"/>
        <v>0</v>
      </c>
      <c r="S885" s="75">
        <f>IF(I885&gt;0,Q885-(SUM($J$7:J885)+$E$35),0)</f>
        <v>0</v>
      </c>
      <c r="T885" s="76">
        <f t="shared" si="167"/>
        <v>1</v>
      </c>
      <c r="U885" s="76">
        <f t="shared" si="168"/>
        <v>0</v>
      </c>
      <c r="V885" s="77">
        <f t="shared" si="160"/>
        <v>360</v>
      </c>
      <c r="W885" s="78">
        <f t="shared" si="161"/>
        <v>0</v>
      </c>
    </row>
    <row r="886" spans="9:23" x14ac:dyDescent="0.25">
      <c r="I886" s="79">
        <f t="shared" si="162"/>
        <v>0</v>
      </c>
      <c r="J886" s="72">
        <f t="shared" si="158"/>
        <v>0</v>
      </c>
      <c r="K886" s="80"/>
      <c r="L886" s="72">
        <f t="shared" si="169"/>
        <v>0</v>
      </c>
      <c r="M886" s="72">
        <f>0</f>
        <v>0</v>
      </c>
      <c r="N886" s="72">
        <f t="shared" si="163"/>
        <v>0</v>
      </c>
      <c r="O886" s="72">
        <f t="shared" si="164"/>
        <v>0</v>
      </c>
      <c r="P886" s="72">
        <f t="shared" si="165"/>
        <v>0</v>
      </c>
      <c r="Q886" s="72">
        <f t="shared" si="159"/>
        <v>0</v>
      </c>
      <c r="R886" s="74">
        <f t="shared" si="166"/>
        <v>0</v>
      </c>
      <c r="S886" s="75">
        <f>IF(I886&gt;0,Q886-(SUM($J$7:J886)+$E$35),0)</f>
        <v>0</v>
      </c>
      <c r="T886" s="76">
        <f t="shared" si="167"/>
        <v>1</v>
      </c>
      <c r="U886" s="76">
        <f t="shared" si="168"/>
        <v>0</v>
      </c>
      <c r="V886" s="77">
        <f t="shared" si="160"/>
        <v>360</v>
      </c>
      <c r="W886" s="78">
        <f t="shared" si="161"/>
        <v>0</v>
      </c>
    </row>
    <row r="887" spans="9:23" x14ac:dyDescent="0.25">
      <c r="I887" s="79">
        <f t="shared" si="162"/>
        <v>0</v>
      </c>
      <c r="J887" s="72">
        <f t="shared" si="158"/>
        <v>0</v>
      </c>
      <c r="K887" s="80"/>
      <c r="L887" s="72">
        <f t="shared" si="169"/>
        <v>0</v>
      </c>
      <c r="M887" s="72">
        <f>0</f>
        <v>0</v>
      </c>
      <c r="N887" s="72">
        <f t="shared" si="163"/>
        <v>0</v>
      </c>
      <c r="O887" s="72">
        <f t="shared" si="164"/>
        <v>0</v>
      </c>
      <c r="P887" s="72">
        <f t="shared" si="165"/>
        <v>0</v>
      </c>
      <c r="Q887" s="72">
        <f t="shared" si="159"/>
        <v>0</v>
      </c>
      <c r="R887" s="74">
        <f t="shared" si="166"/>
        <v>0</v>
      </c>
      <c r="S887" s="75">
        <f>IF(I887&gt;0,Q887-(SUM($J$7:J887)+$E$35),0)</f>
        <v>0</v>
      </c>
      <c r="T887" s="76">
        <f t="shared" si="167"/>
        <v>1</v>
      </c>
      <c r="U887" s="76">
        <f t="shared" si="168"/>
        <v>0</v>
      </c>
      <c r="V887" s="77">
        <f t="shared" si="160"/>
        <v>360</v>
      </c>
      <c r="W887" s="78">
        <f t="shared" si="161"/>
        <v>0</v>
      </c>
    </row>
    <row r="888" spans="9:23" x14ac:dyDescent="0.25">
      <c r="I888" s="79">
        <f t="shared" si="162"/>
        <v>0</v>
      </c>
      <c r="J888" s="72">
        <f t="shared" si="158"/>
        <v>0</v>
      </c>
      <c r="K888" s="80"/>
      <c r="L888" s="72">
        <f t="shared" si="169"/>
        <v>0</v>
      </c>
      <c r="M888" s="72">
        <f>0</f>
        <v>0</v>
      </c>
      <c r="N888" s="72">
        <f t="shared" si="163"/>
        <v>0</v>
      </c>
      <c r="O888" s="72">
        <f t="shared" si="164"/>
        <v>0</v>
      </c>
      <c r="P888" s="72">
        <f t="shared" si="165"/>
        <v>0</v>
      </c>
      <c r="Q888" s="72">
        <f t="shared" si="159"/>
        <v>0</v>
      </c>
      <c r="R888" s="74">
        <f t="shared" si="166"/>
        <v>0</v>
      </c>
      <c r="S888" s="75">
        <f>IF(I888&gt;0,Q888-(SUM($J$7:J888)+$E$35),0)</f>
        <v>0</v>
      </c>
      <c r="T888" s="76">
        <f t="shared" si="167"/>
        <v>1</v>
      </c>
      <c r="U888" s="76">
        <f t="shared" si="168"/>
        <v>0</v>
      </c>
      <c r="V888" s="77">
        <f t="shared" si="160"/>
        <v>360</v>
      </c>
      <c r="W888" s="78">
        <f t="shared" si="161"/>
        <v>0</v>
      </c>
    </row>
    <row r="889" spans="9:23" x14ac:dyDescent="0.25">
      <c r="I889" s="79">
        <f t="shared" si="162"/>
        <v>0</v>
      </c>
      <c r="J889" s="72">
        <f t="shared" si="158"/>
        <v>0</v>
      </c>
      <c r="K889" s="80"/>
      <c r="L889" s="72">
        <f t="shared" si="169"/>
        <v>0</v>
      </c>
      <c r="M889" s="72">
        <f>0</f>
        <v>0</v>
      </c>
      <c r="N889" s="72">
        <f t="shared" si="163"/>
        <v>0</v>
      </c>
      <c r="O889" s="72">
        <f t="shared" si="164"/>
        <v>0</v>
      </c>
      <c r="P889" s="72">
        <f t="shared" si="165"/>
        <v>0</v>
      </c>
      <c r="Q889" s="72">
        <f t="shared" si="159"/>
        <v>0</v>
      </c>
      <c r="R889" s="74">
        <f t="shared" si="166"/>
        <v>0</v>
      </c>
      <c r="S889" s="75">
        <f>IF(I889&gt;0,Q889-(SUM($J$7:J889)+$E$35),0)</f>
        <v>0</v>
      </c>
      <c r="T889" s="76">
        <f t="shared" si="167"/>
        <v>1</v>
      </c>
      <c r="U889" s="76">
        <f t="shared" si="168"/>
        <v>0</v>
      </c>
      <c r="V889" s="77">
        <f t="shared" si="160"/>
        <v>360</v>
      </c>
      <c r="W889" s="78">
        <f t="shared" si="161"/>
        <v>0</v>
      </c>
    </row>
    <row r="890" spans="9:23" x14ac:dyDescent="0.25">
      <c r="I890" s="79">
        <f t="shared" si="162"/>
        <v>0</v>
      </c>
      <c r="J890" s="72">
        <f t="shared" si="158"/>
        <v>0</v>
      </c>
      <c r="K890" s="80"/>
      <c r="L890" s="72">
        <f t="shared" si="169"/>
        <v>0</v>
      </c>
      <c r="M890" s="72">
        <f>0</f>
        <v>0</v>
      </c>
      <c r="N890" s="72">
        <f t="shared" si="163"/>
        <v>0</v>
      </c>
      <c r="O890" s="72">
        <f t="shared" si="164"/>
        <v>0</v>
      </c>
      <c r="P890" s="72">
        <f t="shared" si="165"/>
        <v>0</v>
      </c>
      <c r="Q890" s="72">
        <f t="shared" si="159"/>
        <v>0</v>
      </c>
      <c r="R890" s="74">
        <f t="shared" si="166"/>
        <v>0</v>
      </c>
      <c r="S890" s="75">
        <f>IF(I890&gt;0,Q890-(SUM($J$7:J890)+$E$35),0)</f>
        <v>0</v>
      </c>
      <c r="T890" s="76">
        <f t="shared" si="167"/>
        <v>1</v>
      </c>
      <c r="U890" s="76">
        <f t="shared" si="168"/>
        <v>0</v>
      </c>
      <c r="V890" s="77">
        <f t="shared" si="160"/>
        <v>360</v>
      </c>
      <c r="W890" s="78">
        <f t="shared" si="161"/>
        <v>0</v>
      </c>
    </row>
    <row r="891" spans="9:23" x14ac:dyDescent="0.25">
      <c r="I891" s="79">
        <f t="shared" si="162"/>
        <v>0</v>
      </c>
      <c r="J891" s="72">
        <f t="shared" si="158"/>
        <v>0</v>
      </c>
      <c r="K891" s="80"/>
      <c r="L891" s="72">
        <f t="shared" si="169"/>
        <v>0</v>
      </c>
      <c r="M891" s="72">
        <f>0</f>
        <v>0</v>
      </c>
      <c r="N891" s="72">
        <f t="shared" si="163"/>
        <v>0</v>
      </c>
      <c r="O891" s="72">
        <f t="shared" si="164"/>
        <v>0</v>
      </c>
      <c r="P891" s="72">
        <f t="shared" si="165"/>
        <v>0</v>
      </c>
      <c r="Q891" s="72">
        <f t="shared" si="159"/>
        <v>0</v>
      </c>
      <c r="R891" s="74">
        <f t="shared" si="166"/>
        <v>0</v>
      </c>
      <c r="S891" s="75">
        <f>IF(I891&gt;0,Q891-(SUM($J$7:J891)+$E$35),0)</f>
        <v>0</v>
      </c>
      <c r="T891" s="76">
        <f t="shared" si="167"/>
        <v>1</v>
      </c>
      <c r="U891" s="76">
        <f t="shared" si="168"/>
        <v>0</v>
      </c>
      <c r="V891" s="77">
        <f t="shared" si="160"/>
        <v>360</v>
      </c>
      <c r="W891" s="78">
        <f t="shared" si="161"/>
        <v>0</v>
      </c>
    </row>
    <row r="892" spans="9:23" x14ac:dyDescent="0.25">
      <c r="I892" s="79">
        <f t="shared" si="162"/>
        <v>0</v>
      </c>
      <c r="J892" s="72">
        <f t="shared" si="158"/>
        <v>0</v>
      </c>
      <c r="K892" s="80"/>
      <c r="L892" s="72">
        <f t="shared" si="169"/>
        <v>0</v>
      </c>
      <c r="M892" s="72">
        <f>0</f>
        <v>0</v>
      </c>
      <c r="N892" s="72">
        <f t="shared" si="163"/>
        <v>0</v>
      </c>
      <c r="O892" s="72">
        <f t="shared" si="164"/>
        <v>0</v>
      </c>
      <c r="P892" s="72">
        <f t="shared" si="165"/>
        <v>0</v>
      </c>
      <c r="Q892" s="72">
        <f t="shared" si="159"/>
        <v>0</v>
      </c>
      <c r="R892" s="74">
        <f t="shared" si="166"/>
        <v>0</v>
      </c>
      <c r="S892" s="75">
        <f>IF(I892&gt;0,Q892-(SUM($J$7:J892)+$E$35),0)</f>
        <v>0</v>
      </c>
      <c r="T892" s="76">
        <f t="shared" si="167"/>
        <v>1</v>
      </c>
      <c r="U892" s="76">
        <f t="shared" si="168"/>
        <v>0</v>
      </c>
      <c r="V892" s="77">
        <f t="shared" si="160"/>
        <v>360</v>
      </c>
      <c r="W892" s="78">
        <f t="shared" si="161"/>
        <v>0</v>
      </c>
    </row>
    <row r="893" spans="9:23" x14ac:dyDescent="0.25">
      <c r="I893" s="79">
        <f t="shared" si="162"/>
        <v>0</v>
      </c>
      <c r="J893" s="72">
        <f t="shared" si="158"/>
        <v>0</v>
      </c>
      <c r="K893" s="80"/>
      <c r="L893" s="72">
        <f t="shared" si="169"/>
        <v>0</v>
      </c>
      <c r="M893" s="72">
        <f>0</f>
        <v>0</v>
      </c>
      <c r="N893" s="72">
        <f t="shared" si="163"/>
        <v>0</v>
      </c>
      <c r="O893" s="72">
        <f t="shared" si="164"/>
        <v>0</v>
      </c>
      <c r="P893" s="72">
        <f t="shared" si="165"/>
        <v>0</v>
      </c>
      <c r="Q893" s="72">
        <f t="shared" si="159"/>
        <v>0</v>
      </c>
      <c r="R893" s="74">
        <f t="shared" si="166"/>
        <v>0</v>
      </c>
      <c r="S893" s="75">
        <f>IF(I893&gt;0,Q893-(SUM($J$7:J893)+$E$35),0)</f>
        <v>0</v>
      </c>
      <c r="T893" s="76">
        <f t="shared" si="167"/>
        <v>1</v>
      </c>
      <c r="U893" s="76">
        <f t="shared" si="168"/>
        <v>0</v>
      </c>
      <c r="V893" s="77">
        <f t="shared" si="160"/>
        <v>360</v>
      </c>
      <c r="W893" s="78">
        <f t="shared" si="161"/>
        <v>0</v>
      </c>
    </row>
    <row r="894" spans="9:23" x14ac:dyDescent="0.25">
      <c r="I894" s="79">
        <f t="shared" si="162"/>
        <v>0</v>
      </c>
      <c r="J894" s="72">
        <f t="shared" si="158"/>
        <v>0</v>
      </c>
      <c r="K894" s="80"/>
      <c r="L894" s="72">
        <f t="shared" si="169"/>
        <v>0</v>
      </c>
      <c r="M894" s="72">
        <f>0</f>
        <v>0</v>
      </c>
      <c r="N894" s="72">
        <f t="shared" si="163"/>
        <v>0</v>
      </c>
      <c r="O894" s="72">
        <f t="shared" si="164"/>
        <v>0</v>
      </c>
      <c r="P894" s="72">
        <f t="shared" si="165"/>
        <v>0</v>
      </c>
      <c r="Q894" s="72">
        <f t="shared" si="159"/>
        <v>0</v>
      </c>
      <c r="R894" s="74">
        <f t="shared" si="166"/>
        <v>0</v>
      </c>
      <c r="S894" s="75">
        <f>IF(I894&gt;0,Q894-(SUM($J$7:J894)+$E$35),0)</f>
        <v>0</v>
      </c>
      <c r="T894" s="76">
        <f t="shared" si="167"/>
        <v>1</v>
      </c>
      <c r="U894" s="76">
        <f t="shared" si="168"/>
        <v>0</v>
      </c>
      <c r="V894" s="77">
        <f t="shared" si="160"/>
        <v>360</v>
      </c>
      <c r="W894" s="78">
        <f t="shared" si="161"/>
        <v>0</v>
      </c>
    </row>
    <row r="895" spans="9:23" x14ac:dyDescent="0.25">
      <c r="I895" s="79">
        <f t="shared" si="162"/>
        <v>0</v>
      </c>
      <c r="J895" s="72">
        <f t="shared" si="158"/>
        <v>0</v>
      </c>
      <c r="K895" s="80"/>
      <c r="L895" s="72">
        <f t="shared" si="169"/>
        <v>0</v>
      </c>
      <c r="M895" s="72">
        <f>0</f>
        <v>0</v>
      </c>
      <c r="N895" s="72">
        <f t="shared" si="163"/>
        <v>0</v>
      </c>
      <c r="O895" s="72">
        <f t="shared" si="164"/>
        <v>0</v>
      </c>
      <c r="P895" s="72">
        <f t="shared" si="165"/>
        <v>0</v>
      </c>
      <c r="Q895" s="72">
        <f t="shared" si="159"/>
        <v>0</v>
      </c>
      <c r="R895" s="74">
        <f t="shared" si="166"/>
        <v>0</v>
      </c>
      <c r="S895" s="75">
        <f>IF(I895&gt;0,Q895-(SUM($J$7:J895)+$E$35),0)</f>
        <v>0</v>
      </c>
      <c r="T895" s="76">
        <f t="shared" si="167"/>
        <v>1</v>
      </c>
      <c r="U895" s="76">
        <f t="shared" si="168"/>
        <v>0</v>
      </c>
      <c r="V895" s="77">
        <f t="shared" si="160"/>
        <v>360</v>
      </c>
      <c r="W895" s="78">
        <f t="shared" si="161"/>
        <v>0</v>
      </c>
    </row>
    <row r="896" spans="9:23" x14ac:dyDescent="0.25">
      <c r="I896" s="79">
        <f t="shared" si="162"/>
        <v>0</v>
      </c>
      <c r="J896" s="72">
        <f t="shared" si="158"/>
        <v>0</v>
      </c>
      <c r="K896" s="80"/>
      <c r="L896" s="72">
        <f t="shared" si="169"/>
        <v>0</v>
      </c>
      <c r="M896" s="72">
        <f>0</f>
        <v>0</v>
      </c>
      <c r="N896" s="72">
        <f t="shared" si="163"/>
        <v>0</v>
      </c>
      <c r="O896" s="72">
        <f t="shared" si="164"/>
        <v>0</v>
      </c>
      <c r="P896" s="72">
        <f t="shared" si="165"/>
        <v>0</v>
      </c>
      <c r="Q896" s="72">
        <f t="shared" si="159"/>
        <v>0</v>
      </c>
      <c r="R896" s="74">
        <f t="shared" si="166"/>
        <v>0</v>
      </c>
      <c r="S896" s="75">
        <f>IF(I896&gt;0,Q896-(SUM($J$7:J896)+$E$35),0)</f>
        <v>0</v>
      </c>
      <c r="T896" s="76">
        <f t="shared" si="167"/>
        <v>1</v>
      </c>
      <c r="U896" s="76">
        <f t="shared" si="168"/>
        <v>0</v>
      </c>
      <c r="V896" s="77">
        <f t="shared" si="160"/>
        <v>360</v>
      </c>
      <c r="W896" s="78">
        <f t="shared" si="161"/>
        <v>0</v>
      </c>
    </row>
    <row r="897" spans="9:23" x14ac:dyDescent="0.25">
      <c r="I897" s="79">
        <f t="shared" si="162"/>
        <v>0</v>
      </c>
      <c r="J897" s="72">
        <f t="shared" si="158"/>
        <v>0</v>
      </c>
      <c r="K897" s="80"/>
      <c r="L897" s="72">
        <f t="shared" si="169"/>
        <v>0</v>
      </c>
      <c r="M897" s="72">
        <f>0</f>
        <v>0</v>
      </c>
      <c r="N897" s="72">
        <f t="shared" si="163"/>
        <v>0</v>
      </c>
      <c r="O897" s="72">
        <f t="shared" si="164"/>
        <v>0</v>
      </c>
      <c r="P897" s="72">
        <f t="shared" si="165"/>
        <v>0</v>
      </c>
      <c r="Q897" s="72">
        <f t="shared" si="159"/>
        <v>0</v>
      </c>
      <c r="R897" s="74">
        <f t="shared" si="166"/>
        <v>0</v>
      </c>
      <c r="S897" s="75">
        <f>IF(I897&gt;0,Q897-(SUM($J$7:J897)+$E$35),0)</f>
        <v>0</v>
      </c>
      <c r="T897" s="76">
        <f t="shared" si="167"/>
        <v>1</v>
      </c>
      <c r="U897" s="76">
        <f t="shared" si="168"/>
        <v>0</v>
      </c>
      <c r="V897" s="77">
        <f t="shared" si="160"/>
        <v>360</v>
      </c>
      <c r="W897" s="78">
        <f t="shared" si="161"/>
        <v>0</v>
      </c>
    </row>
    <row r="898" spans="9:23" x14ac:dyDescent="0.25">
      <c r="I898" s="79">
        <f t="shared" si="162"/>
        <v>0</v>
      </c>
      <c r="J898" s="72">
        <f t="shared" si="158"/>
        <v>0</v>
      </c>
      <c r="K898" s="80"/>
      <c r="L898" s="72">
        <f t="shared" si="169"/>
        <v>0</v>
      </c>
      <c r="M898" s="72">
        <f>0</f>
        <v>0</v>
      </c>
      <c r="N898" s="72">
        <f t="shared" si="163"/>
        <v>0</v>
      </c>
      <c r="O898" s="72">
        <f t="shared" si="164"/>
        <v>0</v>
      </c>
      <c r="P898" s="72">
        <f t="shared" si="165"/>
        <v>0</v>
      </c>
      <c r="Q898" s="72">
        <f t="shared" si="159"/>
        <v>0</v>
      </c>
      <c r="R898" s="74">
        <f t="shared" si="166"/>
        <v>0</v>
      </c>
      <c r="S898" s="75">
        <f>IF(I898&gt;0,Q898-(SUM($J$7:J898)+$E$35),0)</f>
        <v>0</v>
      </c>
      <c r="T898" s="76">
        <f t="shared" si="167"/>
        <v>1</v>
      </c>
      <c r="U898" s="76">
        <f t="shared" si="168"/>
        <v>0</v>
      </c>
      <c r="V898" s="77">
        <f t="shared" si="160"/>
        <v>360</v>
      </c>
      <c r="W898" s="78">
        <f t="shared" si="161"/>
        <v>0</v>
      </c>
    </row>
    <row r="899" spans="9:23" x14ac:dyDescent="0.25">
      <c r="I899" s="79">
        <f t="shared" si="162"/>
        <v>0</v>
      </c>
      <c r="J899" s="72">
        <f t="shared" si="158"/>
        <v>0</v>
      </c>
      <c r="K899" s="80"/>
      <c r="L899" s="72">
        <f t="shared" si="169"/>
        <v>0</v>
      </c>
      <c r="M899" s="72">
        <f>0</f>
        <v>0</v>
      </c>
      <c r="N899" s="72">
        <f t="shared" si="163"/>
        <v>0</v>
      </c>
      <c r="O899" s="72">
        <f t="shared" si="164"/>
        <v>0</v>
      </c>
      <c r="P899" s="72">
        <f t="shared" si="165"/>
        <v>0</v>
      </c>
      <c r="Q899" s="72">
        <f t="shared" si="159"/>
        <v>0</v>
      </c>
      <c r="R899" s="74">
        <f t="shared" si="166"/>
        <v>0</v>
      </c>
      <c r="S899" s="75">
        <f>IF(I899&gt;0,Q899-(SUM($J$7:J899)+$E$35),0)</f>
        <v>0</v>
      </c>
      <c r="T899" s="76">
        <f t="shared" si="167"/>
        <v>1</v>
      </c>
      <c r="U899" s="76">
        <f t="shared" si="168"/>
        <v>0</v>
      </c>
      <c r="V899" s="77">
        <f t="shared" si="160"/>
        <v>360</v>
      </c>
      <c r="W899" s="78">
        <f t="shared" si="161"/>
        <v>0</v>
      </c>
    </row>
    <row r="900" spans="9:23" x14ac:dyDescent="0.25">
      <c r="I900" s="79">
        <f t="shared" si="162"/>
        <v>0</v>
      </c>
      <c r="J900" s="72">
        <f t="shared" si="158"/>
        <v>0</v>
      </c>
      <c r="K900" s="80"/>
      <c r="L900" s="72">
        <f t="shared" si="169"/>
        <v>0</v>
      </c>
      <c r="M900" s="72">
        <f>0</f>
        <v>0</v>
      </c>
      <c r="N900" s="72">
        <f t="shared" si="163"/>
        <v>0</v>
      </c>
      <c r="O900" s="72">
        <f t="shared" si="164"/>
        <v>0</v>
      </c>
      <c r="P900" s="72">
        <f t="shared" si="165"/>
        <v>0</v>
      </c>
      <c r="Q900" s="72">
        <f t="shared" si="159"/>
        <v>0</v>
      </c>
      <c r="R900" s="74">
        <f t="shared" si="166"/>
        <v>0</v>
      </c>
      <c r="S900" s="75">
        <f>IF(I900&gt;0,Q900-(SUM($J$7:J900)+$E$35),0)</f>
        <v>0</v>
      </c>
      <c r="T900" s="76">
        <f t="shared" si="167"/>
        <v>1</v>
      </c>
      <c r="U900" s="76">
        <f t="shared" si="168"/>
        <v>0</v>
      </c>
      <c r="V900" s="77">
        <f t="shared" si="160"/>
        <v>360</v>
      </c>
      <c r="W900" s="78">
        <f t="shared" si="161"/>
        <v>0</v>
      </c>
    </row>
    <row r="901" spans="9:23" x14ac:dyDescent="0.25">
      <c r="I901" s="79">
        <f t="shared" si="162"/>
        <v>0</v>
      </c>
      <c r="J901" s="72">
        <f t="shared" si="158"/>
        <v>0</v>
      </c>
      <c r="K901" s="80"/>
      <c r="L901" s="72">
        <f t="shared" si="169"/>
        <v>0</v>
      </c>
      <c r="M901" s="72">
        <f>0</f>
        <v>0</v>
      </c>
      <c r="N901" s="72">
        <f t="shared" si="163"/>
        <v>0</v>
      </c>
      <c r="O901" s="72">
        <f t="shared" si="164"/>
        <v>0</v>
      </c>
      <c r="P901" s="72">
        <f t="shared" si="165"/>
        <v>0</v>
      </c>
      <c r="Q901" s="72">
        <f t="shared" si="159"/>
        <v>0</v>
      </c>
      <c r="R901" s="74">
        <f t="shared" si="166"/>
        <v>0</v>
      </c>
      <c r="S901" s="75">
        <f>IF(I901&gt;0,Q901-(SUM($J$7:J901)+$E$35),0)</f>
        <v>0</v>
      </c>
      <c r="T901" s="76">
        <f t="shared" si="167"/>
        <v>1</v>
      </c>
      <c r="U901" s="76">
        <f t="shared" si="168"/>
        <v>0</v>
      </c>
      <c r="V901" s="77">
        <f t="shared" si="160"/>
        <v>360</v>
      </c>
      <c r="W901" s="78">
        <f t="shared" si="161"/>
        <v>0</v>
      </c>
    </row>
    <row r="902" spans="9:23" x14ac:dyDescent="0.25">
      <c r="I902" s="79">
        <f t="shared" si="162"/>
        <v>0</v>
      </c>
      <c r="J902" s="72">
        <f t="shared" si="158"/>
        <v>0</v>
      </c>
      <c r="K902" s="80"/>
      <c r="L902" s="72">
        <f t="shared" si="169"/>
        <v>0</v>
      </c>
      <c r="M902" s="72">
        <f>0</f>
        <v>0</v>
      </c>
      <c r="N902" s="72">
        <f t="shared" si="163"/>
        <v>0</v>
      </c>
      <c r="O902" s="72">
        <f t="shared" si="164"/>
        <v>0</v>
      </c>
      <c r="P902" s="72">
        <f t="shared" si="165"/>
        <v>0</v>
      </c>
      <c r="Q902" s="72">
        <f t="shared" si="159"/>
        <v>0</v>
      </c>
      <c r="R902" s="74">
        <f t="shared" si="166"/>
        <v>0</v>
      </c>
      <c r="S902" s="75">
        <f>IF(I902&gt;0,Q902-(SUM($J$7:J902)+$E$35),0)</f>
        <v>0</v>
      </c>
      <c r="T902" s="76">
        <f t="shared" si="167"/>
        <v>1</v>
      </c>
      <c r="U902" s="76">
        <f t="shared" si="168"/>
        <v>0</v>
      </c>
      <c r="V902" s="77">
        <f t="shared" si="160"/>
        <v>360</v>
      </c>
      <c r="W902" s="78">
        <f t="shared" si="161"/>
        <v>0</v>
      </c>
    </row>
    <row r="903" spans="9:23" x14ac:dyDescent="0.25">
      <c r="I903" s="79">
        <f t="shared" si="162"/>
        <v>0</v>
      </c>
      <c r="J903" s="72">
        <f t="shared" ref="J903:J966" si="170">(IF(I903&gt;0,$J$5,0))</f>
        <v>0</v>
      </c>
      <c r="K903" s="80"/>
      <c r="L903" s="72">
        <f t="shared" si="169"/>
        <v>0</v>
      </c>
      <c r="M903" s="72">
        <f>0</f>
        <v>0</v>
      </c>
      <c r="N903" s="72">
        <f t="shared" si="163"/>
        <v>0</v>
      </c>
      <c r="O903" s="72">
        <f t="shared" si="164"/>
        <v>0</v>
      </c>
      <c r="P903" s="72">
        <f t="shared" si="165"/>
        <v>0</v>
      </c>
      <c r="Q903" s="72">
        <f t="shared" ref="Q903:Q966" si="171">O903+P903</f>
        <v>0</v>
      </c>
      <c r="R903" s="74">
        <f t="shared" si="166"/>
        <v>0</v>
      </c>
      <c r="S903" s="75">
        <f>IF(I903&gt;0,Q903-(SUM($J$7:J903)+$E$35),0)</f>
        <v>0</v>
      </c>
      <c r="T903" s="76">
        <f t="shared" si="167"/>
        <v>1</v>
      </c>
      <c r="U903" s="76">
        <f t="shared" si="168"/>
        <v>0</v>
      </c>
      <c r="V903" s="77">
        <f t="shared" ref="V903:V966" si="172">$I$5-I904</f>
        <v>360</v>
      </c>
      <c r="W903" s="78">
        <f t="shared" ref="W903:W966" si="173">Q903</f>
        <v>0</v>
      </c>
    </row>
    <row r="904" spans="9:23" x14ac:dyDescent="0.25">
      <c r="I904" s="79">
        <f t="shared" ref="I904:I967" si="174">IF(I903-1&gt;0,I903-1,0)</f>
        <v>0</v>
      </c>
      <c r="J904" s="72">
        <f t="shared" si="170"/>
        <v>0</v>
      </c>
      <c r="K904" s="80"/>
      <c r="L904" s="72">
        <f t="shared" si="169"/>
        <v>0</v>
      </c>
      <c r="M904" s="72">
        <f>0</f>
        <v>0</v>
      </c>
      <c r="N904" s="72">
        <f t="shared" ref="N904:N967" si="175">IF(I904&gt;0,O904*($N$5/12),0)</f>
        <v>0</v>
      </c>
      <c r="O904" s="72">
        <f t="shared" ref="O904:O967" si="176">IF(I904&gt;0,(Q903+R904)*(1-($N$5/12)),0)</f>
        <v>0</v>
      </c>
      <c r="P904" s="72">
        <f t="shared" ref="P904:P967" si="177">O904*($B$15/12)</f>
        <v>0</v>
      </c>
      <c r="Q904" s="72">
        <f t="shared" si="171"/>
        <v>0</v>
      </c>
      <c r="R904" s="74">
        <f t="shared" ref="R904:R967" si="178">IF(I904&gt;0,(J904-K904-L904-M904),0)</f>
        <v>0</v>
      </c>
      <c r="S904" s="75">
        <f>IF(I904&gt;0,Q904-(SUM($J$7:J904)+$E$35),0)</f>
        <v>0</v>
      </c>
      <c r="T904" s="76">
        <f t="shared" ref="T904:T967" si="179">IF(S904&lt;0,0,1)</f>
        <v>1</v>
      </c>
      <c r="U904" s="76">
        <f t="shared" ref="U904:U967" si="180">T905-T904</f>
        <v>0</v>
      </c>
      <c r="V904" s="77">
        <f t="shared" si="172"/>
        <v>360</v>
      </c>
      <c r="W904" s="78">
        <f t="shared" si="173"/>
        <v>0</v>
      </c>
    </row>
    <row r="905" spans="9:23" x14ac:dyDescent="0.25">
      <c r="I905" s="79">
        <f t="shared" si="174"/>
        <v>0</v>
      </c>
      <c r="J905" s="72">
        <f t="shared" si="170"/>
        <v>0</v>
      </c>
      <c r="K905" s="80"/>
      <c r="L905" s="72">
        <f t="shared" si="169"/>
        <v>0</v>
      </c>
      <c r="M905" s="72">
        <f>0</f>
        <v>0</v>
      </c>
      <c r="N905" s="72">
        <f t="shared" si="175"/>
        <v>0</v>
      </c>
      <c r="O905" s="72">
        <f t="shared" si="176"/>
        <v>0</v>
      </c>
      <c r="P905" s="72">
        <f t="shared" si="177"/>
        <v>0</v>
      </c>
      <c r="Q905" s="72">
        <f t="shared" si="171"/>
        <v>0</v>
      </c>
      <c r="R905" s="74">
        <f t="shared" si="178"/>
        <v>0</v>
      </c>
      <c r="S905" s="75">
        <f>IF(I905&gt;0,Q905-(SUM($J$7:J905)+$E$35),0)</f>
        <v>0</v>
      </c>
      <c r="T905" s="76">
        <f t="shared" si="179"/>
        <v>1</v>
      </c>
      <c r="U905" s="76">
        <f t="shared" si="180"/>
        <v>0</v>
      </c>
      <c r="V905" s="77">
        <f t="shared" si="172"/>
        <v>360</v>
      </c>
      <c r="W905" s="78">
        <f t="shared" si="173"/>
        <v>0</v>
      </c>
    </row>
    <row r="906" spans="9:23" x14ac:dyDescent="0.25">
      <c r="I906" s="79">
        <f t="shared" si="174"/>
        <v>0</v>
      </c>
      <c r="J906" s="72">
        <f t="shared" si="170"/>
        <v>0</v>
      </c>
      <c r="K906" s="80"/>
      <c r="L906" s="72">
        <f t="shared" si="169"/>
        <v>0</v>
      </c>
      <c r="M906" s="72">
        <f>0</f>
        <v>0</v>
      </c>
      <c r="N906" s="72">
        <f t="shared" si="175"/>
        <v>0</v>
      </c>
      <c r="O906" s="72">
        <f t="shared" si="176"/>
        <v>0</v>
      </c>
      <c r="P906" s="72">
        <f t="shared" si="177"/>
        <v>0</v>
      </c>
      <c r="Q906" s="72">
        <f t="shared" si="171"/>
        <v>0</v>
      </c>
      <c r="R906" s="74">
        <f t="shared" si="178"/>
        <v>0</v>
      </c>
      <c r="S906" s="75">
        <f>IF(I906&gt;0,Q906-(SUM($J$7:J906)+$E$35),0)</f>
        <v>0</v>
      </c>
      <c r="T906" s="76">
        <f t="shared" si="179"/>
        <v>1</v>
      </c>
      <c r="U906" s="76">
        <f t="shared" si="180"/>
        <v>0</v>
      </c>
      <c r="V906" s="77">
        <f t="shared" si="172"/>
        <v>360</v>
      </c>
      <c r="W906" s="78">
        <f t="shared" si="173"/>
        <v>0</v>
      </c>
    </row>
    <row r="907" spans="9:23" x14ac:dyDescent="0.25">
      <c r="I907" s="79">
        <f t="shared" si="174"/>
        <v>0</v>
      </c>
      <c r="J907" s="72">
        <f t="shared" si="170"/>
        <v>0</v>
      </c>
      <c r="K907" s="80"/>
      <c r="L907" s="72">
        <f t="shared" si="169"/>
        <v>0</v>
      </c>
      <c r="M907" s="72">
        <f>0</f>
        <v>0</v>
      </c>
      <c r="N907" s="72">
        <f t="shared" si="175"/>
        <v>0</v>
      </c>
      <c r="O907" s="72">
        <f t="shared" si="176"/>
        <v>0</v>
      </c>
      <c r="P907" s="72">
        <f t="shared" si="177"/>
        <v>0</v>
      </c>
      <c r="Q907" s="72">
        <f t="shared" si="171"/>
        <v>0</v>
      </c>
      <c r="R907" s="74">
        <f t="shared" si="178"/>
        <v>0</v>
      </c>
      <c r="S907" s="75">
        <f>IF(I907&gt;0,Q907-(SUM($J$7:J907)+$E$35),0)</f>
        <v>0</v>
      </c>
      <c r="T907" s="76">
        <f t="shared" si="179"/>
        <v>1</v>
      </c>
      <c r="U907" s="76">
        <f t="shared" si="180"/>
        <v>0</v>
      </c>
      <c r="V907" s="77">
        <f t="shared" si="172"/>
        <v>360</v>
      </c>
      <c r="W907" s="78">
        <f t="shared" si="173"/>
        <v>0</v>
      </c>
    </row>
    <row r="908" spans="9:23" x14ac:dyDescent="0.25">
      <c r="I908" s="79">
        <f t="shared" si="174"/>
        <v>0</v>
      </c>
      <c r="J908" s="72">
        <f t="shared" si="170"/>
        <v>0</v>
      </c>
      <c r="K908" s="80"/>
      <c r="L908" s="72">
        <f t="shared" si="169"/>
        <v>0</v>
      </c>
      <c r="M908" s="72">
        <f>0</f>
        <v>0</v>
      </c>
      <c r="N908" s="72">
        <f t="shared" si="175"/>
        <v>0</v>
      </c>
      <c r="O908" s="72">
        <f t="shared" si="176"/>
        <v>0</v>
      </c>
      <c r="P908" s="72">
        <f t="shared" si="177"/>
        <v>0</v>
      </c>
      <c r="Q908" s="72">
        <f t="shared" si="171"/>
        <v>0</v>
      </c>
      <c r="R908" s="74">
        <f t="shared" si="178"/>
        <v>0</v>
      </c>
      <c r="S908" s="75">
        <f>IF(I908&gt;0,Q908-(SUM($J$7:J908)+$E$35),0)</f>
        <v>0</v>
      </c>
      <c r="T908" s="76">
        <f t="shared" si="179"/>
        <v>1</v>
      </c>
      <c r="U908" s="76">
        <f t="shared" si="180"/>
        <v>0</v>
      </c>
      <c r="V908" s="77">
        <f t="shared" si="172"/>
        <v>360</v>
      </c>
      <c r="W908" s="78">
        <f t="shared" si="173"/>
        <v>0</v>
      </c>
    </row>
    <row r="909" spans="9:23" x14ac:dyDescent="0.25">
      <c r="I909" s="79">
        <f t="shared" si="174"/>
        <v>0</v>
      </c>
      <c r="J909" s="72">
        <f t="shared" si="170"/>
        <v>0</v>
      </c>
      <c r="K909" s="80"/>
      <c r="L909" s="72">
        <f t="shared" si="169"/>
        <v>0</v>
      </c>
      <c r="M909" s="72">
        <f>0</f>
        <v>0</v>
      </c>
      <c r="N909" s="72">
        <f t="shared" si="175"/>
        <v>0</v>
      </c>
      <c r="O909" s="72">
        <f t="shared" si="176"/>
        <v>0</v>
      </c>
      <c r="P909" s="72">
        <f t="shared" si="177"/>
        <v>0</v>
      </c>
      <c r="Q909" s="72">
        <f t="shared" si="171"/>
        <v>0</v>
      </c>
      <c r="R909" s="74">
        <f t="shared" si="178"/>
        <v>0</v>
      </c>
      <c r="S909" s="75">
        <f>IF(I909&gt;0,Q909-(SUM($J$7:J909)+$E$35),0)</f>
        <v>0</v>
      </c>
      <c r="T909" s="76">
        <f t="shared" si="179"/>
        <v>1</v>
      </c>
      <c r="U909" s="76">
        <f t="shared" si="180"/>
        <v>0</v>
      </c>
      <c r="V909" s="77">
        <f t="shared" si="172"/>
        <v>360</v>
      </c>
      <c r="W909" s="78">
        <f t="shared" si="173"/>
        <v>0</v>
      </c>
    </row>
    <row r="910" spans="9:23" x14ac:dyDescent="0.25">
      <c r="I910" s="79">
        <f t="shared" si="174"/>
        <v>0</v>
      </c>
      <c r="J910" s="72">
        <f t="shared" si="170"/>
        <v>0</v>
      </c>
      <c r="K910" s="80"/>
      <c r="L910" s="72">
        <f t="shared" si="169"/>
        <v>0</v>
      </c>
      <c r="M910" s="72">
        <f>0</f>
        <v>0</v>
      </c>
      <c r="N910" s="72">
        <f t="shared" si="175"/>
        <v>0</v>
      </c>
      <c r="O910" s="72">
        <f t="shared" si="176"/>
        <v>0</v>
      </c>
      <c r="P910" s="72">
        <f t="shared" si="177"/>
        <v>0</v>
      </c>
      <c r="Q910" s="72">
        <f t="shared" si="171"/>
        <v>0</v>
      </c>
      <c r="R910" s="74">
        <f t="shared" si="178"/>
        <v>0</v>
      </c>
      <c r="S910" s="75">
        <f>IF(I910&gt;0,Q910-(SUM($J$7:J910)+$E$35),0)</f>
        <v>0</v>
      </c>
      <c r="T910" s="76">
        <f t="shared" si="179"/>
        <v>1</v>
      </c>
      <c r="U910" s="76">
        <f t="shared" si="180"/>
        <v>0</v>
      </c>
      <c r="V910" s="77">
        <f t="shared" si="172"/>
        <v>360</v>
      </c>
      <c r="W910" s="78">
        <f t="shared" si="173"/>
        <v>0</v>
      </c>
    </row>
    <row r="911" spans="9:23" x14ac:dyDescent="0.25">
      <c r="I911" s="79">
        <f t="shared" si="174"/>
        <v>0</v>
      </c>
      <c r="J911" s="72">
        <f t="shared" si="170"/>
        <v>0</v>
      </c>
      <c r="K911" s="80"/>
      <c r="L911" s="72">
        <f t="shared" si="169"/>
        <v>0</v>
      </c>
      <c r="M911" s="72">
        <f>0</f>
        <v>0</v>
      </c>
      <c r="N911" s="72">
        <f t="shared" si="175"/>
        <v>0</v>
      </c>
      <c r="O911" s="72">
        <f t="shared" si="176"/>
        <v>0</v>
      </c>
      <c r="P911" s="72">
        <f t="shared" si="177"/>
        <v>0</v>
      </c>
      <c r="Q911" s="72">
        <f t="shared" si="171"/>
        <v>0</v>
      </c>
      <c r="R911" s="74">
        <f t="shared" si="178"/>
        <v>0</v>
      </c>
      <c r="S911" s="75">
        <f>IF(I911&gt;0,Q911-(SUM($J$7:J911)+$E$35),0)</f>
        <v>0</v>
      </c>
      <c r="T911" s="76">
        <f t="shared" si="179"/>
        <v>1</v>
      </c>
      <c r="U911" s="76">
        <f t="shared" si="180"/>
        <v>0</v>
      </c>
      <c r="V911" s="77">
        <f t="shared" si="172"/>
        <v>360</v>
      </c>
      <c r="W911" s="78">
        <f t="shared" si="173"/>
        <v>0</v>
      </c>
    </row>
    <row r="912" spans="9:23" x14ac:dyDescent="0.25">
      <c r="I912" s="79">
        <f t="shared" si="174"/>
        <v>0</v>
      </c>
      <c r="J912" s="72">
        <f t="shared" si="170"/>
        <v>0</v>
      </c>
      <c r="K912" s="80"/>
      <c r="L912" s="72">
        <f t="shared" si="169"/>
        <v>0</v>
      </c>
      <c r="M912" s="72">
        <f>0</f>
        <v>0</v>
      </c>
      <c r="N912" s="72">
        <f t="shared" si="175"/>
        <v>0</v>
      </c>
      <c r="O912" s="72">
        <f t="shared" si="176"/>
        <v>0</v>
      </c>
      <c r="P912" s="72">
        <f t="shared" si="177"/>
        <v>0</v>
      </c>
      <c r="Q912" s="72">
        <f t="shared" si="171"/>
        <v>0</v>
      </c>
      <c r="R912" s="74">
        <f t="shared" si="178"/>
        <v>0</v>
      </c>
      <c r="S912" s="75">
        <f>IF(I912&gt;0,Q912-(SUM($J$7:J912)+$E$35),0)</f>
        <v>0</v>
      </c>
      <c r="T912" s="76">
        <f t="shared" si="179"/>
        <v>1</v>
      </c>
      <c r="U912" s="76">
        <f t="shared" si="180"/>
        <v>0</v>
      </c>
      <c r="V912" s="77">
        <f t="shared" si="172"/>
        <v>360</v>
      </c>
      <c r="W912" s="78">
        <f t="shared" si="173"/>
        <v>0</v>
      </c>
    </row>
    <row r="913" spans="9:23" x14ac:dyDescent="0.25">
      <c r="I913" s="79">
        <f t="shared" si="174"/>
        <v>0</v>
      </c>
      <c r="J913" s="72">
        <f t="shared" si="170"/>
        <v>0</v>
      </c>
      <c r="K913" s="80"/>
      <c r="L913" s="72">
        <f t="shared" si="169"/>
        <v>0</v>
      </c>
      <c r="M913" s="72">
        <f>0</f>
        <v>0</v>
      </c>
      <c r="N913" s="72">
        <f t="shared" si="175"/>
        <v>0</v>
      </c>
      <c r="O913" s="72">
        <f t="shared" si="176"/>
        <v>0</v>
      </c>
      <c r="P913" s="72">
        <f t="shared" si="177"/>
        <v>0</v>
      </c>
      <c r="Q913" s="72">
        <f t="shared" si="171"/>
        <v>0</v>
      </c>
      <c r="R913" s="74">
        <f t="shared" si="178"/>
        <v>0</v>
      </c>
      <c r="S913" s="75">
        <f>IF(I913&gt;0,Q913-(SUM($J$7:J913)+$E$35),0)</f>
        <v>0</v>
      </c>
      <c r="T913" s="76">
        <f t="shared" si="179"/>
        <v>1</v>
      </c>
      <c r="U913" s="76">
        <f t="shared" si="180"/>
        <v>0</v>
      </c>
      <c r="V913" s="77">
        <f t="shared" si="172"/>
        <v>360</v>
      </c>
      <c r="W913" s="78">
        <f t="shared" si="173"/>
        <v>0</v>
      </c>
    </row>
    <row r="914" spans="9:23" x14ac:dyDescent="0.25">
      <c r="I914" s="79">
        <f t="shared" si="174"/>
        <v>0</v>
      </c>
      <c r="J914" s="72">
        <f t="shared" si="170"/>
        <v>0</v>
      </c>
      <c r="K914" s="80"/>
      <c r="L914" s="72">
        <f t="shared" si="169"/>
        <v>0</v>
      </c>
      <c r="M914" s="72">
        <f>0</f>
        <v>0</v>
      </c>
      <c r="N914" s="72">
        <f t="shared" si="175"/>
        <v>0</v>
      </c>
      <c r="O914" s="72">
        <f t="shared" si="176"/>
        <v>0</v>
      </c>
      <c r="P914" s="72">
        <f t="shared" si="177"/>
        <v>0</v>
      </c>
      <c r="Q914" s="72">
        <f t="shared" si="171"/>
        <v>0</v>
      </c>
      <c r="R914" s="74">
        <f t="shared" si="178"/>
        <v>0</v>
      </c>
      <c r="S914" s="75">
        <f>IF(I914&gt;0,Q914-(SUM($J$7:J914)+$E$35),0)</f>
        <v>0</v>
      </c>
      <c r="T914" s="76">
        <f t="shared" si="179"/>
        <v>1</v>
      </c>
      <c r="U914" s="76">
        <f t="shared" si="180"/>
        <v>0</v>
      </c>
      <c r="V914" s="77">
        <f t="shared" si="172"/>
        <v>360</v>
      </c>
      <c r="W914" s="78">
        <f t="shared" si="173"/>
        <v>0</v>
      </c>
    </row>
    <row r="915" spans="9:23" x14ac:dyDescent="0.25">
      <c r="I915" s="79">
        <f t="shared" si="174"/>
        <v>0</v>
      </c>
      <c r="J915" s="72">
        <f t="shared" si="170"/>
        <v>0</v>
      </c>
      <c r="K915" s="80"/>
      <c r="L915" s="72">
        <f t="shared" si="169"/>
        <v>0</v>
      </c>
      <c r="M915" s="72">
        <f>0</f>
        <v>0</v>
      </c>
      <c r="N915" s="72">
        <f t="shared" si="175"/>
        <v>0</v>
      </c>
      <c r="O915" s="72">
        <f t="shared" si="176"/>
        <v>0</v>
      </c>
      <c r="P915" s="72">
        <f t="shared" si="177"/>
        <v>0</v>
      </c>
      <c r="Q915" s="72">
        <f t="shared" si="171"/>
        <v>0</v>
      </c>
      <c r="R915" s="74">
        <f t="shared" si="178"/>
        <v>0</v>
      </c>
      <c r="S915" s="75">
        <f>IF(I915&gt;0,Q915-(SUM($J$7:J915)+$E$35),0)</f>
        <v>0</v>
      </c>
      <c r="T915" s="76">
        <f t="shared" si="179"/>
        <v>1</v>
      </c>
      <c r="U915" s="76">
        <f t="shared" si="180"/>
        <v>0</v>
      </c>
      <c r="V915" s="77">
        <f t="shared" si="172"/>
        <v>360</v>
      </c>
      <c r="W915" s="78">
        <f t="shared" si="173"/>
        <v>0</v>
      </c>
    </row>
    <row r="916" spans="9:23" x14ac:dyDescent="0.25">
      <c r="I916" s="79">
        <f t="shared" si="174"/>
        <v>0</v>
      </c>
      <c r="J916" s="72">
        <f t="shared" si="170"/>
        <v>0</v>
      </c>
      <c r="K916" s="80"/>
      <c r="L916" s="72">
        <f t="shared" si="169"/>
        <v>0</v>
      </c>
      <c r="M916" s="72">
        <f>0</f>
        <v>0</v>
      </c>
      <c r="N916" s="72">
        <f t="shared" si="175"/>
        <v>0</v>
      </c>
      <c r="O916" s="72">
        <f t="shared" si="176"/>
        <v>0</v>
      </c>
      <c r="P916" s="72">
        <f t="shared" si="177"/>
        <v>0</v>
      </c>
      <c r="Q916" s="72">
        <f t="shared" si="171"/>
        <v>0</v>
      </c>
      <c r="R916" s="74">
        <f t="shared" si="178"/>
        <v>0</v>
      </c>
      <c r="S916" s="75">
        <f>IF(I916&gt;0,Q916-(SUM($J$7:J916)+$E$35),0)</f>
        <v>0</v>
      </c>
      <c r="T916" s="76">
        <f t="shared" si="179"/>
        <v>1</v>
      </c>
      <c r="U916" s="76">
        <f t="shared" si="180"/>
        <v>0</v>
      </c>
      <c r="V916" s="77">
        <f t="shared" si="172"/>
        <v>360</v>
      </c>
      <c r="W916" s="78">
        <f t="shared" si="173"/>
        <v>0</v>
      </c>
    </row>
    <row r="917" spans="9:23" x14ac:dyDescent="0.25">
      <c r="I917" s="79">
        <f t="shared" si="174"/>
        <v>0</v>
      </c>
      <c r="J917" s="72">
        <f t="shared" si="170"/>
        <v>0</v>
      </c>
      <c r="K917" s="80"/>
      <c r="L917" s="72">
        <f t="shared" si="169"/>
        <v>0</v>
      </c>
      <c r="M917" s="72">
        <f>0</f>
        <v>0</v>
      </c>
      <c r="N917" s="72">
        <f t="shared" si="175"/>
        <v>0</v>
      </c>
      <c r="O917" s="72">
        <f t="shared" si="176"/>
        <v>0</v>
      </c>
      <c r="P917" s="72">
        <f t="shared" si="177"/>
        <v>0</v>
      </c>
      <c r="Q917" s="72">
        <f t="shared" si="171"/>
        <v>0</v>
      </c>
      <c r="R917" s="74">
        <f t="shared" si="178"/>
        <v>0</v>
      </c>
      <c r="S917" s="75">
        <f>IF(I917&gt;0,Q917-(SUM($J$7:J917)+$E$35),0)</f>
        <v>0</v>
      </c>
      <c r="T917" s="76">
        <f t="shared" si="179"/>
        <v>1</v>
      </c>
      <c r="U917" s="76">
        <f t="shared" si="180"/>
        <v>0</v>
      </c>
      <c r="V917" s="77">
        <f t="shared" si="172"/>
        <v>360</v>
      </c>
      <c r="W917" s="78">
        <f t="shared" si="173"/>
        <v>0</v>
      </c>
    </row>
    <row r="918" spans="9:23" x14ac:dyDescent="0.25">
      <c r="I918" s="79">
        <f t="shared" si="174"/>
        <v>0</v>
      </c>
      <c r="J918" s="72">
        <f t="shared" si="170"/>
        <v>0</v>
      </c>
      <c r="K918" s="80"/>
      <c r="L918" s="72">
        <f t="shared" si="169"/>
        <v>0</v>
      </c>
      <c r="M918" s="72">
        <f>0</f>
        <v>0</v>
      </c>
      <c r="N918" s="72">
        <f t="shared" si="175"/>
        <v>0</v>
      </c>
      <c r="O918" s="72">
        <f t="shared" si="176"/>
        <v>0</v>
      </c>
      <c r="P918" s="72">
        <f t="shared" si="177"/>
        <v>0</v>
      </c>
      <c r="Q918" s="72">
        <f t="shared" si="171"/>
        <v>0</v>
      </c>
      <c r="R918" s="74">
        <f t="shared" si="178"/>
        <v>0</v>
      </c>
      <c r="S918" s="75">
        <f>IF(I918&gt;0,Q918-(SUM($J$7:J918)+$E$35),0)</f>
        <v>0</v>
      </c>
      <c r="T918" s="76">
        <f t="shared" si="179"/>
        <v>1</v>
      </c>
      <c r="U918" s="76">
        <f t="shared" si="180"/>
        <v>0</v>
      </c>
      <c r="V918" s="77">
        <f t="shared" si="172"/>
        <v>360</v>
      </c>
      <c r="W918" s="78">
        <f t="shared" si="173"/>
        <v>0</v>
      </c>
    </row>
    <row r="919" spans="9:23" x14ac:dyDescent="0.25">
      <c r="I919" s="79">
        <f t="shared" si="174"/>
        <v>0</v>
      </c>
      <c r="J919" s="72">
        <f t="shared" si="170"/>
        <v>0</v>
      </c>
      <c r="K919" s="80"/>
      <c r="L919" s="72">
        <f t="shared" si="169"/>
        <v>0</v>
      </c>
      <c r="M919" s="72">
        <f>0</f>
        <v>0</v>
      </c>
      <c r="N919" s="72">
        <f t="shared" si="175"/>
        <v>0</v>
      </c>
      <c r="O919" s="72">
        <f t="shared" si="176"/>
        <v>0</v>
      </c>
      <c r="P919" s="72">
        <f t="shared" si="177"/>
        <v>0</v>
      </c>
      <c r="Q919" s="72">
        <f t="shared" si="171"/>
        <v>0</v>
      </c>
      <c r="R919" s="74">
        <f t="shared" si="178"/>
        <v>0</v>
      </c>
      <c r="S919" s="75">
        <f>IF(I919&gt;0,Q919-(SUM($J$7:J919)+$E$35),0)</f>
        <v>0</v>
      </c>
      <c r="T919" s="76">
        <f t="shared" si="179"/>
        <v>1</v>
      </c>
      <c r="U919" s="76">
        <f t="shared" si="180"/>
        <v>0</v>
      </c>
      <c r="V919" s="77">
        <f t="shared" si="172"/>
        <v>360</v>
      </c>
      <c r="W919" s="78">
        <f t="shared" si="173"/>
        <v>0</v>
      </c>
    </row>
    <row r="920" spans="9:23" x14ac:dyDescent="0.25">
      <c r="I920" s="79">
        <f t="shared" si="174"/>
        <v>0</v>
      </c>
      <c r="J920" s="72">
        <f t="shared" si="170"/>
        <v>0</v>
      </c>
      <c r="K920" s="80"/>
      <c r="L920" s="72">
        <f t="shared" si="169"/>
        <v>0</v>
      </c>
      <c r="M920" s="72">
        <f>0</f>
        <v>0</v>
      </c>
      <c r="N920" s="72">
        <f t="shared" si="175"/>
        <v>0</v>
      </c>
      <c r="O920" s="72">
        <f t="shared" si="176"/>
        <v>0</v>
      </c>
      <c r="P920" s="72">
        <f t="shared" si="177"/>
        <v>0</v>
      </c>
      <c r="Q920" s="72">
        <f t="shared" si="171"/>
        <v>0</v>
      </c>
      <c r="R920" s="74">
        <f t="shared" si="178"/>
        <v>0</v>
      </c>
      <c r="S920" s="75">
        <f>IF(I920&gt;0,Q920-(SUM($J$7:J920)+$E$35),0)</f>
        <v>0</v>
      </c>
      <c r="T920" s="76">
        <f t="shared" si="179"/>
        <v>1</v>
      </c>
      <c r="U920" s="76">
        <f t="shared" si="180"/>
        <v>0</v>
      </c>
      <c r="V920" s="77">
        <f t="shared" si="172"/>
        <v>360</v>
      </c>
      <c r="W920" s="78">
        <f t="shared" si="173"/>
        <v>0</v>
      </c>
    </row>
    <row r="921" spans="9:23" x14ac:dyDescent="0.25">
      <c r="I921" s="79">
        <f t="shared" si="174"/>
        <v>0</v>
      </c>
      <c r="J921" s="72">
        <f t="shared" si="170"/>
        <v>0</v>
      </c>
      <c r="K921" s="80"/>
      <c r="L921" s="72">
        <f t="shared" si="169"/>
        <v>0</v>
      </c>
      <c r="M921" s="72">
        <f>0</f>
        <v>0</v>
      </c>
      <c r="N921" s="72">
        <f t="shared" si="175"/>
        <v>0</v>
      </c>
      <c r="O921" s="72">
        <f t="shared" si="176"/>
        <v>0</v>
      </c>
      <c r="P921" s="72">
        <f t="shared" si="177"/>
        <v>0</v>
      </c>
      <c r="Q921" s="72">
        <f t="shared" si="171"/>
        <v>0</v>
      </c>
      <c r="R921" s="74">
        <f t="shared" si="178"/>
        <v>0</v>
      </c>
      <c r="S921" s="75">
        <f>IF(I921&gt;0,Q921-(SUM($J$7:J921)+$E$35),0)</f>
        <v>0</v>
      </c>
      <c r="T921" s="76">
        <f t="shared" si="179"/>
        <v>1</v>
      </c>
      <c r="U921" s="76">
        <f t="shared" si="180"/>
        <v>0</v>
      </c>
      <c r="V921" s="77">
        <f t="shared" si="172"/>
        <v>360</v>
      </c>
      <c r="W921" s="78">
        <f t="shared" si="173"/>
        <v>0</v>
      </c>
    </row>
    <row r="922" spans="9:23" x14ac:dyDescent="0.25">
      <c r="I922" s="79">
        <f t="shared" si="174"/>
        <v>0</v>
      </c>
      <c r="J922" s="72">
        <f t="shared" si="170"/>
        <v>0</v>
      </c>
      <c r="K922" s="80"/>
      <c r="L922" s="72">
        <f t="shared" si="169"/>
        <v>0</v>
      </c>
      <c r="M922" s="72">
        <f>0</f>
        <v>0</v>
      </c>
      <c r="N922" s="72">
        <f t="shared" si="175"/>
        <v>0</v>
      </c>
      <c r="O922" s="72">
        <f t="shared" si="176"/>
        <v>0</v>
      </c>
      <c r="P922" s="72">
        <f t="shared" si="177"/>
        <v>0</v>
      </c>
      <c r="Q922" s="72">
        <f t="shared" si="171"/>
        <v>0</v>
      </c>
      <c r="R922" s="74">
        <f t="shared" si="178"/>
        <v>0</v>
      </c>
      <c r="S922" s="75">
        <f>IF(I922&gt;0,Q922-(SUM($J$7:J922)+$E$35),0)</f>
        <v>0</v>
      </c>
      <c r="T922" s="76">
        <f t="shared" si="179"/>
        <v>1</v>
      </c>
      <c r="U922" s="76">
        <f t="shared" si="180"/>
        <v>0</v>
      </c>
      <c r="V922" s="77">
        <f t="shared" si="172"/>
        <v>360</v>
      </c>
      <c r="W922" s="78">
        <f t="shared" si="173"/>
        <v>0</v>
      </c>
    </row>
    <row r="923" spans="9:23" x14ac:dyDescent="0.25">
      <c r="I923" s="79">
        <f t="shared" si="174"/>
        <v>0</v>
      </c>
      <c r="J923" s="72">
        <f t="shared" si="170"/>
        <v>0</v>
      </c>
      <c r="K923" s="80"/>
      <c r="L923" s="72">
        <f t="shared" si="169"/>
        <v>0</v>
      </c>
      <c r="M923" s="72">
        <f>0</f>
        <v>0</v>
      </c>
      <c r="N923" s="72">
        <f t="shared" si="175"/>
        <v>0</v>
      </c>
      <c r="O923" s="72">
        <f t="shared" si="176"/>
        <v>0</v>
      </c>
      <c r="P923" s="72">
        <f t="shared" si="177"/>
        <v>0</v>
      </c>
      <c r="Q923" s="72">
        <f t="shared" si="171"/>
        <v>0</v>
      </c>
      <c r="R923" s="74">
        <f t="shared" si="178"/>
        <v>0</v>
      </c>
      <c r="S923" s="75">
        <f>IF(I923&gt;0,Q923-(SUM($J$7:J923)+$E$35),0)</f>
        <v>0</v>
      </c>
      <c r="T923" s="76">
        <f t="shared" si="179"/>
        <v>1</v>
      </c>
      <c r="U923" s="76">
        <f t="shared" si="180"/>
        <v>0</v>
      </c>
      <c r="V923" s="77">
        <f t="shared" si="172"/>
        <v>360</v>
      </c>
      <c r="W923" s="78">
        <f t="shared" si="173"/>
        <v>0</v>
      </c>
    </row>
    <row r="924" spans="9:23" x14ac:dyDescent="0.25">
      <c r="I924" s="79">
        <f t="shared" si="174"/>
        <v>0</v>
      </c>
      <c r="J924" s="72">
        <f t="shared" si="170"/>
        <v>0</v>
      </c>
      <c r="K924" s="80"/>
      <c r="L924" s="72">
        <f t="shared" si="169"/>
        <v>0</v>
      </c>
      <c r="M924" s="72">
        <f>0</f>
        <v>0</v>
      </c>
      <c r="N924" s="72">
        <f t="shared" si="175"/>
        <v>0</v>
      </c>
      <c r="O924" s="72">
        <f t="shared" si="176"/>
        <v>0</v>
      </c>
      <c r="P924" s="72">
        <f t="shared" si="177"/>
        <v>0</v>
      </c>
      <c r="Q924" s="72">
        <f t="shared" si="171"/>
        <v>0</v>
      </c>
      <c r="R924" s="74">
        <f t="shared" si="178"/>
        <v>0</v>
      </c>
      <c r="S924" s="75">
        <f>IF(I924&gt;0,Q924-(SUM($J$7:J924)+$E$35),0)</f>
        <v>0</v>
      </c>
      <c r="T924" s="76">
        <f t="shared" si="179"/>
        <v>1</v>
      </c>
      <c r="U924" s="76">
        <f t="shared" si="180"/>
        <v>0</v>
      </c>
      <c r="V924" s="77">
        <f t="shared" si="172"/>
        <v>360</v>
      </c>
      <c r="W924" s="78">
        <f t="shared" si="173"/>
        <v>0</v>
      </c>
    </row>
    <row r="925" spans="9:23" x14ac:dyDescent="0.25">
      <c r="I925" s="79">
        <f t="shared" si="174"/>
        <v>0</v>
      </c>
      <c r="J925" s="72">
        <f t="shared" si="170"/>
        <v>0</v>
      </c>
      <c r="K925" s="80"/>
      <c r="L925" s="72">
        <f t="shared" si="169"/>
        <v>0</v>
      </c>
      <c r="M925" s="72">
        <f>0</f>
        <v>0</v>
      </c>
      <c r="N925" s="72">
        <f t="shared" si="175"/>
        <v>0</v>
      </c>
      <c r="O925" s="72">
        <f t="shared" si="176"/>
        <v>0</v>
      </c>
      <c r="P925" s="72">
        <f t="shared" si="177"/>
        <v>0</v>
      </c>
      <c r="Q925" s="72">
        <f t="shared" si="171"/>
        <v>0</v>
      </c>
      <c r="R925" s="74">
        <f t="shared" si="178"/>
        <v>0</v>
      </c>
      <c r="S925" s="75">
        <f>IF(I925&gt;0,Q925-(SUM($J$7:J925)+$E$35),0)</f>
        <v>0</v>
      </c>
      <c r="T925" s="76">
        <f t="shared" si="179"/>
        <v>1</v>
      </c>
      <c r="U925" s="76">
        <f t="shared" si="180"/>
        <v>0</v>
      </c>
      <c r="V925" s="77">
        <f t="shared" si="172"/>
        <v>360</v>
      </c>
      <c r="W925" s="78">
        <f t="shared" si="173"/>
        <v>0</v>
      </c>
    </row>
    <row r="926" spans="9:23" x14ac:dyDescent="0.25">
      <c r="I926" s="79">
        <f t="shared" si="174"/>
        <v>0</v>
      </c>
      <c r="J926" s="72">
        <f t="shared" si="170"/>
        <v>0</v>
      </c>
      <c r="K926" s="80"/>
      <c r="L926" s="72">
        <f t="shared" si="169"/>
        <v>0</v>
      </c>
      <c r="M926" s="72">
        <f>0</f>
        <v>0</v>
      </c>
      <c r="N926" s="72">
        <f t="shared" si="175"/>
        <v>0</v>
      </c>
      <c r="O926" s="72">
        <f t="shared" si="176"/>
        <v>0</v>
      </c>
      <c r="P926" s="72">
        <f t="shared" si="177"/>
        <v>0</v>
      </c>
      <c r="Q926" s="72">
        <f t="shared" si="171"/>
        <v>0</v>
      </c>
      <c r="R926" s="74">
        <f t="shared" si="178"/>
        <v>0</v>
      </c>
      <c r="S926" s="75">
        <f>IF(I926&gt;0,Q926-(SUM($J$7:J926)+$E$35),0)</f>
        <v>0</v>
      </c>
      <c r="T926" s="76">
        <f t="shared" si="179"/>
        <v>1</v>
      </c>
      <c r="U926" s="76">
        <f t="shared" si="180"/>
        <v>0</v>
      </c>
      <c r="V926" s="77">
        <f t="shared" si="172"/>
        <v>360</v>
      </c>
      <c r="W926" s="78">
        <f t="shared" si="173"/>
        <v>0</v>
      </c>
    </row>
    <row r="927" spans="9:23" x14ac:dyDescent="0.25">
      <c r="I927" s="79">
        <f t="shared" si="174"/>
        <v>0</v>
      </c>
      <c r="J927" s="72">
        <f t="shared" si="170"/>
        <v>0</v>
      </c>
      <c r="K927" s="80"/>
      <c r="L927" s="72">
        <f t="shared" si="169"/>
        <v>0</v>
      </c>
      <c r="M927" s="72">
        <f>0</f>
        <v>0</v>
      </c>
      <c r="N927" s="72">
        <f t="shared" si="175"/>
        <v>0</v>
      </c>
      <c r="O927" s="72">
        <f t="shared" si="176"/>
        <v>0</v>
      </c>
      <c r="P927" s="72">
        <f t="shared" si="177"/>
        <v>0</v>
      </c>
      <c r="Q927" s="72">
        <f t="shared" si="171"/>
        <v>0</v>
      </c>
      <c r="R927" s="74">
        <f t="shared" si="178"/>
        <v>0</v>
      </c>
      <c r="S927" s="75">
        <f>IF(I927&gt;0,Q927-(SUM($J$7:J927)+$E$35),0)</f>
        <v>0</v>
      </c>
      <c r="T927" s="76">
        <f t="shared" si="179"/>
        <v>1</v>
      </c>
      <c r="U927" s="76">
        <f t="shared" si="180"/>
        <v>0</v>
      </c>
      <c r="V927" s="77">
        <f t="shared" si="172"/>
        <v>360</v>
      </c>
      <c r="W927" s="78">
        <f t="shared" si="173"/>
        <v>0</v>
      </c>
    </row>
    <row r="928" spans="9:23" x14ac:dyDescent="0.25">
      <c r="I928" s="79">
        <f t="shared" si="174"/>
        <v>0</v>
      </c>
      <c r="J928" s="72">
        <f t="shared" si="170"/>
        <v>0</v>
      </c>
      <c r="K928" s="80"/>
      <c r="L928" s="72">
        <f t="shared" si="169"/>
        <v>0</v>
      </c>
      <c r="M928" s="72">
        <f>0</f>
        <v>0</v>
      </c>
      <c r="N928" s="72">
        <f t="shared" si="175"/>
        <v>0</v>
      </c>
      <c r="O928" s="72">
        <f t="shared" si="176"/>
        <v>0</v>
      </c>
      <c r="P928" s="72">
        <f t="shared" si="177"/>
        <v>0</v>
      </c>
      <c r="Q928" s="72">
        <f t="shared" si="171"/>
        <v>0</v>
      </c>
      <c r="R928" s="74">
        <f t="shared" si="178"/>
        <v>0</v>
      </c>
      <c r="S928" s="75">
        <f>IF(I928&gt;0,Q928-(SUM($J$7:J928)+$E$35),0)</f>
        <v>0</v>
      </c>
      <c r="T928" s="76">
        <f t="shared" si="179"/>
        <v>1</v>
      </c>
      <c r="U928" s="76">
        <f t="shared" si="180"/>
        <v>0</v>
      </c>
      <c r="V928" s="77">
        <f t="shared" si="172"/>
        <v>360</v>
      </c>
      <c r="W928" s="78">
        <f t="shared" si="173"/>
        <v>0</v>
      </c>
    </row>
    <row r="929" spans="9:23" x14ac:dyDescent="0.25">
      <c r="I929" s="79">
        <f t="shared" si="174"/>
        <v>0</v>
      </c>
      <c r="J929" s="72">
        <f t="shared" si="170"/>
        <v>0</v>
      </c>
      <c r="K929" s="80"/>
      <c r="L929" s="72">
        <f t="shared" si="169"/>
        <v>0</v>
      </c>
      <c r="M929" s="72">
        <f>0</f>
        <v>0</v>
      </c>
      <c r="N929" s="72">
        <f t="shared" si="175"/>
        <v>0</v>
      </c>
      <c r="O929" s="72">
        <f t="shared" si="176"/>
        <v>0</v>
      </c>
      <c r="P929" s="72">
        <f t="shared" si="177"/>
        <v>0</v>
      </c>
      <c r="Q929" s="72">
        <f t="shared" si="171"/>
        <v>0</v>
      </c>
      <c r="R929" s="74">
        <f t="shared" si="178"/>
        <v>0</v>
      </c>
      <c r="S929" s="75">
        <f>IF(I929&gt;0,Q929-(SUM($J$7:J929)+$E$35),0)</f>
        <v>0</v>
      </c>
      <c r="T929" s="76">
        <f t="shared" si="179"/>
        <v>1</v>
      </c>
      <c r="U929" s="76">
        <f t="shared" si="180"/>
        <v>0</v>
      </c>
      <c r="V929" s="77">
        <f t="shared" si="172"/>
        <v>360</v>
      </c>
      <c r="W929" s="78">
        <f t="shared" si="173"/>
        <v>0</v>
      </c>
    </row>
    <row r="930" spans="9:23" x14ac:dyDescent="0.25">
      <c r="I930" s="79">
        <f t="shared" si="174"/>
        <v>0</v>
      </c>
      <c r="J930" s="72">
        <f t="shared" si="170"/>
        <v>0</v>
      </c>
      <c r="K930" s="80"/>
      <c r="L930" s="72">
        <f t="shared" si="169"/>
        <v>0</v>
      </c>
      <c r="M930" s="72">
        <f>0</f>
        <v>0</v>
      </c>
      <c r="N930" s="72">
        <f t="shared" si="175"/>
        <v>0</v>
      </c>
      <c r="O930" s="72">
        <f t="shared" si="176"/>
        <v>0</v>
      </c>
      <c r="P930" s="72">
        <f t="shared" si="177"/>
        <v>0</v>
      </c>
      <c r="Q930" s="72">
        <f t="shared" si="171"/>
        <v>0</v>
      </c>
      <c r="R930" s="74">
        <f t="shared" si="178"/>
        <v>0</v>
      </c>
      <c r="S930" s="75">
        <f>IF(I930&gt;0,Q930-(SUM($J$7:J930)+$E$35),0)</f>
        <v>0</v>
      </c>
      <c r="T930" s="76">
        <f t="shared" si="179"/>
        <v>1</v>
      </c>
      <c r="U930" s="76">
        <f t="shared" si="180"/>
        <v>0</v>
      </c>
      <c r="V930" s="77">
        <f t="shared" si="172"/>
        <v>360</v>
      </c>
      <c r="W930" s="78">
        <f t="shared" si="173"/>
        <v>0</v>
      </c>
    </row>
    <row r="931" spans="9:23" x14ac:dyDescent="0.25">
      <c r="I931" s="79">
        <f t="shared" si="174"/>
        <v>0</v>
      </c>
      <c r="J931" s="72">
        <f t="shared" si="170"/>
        <v>0</v>
      </c>
      <c r="K931" s="80"/>
      <c r="L931" s="72">
        <f t="shared" si="169"/>
        <v>0</v>
      </c>
      <c r="M931" s="72">
        <f>0</f>
        <v>0</v>
      </c>
      <c r="N931" s="72">
        <f t="shared" si="175"/>
        <v>0</v>
      </c>
      <c r="O931" s="72">
        <f t="shared" si="176"/>
        <v>0</v>
      </c>
      <c r="P931" s="72">
        <f t="shared" si="177"/>
        <v>0</v>
      </c>
      <c r="Q931" s="72">
        <f t="shared" si="171"/>
        <v>0</v>
      </c>
      <c r="R931" s="74">
        <f t="shared" si="178"/>
        <v>0</v>
      </c>
      <c r="S931" s="75">
        <f>IF(I931&gt;0,Q931-(SUM($J$7:J931)+$E$35),0)</f>
        <v>0</v>
      </c>
      <c r="T931" s="76">
        <f t="shared" si="179"/>
        <v>1</v>
      </c>
      <c r="U931" s="76">
        <f t="shared" si="180"/>
        <v>0</v>
      </c>
      <c r="V931" s="77">
        <f t="shared" si="172"/>
        <v>360</v>
      </c>
      <c r="W931" s="78">
        <f t="shared" si="173"/>
        <v>0</v>
      </c>
    </row>
    <row r="932" spans="9:23" x14ac:dyDescent="0.25">
      <c r="I932" s="79">
        <f t="shared" si="174"/>
        <v>0</v>
      </c>
      <c r="J932" s="72">
        <f t="shared" si="170"/>
        <v>0</v>
      </c>
      <c r="K932" s="80"/>
      <c r="L932" s="72">
        <f t="shared" si="169"/>
        <v>0</v>
      </c>
      <c r="M932" s="72">
        <f>0</f>
        <v>0</v>
      </c>
      <c r="N932" s="72">
        <f t="shared" si="175"/>
        <v>0</v>
      </c>
      <c r="O932" s="72">
        <f t="shared" si="176"/>
        <v>0</v>
      </c>
      <c r="P932" s="72">
        <f t="shared" si="177"/>
        <v>0</v>
      </c>
      <c r="Q932" s="72">
        <f t="shared" si="171"/>
        <v>0</v>
      </c>
      <c r="R932" s="74">
        <f t="shared" si="178"/>
        <v>0</v>
      </c>
      <c r="S932" s="75">
        <f>IF(I932&gt;0,Q932-(SUM($J$7:J932)+$E$35),0)</f>
        <v>0</v>
      </c>
      <c r="T932" s="76">
        <f t="shared" si="179"/>
        <v>1</v>
      </c>
      <c r="U932" s="76">
        <f t="shared" si="180"/>
        <v>0</v>
      </c>
      <c r="V932" s="77">
        <f t="shared" si="172"/>
        <v>360</v>
      </c>
      <c r="W932" s="78">
        <f t="shared" si="173"/>
        <v>0</v>
      </c>
    </row>
    <row r="933" spans="9:23" x14ac:dyDescent="0.25">
      <c r="I933" s="79">
        <f t="shared" si="174"/>
        <v>0</v>
      </c>
      <c r="J933" s="72">
        <f t="shared" si="170"/>
        <v>0</v>
      </c>
      <c r="K933" s="80"/>
      <c r="L933" s="72">
        <f t="shared" ref="L933:L996" si="181">IF(I933&gt;0,IF((MOD(I933,12)=0),$B$22+$B$48*$B$35,$B$48*$B$35),0)</f>
        <v>0</v>
      </c>
      <c r="M933" s="72">
        <f>0</f>
        <v>0</v>
      </c>
      <c r="N933" s="72">
        <f t="shared" si="175"/>
        <v>0</v>
      </c>
      <c r="O933" s="72">
        <f t="shared" si="176"/>
        <v>0</v>
      </c>
      <c r="P933" s="72">
        <f t="shared" si="177"/>
        <v>0</v>
      </c>
      <c r="Q933" s="72">
        <f t="shared" si="171"/>
        <v>0</v>
      </c>
      <c r="R933" s="74">
        <f t="shared" si="178"/>
        <v>0</v>
      </c>
      <c r="S933" s="75">
        <f>IF(I933&gt;0,Q933-(SUM($J$7:J933)+$E$35),0)</f>
        <v>0</v>
      </c>
      <c r="T933" s="76">
        <f t="shared" si="179"/>
        <v>1</v>
      </c>
      <c r="U933" s="76">
        <f t="shared" si="180"/>
        <v>0</v>
      </c>
      <c r="V933" s="77">
        <f t="shared" si="172"/>
        <v>360</v>
      </c>
      <c r="W933" s="78">
        <f t="shared" si="173"/>
        <v>0</v>
      </c>
    </row>
    <row r="934" spans="9:23" x14ac:dyDescent="0.25">
      <c r="I934" s="79">
        <f t="shared" si="174"/>
        <v>0</v>
      </c>
      <c r="J934" s="72">
        <f t="shared" si="170"/>
        <v>0</v>
      </c>
      <c r="K934" s="80"/>
      <c r="L934" s="72">
        <f t="shared" si="181"/>
        <v>0</v>
      </c>
      <c r="M934" s="72">
        <f>0</f>
        <v>0</v>
      </c>
      <c r="N934" s="72">
        <f t="shared" si="175"/>
        <v>0</v>
      </c>
      <c r="O934" s="72">
        <f t="shared" si="176"/>
        <v>0</v>
      </c>
      <c r="P934" s="72">
        <f t="shared" si="177"/>
        <v>0</v>
      </c>
      <c r="Q934" s="72">
        <f t="shared" si="171"/>
        <v>0</v>
      </c>
      <c r="R934" s="74">
        <f t="shared" si="178"/>
        <v>0</v>
      </c>
      <c r="S934" s="75">
        <f>IF(I934&gt;0,Q934-(SUM($J$7:J934)+$E$35),0)</f>
        <v>0</v>
      </c>
      <c r="T934" s="76">
        <f t="shared" si="179"/>
        <v>1</v>
      </c>
      <c r="U934" s="76">
        <f t="shared" si="180"/>
        <v>0</v>
      </c>
      <c r="V934" s="77">
        <f t="shared" si="172"/>
        <v>360</v>
      </c>
      <c r="W934" s="78">
        <f t="shared" si="173"/>
        <v>0</v>
      </c>
    </row>
    <row r="935" spans="9:23" x14ac:dyDescent="0.25">
      <c r="I935" s="79">
        <f t="shared" si="174"/>
        <v>0</v>
      </c>
      <c r="J935" s="72">
        <f t="shared" si="170"/>
        <v>0</v>
      </c>
      <c r="K935" s="80"/>
      <c r="L935" s="72">
        <f t="shared" si="181"/>
        <v>0</v>
      </c>
      <c r="M935" s="72">
        <f>0</f>
        <v>0</v>
      </c>
      <c r="N935" s="72">
        <f t="shared" si="175"/>
        <v>0</v>
      </c>
      <c r="O935" s="72">
        <f t="shared" si="176"/>
        <v>0</v>
      </c>
      <c r="P935" s="72">
        <f t="shared" si="177"/>
        <v>0</v>
      </c>
      <c r="Q935" s="72">
        <f t="shared" si="171"/>
        <v>0</v>
      </c>
      <c r="R935" s="74">
        <f t="shared" si="178"/>
        <v>0</v>
      </c>
      <c r="S935" s="75">
        <f>IF(I935&gt;0,Q935-(SUM($J$7:J935)+$E$35),0)</f>
        <v>0</v>
      </c>
      <c r="T935" s="76">
        <f t="shared" si="179"/>
        <v>1</v>
      </c>
      <c r="U935" s="76">
        <f t="shared" si="180"/>
        <v>0</v>
      </c>
      <c r="V935" s="77">
        <f t="shared" si="172"/>
        <v>360</v>
      </c>
      <c r="W935" s="78">
        <f t="shared" si="173"/>
        <v>0</v>
      </c>
    </row>
    <row r="936" spans="9:23" x14ac:dyDescent="0.25">
      <c r="I936" s="79">
        <f t="shared" si="174"/>
        <v>0</v>
      </c>
      <c r="J936" s="72">
        <f t="shared" si="170"/>
        <v>0</v>
      </c>
      <c r="K936" s="80"/>
      <c r="L936" s="72">
        <f t="shared" si="181"/>
        <v>0</v>
      </c>
      <c r="M936" s="72">
        <f>0</f>
        <v>0</v>
      </c>
      <c r="N936" s="72">
        <f t="shared" si="175"/>
        <v>0</v>
      </c>
      <c r="O936" s="72">
        <f t="shared" si="176"/>
        <v>0</v>
      </c>
      <c r="P936" s="72">
        <f t="shared" si="177"/>
        <v>0</v>
      </c>
      <c r="Q936" s="72">
        <f t="shared" si="171"/>
        <v>0</v>
      </c>
      <c r="R936" s="74">
        <f t="shared" si="178"/>
        <v>0</v>
      </c>
      <c r="S936" s="75">
        <f>IF(I936&gt;0,Q936-(SUM($J$7:J936)+$E$35),0)</f>
        <v>0</v>
      </c>
      <c r="T936" s="76">
        <f t="shared" si="179"/>
        <v>1</v>
      </c>
      <c r="U936" s="76">
        <f t="shared" si="180"/>
        <v>0</v>
      </c>
      <c r="V936" s="77">
        <f t="shared" si="172"/>
        <v>360</v>
      </c>
      <c r="W936" s="78">
        <f t="shared" si="173"/>
        <v>0</v>
      </c>
    </row>
    <row r="937" spans="9:23" x14ac:dyDescent="0.25">
      <c r="I937" s="79">
        <f t="shared" si="174"/>
        <v>0</v>
      </c>
      <c r="J937" s="72">
        <f t="shared" si="170"/>
        <v>0</v>
      </c>
      <c r="K937" s="80"/>
      <c r="L937" s="72">
        <f t="shared" si="181"/>
        <v>0</v>
      </c>
      <c r="M937" s="72">
        <f>0</f>
        <v>0</v>
      </c>
      <c r="N937" s="72">
        <f t="shared" si="175"/>
        <v>0</v>
      </c>
      <c r="O937" s="72">
        <f t="shared" si="176"/>
        <v>0</v>
      </c>
      <c r="P937" s="72">
        <f t="shared" si="177"/>
        <v>0</v>
      </c>
      <c r="Q937" s="72">
        <f t="shared" si="171"/>
        <v>0</v>
      </c>
      <c r="R937" s="74">
        <f t="shared" si="178"/>
        <v>0</v>
      </c>
      <c r="S937" s="75">
        <f>IF(I937&gt;0,Q937-(SUM($J$7:J937)+$E$35),0)</f>
        <v>0</v>
      </c>
      <c r="T937" s="76">
        <f t="shared" si="179"/>
        <v>1</v>
      </c>
      <c r="U937" s="76">
        <f t="shared" si="180"/>
        <v>0</v>
      </c>
      <c r="V937" s="77">
        <f t="shared" si="172"/>
        <v>360</v>
      </c>
      <c r="W937" s="78">
        <f t="shared" si="173"/>
        <v>0</v>
      </c>
    </row>
    <row r="938" spans="9:23" x14ac:dyDescent="0.25">
      <c r="I938" s="79">
        <f t="shared" si="174"/>
        <v>0</v>
      </c>
      <c r="J938" s="72">
        <f t="shared" si="170"/>
        <v>0</v>
      </c>
      <c r="K938" s="80"/>
      <c r="L938" s="72">
        <f t="shared" si="181"/>
        <v>0</v>
      </c>
      <c r="M938" s="72">
        <f>0</f>
        <v>0</v>
      </c>
      <c r="N938" s="72">
        <f t="shared" si="175"/>
        <v>0</v>
      </c>
      <c r="O938" s="72">
        <f t="shared" si="176"/>
        <v>0</v>
      </c>
      <c r="P938" s="72">
        <f t="shared" si="177"/>
        <v>0</v>
      </c>
      <c r="Q938" s="72">
        <f t="shared" si="171"/>
        <v>0</v>
      </c>
      <c r="R938" s="74">
        <f t="shared" si="178"/>
        <v>0</v>
      </c>
      <c r="S938" s="75">
        <f>IF(I938&gt;0,Q938-(SUM($J$7:J938)+$E$35),0)</f>
        <v>0</v>
      </c>
      <c r="T938" s="76">
        <f t="shared" si="179"/>
        <v>1</v>
      </c>
      <c r="U938" s="76">
        <f t="shared" si="180"/>
        <v>0</v>
      </c>
      <c r="V938" s="77">
        <f t="shared" si="172"/>
        <v>360</v>
      </c>
      <c r="W938" s="78">
        <f t="shared" si="173"/>
        <v>0</v>
      </c>
    </row>
    <row r="939" spans="9:23" x14ac:dyDescent="0.25">
      <c r="I939" s="79">
        <f t="shared" si="174"/>
        <v>0</v>
      </c>
      <c r="J939" s="72">
        <f t="shared" si="170"/>
        <v>0</v>
      </c>
      <c r="K939" s="80"/>
      <c r="L939" s="72">
        <f t="shared" si="181"/>
        <v>0</v>
      </c>
      <c r="M939" s="72">
        <f>0</f>
        <v>0</v>
      </c>
      <c r="N939" s="72">
        <f t="shared" si="175"/>
        <v>0</v>
      </c>
      <c r="O939" s="72">
        <f t="shared" si="176"/>
        <v>0</v>
      </c>
      <c r="P939" s="72">
        <f t="shared" si="177"/>
        <v>0</v>
      </c>
      <c r="Q939" s="72">
        <f t="shared" si="171"/>
        <v>0</v>
      </c>
      <c r="R939" s="74">
        <f t="shared" si="178"/>
        <v>0</v>
      </c>
      <c r="S939" s="75">
        <f>IF(I939&gt;0,Q939-(SUM($J$7:J939)+$E$35),0)</f>
        <v>0</v>
      </c>
      <c r="T939" s="76">
        <f t="shared" si="179"/>
        <v>1</v>
      </c>
      <c r="U939" s="76">
        <f t="shared" si="180"/>
        <v>0</v>
      </c>
      <c r="V939" s="77">
        <f t="shared" si="172"/>
        <v>360</v>
      </c>
      <c r="W939" s="78">
        <f t="shared" si="173"/>
        <v>0</v>
      </c>
    </row>
    <row r="940" spans="9:23" x14ac:dyDescent="0.25">
      <c r="I940" s="79">
        <f t="shared" si="174"/>
        <v>0</v>
      </c>
      <c r="J940" s="72">
        <f t="shared" si="170"/>
        <v>0</v>
      </c>
      <c r="K940" s="80"/>
      <c r="L940" s="72">
        <f t="shared" si="181"/>
        <v>0</v>
      </c>
      <c r="M940" s="72">
        <f>0</f>
        <v>0</v>
      </c>
      <c r="N940" s="72">
        <f t="shared" si="175"/>
        <v>0</v>
      </c>
      <c r="O940" s="72">
        <f t="shared" si="176"/>
        <v>0</v>
      </c>
      <c r="P940" s="72">
        <f t="shared" si="177"/>
        <v>0</v>
      </c>
      <c r="Q940" s="72">
        <f t="shared" si="171"/>
        <v>0</v>
      </c>
      <c r="R940" s="74">
        <f t="shared" si="178"/>
        <v>0</v>
      </c>
      <c r="S940" s="75">
        <f>IF(I940&gt;0,Q940-(SUM($J$7:J940)+$E$35),0)</f>
        <v>0</v>
      </c>
      <c r="T940" s="76">
        <f t="shared" si="179"/>
        <v>1</v>
      </c>
      <c r="U940" s="76">
        <f t="shared" si="180"/>
        <v>0</v>
      </c>
      <c r="V940" s="77">
        <f t="shared" si="172"/>
        <v>360</v>
      </c>
      <c r="W940" s="78">
        <f t="shared" si="173"/>
        <v>0</v>
      </c>
    </row>
    <row r="941" spans="9:23" x14ac:dyDescent="0.25">
      <c r="I941" s="79">
        <f t="shared" si="174"/>
        <v>0</v>
      </c>
      <c r="J941" s="72">
        <f t="shared" si="170"/>
        <v>0</v>
      </c>
      <c r="K941" s="80"/>
      <c r="L941" s="72">
        <f t="shared" si="181"/>
        <v>0</v>
      </c>
      <c r="M941" s="72">
        <f>0</f>
        <v>0</v>
      </c>
      <c r="N941" s="72">
        <f t="shared" si="175"/>
        <v>0</v>
      </c>
      <c r="O941" s="72">
        <f t="shared" si="176"/>
        <v>0</v>
      </c>
      <c r="P941" s="72">
        <f t="shared" si="177"/>
        <v>0</v>
      </c>
      <c r="Q941" s="72">
        <f t="shared" si="171"/>
        <v>0</v>
      </c>
      <c r="R941" s="74">
        <f t="shared" si="178"/>
        <v>0</v>
      </c>
      <c r="S941" s="75">
        <f>IF(I941&gt;0,Q941-(SUM($J$7:J941)+$E$35),0)</f>
        <v>0</v>
      </c>
      <c r="T941" s="76">
        <f t="shared" si="179"/>
        <v>1</v>
      </c>
      <c r="U941" s="76">
        <f t="shared" si="180"/>
        <v>0</v>
      </c>
      <c r="V941" s="77">
        <f t="shared" si="172"/>
        <v>360</v>
      </c>
      <c r="W941" s="78">
        <f t="shared" si="173"/>
        <v>0</v>
      </c>
    </row>
    <row r="942" spans="9:23" x14ac:dyDescent="0.25">
      <c r="I942" s="79">
        <f t="shared" si="174"/>
        <v>0</v>
      </c>
      <c r="J942" s="72">
        <f t="shared" si="170"/>
        <v>0</v>
      </c>
      <c r="K942" s="80"/>
      <c r="L942" s="72">
        <f t="shared" si="181"/>
        <v>0</v>
      </c>
      <c r="M942" s="72">
        <f>0</f>
        <v>0</v>
      </c>
      <c r="N942" s="72">
        <f t="shared" si="175"/>
        <v>0</v>
      </c>
      <c r="O942" s="72">
        <f t="shared" si="176"/>
        <v>0</v>
      </c>
      <c r="P942" s="72">
        <f t="shared" si="177"/>
        <v>0</v>
      </c>
      <c r="Q942" s="72">
        <f t="shared" si="171"/>
        <v>0</v>
      </c>
      <c r="R942" s="74">
        <f t="shared" si="178"/>
        <v>0</v>
      </c>
      <c r="S942" s="75">
        <f>IF(I942&gt;0,Q942-(SUM($J$7:J942)+$E$35),0)</f>
        <v>0</v>
      </c>
      <c r="T942" s="76">
        <f t="shared" si="179"/>
        <v>1</v>
      </c>
      <c r="U942" s="76">
        <f t="shared" si="180"/>
        <v>0</v>
      </c>
      <c r="V942" s="77">
        <f t="shared" si="172"/>
        <v>360</v>
      </c>
      <c r="W942" s="78">
        <f t="shared" si="173"/>
        <v>0</v>
      </c>
    </row>
    <row r="943" spans="9:23" x14ac:dyDescent="0.25">
      <c r="I943" s="79">
        <f t="shared" si="174"/>
        <v>0</v>
      </c>
      <c r="J943" s="72">
        <f t="shared" si="170"/>
        <v>0</v>
      </c>
      <c r="K943" s="80"/>
      <c r="L943" s="72">
        <f t="shared" si="181"/>
        <v>0</v>
      </c>
      <c r="M943" s="72">
        <f>0</f>
        <v>0</v>
      </c>
      <c r="N943" s="72">
        <f t="shared" si="175"/>
        <v>0</v>
      </c>
      <c r="O943" s="72">
        <f t="shared" si="176"/>
        <v>0</v>
      </c>
      <c r="P943" s="72">
        <f t="shared" si="177"/>
        <v>0</v>
      </c>
      <c r="Q943" s="72">
        <f t="shared" si="171"/>
        <v>0</v>
      </c>
      <c r="R943" s="74">
        <f t="shared" si="178"/>
        <v>0</v>
      </c>
      <c r="S943" s="75">
        <f>IF(I943&gt;0,Q943-(SUM($J$7:J943)+$E$35),0)</f>
        <v>0</v>
      </c>
      <c r="T943" s="76">
        <f t="shared" si="179"/>
        <v>1</v>
      </c>
      <c r="U943" s="76">
        <f t="shared" si="180"/>
        <v>0</v>
      </c>
      <c r="V943" s="77">
        <f t="shared" si="172"/>
        <v>360</v>
      </c>
      <c r="W943" s="78">
        <f t="shared" si="173"/>
        <v>0</v>
      </c>
    </row>
    <row r="944" spans="9:23" x14ac:dyDescent="0.25">
      <c r="I944" s="79">
        <f t="shared" si="174"/>
        <v>0</v>
      </c>
      <c r="J944" s="72">
        <f t="shared" si="170"/>
        <v>0</v>
      </c>
      <c r="K944" s="80"/>
      <c r="L944" s="72">
        <f t="shared" si="181"/>
        <v>0</v>
      </c>
      <c r="M944" s="72">
        <f>0</f>
        <v>0</v>
      </c>
      <c r="N944" s="72">
        <f t="shared" si="175"/>
        <v>0</v>
      </c>
      <c r="O944" s="72">
        <f t="shared" si="176"/>
        <v>0</v>
      </c>
      <c r="P944" s="72">
        <f t="shared" si="177"/>
        <v>0</v>
      </c>
      <c r="Q944" s="72">
        <f t="shared" si="171"/>
        <v>0</v>
      </c>
      <c r="R944" s="74">
        <f t="shared" si="178"/>
        <v>0</v>
      </c>
      <c r="S944" s="75">
        <f>IF(I944&gt;0,Q944-(SUM($J$7:J944)+$E$35),0)</f>
        <v>0</v>
      </c>
      <c r="T944" s="76">
        <f t="shared" si="179"/>
        <v>1</v>
      </c>
      <c r="U944" s="76">
        <f t="shared" si="180"/>
        <v>0</v>
      </c>
      <c r="V944" s="77">
        <f t="shared" si="172"/>
        <v>360</v>
      </c>
      <c r="W944" s="78">
        <f t="shared" si="173"/>
        <v>0</v>
      </c>
    </row>
    <row r="945" spans="9:23" x14ac:dyDescent="0.25">
      <c r="I945" s="79">
        <f t="shared" si="174"/>
        <v>0</v>
      </c>
      <c r="J945" s="72">
        <f t="shared" si="170"/>
        <v>0</v>
      </c>
      <c r="K945" s="80"/>
      <c r="L945" s="72">
        <f t="shared" si="181"/>
        <v>0</v>
      </c>
      <c r="M945" s="72">
        <f>0</f>
        <v>0</v>
      </c>
      <c r="N945" s="72">
        <f t="shared" si="175"/>
        <v>0</v>
      </c>
      <c r="O945" s="72">
        <f t="shared" si="176"/>
        <v>0</v>
      </c>
      <c r="P945" s="72">
        <f t="shared" si="177"/>
        <v>0</v>
      </c>
      <c r="Q945" s="72">
        <f t="shared" si="171"/>
        <v>0</v>
      </c>
      <c r="R945" s="74">
        <f t="shared" si="178"/>
        <v>0</v>
      </c>
      <c r="S945" s="75">
        <f>IF(I945&gt;0,Q945-(SUM($J$7:J945)+$E$35),0)</f>
        <v>0</v>
      </c>
      <c r="T945" s="76">
        <f t="shared" si="179"/>
        <v>1</v>
      </c>
      <c r="U945" s="76">
        <f t="shared" si="180"/>
        <v>0</v>
      </c>
      <c r="V945" s="77">
        <f t="shared" si="172"/>
        <v>360</v>
      </c>
      <c r="W945" s="78">
        <f t="shared" si="173"/>
        <v>0</v>
      </c>
    </row>
    <row r="946" spans="9:23" x14ac:dyDescent="0.25">
      <c r="I946" s="79">
        <f t="shared" si="174"/>
        <v>0</v>
      </c>
      <c r="J946" s="72">
        <f t="shared" si="170"/>
        <v>0</v>
      </c>
      <c r="K946" s="80"/>
      <c r="L946" s="72">
        <f t="shared" si="181"/>
        <v>0</v>
      </c>
      <c r="M946" s="72">
        <f>0</f>
        <v>0</v>
      </c>
      <c r="N946" s="72">
        <f t="shared" si="175"/>
        <v>0</v>
      </c>
      <c r="O946" s="72">
        <f t="shared" si="176"/>
        <v>0</v>
      </c>
      <c r="P946" s="72">
        <f t="shared" si="177"/>
        <v>0</v>
      </c>
      <c r="Q946" s="72">
        <f t="shared" si="171"/>
        <v>0</v>
      </c>
      <c r="R946" s="74">
        <f t="shared" si="178"/>
        <v>0</v>
      </c>
      <c r="S946" s="75">
        <f>IF(I946&gt;0,Q946-(SUM($J$7:J946)+$E$35),0)</f>
        <v>0</v>
      </c>
      <c r="T946" s="76">
        <f t="shared" si="179"/>
        <v>1</v>
      </c>
      <c r="U946" s="76">
        <f t="shared" si="180"/>
        <v>0</v>
      </c>
      <c r="V946" s="77">
        <f t="shared" si="172"/>
        <v>360</v>
      </c>
      <c r="W946" s="78">
        <f t="shared" si="173"/>
        <v>0</v>
      </c>
    </row>
    <row r="947" spans="9:23" x14ac:dyDescent="0.25">
      <c r="I947" s="79">
        <f t="shared" si="174"/>
        <v>0</v>
      </c>
      <c r="J947" s="72">
        <f t="shared" si="170"/>
        <v>0</v>
      </c>
      <c r="K947" s="80"/>
      <c r="L947" s="72">
        <f t="shared" si="181"/>
        <v>0</v>
      </c>
      <c r="M947" s="72">
        <f>0</f>
        <v>0</v>
      </c>
      <c r="N947" s="72">
        <f t="shared" si="175"/>
        <v>0</v>
      </c>
      <c r="O947" s="72">
        <f t="shared" si="176"/>
        <v>0</v>
      </c>
      <c r="P947" s="72">
        <f t="shared" si="177"/>
        <v>0</v>
      </c>
      <c r="Q947" s="72">
        <f t="shared" si="171"/>
        <v>0</v>
      </c>
      <c r="R947" s="74">
        <f t="shared" si="178"/>
        <v>0</v>
      </c>
      <c r="S947" s="75">
        <f>IF(I947&gt;0,Q947-(SUM($J$7:J947)+$E$35),0)</f>
        <v>0</v>
      </c>
      <c r="T947" s="76">
        <f t="shared" si="179"/>
        <v>1</v>
      </c>
      <c r="U947" s="76">
        <f t="shared" si="180"/>
        <v>0</v>
      </c>
      <c r="V947" s="77">
        <f t="shared" si="172"/>
        <v>360</v>
      </c>
      <c r="W947" s="78">
        <f t="shared" si="173"/>
        <v>0</v>
      </c>
    </row>
    <row r="948" spans="9:23" x14ac:dyDescent="0.25">
      <c r="I948" s="79">
        <f t="shared" si="174"/>
        <v>0</v>
      </c>
      <c r="J948" s="72">
        <f t="shared" si="170"/>
        <v>0</v>
      </c>
      <c r="K948" s="80"/>
      <c r="L948" s="72">
        <f t="shared" si="181"/>
        <v>0</v>
      </c>
      <c r="M948" s="72">
        <f>0</f>
        <v>0</v>
      </c>
      <c r="N948" s="72">
        <f t="shared" si="175"/>
        <v>0</v>
      </c>
      <c r="O948" s="72">
        <f t="shared" si="176"/>
        <v>0</v>
      </c>
      <c r="P948" s="72">
        <f t="shared" si="177"/>
        <v>0</v>
      </c>
      <c r="Q948" s="72">
        <f t="shared" si="171"/>
        <v>0</v>
      </c>
      <c r="R948" s="74">
        <f t="shared" si="178"/>
        <v>0</v>
      </c>
      <c r="S948" s="75">
        <f>IF(I948&gt;0,Q948-(SUM($J$7:J948)+$E$35),0)</f>
        <v>0</v>
      </c>
      <c r="T948" s="76">
        <f t="shared" si="179"/>
        <v>1</v>
      </c>
      <c r="U948" s="76">
        <f t="shared" si="180"/>
        <v>0</v>
      </c>
      <c r="V948" s="77">
        <f t="shared" si="172"/>
        <v>360</v>
      </c>
      <c r="W948" s="78">
        <f t="shared" si="173"/>
        <v>0</v>
      </c>
    </row>
    <row r="949" spans="9:23" x14ac:dyDescent="0.25">
      <c r="I949" s="79">
        <f t="shared" si="174"/>
        <v>0</v>
      </c>
      <c r="J949" s="72">
        <f t="shared" si="170"/>
        <v>0</v>
      </c>
      <c r="K949" s="80"/>
      <c r="L949" s="72">
        <f t="shared" si="181"/>
        <v>0</v>
      </c>
      <c r="M949" s="72">
        <f>0</f>
        <v>0</v>
      </c>
      <c r="N949" s="72">
        <f t="shared" si="175"/>
        <v>0</v>
      </c>
      <c r="O949" s="72">
        <f t="shared" si="176"/>
        <v>0</v>
      </c>
      <c r="P949" s="72">
        <f t="shared" si="177"/>
        <v>0</v>
      </c>
      <c r="Q949" s="72">
        <f t="shared" si="171"/>
        <v>0</v>
      </c>
      <c r="R949" s="74">
        <f t="shared" si="178"/>
        <v>0</v>
      </c>
      <c r="S949" s="75">
        <f>IF(I949&gt;0,Q949-(SUM($J$7:J949)+$E$35),0)</f>
        <v>0</v>
      </c>
      <c r="T949" s="76">
        <f t="shared" si="179"/>
        <v>1</v>
      </c>
      <c r="U949" s="76">
        <f t="shared" si="180"/>
        <v>0</v>
      </c>
      <c r="V949" s="77">
        <f t="shared" si="172"/>
        <v>360</v>
      </c>
      <c r="W949" s="78">
        <f t="shared" si="173"/>
        <v>0</v>
      </c>
    </row>
    <row r="950" spans="9:23" x14ac:dyDescent="0.25">
      <c r="I950" s="79">
        <f t="shared" si="174"/>
        <v>0</v>
      </c>
      <c r="J950" s="72">
        <f t="shared" si="170"/>
        <v>0</v>
      </c>
      <c r="K950" s="80"/>
      <c r="L950" s="72">
        <f t="shared" si="181"/>
        <v>0</v>
      </c>
      <c r="M950" s="72">
        <f>0</f>
        <v>0</v>
      </c>
      <c r="N950" s="72">
        <f t="shared" si="175"/>
        <v>0</v>
      </c>
      <c r="O950" s="72">
        <f t="shared" si="176"/>
        <v>0</v>
      </c>
      <c r="P950" s="72">
        <f t="shared" si="177"/>
        <v>0</v>
      </c>
      <c r="Q950" s="72">
        <f t="shared" si="171"/>
        <v>0</v>
      </c>
      <c r="R950" s="74">
        <f t="shared" si="178"/>
        <v>0</v>
      </c>
      <c r="S950" s="75">
        <f>IF(I950&gt;0,Q950-(SUM($J$7:J950)+$E$35),0)</f>
        <v>0</v>
      </c>
      <c r="T950" s="76">
        <f t="shared" si="179"/>
        <v>1</v>
      </c>
      <c r="U950" s="76">
        <f t="shared" si="180"/>
        <v>0</v>
      </c>
      <c r="V950" s="77">
        <f t="shared" si="172"/>
        <v>360</v>
      </c>
      <c r="W950" s="78">
        <f t="shared" si="173"/>
        <v>0</v>
      </c>
    </row>
    <row r="951" spans="9:23" x14ac:dyDescent="0.25">
      <c r="I951" s="79">
        <f t="shared" si="174"/>
        <v>0</v>
      </c>
      <c r="J951" s="72">
        <f t="shared" si="170"/>
        <v>0</v>
      </c>
      <c r="K951" s="80"/>
      <c r="L951" s="72">
        <f t="shared" si="181"/>
        <v>0</v>
      </c>
      <c r="M951" s="72">
        <f>0</f>
        <v>0</v>
      </c>
      <c r="N951" s="72">
        <f t="shared" si="175"/>
        <v>0</v>
      </c>
      <c r="O951" s="72">
        <f t="shared" si="176"/>
        <v>0</v>
      </c>
      <c r="P951" s="72">
        <f t="shared" si="177"/>
        <v>0</v>
      </c>
      <c r="Q951" s="72">
        <f t="shared" si="171"/>
        <v>0</v>
      </c>
      <c r="R951" s="74">
        <f t="shared" si="178"/>
        <v>0</v>
      </c>
      <c r="S951" s="75">
        <f>IF(I951&gt;0,Q951-(SUM($J$7:J951)+$E$35),0)</f>
        <v>0</v>
      </c>
      <c r="T951" s="76">
        <f t="shared" si="179"/>
        <v>1</v>
      </c>
      <c r="U951" s="76">
        <f t="shared" si="180"/>
        <v>0</v>
      </c>
      <c r="V951" s="77">
        <f t="shared" si="172"/>
        <v>360</v>
      </c>
      <c r="W951" s="78">
        <f t="shared" si="173"/>
        <v>0</v>
      </c>
    </row>
    <row r="952" spans="9:23" x14ac:dyDescent="0.25">
      <c r="I952" s="79">
        <f t="shared" si="174"/>
        <v>0</v>
      </c>
      <c r="J952" s="72">
        <f t="shared" si="170"/>
        <v>0</v>
      </c>
      <c r="K952" s="80"/>
      <c r="L952" s="72">
        <f t="shared" si="181"/>
        <v>0</v>
      </c>
      <c r="M952" s="72">
        <f>0</f>
        <v>0</v>
      </c>
      <c r="N952" s="72">
        <f t="shared" si="175"/>
        <v>0</v>
      </c>
      <c r="O952" s="72">
        <f t="shared" si="176"/>
        <v>0</v>
      </c>
      <c r="P952" s="72">
        <f t="shared" si="177"/>
        <v>0</v>
      </c>
      <c r="Q952" s="72">
        <f t="shared" si="171"/>
        <v>0</v>
      </c>
      <c r="R952" s="74">
        <f t="shared" si="178"/>
        <v>0</v>
      </c>
      <c r="S952" s="75">
        <f>IF(I952&gt;0,Q952-(SUM($J$7:J952)+$E$35),0)</f>
        <v>0</v>
      </c>
      <c r="T952" s="76">
        <f t="shared" si="179"/>
        <v>1</v>
      </c>
      <c r="U952" s="76">
        <f t="shared" si="180"/>
        <v>0</v>
      </c>
      <c r="V952" s="77">
        <f t="shared" si="172"/>
        <v>360</v>
      </c>
      <c r="W952" s="78">
        <f t="shared" si="173"/>
        <v>0</v>
      </c>
    </row>
    <row r="953" spans="9:23" x14ac:dyDescent="0.25">
      <c r="I953" s="79">
        <f t="shared" si="174"/>
        <v>0</v>
      </c>
      <c r="J953" s="72">
        <f t="shared" si="170"/>
        <v>0</v>
      </c>
      <c r="K953" s="80"/>
      <c r="L953" s="72">
        <f t="shared" si="181"/>
        <v>0</v>
      </c>
      <c r="M953" s="72">
        <f>0</f>
        <v>0</v>
      </c>
      <c r="N953" s="72">
        <f t="shared" si="175"/>
        <v>0</v>
      </c>
      <c r="O953" s="72">
        <f t="shared" si="176"/>
        <v>0</v>
      </c>
      <c r="P953" s="72">
        <f t="shared" si="177"/>
        <v>0</v>
      </c>
      <c r="Q953" s="72">
        <f t="shared" si="171"/>
        <v>0</v>
      </c>
      <c r="R953" s="74">
        <f t="shared" si="178"/>
        <v>0</v>
      </c>
      <c r="S953" s="75">
        <f>IF(I953&gt;0,Q953-(SUM($J$7:J953)+$E$35),0)</f>
        <v>0</v>
      </c>
      <c r="T953" s="76">
        <f t="shared" si="179"/>
        <v>1</v>
      </c>
      <c r="U953" s="76">
        <f t="shared" si="180"/>
        <v>0</v>
      </c>
      <c r="V953" s="77">
        <f t="shared" si="172"/>
        <v>360</v>
      </c>
      <c r="W953" s="78">
        <f t="shared" si="173"/>
        <v>0</v>
      </c>
    </row>
    <row r="954" spans="9:23" x14ac:dyDescent="0.25">
      <c r="I954" s="79">
        <f t="shared" si="174"/>
        <v>0</v>
      </c>
      <c r="J954" s="72">
        <f t="shared" si="170"/>
        <v>0</v>
      </c>
      <c r="K954" s="80"/>
      <c r="L954" s="72">
        <f t="shared" si="181"/>
        <v>0</v>
      </c>
      <c r="M954" s="72">
        <f>0</f>
        <v>0</v>
      </c>
      <c r="N954" s="72">
        <f t="shared" si="175"/>
        <v>0</v>
      </c>
      <c r="O954" s="72">
        <f t="shared" si="176"/>
        <v>0</v>
      </c>
      <c r="P954" s="72">
        <f t="shared" si="177"/>
        <v>0</v>
      </c>
      <c r="Q954" s="72">
        <f t="shared" si="171"/>
        <v>0</v>
      </c>
      <c r="R954" s="74">
        <f t="shared" si="178"/>
        <v>0</v>
      </c>
      <c r="S954" s="75">
        <f>IF(I954&gt;0,Q954-(SUM($J$7:J954)+$E$35),0)</f>
        <v>0</v>
      </c>
      <c r="T954" s="76">
        <f t="shared" si="179"/>
        <v>1</v>
      </c>
      <c r="U954" s="76">
        <f t="shared" si="180"/>
        <v>0</v>
      </c>
      <c r="V954" s="77">
        <f t="shared" si="172"/>
        <v>360</v>
      </c>
      <c r="W954" s="78">
        <f t="shared" si="173"/>
        <v>0</v>
      </c>
    </row>
    <row r="955" spans="9:23" x14ac:dyDescent="0.25">
      <c r="I955" s="79">
        <f t="shared" si="174"/>
        <v>0</v>
      </c>
      <c r="J955" s="72">
        <f t="shared" si="170"/>
        <v>0</v>
      </c>
      <c r="K955" s="80"/>
      <c r="L955" s="72">
        <f t="shared" si="181"/>
        <v>0</v>
      </c>
      <c r="M955" s="72">
        <f>0</f>
        <v>0</v>
      </c>
      <c r="N955" s="72">
        <f t="shared" si="175"/>
        <v>0</v>
      </c>
      <c r="O955" s="72">
        <f t="shared" si="176"/>
        <v>0</v>
      </c>
      <c r="P955" s="72">
        <f t="shared" si="177"/>
        <v>0</v>
      </c>
      <c r="Q955" s="72">
        <f t="shared" si="171"/>
        <v>0</v>
      </c>
      <c r="R955" s="74">
        <f t="shared" si="178"/>
        <v>0</v>
      </c>
      <c r="S955" s="75">
        <f>IF(I955&gt;0,Q955-(SUM($J$7:J955)+$E$35),0)</f>
        <v>0</v>
      </c>
      <c r="T955" s="76">
        <f t="shared" si="179"/>
        <v>1</v>
      </c>
      <c r="U955" s="76">
        <f t="shared" si="180"/>
        <v>0</v>
      </c>
      <c r="V955" s="77">
        <f t="shared" si="172"/>
        <v>360</v>
      </c>
      <c r="W955" s="78">
        <f t="shared" si="173"/>
        <v>0</v>
      </c>
    </row>
    <row r="956" spans="9:23" x14ac:dyDescent="0.25">
      <c r="I956" s="79">
        <f t="shared" si="174"/>
        <v>0</v>
      </c>
      <c r="J956" s="72">
        <f t="shared" si="170"/>
        <v>0</v>
      </c>
      <c r="K956" s="80"/>
      <c r="L956" s="72">
        <f t="shared" si="181"/>
        <v>0</v>
      </c>
      <c r="M956" s="72">
        <f>0</f>
        <v>0</v>
      </c>
      <c r="N956" s="72">
        <f t="shared" si="175"/>
        <v>0</v>
      </c>
      <c r="O956" s="72">
        <f t="shared" si="176"/>
        <v>0</v>
      </c>
      <c r="P956" s="72">
        <f t="shared" si="177"/>
        <v>0</v>
      </c>
      <c r="Q956" s="72">
        <f t="shared" si="171"/>
        <v>0</v>
      </c>
      <c r="R956" s="74">
        <f t="shared" si="178"/>
        <v>0</v>
      </c>
      <c r="S956" s="75">
        <f>IF(I956&gt;0,Q956-(SUM($J$7:J956)+$E$35),0)</f>
        <v>0</v>
      </c>
      <c r="T956" s="76">
        <f t="shared" si="179"/>
        <v>1</v>
      </c>
      <c r="U956" s="76">
        <f t="shared" si="180"/>
        <v>0</v>
      </c>
      <c r="V956" s="77">
        <f t="shared" si="172"/>
        <v>360</v>
      </c>
      <c r="W956" s="78">
        <f t="shared" si="173"/>
        <v>0</v>
      </c>
    </row>
    <row r="957" spans="9:23" x14ac:dyDescent="0.25">
      <c r="I957" s="79">
        <f t="shared" si="174"/>
        <v>0</v>
      </c>
      <c r="J957" s="72">
        <f t="shared" si="170"/>
        <v>0</v>
      </c>
      <c r="K957" s="80"/>
      <c r="L957" s="72">
        <f t="shared" si="181"/>
        <v>0</v>
      </c>
      <c r="M957" s="72">
        <f>0</f>
        <v>0</v>
      </c>
      <c r="N957" s="72">
        <f t="shared" si="175"/>
        <v>0</v>
      </c>
      <c r="O957" s="72">
        <f t="shared" si="176"/>
        <v>0</v>
      </c>
      <c r="P957" s="72">
        <f t="shared" si="177"/>
        <v>0</v>
      </c>
      <c r="Q957" s="72">
        <f t="shared" si="171"/>
        <v>0</v>
      </c>
      <c r="R957" s="74">
        <f t="shared" si="178"/>
        <v>0</v>
      </c>
      <c r="S957" s="75">
        <f>IF(I957&gt;0,Q957-(SUM($J$7:J957)+$E$35),0)</f>
        <v>0</v>
      </c>
      <c r="T957" s="76">
        <f t="shared" si="179"/>
        <v>1</v>
      </c>
      <c r="U957" s="76">
        <f t="shared" si="180"/>
        <v>0</v>
      </c>
      <c r="V957" s="77">
        <f t="shared" si="172"/>
        <v>360</v>
      </c>
      <c r="W957" s="78">
        <f t="shared" si="173"/>
        <v>0</v>
      </c>
    </row>
    <row r="958" spans="9:23" x14ac:dyDescent="0.25">
      <c r="I958" s="79">
        <f t="shared" si="174"/>
        <v>0</v>
      </c>
      <c r="J958" s="72">
        <f t="shared" si="170"/>
        <v>0</v>
      </c>
      <c r="K958" s="80"/>
      <c r="L958" s="72">
        <f t="shared" si="181"/>
        <v>0</v>
      </c>
      <c r="M958" s="72">
        <f>0</f>
        <v>0</v>
      </c>
      <c r="N958" s="72">
        <f t="shared" si="175"/>
        <v>0</v>
      </c>
      <c r="O958" s="72">
        <f t="shared" si="176"/>
        <v>0</v>
      </c>
      <c r="P958" s="72">
        <f t="shared" si="177"/>
        <v>0</v>
      </c>
      <c r="Q958" s="72">
        <f t="shared" si="171"/>
        <v>0</v>
      </c>
      <c r="R958" s="74">
        <f t="shared" si="178"/>
        <v>0</v>
      </c>
      <c r="S958" s="75">
        <f>IF(I958&gt;0,Q958-(SUM($J$7:J958)+$E$35),0)</f>
        <v>0</v>
      </c>
      <c r="T958" s="76">
        <f t="shared" si="179"/>
        <v>1</v>
      </c>
      <c r="U958" s="76">
        <f t="shared" si="180"/>
        <v>0</v>
      </c>
      <c r="V958" s="77">
        <f t="shared" si="172"/>
        <v>360</v>
      </c>
      <c r="W958" s="78">
        <f t="shared" si="173"/>
        <v>0</v>
      </c>
    </row>
    <row r="959" spans="9:23" x14ac:dyDescent="0.25">
      <c r="I959" s="79">
        <f t="shared" si="174"/>
        <v>0</v>
      </c>
      <c r="J959" s="72">
        <f t="shared" si="170"/>
        <v>0</v>
      </c>
      <c r="K959" s="80"/>
      <c r="L959" s="72">
        <f t="shared" si="181"/>
        <v>0</v>
      </c>
      <c r="M959" s="72">
        <f>0</f>
        <v>0</v>
      </c>
      <c r="N959" s="72">
        <f t="shared" si="175"/>
        <v>0</v>
      </c>
      <c r="O959" s="72">
        <f t="shared" si="176"/>
        <v>0</v>
      </c>
      <c r="P959" s="72">
        <f t="shared" si="177"/>
        <v>0</v>
      </c>
      <c r="Q959" s="72">
        <f t="shared" si="171"/>
        <v>0</v>
      </c>
      <c r="R959" s="74">
        <f t="shared" si="178"/>
        <v>0</v>
      </c>
      <c r="S959" s="75">
        <f>IF(I959&gt;0,Q959-(SUM($J$7:J959)+$E$35),0)</f>
        <v>0</v>
      </c>
      <c r="T959" s="76">
        <f t="shared" si="179"/>
        <v>1</v>
      </c>
      <c r="U959" s="76">
        <f t="shared" si="180"/>
        <v>0</v>
      </c>
      <c r="V959" s="77">
        <f t="shared" si="172"/>
        <v>360</v>
      </c>
      <c r="W959" s="78">
        <f t="shared" si="173"/>
        <v>0</v>
      </c>
    </row>
    <row r="960" spans="9:23" x14ac:dyDescent="0.25">
      <c r="I960" s="79">
        <f t="shared" si="174"/>
        <v>0</v>
      </c>
      <c r="J960" s="72">
        <f t="shared" si="170"/>
        <v>0</v>
      </c>
      <c r="K960" s="80"/>
      <c r="L960" s="72">
        <f t="shared" si="181"/>
        <v>0</v>
      </c>
      <c r="M960" s="72">
        <f>0</f>
        <v>0</v>
      </c>
      <c r="N960" s="72">
        <f t="shared" si="175"/>
        <v>0</v>
      </c>
      <c r="O960" s="72">
        <f t="shared" si="176"/>
        <v>0</v>
      </c>
      <c r="P960" s="72">
        <f t="shared" si="177"/>
        <v>0</v>
      </c>
      <c r="Q960" s="72">
        <f t="shared" si="171"/>
        <v>0</v>
      </c>
      <c r="R960" s="74">
        <f t="shared" si="178"/>
        <v>0</v>
      </c>
      <c r="S960" s="75">
        <f>IF(I960&gt;0,Q960-(SUM($J$7:J960)+$E$35),0)</f>
        <v>0</v>
      </c>
      <c r="T960" s="76">
        <f t="shared" si="179"/>
        <v>1</v>
      </c>
      <c r="U960" s="76">
        <f t="shared" si="180"/>
        <v>0</v>
      </c>
      <c r="V960" s="77">
        <f t="shared" si="172"/>
        <v>360</v>
      </c>
      <c r="W960" s="78">
        <f t="shared" si="173"/>
        <v>0</v>
      </c>
    </row>
    <row r="961" spans="9:23" x14ac:dyDescent="0.25">
      <c r="I961" s="79">
        <f t="shared" si="174"/>
        <v>0</v>
      </c>
      <c r="J961" s="72">
        <f t="shared" si="170"/>
        <v>0</v>
      </c>
      <c r="K961" s="80"/>
      <c r="L961" s="72">
        <f t="shared" si="181"/>
        <v>0</v>
      </c>
      <c r="M961" s="72">
        <f>0</f>
        <v>0</v>
      </c>
      <c r="N961" s="72">
        <f t="shared" si="175"/>
        <v>0</v>
      </c>
      <c r="O961" s="72">
        <f t="shared" si="176"/>
        <v>0</v>
      </c>
      <c r="P961" s="72">
        <f t="shared" si="177"/>
        <v>0</v>
      </c>
      <c r="Q961" s="72">
        <f t="shared" si="171"/>
        <v>0</v>
      </c>
      <c r="R961" s="74">
        <f t="shared" si="178"/>
        <v>0</v>
      </c>
      <c r="S961" s="75">
        <f>IF(I961&gt;0,Q961-(SUM($J$7:J961)+$E$35),0)</f>
        <v>0</v>
      </c>
      <c r="T961" s="76">
        <f t="shared" si="179"/>
        <v>1</v>
      </c>
      <c r="U961" s="76">
        <f t="shared" si="180"/>
        <v>0</v>
      </c>
      <c r="V961" s="77">
        <f t="shared" si="172"/>
        <v>360</v>
      </c>
      <c r="W961" s="78">
        <f t="shared" si="173"/>
        <v>0</v>
      </c>
    </row>
    <row r="962" spans="9:23" x14ac:dyDescent="0.25">
      <c r="I962" s="79">
        <f t="shared" si="174"/>
        <v>0</v>
      </c>
      <c r="J962" s="72">
        <f t="shared" si="170"/>
        <v>0</v>
      </c>
      <c r="K962" s="80"/>
      <c r="L962" s="72">
        <f t="shared" si="181"/>
        <v>0</v>
      </c>
      <c r="M962" s="72">
        <f>0</f>
        <v>0</v>
      </c>
      <c r="N962" s="72">
        <f t="shared" si="175"/>
        <v>0</v>
      </c>
      <c r="O962" s="72">
        <f t="shared" si="176"/>
        <v>0</v>
      </c>
      <c r="P962" s="72">
        <f t="shared" si="177"/>
        <v>0</v>
      </c>
      <c r="Q962" s="72">
        <f t="shared" si="171"/>
        <v>0</v>
      </c>
      <c r="R962" s="74">
        <f t="shared" si="178"/>
        <v>0</v>
      </c>
      <c r="S962" s="75">
        <f>IF(I962&gt;0,Q962-(SUM($J$7:J962)+$E$35),0)</f>
        <v>0</v>
      </c>
      <c r="T962" s="76">
        <f t="shared" si="179"/>
        <v>1</v>
      </c>
      <c r="U962" s="76">
        <f t="shared" si="180"/>
        <v>0</v>
      </c>
      <c r="V962" s="77">
        <f t="shared" si="172"/>
        <v>360</v>
      </c>
      <c r="W962" s="78">
        <f t="shared" si="173"/>
        <v>0</v>
      </c>
    </row>
    <row r="963" spans="9:23" x14ac:dyDescent="0.25">
      <c r="I963" s="79">
        <f t="shared" si="174"/>
        <v>0</v>
      </c>
      <c r="J963" s="72">
        <f t="shared" si="170"/>
        <v>0</v>
      </c>
      <c r="K963" s="80"/>
      <c r="L963" s="72">
        <f t="shared" si="181"/>
        <v>0</v>
      </c>
      <c r="M963" s="72">
        <f>0</f>
        <v>0</v>
      </c>
      <c r="N963" s="72">
        <f t="shared" si="175"/>
        <v>0</v>
      </c>
      <c r="O963" s="72">
        <f t="shared" si="176"/>
        <v>0</v>
      </c>
      <c r="P963" s="72">
        <f t="shared" si="177"/>
        <v>0</v>
      </c>
      <c r="Q963" s="72">
        <f t="shared" si="171"/>
        <v>0</v>
      </c>
      <c r="R963" s="74">
        <f t="shared" si="178"/>
        <v>0</v>
      </c>
      <c r="S963" s="75">
        <f>IF(I963&gt;0,Q963-(SUM($J$7:J963)+$E$35),0)</f>
        <v>0</v>
      </c>
      <c r="T963" s="76">
        <f t="shared" si="179"/>
        <v>1</v>
      </c>
      <c r="U963" s="76">
        <f t="shared" si="180"/>
        <v>0</v>
      </c>
      <c r="V963" s="77">
        <f t="shared" si="172"/>
        <v>360</v>
      </c>
      <c r="W963" s="78">
        <f t="shared" si="173"/>
        <v>0</v>
      </c>
    </row>
    <row r="964" spans="9:23" x14ac:dyDescent="0.25">
      <c r="I964" s="79">
        <f t="shared" si="174"/>
        <v>0</v>
      </c>
      <c r="J964" s="72">
        <f t="shared" si="170"/>
        <v>0</v>
      </c>
      <c r="K964" s="80"/>
      <c r="L964" s="72">
        <f t="shared" si="181"/>
        <v>0</v>
      </c>
      <c r="M964" s="72">
        <f>0</f>
        <v>0</v>
      </c>
      <c r="N964" s="72">
        <f t="shared" si="175"/>
        <v>0</v>
      </c>
      <c r="O964" s="72">
        <f t="shared" si="176"/>
        <v>0</v>
      </c>
      <c r="P964" s="72">
        <f t="shared" si="177"/>
        <v>0</v>
      </c>
      <c r="Q964" s="72">
        <f t="shared" si="171"/>
        <v>0</v>
      </c>
      <c r="R964" s="74">
        <f t="shared" si="178"/>
        <v>0</v>
      </c>
      <c r="S964" s="75">
        <f>IF(I964&gt;0,Q964-(SUM($J$7:J964)+$E$35),0)</f>
        <v>0</v>
      </c>
      <c r="T964" s="76">
        <f t="shared" si="179"/>
        <v>1</v>
      </c>
      <c r="U964" s="76">
        <f t="shared" si="180"/>
        <v>0</v>
      </c>
      <c r="V964" s="77">
        <f t="shared" si="172"/>
        <v>360</v>
      </c>
      <c r="W964" s="78">
        <f t="shared" si="173"/>
        <v>0</v>
      </c>
    </row>
    <row r="965" spans="9:23" x14ac:dyDescent="0.25">
      <c r="I965" s="79">
        <f t="shared" si="174"/>
        <v>0</v>
      </c>
      <c r="J965" s="72">
        <f t="shared" si="170"/>
        <v>0</v>
      </c>
      <c r="K965" s="80"/>
      <c r="L965" s="72">
        <f t="shared" si="181"/>
        <v>0</v>
      </c>
      <c r="M965" s="72">
        <f>0</f>
        <v>0</v>
      </c>
      <c r="N965" s="72">
        <f t="shared" si="175"/>
        <v>0</v>
      </c>
      <c r="O965" s="72">
        <f t="shared" si="176"/>
        <v>0</v>
      </c>
      <c r="P965" s="72">
        <f t="shared" si="177"/>
        <v>0</v>
      </c>
      <c r="Q965" s="72">
        <f t="shared" si="171"/>
        <v>0</v>
      </c>
      <c r="R965" s="74">
        <f t="shared" si="178"/>
        <v>0</v>
      </c>
      <c r="S965" s="75">
        <f>IF(I965&gt;0,Q965-(SUM($J$7:J965)+$E$35),0)</f>
        <v>0</v>
      </c>
      <c r="T965" s="76">
        <f t="shared" si="179"/>
        <v>1</v>
      </c>
      <c r="U965" s="76">
        <f t="shared" si="180"/>
        <v>0</v>
      </c>
      <c r="V965" s="77">
        <f t="shared" si="172"/>
        <v>360</v>
      </c>
      <c r="W965" s="78">
        <f t="shared" si="173"/>
        <v>0</v>
      </c>
    </row>
    <row r="966" spans="9:23" x14ac:dyDescent="0.25">
      <c r="I966" s="79">
        <f t="shared" si="174"/>
        <v>0</v>
      </c>
      <c r="J966" s="72">
        <f t="shared" si="170"/>
        <v>0</v>
      </c>
      <c r="K966" s="80"/>
      <c r="L966" s="72">
        <f t="shared" si="181"/>
        <v>0</v>
      </c>
      <c r="M966" s="72">
        <f>0</f>
        <v>0</v>
      </c>
      <c r="N966" s="72">
        <f t="shared" si="175"/>
        <v>0</v>
      </c>
      <c r="O966" s="72">
        <f t="shared" si="176"/>
        <v>0</v>
      </c>
      <c r="P966" s="72">
        <f t="shared" si="177"/>
        <v>0</v>
      </c>
      <c r="Q966" s="72">
        <f t="shared" si="171"/>
        <v>0</v>
      </c>
      <c r="R966" s="74">
        <f t="shared" si="178"/>
        <v>0</v>
      </c>
      <c r="S966" s="75">
        <f>IF(I966&gt;0,Q966-(SUM($J$7:J966)+$E$35),0)</f>
        <v>0</v>
      </c>
      <c r="T966" s="76">
        <f t="shared" si="179"/>
        <v>1</v>
      </c>
      <c r="U966" s="76">
        <f t="shared" si="180"/>
        <v>0</v>
      </c>
      <c r="V966" s="77">
        <f t="shared" si="172"/>
        <v>360</v>
      </c>
      <c r="W966" s="78">
        <f t="shared" si="173"/>
        <v>0</v>
      </c>
    </row>
    <row r="967" spans="9:23" x14ac:dyDescent="0.25">
      <c r="I967" s="79">
        <f t="shared" si="174"/>
        <v>0</v>
      </c>
      <c r="J967" s="72">
        <f t="shared" ref="J967:J1002" si="182">(IF(I967&gt;0,$J$5,0))</f>
        <v>0</v>
      </c>
      <c r="K967" s="80"/>
      <c r="L967" s="72">
        <f t="shared" si="181"/>
        <v>0</v>
      </c>
      <c r="M967" s="72">
        <f>0</f>
        <v>0</v>
      </c>
      <c r="N967" s="72">
        <f t="shared" si="175"/>
        <v>0</v>
      </c>
      <c r="O967" s="72">
        <f t="shared" si="176"/>
        <v>0</v>
      </c>
      <c r="P967" s="72">
        <f t="shared" si="177"/>
        <v>0</v>
      </c>
      <c r="Q967" s="72">
        <f t="shared" ref="Q967:Q1002" si="183">O967+P967</f>
        <v>0</v>
      </c>
      <c r="R967" s="74">
        <f t="shared" si="178"/>
        <v>0</v>
      </c>
      <c r="S967" s="75">
        <f>IF(I967&gt;0,Q967-(SUM($J$7:J967)+$E$35),0)</f>
        <v>0</v>
      </c>
      <c r="T967" s="76">
        <f t="shared" si="179"/>
        <v>1</v>
      </c>
      <c r="U967" s="76">
        <f t="shared" si="180"/>
        <v>0</v>
      </c>
      <c r="V967" s="77">
        <f t="shared" ref="V967:V1002" si="184">$I$5-I968</f>
        <v>360</v>
      </c>
      <c r="W967" s="78">
        <f t="shared" ref="W967:W1002" si="185">Q967</f>
        <v>0</v>
      </c>
    </row>
    <row r="968" spans="9:23" x14ac:dyDescent="0.25">
      <c r="I968" s="79">
        <f t="shared" ref="I968:I1002" si="186">IF(I967-1&gt;0,I967-1,0)</f>
        <v>0</v>
      </c>
      <c r="J968" s="72">
        <f t="shared" si="182"/>
        <v>0</v>
      </c>
      <c r="K968" s="80"/>
      <c r="L968" s="72">
        <f t="shared" si="181"/>
        <v>0</v>
      </c>
      <c r="M968" s="72">
        <f>0</f>
        <v>0</v>
      </c>
      <c r="N968" s="72">
        <f t="shared" ref="N968:N1002" si="187">IF(I968&gt;0,O968*($N$5/12),0)</f>
        <v>0</v>
      </c>
      <c r="O968" s="72">
        <f t="shared" ref="O968:O1002" si="188">IF(I968&gt;0,(Q967+R968)*(1-($N$5/12)),0)</f>
        <v>0</v>
      </c>
      <c r="P968" s="72">
        <f t="shared" ref="P968:P1002" si="189">O968*($B$15/12)</f>
        <v>0</v>
      </c>
      <c r="Q968" s="72">
        <f t="shared" si="183"/>
        <v>0</v>
      </c>
      <c r="R968" s="74">
        <f t="shared" ref="R968:R1002" si="190">IF(I968&gt;0,(J968-K968-L968-M968),0)</f>
        <v>0</v>
      </c>
      <c r="S968" s="75">
        <f>IF(I968&gt;0,Q968-(SUM($J$7:J968)+$E$35),0)</f>
        <v>0</v>
      </c>
      <c r="T968" s="76">
        <f t="shared" ref="T968:T1002" si="191">IF(S968&lt;0,0,1)</f>
        <v>1</v>
      </c>
      <c r="U968" s="76">
        <f t="shared" ref="U968:U1002" si="192">T969-T968</f>
        <v>0</v>
      </c>
      <c r="V968" s="77">
        <f t="shared" si="184"/>
        <v>360</v>
      </c>
      <c r="W968" s="78">
        <f t="shared" si="185"/>
        <v>0</v>
      </c>
    </row>
    <row r="969" spans="9:23" x14ac:dyDescent="0.25">
      <c r="I969" s="79">
        <f t="shared" si="186"/>
        <v>0</v>
      </c>
      <c r="J969" s="72">
        <f t="shared" si="182"/>
        <v>0</v>
      </c>
      <c r="K969" s="80"/>
      <c r="L969" s="72">
        <f t="shared" si="181"/>
        <v>0</v>
      </c>
      <c r="M969" s="72">
        <f>0</f>
        <v>0</v>
      </c>
      <c r="N969" s="72">
        <f t="shared" si="187"/>
        <v>0</v>
      </c>
      <c r="O969" s="72">
        <f t="shared" si="188"/>
        <v>0</v>
      </c>
      <c r="P969" s="72">
        <f t="shared" si="189"/>
        <v>0</v>
      </c>
      <c r="Q969" s="72">
        <f t="shared" si="183"/>
        <v>0</v>
      </c>
      <c r="R969" s="74">
        <f t="shared" si="190"/>
        <v>0</v>
      </c>
      <c r="S969" s="75">
        <f>IF(I969&gt;0,Q969-(SUM($J$7:J969)+$E$35),0)</f>
        <v>0</v>
      </c>
      <c r="T969" s="76">
        <f t="shared" si="191"/>
        <v>1</v>
      </c>
      <c r="U969" s="76">
        <f t="shared" si="192"/>
        <v>0</v>
      </c>
      <c r="V969" s="77">
        <f t="shared" si="184"/>
        <v>360</v>
      </c>
      <c r="W969" s="78">
        <f t="shared" si="185"/>
        <v>0</v>
      </c>
    </row>
    <row r="970" spans="9:23" x14ac:dyDescent="0.25">
      <c r="I970" s="79">
        <f t="shared" si="186"/>
        <v>0</v>
      </c>
      <c r="J970" s="72">
        <f t="shared" si="182"/>
        <v>0</v>
      </c>
      <c r="K970" s="80"/>
      <c r="L970" s="72">
        <f t="shared" si="181"/>
        <v>0</v>
      </c>
      <c r="M970" s="72">
        <f>0</f>
        <v>0</v>
      </c>
      <c r="N970" s="72">
        <f t="shared" si="187"/>
        <v>0</v>
      </c>
      <c r="O970" s="72">
        <f t="shared" si="188"/>
        <v>0</v>
      </c>
      <c r="P970" s="72">
        <f t="shared" si="189"/>
        <v>0</v>
      </c>
      <c r="Q970" s="72">
        <f t="shared" si="183"/>
        <v>0</v>
      </c>
      <c r="R970" s="74">
        <f t="shared" si="190"/>
        <v>0</v>
      </c>
      <c r="S970" s="75">
        <f>IF(I970&gt;0,Q970-(SUM($J$7:J970)+$E$35),0)</f>
        <v>0</v>
      </c>
      <c r="T970" s="76">
        <f t="shared" si="191"/>
        <v>1</v>
      </c>
      <c r="U970" s="76">
        <f t="shared" si="192"/>
        <v>0</v>
      </c>
      <c r="V970" s="77">
        <f t="shared" si="184"/>
        <v>360</v>
      </c>
      <c r="W970" s="78">
        <f t="shared" si="185"/>
        <v>0</v>
      </c>
    </row>
    <row r="971" spans="9:23" x14ac:dyDescent="0.25">
      <c r="I971" s="79">
        <f t="shared" si="186"/>
        <v>0</v>
      </c>
      <c r="J971" s="72">
        <f t="shared" si="182"/>
        <v>0</v>
      </c>
      <c r="K971" s="80"/>
      <c r="L971" s="72">
        <f t="shared" si="181"/>
        <v>0</v>
      </c>
      <c r="M971" s="72">
        <f>0</f>
        <v>0</v>
      </c>
      <c r="N971" s="72">
        <f t="shared" si="187"/>
        <v>0</v>
      </c>
      <c r="O971" s="72">
        <f t="shared" si="188"/>
        <v>0</v>
      </c>
      <c r="P971" s="72">
        <f t="shared" si="189"/>
        <v>0</v>
      </c>
      <c r="Q971" s="72">
        <f t="shared" si="183"/>
        <v>0</v>
      </c>
      <c r="R971" s="74">
        <f t="shared" si="190"/>
        <v>0</v>
      </c>
      <c r="S971" s="75">
        <f>IF(I971&gt;0,Q971-(SUM($J$7:J971)+$E$35),0)</f>
        <v>0</v>
      </c>
      <c r="T971" s="76">
        <f t="shared" si="191"/>
        <v>1</v>
      </c>
      <c r="U971" s="76">
        <f t="shared" si="192"/>
        <v>0</v>
      </c>
      <c r="V971" s="77">
        <f t="shared" si="184"/>
        <v>360</v>
      </c>
      <c r="W971" s="78">
        <f t="shared" si="185"/>
        <v>0</v>
      </c>
    </row>
    <row r="972" spans="9:23" x14ac:dyDescent="0.25">
      <c r="I972" s="79">
        <f t="shared" si="186"/>
        <v>0</v>
      </c>
      <c r="J972" s="72">
        <f t="shared" si="182"/>
        <v>0</v>
      </c>
      <c r="K972" s="80"/>
      <c r="L972" s="72">
        <f t="shared" si="181"/>
        <v>0</v>
      </c>
      <c r="M972" s="72">
        <f>0</f>
        <v>0</v>
      </c>
      <c r="N972" s="72">
        <f t="shared" si="187"/>
        <v>0</v>
      </c>
      <c r="O972" s="72">
        <f t="shared" si="188"/>
        <v>0</v>
      </c>
      <c r="P972" s="72">
        <f t="shared" si="189"/>
        <v>0</v>
      </c>
      <c r="Q972" s="72">
        <f t="shared" si="183"/>
        <v>0</v>
      </c>
      <c r="R972" s="74">
        <f t="shared" si="190"/>
        <v>0</v>
      </c>
      <c r="S972" s="75">
        <f>IF(I972&gt;0,Q972-(SUM($J$7:J972)+$E$35),0)</f>
        <v>0</v>
      </c>
      <c r="T972" s="76">
        <f t="shared" si="191"/>
        <v>1</v>
      </c>
      <c r="U972" s="76">
        <f t="shared" si="192"/>
        <v>0</v>
      </c>
      <c r="V972" s="77">
        <f t="shared" si="184"/>
        <v>360</v>
      </c>
      <c r="W972" s="78">
        <f t="shared" si="185"/>
        <v>0</v>
      </c>
    </row>
    <row r="973" spans="9:23" x14ac:dyDescent="0.25">
      <c r="I973" s="79">
        <f t="shared" si="186"/>
        <v>0</v>
      </c>
      <c r="J973" s="72">
        <f t="shared" si="182"/>
        <v>0</v>
      </c>
      <c r="K973" s="80"/>
      <c r="L973" s="72">
        <f t="shared" si="181"/>
        <v>0</v>
      </c>
      <c r="M973" s="72">
        <f>0</f>
        <v>0</v>
      </c>
      <c r="N973" s="72">
        <f t="shared" si="187"/>
        <v>0</v>
      </c>
      <c r="O973" s="72">
        <f t="shared" si="188"/>
        <v>0</v>
      </c>
      <c r="P973" s="72">
        <f t="shared" si="189"/>
        <v>0</v>
      </c>
      <c r="Q973" s="72">
        <f t="shared" si="183"/>
        <v>0</v>
      </c>
      <c r="R973" s="74">
        <f t="shared" si="190"/>
        <v>0</v>
      </c>
      <c r="S973" s="75">
        <f>IF(I973&gt;0,Q973-(SUM($J$7:J973)+$E$35),0)</f>
        <v>0</v>
      </c>
      <c r="T973" s="76">
        <f t="shared" si="191"/>
        <v>1</v>
      </c>
      <c r="U973" s="76">
        <f t="shared" si="192"/>
        <v>0</v>
      </c>
      <c r="V973" s="77">
        <f t="shared" si="184"/>
        <v>360</v>
      </c>
      <c r="W973" s="78">
        <f t="shared" si="185"/>
        <v>0</v>
      </c>
    </row>
    <row r="974" spans="9:23" x14ac:dyDescent="0.25">
      <c r="I974" s="79">
        <f t="shared" si="186"/>
        <v>0</v>
      </c>
      <c r="J974" s="72">
        <f t="shared" si="182"/>
        <v>0</v>
      </c>
      <c r="K974" s="80"/>
      <c r="L974" s="72">
        <f t="shared" si="181"/>
        <v>0</v>
      </c>
      <c r="M974" s="72">
        <f>0</f>
        <v>0</v>
      </c>
      <c r="N974" s="72">
        <f t="shared" si="187"/>
        <v>0</v>
      </c>
      <c r="O974" s="72">
        <f t="shared" si="188"/>
        <v>0</v>
      </c>
      <c r="P974" s="72">
        <f t="shared" si="189"/>
        <v>0</v>
      </c>
      <c r="Q974" s="72">
        <f t="shared" si="183"/>
        <v>0</v>
      </c>
      <c r="R974" s="74">
        <f t="shared" si="190"/>
        <v>0</v>
      </c>
      <c r="S974" s="75">
        <f>IF(I974&gt;0,Q974-(SUM($J$7:J974)+$E$35),0)</f>
        <v>0</v>
      </c>
      <c r="T974" s="76">
        <f t="shared" si="191"/>
        <v>1</v>
      </c>
      <c r="U974" s="76">
        <f t="shared" si="192"/>
        <v>0</v>
      </c>
      <c r="V974" s="77">
        <f t="shared" si="184"/>
        <v>360</v>
      </c>
      <c r="W974" s="78">
        <f t="shared" si="185"/>
        <v>0</v>
      </c>
    </row>
    <row r="975" spans="9:23" x14ac:dyDescent="0.25">
      <c r="I975" s="79">
        <f t="shared" si="186"/>
        <v>0</v>
      </c>
      <c r="J975" s="72">
        <f t="shared" si="182"/>
        <v>0</v>
      </c>
      <c r="K975" s="80"/>
      <c r="L975" s="72">
        <f t="shared" si="181"/>
        <v>0</v>
      </c>
      <c r="M975" s="72">
        <f>0</f>
        <v>0</v>
      </c>
      <c r="N975" s="72">
        <f t="shared" si="187"/>
        <v>0</v>
      </c>
      <c r="O975" s="72">
        <f t="shared" si="188"/>
        <v>0</v>
      </c>
      <c r="P975" s="72">
        <f t="shared" si="189"/>
        <v>0</v>
      </c>
      <c r="Q975" s="72">
        <f t="shared" si="183"/>
        <v>0</v>
      </c>
      <c r="R975" s="74">
        <f t="shared" si="190"/>
        <v>0</v>
      </c>
      <c r="S975" s="75">
        <f>IF(I975&gt;0,Q975-(SUM($J$7:J975)+$E$35),0)</f>
        <v>0</v>
      </c>
      <c r="T975" s="76">
        <f t="shared" si="191"/>
        <v>1</v>
      </c>
      <c r="U975" s="76">
        <f t="shared" si="192"/>
        <v>0</v>
      </c>
      <c r="V975" s="77">
        <f t="shared" si="184"/>
        <v>360</v>
      </c>
      <c r="W975" s="78">
        <f t="shared" si="185"/>
        <v>0</v>
      </c>
    </row>
    <row r="976" spans="9:23" x14ac:dyDescent="0.25">
      <c r="I976" s="79">
        <f t="shared" si="186"/>
        <v>0</v>
      </c>
      <c r="J976" s="72">
        <f t="shared" si="182"/>
        <v>0</v>
      </c>
      <c r="K976" s="80"/>
      <c r="L976" s="72">
        <f t="shared" si="181"/>
        <v>0</v>
      </c>
      <c r="M976" s="72">
        <f>0</f>
        <v>0</v>
      </c>
      <c r="N976" s="72">
        <f t="shared" si="187"/>
        <v>0</v>
      </c>
      <c r="O976" s="72">
        <f t="shared" si="188"/>
        <v>0</v>
      </c>
      <c r="P976" s="72">
        <f t="shared" si="189"/>
        <v>0</v>
      </c>
      <c r="Q976" s="72">
        <f t="shared" si="183"/>
        <v>0</v>
      </c>
      <c r="R976" s="74">
        <f t="shared" si="190"/>
        <v>0</v>
      </c>
      <c r="S976" s="75">
        <f>IF(I976&gt;0,Q976-(SUM($J$7:J976)+$E$35),0)</f>
        <v>0</v>
      </c>
      <c r="T976" s="76">
        <f t="shared" si="191"/>
        <v>1</v>
      </c>
      <c r="U976" s="76">
        <f t="shared" si="192"/>
        <v>0</v>
      </c>
      <c r="V976" s="77">
        <f t="shared" si="184"/>
        <v>360</v>
      </c>
      <c r="W976" s="78">
        <f t="shared" si="185"/>
        <v>0</v>
      </c>
    </row>
    <row r="977" spans="9:23" x14ac:dyDescent="0.25">
      <c r="I977" s="79">
        <f t="shared" si="186"/>
        <v>0</v>
      </c>
      <c r="J977" s="72">
        <f t="shared" si="182"/>
        <v>0</v>
      </c>
      <c r="K977" s="80"/>
      <c r="L977" s="72">
        <f t="shared" si="181"/>
        <v>0</v>
      </c>
      <c r="M977" s="72">
        <f>0</f>
        <v>0</v>
      </c>
      <c r="N977" s="72">
        <f t="shared" si="187"/>
        <v>0</v>
      </c>
      <c r="O977" s="72">
        <f t="shared" si="188"/>
        <v>0</v>
      </c>
      <c r="P977" s="72">
        <f t="shared" si="189"/>
        <v>0</v>
      </c>
      <c r="Q977" s="72">
        <f t="shared" si="183"/>
        <v>0</v>
      </c>
      <c r="R977" s="74">
        <f t="shared" si="190"/>
        <v>0</v>
      </c>
      <c r="S977" s="75">
        <f>IF(I977&gt;0,Q977-(SUM($J$7:J977)+$E$35),0)</f>
        <v>0</v>
      </c>
      <c r="T977" s="76">
        <f t="shared" si="191"/>
        <v>1</v>
      </c>
      <c r="U977" s="76">
        <f t="shared" si="192"/>
        <v>0</v>
      </c>
      <c r="V977" s="77">
        <f t="shared" si="184"/>
        <v>360</v>
      </c>
      <c r="W977" s="78">
        <f t="shared" si="185"/>
        <v>0</v>
      </c>
    </row>
    <row r="978" spans="9:23" x14ac:dyDescent="0.25">
      <c r="I978" s="79">
        <f t="shared" si="186"/>
        <v>0</v>
      </c>
      <c r="J978" s="72">
        <f t="shared" si="182"/>
        <v>0</v>
      </c>
      <c r="K978" s="80"/>
      <c r="L978" s="72">
        <f t="shared" si="181"/>
        <v>0</v>
      </c>
      <c r="M978" s="72">
        <f>0</f>
        <v>0</v>
      </c>
      <c r="N978" s="72">
        <f t="shared" si="187"/>
        <v>0</v>
      </c>
      <c r="O978" s="72">
        <f t="shared" si="188"/>
        <v>0</v>
      </c>
      <c r="P978" s="72">
        <f t="shared" si="189"/>
        <v>0</v>
      </c>
      <c r="Q978" s="72">
        <f t="shared" si="183"/>
        <v>0</v>
      </c>
      <c r="R978" s="74">
        <f t="shared" si="190"/>
        <v>0</v>
      </c>
      <c r="S978" s="75">
        <f>IF(I978&gt;0,Q978-(SUM($J$7:J978)+$E$35),0)</f>
        <v>0</v>
      </c>
      <c r="T978" s="76">
        <f t="shared" si="191"/>
        <v>1</v>
      </c>
      <c r="U978" s="76">
        <f t="shared" si="192"/>
        <v>0</v>
      </c>
      <c r="V978" s="77">
        <f t="shared" si="184"/>
        <v>360</v>
      </c>
      <c r="W978" s="78">
        <f t="shared" si="185"/>
        <v>0</v>
      </c>
    </row>
    <row r="979" spans="9:23" x14ac:dyDescent="0.25">
      <c r="I979" s="79">
        <f t="shared" si="186"/>
        <v>0</v>
      </c>
      <c r="J979" s="72">
        <f t="shared" si="182"/>
        <v>0</v>
      </c>
      <c r="K979" s="80"/>
      <c r="L979" s="72">
        <f t="shared" si="181"/>
        <v>0</v>
      </c>
      <c r="M979" s="72">
        <f>0</f>
        <v>0</v>
      </c>
      <c r="N979" s="72">
        <f t="shared" si="187"/>
        <v>0</v>
      </c>
      <c r="O979" s="72">
        <f t="shared" si="188"/>
        <v>0</v>
      </c>
      <c r="P979" s="72">
        <f t="shared" si="189"/>
        <v>0</v>
      </c>
      <c r="Q979" s="72">
        <f t="shared" si="183"/>
        <v>0</v>
      </c>
      <c r="R979" s="74">
        <f t="shared" si="190"/>
        <v>0</v>
      </c>
      <c r="S979" s="75">
        <f>IF(I979&gt;0,Q979-(SUM($J$7:J979)+$E$35),0)</f>
        <v>0</v>
      </c>
      <c r="T979" s="76">
        <f t="shared" si="191"/>
        <v>1</v>
      </c>
      <c r="U979" s="76">
        <f t="shared" si="192"/>
        <v>0</v>
      </c>
      <c r="V979" s="77">
        <f t="shared" si="184"/>
        <v>360</v>
      </c>
      <c r="W979" s="78">
        <f t="shared" si="185"/>
        <v>0</v>
      </c>
    </row>
    <row r="980" spans="9:23" x14ac:dyDescent="0.25">
      <c r="I980" s="79">
        <f t="shared" si="186"/>
        <v>0</v>
      </c>
      <c r="J980" s="72">
        <f t="shared" si="182"/>
        <v>0</v>
      </c>
      <c r="K980" s="80"/>
      <c r="L980" s="72">
        <f t="shared" si="181"/>
        <v>0</v>
      </c>
      <c r="M980" s="72">
        <f>0</f>
        <v>0</v>
      </c>
      <c r="N980" s="72">
        <f t="shared" si="187"/>
        <v>0</v>
      </c>
      <c r="O980" s="72">
        <f t="shared" si="188"/>
        <v>0</v>
      </c>
      <c r="P980" s="72">
        <f t="shared" si="189"/>
        <v>0</v>
      </c>
      <c r="Q980" s="72">
        <f t="shared" si="183"/>
        <v>0</v>
      </c>
      <c r="R980" s="74">
        <f t="shared" si="190"/>
        <v>0</v>
      </c>
      <c r="S980" s="75">
        <f>IF(I980&gt;0,Q980-(SUM($J$7:J980)+$E$35),0)</f>
        <v>0</v>
      </c>
      <c r="T980" s="76">
        <f t="shared" si="191"/>
        <v>1</v>
      </c>
      <c r="U980" s="76">
        <f t="shared" si="192"/>
        <v>0</v>
      </c>
      <c r="V980" s="77">
        <f t="shared" si="184"/>
        <v>360</v>
      </c>
      <c r="W980" s="78">
        <f t="shared" si="185"/>
        <v>0</v>
      </c>
    </row>
    <row r="981" spans="9:23" x14ac:dyDescent="0.25">
      <c r="I981" s="79">
        <f t="shared" si="186"/>
        <v>0</v>
      </c>
      <c r="J981" s="72">
        <f t="shared" si="182"/>
        <v>0</v>
      </c>
      <c r="K981" s="80"/>
      <c r="L981" s="72">
        <f t="shared" si="181"/>
        <v>0</v>
      </c>
      <c r="M981" s="72">
        <f>0</f>
        <v>0</v>
      </c>
      <c r="N981" s="72">
        <f t="shared" si="187"/>
        <v>0</v>
      </c>
      <c r="O981" s="72">
        <f t="shared" si="188"/>
        <v>0</v>
      </c>
      <c r="P981" s="72">
        <f t="shared" si="189"/>
        <v>0</v>
      </c>
      <c r="Q981" s="72">
        <f t="shared" si="183"/>
        <v>0</v>
      </c>
      <c r="R981" s="74">
        <f t="shared" si="190"/>
        <v>0</v>
      </c>
      <c r="S981" s="75">
        <f>IF(I981&gt;0,Q981-(SUM($J$7:J981)+$E$35),0)</f>
        <v>0</v>
      </c>
      <c r="T981" s="76">
        <f t="shared" si="191"/>
        <v>1</v>
      </c>
      <c r="U981" s="76">
        <f t="shared" si="192"/>
        <v>0</v>
      </c>
      <c r="V981" s="77">
        <f t="shared" si="184"/>
        <v>360</v>
      </c>
      <c r="W981" s="78">
        <f t="shared" si="185"/>
        <v>0</v>
      </c>
    </row>
    <row r="982" spans="9:23" x14ac:dyDescent="0.25">
      <c r="I982" s="79">
        <f t="shared" si="186"/>
        <v>0</v>
      </c>
      <c r="J982" s="72">
        <f t="shared" si="182"/>
        <v>0</v>
      </c>
      <c r="K982" s="80"/>
      <c r="L982" s="72">
        <f t="shared" si="181"/>
        <v>0</v>
      </c>
      <c r="M982" s="72">
        <f>0</f>
        <v>0</v>
      </c>
      <c r="N982" s="72">
        <f t="shared" si="187"/>
        <v>0</v>
      </c>
      <c r="O982" s="72">
        <f t="shared" si="188"/>
        <v>0</v>
      </c>
      <c r="P982" s="72">
        <f t="shared" si="189"/>
        <v>0</v>
      </c>
      <c r="Q982" s="72">
        <f t="shared" si="183"/>
        <v>0</v>
      </c>
      <c r="R982" s="74">
        <f t="shared" si="190"/>
        <v>0</v>
      </c>
      <c r="S982" s="75">
        <f>IF(I982&gt;0,Q982-(SUM($J$7:J982)+$E$35),0)</f>
        <v>0</v>
      </c>
      <c r="T982" s="76">
        <f t="shared" si="191"/>
        <v>1</v>
      </c>
      <c r="U982" s="76">
        <f t="shared" si="192"/>
        <v>0</v>
      </c>
      <c r="V982" s="77">
        <f t="shared" si="184"/>
        <v>360</v>
      </c>
      <c r="W982" s="78">
        <f t="shared" si="185"/>
        <v>0</v>
      </c>
    </row>
    <row r="983" spans="9:23" x14ac:dyDescent="0.25">
      <c r="I983" s="79">
        <f t="shared" si="186"/>
        <v>0</v>
      </c>
      <c r="J983" s="72">
        <f t="shared" si="182"/>
        <v>0</v>
      </c>
      <c r="K983" s="80"/>
      <c r="L983" s="72">
        <f t="shared" si="181"/>
        <v>0</v>
      </c>
      <c r="M983" s="72">
        <f>0</f>
        <v>0</v>
      </c>
      <c r="N983" s="72">
        <f t="shared" si="187"/>
        <v>0</v>
      </c>
      <c r="O983" s="72">
        <f t="shared" si="188"/>
        <v>0</v>
      </c>
      <c r="P983" s="72">
        <f t="shared" si="189"/>
        <v>0</v>
      </c>
      <c r="Q983" s="72">
        <f t="shared" si="183"/>
        <v>0</v>
      </c>
      <c r="R983" s="74">
        <f t="shared" si="190"/>
        <v>0</v>
      </c>
      <c r="S983" s="75">
        <f>IF(I983&gt;0,Q983-(SUM($J$7:J983)+$E$35),0)</f>
        <v>0</v>
      </c>
      <c r="T983" s="76">
        <f t="shared" si="191"/>
        <v>1</v>
      </c>
      <c r="U983" s="76">
        <f t="shared" si="192"/>
        <v>0</v>
      </c>
      <c r="V983" s="77">
        <f t="shared" si="184"/>
        <v>360</v>
      </c>
      <c r="W983" s="78">
        <f t="shared" si="185"/>
        <v>0</v>
      </c>
    </row>
    <row r="984" spans="9:23" x14ac:dyDescent="0.25">
      <c r="I984" s="79">
        <f t="shared" si="186"/>
        <v>0</v>
      </c>
      <c r="J984" s="72">
        <f t="shared" si="182"/>
        <v>0</v>
      </c>
      <c r="K984" s="80"/>
      <c r="L984" s="72">
        <f t="shared" si="181"/>
        <v>0</v>
      </c>
      <c r="M984" s="72">
        <f>0</f>
        <v>0</v>
      </c>
      <c r="N984" s="72">
        <f t="shared" si="187"/>
        <v>0</v>
      </c>
      <c r="O984" s="72">
        <f t="shared" si="188"/>
        <v>0</v>
      </c>
      <c r="P984" s="72">
        <f t="shared" si="189"/>
        <v>0</v>
      </c>
      <c r="Q984" s="72">
        <f t="shared" si="183"/>
        <v>0</v>
      </c>
      <c r="R984" s="74">
        <f t="shared" si="190"/>
        <v>0</v>
      </c>
      <c r="S984" s="75">
        <f>IF(I984&gt;0,Q984-(SUM($J$7:J984)+$E$35),0)</f>
        <v>0</v>
      </c>
      <c r="T984" s="76">
        <f t="shared" si="191"/>
        <v>1</v>
      </c>
      <c r="U984" s="76">
        <f t="shared" si="192"/>
        <v>0</v>
      </c>
      <c r="V984" s="77">
        <f t="shared" si="184"/>
        <v>360</v>
      </c>
      <c r="W984" s="78">
        <f t="shared" si="185"/>
        <v>0</v>
      </c>
    </row>
    <row r="985" spans="9:23" x14ac:dyDescent="0.25">
      <c r="I985" s="79">
        <f t="shared" si="186"/>
        <v>0</v>
      </c>
      <c r="J985" s="72">
        <f t="shared" si="182"/>
        <v>0</v>
      </c>
      <c r="K985" s="80"/>
      <c r="L985" s="72">
        <f t="shared" si="181"/>
        <v>0</v>
      </c>
      <c r="M985" s="72">
        <f>0</f>
        <v>0</v>
      </c>
      <c r="N985" s="72">
        <f t="shared" si="187"/>
        <v>0</v>
      </c>
      <c r="O985" s="72">
        <f t="shared" si="188"/>
        <v>0</v>
      </c>
      <c r="P985" s="72">
        <f t="shared" si="189"/>
        <v>0</v>
      </c>
      <c r="Q985" s="72">
        <f t="shared" si="183"/>
        <v>0</v>
      </c>
      <c r="R985" s="74">
        <f t="shared" si="190"/>
        <v>0</v>
      </c>
      <c r="S985" s="75">
        <f>IF(I985&gt;0,Q985-(SUM($J$7:J985)+$E$35),0)</f>
        <v>0</v>
      </c>
      <c r="T985" s="76">
        <f t="shared" si="191"/>
        <v>1</v>
      </c>
      <c r="U985" s="76">
        <f t="shared" si="192"/>
        <v>0</v>
      </c>
      <c r="V985" s="77">
        <f t="shared" si="184"/>
        <v>360</v>
      </c>
      <c r="W985" s="78">
        <f t="shared" si="185"/>
        <v>0</v>
      </c>
    </row>
    <row r="986" spans="9:23" x14ac:dyDescent="0.25">
      <c r="I986" s="79">
        <f t="shared" si="186"/>
        <v>0</v>
      </c>
      <c r="J986" s="72">
        <f t="shared" si="182"/>
        <v>0</v>
      </c>
      <c r="K986" s="80"/>
      <c r="L986" s="72">
        <f t="shared" si="181"/>
        <v>0</v>
      </c>
      <c r="M986" s="72">
        <f>0</f>
        <v>0</v>
      </c>
      <c r="N986" s="72">
        <f t="shared" si="187"/>
        <v>0</v>
      </c>
      <c r="O986" s="72">
        <f t="shared" si="188"/>
        <v>0</v>
      </c>
      <c r="P986" s="72">
        <f t="shared" si="189"/>
        <v>0</v>
      </c>
      <c r="Q986" s="72">
        <f t="shared" si="183"/>
        <v>0</v>
      </c>
      <c r="R986" s="74">
        <f t="shared" si="190"/>
        <v>0</v>
      </c>
      <c r="S986" s="75">
        <f>IF(I986&gt;0,Q986-(SUM($J$7:J986)+$E$35),0)</f>
        <v>0</v>
      </c>
      <c r="T986" s="76">
        <f t="shared" si="191"/>
        <v>1</v>
      </c>
      <c r="U986" s="76">
        <f t="shared" si="192"/>
        <v>0</v>
      </c>
      <c r="V986" s="77">
        <f t="shared" si="184"/>
        <v>360</v>
      </c>
      <c r="W986" s="78">
        <f t="shared" si="185"/>
        <v>0</v>
      </c>
    </row>
    <row r="987" spans="9:23" x14ac:dyDescent="0.25">
      <c r="I987" s="79">
        <f t="shared" si="186"/>
        <v>0</v>
      </c>
      <c r="J987" s="72">
        <f t="shared" si="182"/>
        <v>0</v>
      </c>
      <c r="K987" s="80"/>
      <c r="L987" s="72">
        <f t="shared" si="181"/>
        <v>0</v>
      </c>
      <c r="M987" s="72">
        <f>0</f>
        <v>0</v>
      </c>
      <c r="N987" s="72">
        <f t="shared" si="187"/>
        <v>0</v>
      </c>
      <c r="O987" s="72">
        <f t="shared" si="188"/>
        <v>0</v>
      </c>
      <c r="P987" s="72">
        <f t="shared" si="189"/>
        <v>0</v>
      </c>
      <c r="Q987" s="72">
        <f t="shared" si="183"/>
        <v>0</v>
      </c>
      <c r="R987" s="74">
        <f t="shared" si="190"/>
        <v>0</v>
      </c>
      <c r="S987" s="75">
        <f>IF(I987&gt;0,Q987-(SUM($J$7:J987)+$E$35),0)</f>
        <v>0</v>
      </c>
      <c r="T987" s="76">
        <f t="shared" si="191"/>
        <v>1</v>
      </c>
      <c r="U987" s="76">
        <f t="shared" si="192"/>
        <v>0</v>
      </c>
      <c r="V987" s="77">
        <f t="shared" si="184"/>
        <v>360</v>
      </c>
      <c r="W987" s="78">
        <f t="shared" si="185"/>
        <v>0</v>
      </c>
    </row>
    <row r="988" spans="9:23" x14ac:dyDescent="0.25">
      <c r="I988" s="79">
        <f t="shared" si="186"/>
        <v>0</v>
      </c>
      <c r="J988" s="72">
        <f t="shared" si="182"/>
        <v>0</v>
      </c>
      <c r="K988" s="80"/>
      <c r="L988" s="72">
        <f t="shared" si="181"/>
        <v>0</v>
      </c>
      <c r="M988" s="72">
        <f>0</f>
        <v>0</v>
      </c>
      <c r="N988" s="72">
        <f t="shared" si="187"/>
        <v>0</v>
      </c>
      <c r="O988" s="72">
        <f t="shared" si="188"/>
        <v>0</v>
      </c>
      <c r="P988" s="72">
        <f t="shared" si="189"/>
        <v>0</v>
      </c>
      <c r="Q988" s="72">
        <f t="shared" si="183"/>
        <v>0</v>
      </c>
      <c r="R988" s="74">
        <f t="shared" si="190"/>
        <v>0</v>
      </c>
      <c r="S988" s="75">
        <f>IF(I988&gt;0,Q988-(SUM($J$7:J988)+$E$35),0)</f>
        <v>0</v>
      </c>
      <c r="T988" s="76">
        <f t="shared" si="191"/>
        <v>1</v>
      </c>
      <c r="U988" s="76">
        <f t="shared" si="192"/>
        <v>0</v>
      </c>
      <c r="V988" s="77">
        <f t="shared" si="184"/>
        <v>360</v>
      </c>
      <c r="W988" s="78">
        <f t="shared" si="185"/>
        <v>0</v>
      </c>
    </row>
    <row r="989" spans="9:23" x14ac:dyDescent="0.25">
      <c r="I989" s="79">
        <f t="shared" si="186"/>
        <v>0</v>
      </c>
      <c r="J989" s="72">
        <f t="shared" si="182"/>
        <v>0</v>
      </c>
      <c r="K989" s="80"/>
      <c r="L989" s="72">
        <f t="shared" si="181"/>
        <v>0</v>
      </c>
      <c r="M989" s="72">
        <f>0</f>
        <v>0</v>
      </c>
      <c r="N989" s="72">
        <f t="shared" si="187"/>
        <v>0</v>
      </c>
      <c r="O989" s="72">
        <f t="shared" si="188"/>
        <v>0</v>
      </c>
      <c r="P989" s="72">
        <f t="shared" si="189"/>
        <v>0</v>
      </c>
      <c r="Q989" s="72">
        <f t="shared" si="183"/>
        <v>0</v>
      </c>
      <c r="R989" s="74">
        <f t="shared" si="190"/>
        <v>0</v>
      </c>
      <c r="S989" s="75">
        <f>IF(I989&gt;0,Q989-(SUM($J$7:J989)+$E$35),0)</f>
        <v>0</v>
      </c>
      <c r="T989" s="76">
        <f t="shared" si="191"/>
        <v>1</v>
      </c>
      <c r="U989" s="76">
        <f t="shared" si="192"/>
        <v>0</v>
      </c>
      <c r="V989" s="77">
        <f t="shared" si="184"/>
        <v>360</v>
      </c>
      <c r="W989" s="78">
        <f t="shared" si="185"/>
        <v>0</v>
      </c>
    </row>
    <row r="990" spans="9:23" x14ac:dyDescent="0.25">
      <c r="I990" s="79">
        <f t="shared" si="186"/>
        <v>0</v>
      </c>
      <c r="J990" s="72">
        <f t="shared" si="182"/>
        <v>0</v>
      </c>
      <c r="K990" s="80"/>
      <c r="L990" s="72">
        <f t="shared" si="181"/>
        <v>0</v>
      </c>
      <c r="M990" s="72">
        <f>0</f>
        <v>0</v>
      </c>
      <c r="N990" s="72">
        <f t="shared" si="187"/>
        <v>0</v>
      </c>
      <c r="O990" s="72">
        <f t="shared" si="188"/>
        <v>0</v>
      </c>
      <c r="P990" s="72">
        <f t="shared" si="189"/>
        <v>0</v>
      </c>
      <c r="Q990" s="72">
        <f t="shared" si="183"/>
        <v>0</v>
      </c>
      <c r="R990" s="74">
        <f t="shared" si="190"/>
        <v>0</v>
      </c>
      <c r="S990" s="75">
        <f>IF(I990&gt;0,Q990-(SUM($J$7:J990)+$E$35),0)</f>
        <v>0</v>
      </c>
      <c r="T990" s="76">
        <f t="shared" si="191"/>
        <v>1</v>
      </c>
      <c r="U990" s="76">
        <f t="shared" si="192"/>
        <v>0</v>
      </c>
      <c r="V990" s="77">
        <f t="shared" si="184"/>
        <v>360</v>
      </c>
      <c r="W990" s="78">
        <f t="shared" si="185"/>
        <v>0</v>
      </c>
    </row>
    <row r="991" spans="9:23" x14ac:dyDescent="0.25">
      <c r="I991" s="79">
        <f t="shared" si="186"/>
        <v>0</v>
      </c>
      <c r="J991" s="72">
        <f t="shared" si="182"/>
        <v>0</v>
      </c>
      <c r="K991" s="80"/>
      <c r="L991" s="72">
        <f t="shared" si="181"/>
        <v>0</v>
      </c>
      <c r="M991" s="72">
        <f>0</f>
        <v>0</v>
      </c>
      <c r="N991" s="72">
        <f t="shared" si="187"/>
        <v>0</v>
      </c>
      <c r="O991" s="72">
        <f t="shared" si="188"/>
        <v>0</v>
      </c>
      <c r="P991" s="72">
        <f t="shared" si="189"/>
        <v>0</v>
      </c>
      <c r="Q991" s="72">
        <f t="shared" si="183"/>
        <v>0</v>
      </c>
      <c r="R991" s="74">
        <f t="shared" si="190"/>
        <v>0</v>
      </c>
      <c r="S991" s="75">
        <f>IF(I991&gt;0,Q991-(SUM($J$7:J991)+$E$35),0)</f>
        <v>0</v>
      </c>
      <c r="T991" s="76">
        <f t="shared" si="191"/>
        <v>1</v>
      </c>
      <c r="U991" s="76">
        <f t="shared" si="192"/>
        <v>0</v>
      </c>
      <c r="V991" s="77">
        <f t="shared" si="184"/>
        <v>360</v>
      </c>
      <c r="W991" s="78">
        <f t="shared" si="185"/>
        <v>0</v>
      </c>
    </row>
    <row r="992" spans="9:23" x14ac:dyDescent="0.25">
      <c r="I992" s="79">
        <f t="shared" si="186"/>
        <v>0</v>
      </c>
      <c r="J992" s="72">
        <f t="shared" si="182"/>
        <v>0</v>
      </c>
      <c r="K992" s="80"/>
      <c r="L992" s="72">
        <f t="shared" si="181"/>
        <v>0</v>
      </c>
      <c r="M992" s="72">
        <f>0</f>
        <v>0</v>
      </c>
      <c r="N992" s="72">
        <f t="shared" si="187"/>
        <v>0</v>
      </c>
      <c r="O992" s="72">
        <f t="shared" si="188"/>
        <v>0</v>
      </c>
      <c r="P992" s="72">
        <f t="shared" si="189"/>
        <v>0</v>
      </c>
      <c r="Q992" s="72">
        <f t="shared" si="183"/>
        <v>0</v>
      </c>
      <c r="R992" s="74">
        <f t="shared" si="190"/>
        <v>0</v>
      </c>
      <c r="S992" s="75">
        <f>IF(I992&gt;0,Q992-(SUM($J$7:J992)+$E$35),0)</f>
        <v>0</v>
      </c>
      <c r="T992" s="76">
        <f t="shared" si="191"/>
        <v>1</v>
      </c>
      <c r="U992" s="76">
        <f t="shared" si="192"/>
        <v>0</v>
      </c>
      <c r="V992" s="77">
        <f t="shared" si="184"/>
        <v>360</v>
      </c>
      <c r="W992" s="78">
        <f t="shared" si="185"/>
        <v>0</v>
      </c>
    </row>
    <row r="993" spans="9:23" x14ac:dyDescent="0.25">
      <c r="I993" s="79">
        <f t="shared" si="186"/>
        <v>0</v>
      </c>
      <c r="J993" s="72">
        <f t="shared" si="182"/>
        <v>0</v>
      </c>
      <c r="K993" s="80"/>
      <c r="L993" s="72">
        <f t="shared" si="181"/>
        <v>0</v>
      </c>
      <c r="M993" s="72">
        <f>0</f>
        <v>0</v>
      </c>
      <c r="N993" s="72">
        <f t="shared" si="187"/>
        <v>0</v>
      </c>
      <c r="O993" s="72">
        <f t="shared" si="188"/>
        <v>0</v>
      </c>
      <c r="P993" s="72">
        <f t="shared" si="189"/>
        <v>0</v>
      </c>
      <c r="Q993" s="72">
        <f t="shared" si="183"/>
        <v>0</v>
      </c>
      <c r="R993" s="74">
        <f t="shared" si="190"/>
        <v>0</v>
      </c>
      <c r="S993" s="75">
        <f>IF(I993&gt;0,Q993-(SUM($J$7:J993)+$E$35),0)</f>
        <v>0</v>
      </c>
      <c r="T993" s="76">
        <f t="shared" si="191"/>
        <v>1</v>
      </c>
      <c r="U993" s="76">
        <f t="shared" si="192"/>
        <v>0</v>
      </c>
      <c r="V993" s="77">
        <f t="shared" si="184"/>
        <v>360</v>
      </c>
      <c r="W993" s="78">
        <f t="shared" si="185"/>
        <v>0</v>
      </c>
    </row>
    <row r="994" spans="9:23" x14ac:dyDescent="0.25">
      <c r="I994" s="79">
        <f t="shared" si="186"/>
        <v>0</v>
      </c>
      <c r="J994" s="72">
        <f t="shared" si="182"/>
        <v>0</v>
      </c>
      <c r="K994" s="80"/>
      <c r="L994" s="72">
        <f t="shared" si="181"/>
        <v>0</v>
      </c>
      <c r="M994" s="72">
        <f>0</f>
        <v>0</v>
      </c>
      <c r="N994" s="72">
        <f t="shared" si="187"/>
        <v>0</v>
      </c>
      <c r="O994" s="72">
        <f t="shared" si="188"/>
        <v>0</v>
      </c>
      <c r="P994" s="72">
        <f t="shared" si="189"/>
        <v>0</v>
      </c>
      <c r="Q994" s="72">
        <f t="shared" si="183"/>
        <v>0</v>
      </c>
      <c r="R994" s="74">
        <f t="shared" si="190"/>
        <v>0</v>
      </c>
      <c r="S994" s="75">
        <f>IF(I994&gt;0,Q994-(SUM($J$7:J994)+$E$35),0)</f>
        <v>0</v>
      </c>
      <c r="T994" s="76">
        <f t="shared" si="191"/>
        <v>1</v>
      </c>
      <c r="U994" s="76">
        <f t="shared" si="192"/>
        <v>0</v>
      </c>
      <c r="V994" s="77">
        <f t="shared" si="184"/>
        <v>360</v>
      </c>
      <c r="W994" s="78">
        <f t="shared" si="185"/>
        <v>0</v>
      </c>
    </row>
    <row r="995" spans="9:23" x14ac:dyDescent="0.25">
      <c r="I995" s="79">
        <f t="shared" si="186"/>
        <v>0</v>
      </c>
      <c r="J995" s="72">
        <f t="shared" si="182"/>
        <v>0</v>
      </c>
      <c r="K995" s="80"/>
      <c r="L995" s="72">
        <f t="shared" si="181"/>
        <v>0</v>
      </c>
      <c r="M995" s="72">
        <f>0</f>
        <v>0</v>
      </c>
      <c r="N995" s="72">
        <f t="shared" si="187"/>
        <v>0</v>
      </c>
      <c r="O995" s="72">
        <f t="shared" si="188"/>
        <v>0</v>
      </c>
      <c r="P995" s="72">
        <f t="shared" si="189"/>
        <v>0</v>
      </c>
      <c r="Q995" s="72">
        <f t="shared" si="183"/>
        <v>0</v>
      </c>
      <c r="R995" s="74">
        <f t="shared" si="190"/>
        <v>0</v>
      </c>
      <c r="S995" s="75">
        <f>IF(I995&gt;0,Q995-(SUM($J$7:J995)+$E$35),0)</f>
        <v>0</v>
      </c>
      <c r="T995" s="76">
        <f t="shared" si="191"/>
        <v>1</v>
      </c>
      <c r="U995" s="76">
        <f t="shared" si="192"/>
        <v>0</v>
      </c>
      <c r="V995" s="77">
        <f t="shared" si="184"/>
        <v>360</v>
      </c>
      <c r="W995" s="78">
        <f t="shared" si="185"/>
        <v>0</v>
      </c>
    </row>
    <row r="996" spans="9:23" x14ac:dyDescent="0.25">
      <c r="I996" s="79">
        <f t="shared" si="186"/>
        <v>0</v>
      </c>
      <c r="J996" s="72">
        <f t="shared" si="182"/>
        <v>0</v>
      </c>
      <c r="K996" s="80"/>
      <c r="L996" s="72">
        <f t="shared" si="181"/>
        <v>0</v>
      </c>
      <c r="M996" s="72">
        <f>0</f>
        <v>0</v>
      </c>
      <c r="N996" s="72">
        <f t="shared" si="187"/>
        <v>0</v>
      </c>
      <c r="O996" s="72">
        <f t="shared" si="188"/>
        <v>0</v>
      </c>
      <c r="P996" s="72">
        <f t="shared" si="189"/>
        <v>0</v>
      </c>
      <c r="Q996" s="72">
        <f t="shared" si="183"/>
        <v>0</v>
      </c>
      <c r="R996" s="74">
        <f t="shared" si="190"/>
        <v>0</v>
      </c>
      <c r="S996" s="75">
        <f>IF(I996&gt;0,Q996-(SUM($J$7:J996)+$E$35),0)</f>
        <v>0</v>
      </c>
      <c r="T996" s="76">
        <f t="shared" si="191"/>
        <v>1</v>
      </c>
      <c r="U996" s="76">
        <f t="shared" si="192"/>
        <v>0</v>
      </c>
      <c r="V996" s="77">
        <f t="shared" si="184"/>
        <v>360</v>
      </c>
      <c r="W996" s="78">
        <f t="shared" si="185"/>
        <v>0</v>
      </c>
    </row>
    <row r="997" spans="9:23" x14ac:dyDescent="0.25">
      <c r="I997" s="79">
        <f t="shared" si="186"/>
        <v>0</v>
      </c>
      <c r="J997" s="72">
        <f t="shared" si="182"/>
        <v>0</v>
      </c>
      <c r="K997" s="80"/>
      <c r="L997" s="72">
        <f t="shared" ref="L997:L1002" si="193">IF(I997&gt;0,IF((MOD(I997,12)=0),$B$22+$B$48*$B$35,$B$48*$B$35),0)</f>
        <v>0</v>
      </c>
      <c r="M997" s="72">
        <f>0</f>
        <v>0</v>
      </c>
      <c r="N997" s="72">
        <f t="shared" si="187"/>
        <v>0</v>
      </c>
      <c r="O997" s="72">
        <f t="shared" si="188"/>
        <v>0</v>
      </c>
      <c r="P997" s="72">
        <f t="shared" si="189"/>
        <v>0</v>
      </c>
      <c r="Q997" s="72">
        <f t="shared" si="183"/>
        <v>0</v>
      </c>
      <c r="R997" s="74">
        <f t="shared" si="190"/>
        <v>0</v>
      </c>
      <c r="S997" s="75">
        <f>IF(I997&gt;0,Q997-(SUM($J$7:J997)+$E$35),0)</f>
        <v>0</v>
      </c>
      <c r="T997" s="76">
        <f t="shared" si="191"/>
        <v>1</v>
      </c>
      <c r="U997" s="76">
        <f t="shared" si="192"/>
        <v>0</v>
      </c>
      <c r="V997" s="77">
        <f t="shared" si="184"/>
        <v>360</v>
      </c>
      <c r="W997" s="78">
        <f t="shared" si="185"/>
        <v>0</v>
      </c>
    </row>
    <row r="998" spans="9:23" x14ac:dyDescent="0.25">
      <c r="I998" s="79">
        <f t="shared" si="186"/>
        <v>0</v>
      </c>
      <c r="J998" s="72">
        <f t="shared" si="182"/>
        <v>0</v>
      </c>
      <c r="K998" s="80"/>
      <c r="L998" s="72">
        <f t="shared" si="193"/>
        <v>0</v>
      </c>
      <c r="M998" s="72">
        <f>0</f>
        <v>0</v>
      </c>
      <c r="N998" s="72">
        <f t="shared" si="187"/>
        <v>0</v>
      </c>
      <c r="O998" s="72">
        <f t="shared" si="188"/>
        <v>0</v>
      </c>
      <c r="P998" s="72">
        <f t="shared" si="189"/>
        <v>0</v>
      </c>
      <c r="Q998" s="72">
        <f t="shared" si="183"/>
        <v>0</v>
      </c>
      <c r="R998" s="74">
        <f t="shared" si="190"/>
        <v>0</v>
      </c>
      <c r="S998" s="75">
        <f>IF(I998&gt;0,Q998-(SUM($J$7:J998)+$E$35),0)</f>
        <v>0</v>
      </c>
      <c r="T998" s="76">
        <f t="shared" si="191"/>
        <v>1</v>
      </c>
      <c r="U998" s="76">
        <f t="shared" si="192"/>
        <v>0</v>
      </c>
      <c r="V998" s="77">
        <f t="shared" si="184"/>
        <v>360</v>
      </c>
      <c r="W998" s="78">
        <f t="shared" si="185"/>
        <v>0</v>
      </c>
    </row>
    <row r="999" spans="9:23" x14ac:dyDescent="0.25">
      <c r="I999" s="79">
        <f t="shared" si="186"/>
        <v>0</v>
      </c>
      <c r="J999" s="72">
        <f t="shared" si="182"/>
        <v>0</v>
      </c>
      <c r="K999" s="80"/>
      <c r="L999" s="72">
        <f t="shared" si="193"/>
        <v>0</v>
      </c>
      <c r="M999" s="72">
        <f>0</f>
        <v>0</v>
      </c>
      <c r="N999" s="72">
        <f t="shared" si="187"/>
        <v>0</v>
      </c>
      <c r="O999" s="72">
        <f t="shared" si="188"/>
        <v>0</v>
      </c>
      <c r="P999" s="72">
        <f t="shared" si="189"/>
        <v>0</v>
      </c>
      <c r="Q999" s="72">
        <f t="shared" si="183"/>
        <v>0</v>
      </c>
      <c r="R999" s="74">
        <f t="shared" si="190"/>
        <v>0</v>
      </c>
      <c r="S999" s="75">
        <f>IF(I999&gt;0,Q999-(SUM($J$7:J999)+$E$35),0)</f>
        <v>0</v>
      </c>
      <c r="T999" s="76">
        <f t="shared" si="191"/>
        <v>1</v>
      </c>
      <c r="U999" s="76">
        <f t="shared" si="192"/>
        <v>0</v>
      </c>
      <c r="V999" s="77">
        <f t="shared" si="184"/>
        <v>360</v>
      </c>
      <c r="W999" s="78">
        <f t="shared" si="185"/>
        <v>0</v>
      </c>
    </row>
    <row r="1000" spans="9:23" x14ac:dyDescent="0.25">
      <c r="I1000" s="79">
        <f t="shared" si="186"/>
        <v>0</v>
      </c>
      <c r="J1000" s="72">
        <f t="shared" si="182"/>
        <v>0</v>
      </c>
      <c r="K1000" s="80"/>
      <c r="L1000" s="72">
        <f t="shared" si="193"/>
        <v>0</v>
      </c>
      <c r="M1000" s="72">
        <f>0</f>
        <v>0</v>
      </c>
      <c r="N1000" s="72">
        <f t="shared" si="187"/>
        <v>0</v>
      </c>
      <c r="O1000" s="72">
        <f t="shared" si="188"/>
        <v>0</v>
      </c>
      <c r="P1000" s="72">
        <f t="shared" si="189"/>
        <v>0</v>
      </c>
      <c r="Q1000" s="72">
        <f t="shared" si="183"/>
        <v>0</v>
      </c>
      <c r="R1000" s="74">
        <f t="shared" si="190"/>
        <v>0</v>
      </c>
      <c r="S1000" s="75">
        <f>IF(I1000&gt;0,Q1000-(SUM($J$7:J1000)+$E$35),0)</f>
        <v>0</v>
      </c>
      <c r="T1000" s="76">
        <f t="shared" si="191"/>
        <v>1</v>
      </c>
      <c r="U1000" s="76">
        <f t="shared" si="192"/>
        <v>0</v>
      </c>
      <c r="V1000" s="77">
        <f t="shared" si="184"/>
        <v>360</v>
      </c>
      <c r="W1000" s="78">
        <f t="shared" si="185"/>
        <v>0</v>
      </c>
    </row>
    <row r="1001" spans="9:23" x14ac:dyDescent="0.25">
      <c r="I1001" s="79">
        <f t="shared" si="186"/>
        <v>0</v>
      </c>
      <c r="J1001" s="72">
        <f t="shared" si="182"/>
        <v>0</v>
      </c>
      <c r="K1001" s="80"/>
      <c r="L1001" s="72">
        <f t="shared" si="193"/>
        <v>0</v>
      </c>
      <c r="M1001" s="72">
        <f>0</f>
        <v>0</v>
      </c>
      <c r="N1001" s="72">
        <f t="shared" si="187"/>
        <v>0</v>
      </c>
      <c r="O1001" s="72">
        <f t="shared" si="188"/>
        <v>0</v>
      </c>
      <c r="P1001" s="72">
        <f t="shared" si="189"/>
        <v>0</v>
      </c>
      <c r="Q1001" s="72">
        <f t="shared" si="183"/>
        <v>0</v>
      </c>
      <c r="R1001" s="74">
        <f t="shared" si="190"/>
        <v>0</v>
      </c>
      <c r="S1001" s="75">
        <f>IF(I1001&gt;0,Q1001-(SUM($J$7:J1001)+$E$35),0)</f>
        <v>0</v>
      </c>
      <c r="T1001" s="76">
        <f t="shared" si="191"/>
        <v>1</v>
      </c>
      <c r="U1001" s="76">
        <f t="shared" si="192"/>
        <v>0</v>
      </c>
      <c r="V1001" s="77">
        <f t="shared" si="184"/>
        <v>360</v>
      </c>
      <c r="W1001" s="78">
        <f t="shared" si="185"/>
        <v>0</v>
      </c>
    </row>
    <row r="1002" spans="9:23" x14ac:dyDescent="0.25">
      <c r="I1002" s="79">
        <f t="shared" si="186"/>
        <v>0</v>
      </c>
      <c r="J1002" s="72">
        <f t="shared" si="182"/>
        <v>0</v>
      </c>
      <c r="K1002" s="80"/>
      <c r="L1002" s="72">
        <f t="shared" si="193"/>
        <v>0</v>
      </c>
      <c r="M1002" s="72">
        <f>0</f>
        <v>0</v>
      </c>
      <c r="N1002" s="72">
        <f t="shared" si="187"/>
        <v>0</v>
      </c>
      <c r="O1002" s="72">
        <f t="shared" si="188"/>
        <v>0</v>
      </c>
      <c r="P1002" s="72">
        <f t="shared" si="189"/>
        <v>0</v>
      </c>
      <c r="Q1002" s="72">
        <f t="shared" si="183"/>
        <v>0</v>
      </c>
      <c r="R1002" s="74">
        <f t="shared" si="190"/>
        <v>0</v>
      </c>
      <c r="S1002" s="75">
        <f>IF(I1002&gt;0,Q1002-(SUM($J$7:J1002)+$E$35),0)</f>
        <v>0</v>
      </c>
      <c r="T1002" s="91">
        <f t="shared" si="191"/>
        <v>1</v>
      </c>
      <c r="U1002" s="76">
        <f t="shared" si="192"/>
        <v>-1</v>
      </c>
      <c r="V1002" s="77">
        <f t="shared" si="184"/>
        <v>360</v>
      </c>
      <c r="W1002" s="78">
        <f t="shared" si="185"/>
        <v>0</v>
      </c>
    </row>
  </sheetData>
  <mergeCells count="54">
    <mergeCell ref="I1:W2"/>
    <mergeCell ref="B2:G2"/>
    <mergeCell ref="B3:D5"/>
    <mergeCell ref="E3:G5"/>
    <mergeCell ref="I3:I4"/>
    <mergeCell ref="J3:J4"/>
    <mergeCell ref="K3:K4"/>
    <mergeCell ref="L3:L4"/>
    <mergeCell ref="M3:M4"/>
    <mergeCell ref="N3:N4"/>
    <mergeCell ref="V3:V4"/>
    <mergeCell ref="O3:O4"/>
    <mergeCell ref="P3:P4"/>
    <mergeCell ref="Q3:Q4"/>
    <mergeCell ref="R3:R4"/>
    <mergeCell ref="S3:S4"/>
    <mergeCell ref="A7:A9"/>
    <mergeCell ref="B7:D9"/>
    <mergeCell ref="E7:G9"/>
    <mergeCell ref="A10:A12"/>
    <mergeCell ref="B10:D12"/>
    <mergeCell ref="T3:T4"/>
    <mergeCell ref="B13:D14"/>
    <mergeCell ref="E13:G14"/>
    <mergeCell ref="B15:D16"/>
    <mergeCell ref="E15:G16"/>
    <mergeCell ref="B20:D21"/>
    <mergeCell ref="E20:F21"/>
    <mergeCell ref="B22:D23"/>
    <mergeCell ref="E22:F23"/>
    <mergeCell ref="B27:D28"/>
    <mergeCell ref="E27:F28"/>
    <mergeCell ref="B29:D30"/>
    <mergeCell ref="E29:F30"/>
    <mergeCell ref="B33:D34"/>
    <mergeCell ref="E33:G34"/>
    <mergeCell ref="B35:D36"/>
    <mergeCell ref="E35:G36"/>
    <mergeCell ref="B38:D39"/>
    <mergeCell ref="E38:G39"/>
    <mergeCell ref="B40:D41"/>
    <mergeCell ref="E40:G41"/>
    <mergeCell ref="E42:G43"/>
    <mergeCell ref="E44:G45"/>
    <mergeCell ref="B46:D47"/>
    <mergeCell ref="E46:F47"/>
    <mergeCell ref="B59:C60"/>
    <mergeCell ref="B61:C62"/>
    <mergeCell ref="B48:D49"/>
    <mergeCell ref="E48:F53"/>
    <mergeCell ref="B50:D51"/>
    <mergeCell ref="B52:D53"/>
    <mergeCell ref="B55:C56"/>
    <mergeCell ref="B57:C58"/>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CB42-B55D-41D5-91F8-0C402964EBFA}">
  <dimension ref="A1:W1002"/>
  <sheetViews>
    <sheetView topLeftCell="B1" zoomScale="80" zoomScaleNormal="80" workbookViewId="0">
      <selection activeCell="B37" sqref="B37"/>
    </sheetView>
  </sheetViews>
  <sheetFormatPr baseColWidth="10" defaultRowHeight="15" x14ac:dyDescent="0.25"/>
  <cols>
    <col min="6" max="6" width="11.28515625" customWidth="1"/>
    <col min="8" max="8" width="3.140625" customWidth="1"/>
    <col min="9" max="9" width="26" style="46" customWidth="1"/>
    <col min="10" max="10" width="32.5703125" customWidth="1"/>
    <col min="11" max="11" width="24.5703125" customWidth="1"/>
    <col min="12" max="14" width="32.5703125" customWidth="1"/>
    <col min="15" max="15" width="26.85546875" bestFit="1" customWidth="1"/>
    <col min="16" max="16" width="11" customWidth="1"/>
    <col min="17" max="17" width="37.5703125" customWidth="1"/>
    <col min="18" max="19" width="26.42578125" style="92" customWidth="1"/>
    <col min="20" max="20" width="2.28515625" style="92" customWidth="1"/>
    <col min="21" max="21" width="2.42578125" style="92" customWidth="1"/>
    <col min="22" max="22" width="2.42578125" customWidth="1"/>
    <col min="23" max="23" width="4" customWidth="1"/>
  </cols>
  <sheetData>
    <row r="1" spans="1:23" ht="15.75" thickBot="1" x14ac:dyDescent="0.3">
      <c r="I1" s="336"/>
      <c r="J1" s="336"/>
      <c r="K1" s="336"/>
      <c r="L1" s="336"/>
      <c r="M1" s="336"/>
      <c r="N1" s="336"/>
      <c r="O1" s="336"/>
      <c r="P1" s="336"/>
      <c r="Q1" s="336"/>
      <c r="R1" s="336"/>
      <c r="S1" s="336"/>
      <c r="T1" s="336"/>
      <c r="U1" s="336"/>
      <c r="V1" s="336"/>
      <c r="W1" s="336"/>
    </row>
    <row r="2" spans="1:23" ht="74.25" customHeight="1" thickBot="1" x14ac:dyDescent="0.3">
      <c r="B2" s="315"/>
      <c r="C2" s="316"/>
      <c r="D2" s="316"/>
      <c r="E2" s="316"/>
      <c r="F2" s="316"/>
      <c r="G2" s="317"/>
      <c r="I2" s="313"/>
      <c r="J2" s="313"/>
      <c r="K2" s="313"/>
      <c r="L2" s="313"/>
      <c r="M2" s="313"/>
      <c r="N2" s="313"/>
      <c r="O2" s="313"/>
      <c r="P2" s="313"/>
      <c r="Q2" s="313"/>
      <c r="R2" s="313"/>
      <c r="S2" s="313"/>
      <c r="T2" s="313"/>
      <c r="U2" s="313"/>
      <c r="V2" s="313"/>
      <c r="W2" s="313"/>
    </row>
    <row r="3" spans="1:23" ht="22.5" customHeight="1" thickBot="1" x14ac:dyDescent="0.3">
      <c r="B3" s="318" t="s">
        <v>142</v>
      </c>
      <c r="C3" s="319"/>
      <c r="D3" s="320"/>
      <c r="E3" s="318"/>
      <c r="F3" s="319"/>
      <c r="G3" s="320"/>
      <c r="I3" s="327" t="s">
        <v>144</v>
      </c>
      <c r="J3" s="329" t="s">
        <v>145</v>
      </c>
      <c r="K3" s="329" t="s">
        <v>146</v>
      </c>
      <c r="L3" s="329" t="s">
        <v>147</v>
      </c>
      <c r="M3" s="329" t="s">
        <v>148</v>
      </c>
      <c r="N3" s="329" t="s">
        <v>149</v>
      </c>
      <c r="O3" s="329" t="s">
        <v>150</v>
      </c>
      <c r="P3" s="329" t="s">
        <v>151</v>
      </c>
      <c r="Q3" s="331" t="s">
        <v>152</v>
      </c>
      <c r="R3" s="332" t="s">
        <v>153</v>
      </c>
      <c r="S3" s="332" t="s">
        <v>154</v>
      </c>
      <c r="T3" s="334" t="s">
        <v>155</v>
      </c>
      <c r="U3" s="52"/>
      <c r="V3" s="288" t="s">
        <v>144</v>
      </c>
      <c r="W3" s="53"/>
    </row>
    <row r="4" spans="1:23" ht="15.75" customHeight="1" thickBot="1" x14ac:dyDescent="0.3">
      <c r="B4" s="321"/>
      <c r="C4" s="322"/>
      <c r="D4" s="323"/>
      <c r="E4" s="321"/>
      <c r="F4" s="322"/>
      <c r="G4" s="323"/>
      <c r="I4" s="328"/>
      <c r="J4" s="330"/>
      <c r="K4" s="330"/>
      <c r="L4" s="330"/>
      <c r="M4" s="330"/>
      <c r="N4" s="330"/>
      <c r="O4" s="330"/>
      <c r="P4" s="330"/>
      <c r="Q4" s="330"/>
      <c r="R4" s="333"/>
      <c r="S4" s="337"/>
      <c r="T4" s="335"/>
      <c r="U4" s="54"/>
      <c r="V4" s="289"/>
      <c r="W4" s="1"/>
    </row>
    <row r="5" spans="1:23" ht="19.5" thickBot="1" x14ac:dyDescent="0.3">
      <c r="B5" s="324"/>
      <c r="C5" s="325"/>
      <c r="D5" s="326"/>
      <c r="E5" s="324"/>
      <c r="F5" s="325"/>
      <c r="G5" s="326"/>
      <c r="I5" s="55">
        <f>E15</f>
        <v>444</v>
      </c>
      <c r="J5" s="56">
        <f>B35</f>
        <v>0</v>
      </c>
      <c r="K5" s="57">
        <f>(E35+(I5*J5))*E40</f>
        <v>0</v>
      </c>
      <c r="L5" s="56">
        <f>B22</f>
        <v>24.95</v>
      </c>
      <c r="M5" s="58">
        <f>0</f>
        <v>0</v>
      </c>
      <c r="N5" s="59">
        <f>B29</f>
        <v>0</v>
      </c>
      <c r="O5" s="59"/>
      <c r="P5" s="59"/>
      <c r="Q5" s="59"/>
      <c r="R5" s="60"/>
      <c r="S5" s="61"/>
      <c r="T5" s="52"/>
      <c r="U5" s="52"/>
      <c r="V5" s="62"/>
      <c r="W5" s="1"/>
    </row>
    <row r="6" spans="1:23" ht="3" customHeight="1" thickBot="1" x14ac:dyDescent="0.3">
      <c r="B6" s="63"/>
      <c r="C6" s="64"/>
      <c r="D6" s="65"/>
      <c r="E6" s="1"/>
      <c r="F6" s="1"/>
      <c r="G6" s="1"/>
      <c r="I6" s="66"/>
      <c r="J6" s="67">
        <f>E35</f>
        <v>0</v>
      </c>
      <c r="K6" s="67"/>
      <c r="L6" s="67"/>
      <c r="M6" s="67"/>
      <c r="N6" s="68"/>
      <c r="O6" s="68"/>
      <c r="P6" s="68"/>
      <c r="Q6" s="68"/>
      <c r="R6" s="69"/>
      <c r="S6" s="54"/>
      <c r="T6" s="54"/>
      <c r="U6" s="54"/>
      <c r="V6" s="70"/>
      <c r="W6" s="1"/>
    </row>
    <row r="7" spans="1:23" ht="15" customHeight="1" x14ac:dyDescent="0.25">
      <c r="A7" s="290" t="s">
        <v>156</v>
      </c>
      <c r="B7" s="292">
        <f>MAX(Q7:Q1002)</f>
        <v>0</v>
      </c>
      <c r="C7" s="293"/>
      <c r="D7" s="294"/>
      <c r="E7" s="105"/>
      <c r="F7" s="106"/>
      <c r="G7" s="107"/>
      <c r="I7" s="71">
        <f>I5</f>
        <v>444</v>
      </c>
      <c r="J7" s="72">
        <f t="shared" ref="J7:J70" si="0">(IF(I7&gt;0,$J$5,0))</f>
        <v>0</v>
      </c>
      <c r="K7" s="73">
        <f t="shared" ref="K7:K67" si="1">$K$5/60</f>
        <v>0</v>
      </c>
      <c r="L7" s="72">
        <f t="shared" ref="L7:L35" si="2">IF(I7&gt;0,IF((MOD(I7,12)=0),$B$22+$B$48*$B$35,$B$48*$B$35),0)</f>
        <v>24.95</v>
      </c>
      <c r="M7" s="72">
        <f>0</f>
        <v>0</v>
      </c>
      <c r="N7" s="72"/>
      <c r="O7" s="72">
        <f>R7+J6</f>
        <v>-24.95</v>
      </c>
      <c r="P7" s="72">
        <f>O7*($B$15/12)</f>
        <v>-0.12475</v>
      </c>
      <c r="Q7" s="72">
        <f t="shared" ref="Q7:Q70" si="3">O7+P7</f>
        <v>-25.074749999999998</v>
      </c>
      <c r="R7" s="74">
        <f>IF(I7&gt;0,(J7-K7-L7-M7),0)</f>
        <v>-24.95</v>
      </c>
      <c r="S7" s="75">
        <f>IF(I7&gt;0,Q7-(SUM($J$7:J7)+$E$35),0)</f>
        <v>-25.074749999999998</v>
      </c>
      <c r="T7" s="76">
        <f>IF(S7&lt;0,0,1)</f>
        <v>0</v>
      </c>
      <c r="U7" s="76">
        <f>T8-T7</f>
        <v>0</v>
      </c>
      <c r="V7" s="77">
        <f t="shared" ref="V7:V70" si="4">$I$5-I8</f>
        <v>1</v>
      </c>
      <c r="W7" s="78">
        <f t="shared" ref="W7:W70" si="5">Q7</f>
        <v>-25.074749999999998</v>
      </c>
    </row>
    <row r="8" spans="1:23" ht="15.75" customHeight="1" x14ac:dyDescent="0.25">
      <c r="A8" s="291"/>
      <c r="B8" s="295"/>
      <c r="C8" s="296"/>
      <c r="D8" s="297"/>
      <c r="E8" s="301"/>
      <c r="F8" s="302"/>
      <c r="G8" s="303"/>
      <c r="I8" s="79">
        <f t="shared" ref="I8:I71" si="6">IF(I7-1&gt;0,I7-1,0)</f>
        <v>443</v>
      </c>
      <c r="J8" s="72">
        <f t="shared" si="0"/>
        <v>0</v>
      </c>
      <c r="K8" s="80">
        <f t="shared" si="1"/>
        <v>0</v>
      </c>
      <c r="L8" s="72">
        <f t="shared" si="2"/>
        <v>0</v>
      </c>
      <c r="M8" s="72">
        <f>0</f>
        <v>0</v>
      </c>
      <c r="N8" s="72">
        <f t="shared" ref="N8:N71" si="7">IF(I8&gt;0,O8*($N$5/12),0)</f>
        <v>0</v>
      </c>
      <c r="O8" s="72">
        <f t="shared" ref="O8:O71" si="8">IF(I8&gt;0,(Q7+R8)*(1-($N$5/12)),0)</f>
        <v>-25.074749999999998</v>
      </c>
      <c r="P8" s="72">
        <f t="shared" ref="P8:P71" si="9">O8*($B$15/12)</f>
        <v>-0.12537375000000001</v>
      </c>
      <c r="Q8" s="72">
        <f t="shared" si="3"/>
        <v>-25.200123749999999</v>
      </c>
      <c r="R8" s="74">
        <f t="shared" ref="R8:R71" si="10">IF(I8&gt;0,(J8-K8-L8-M8),0)</f>
        <v>0</v>
      </c>
      <c r="S8" s="75">
        <f>IF(I8&gt;0,Q8-(SUM($J$7:J8)+$E$35),0)</f>
        <v>-25.200123749999999</v>
      </c>
      <c r="T8" s="76">
        <f t="shared" ref="T8:T71" si="11">IF(S8&lt;0,0,1)</f>
        <v>0</v>
      </c>
      <c r="U8" s="76">
        <f t="shared" ref="U8:U71" si="12">T9-T8</f>
        <v>0</v>
      </c>
      <c r="V8" s="77">
        <f t="shared" si="4"/>
        <v>2</v>
      </c>
      <c r="W8" s="78">
        <f t="shared" si="5"/>
        <v>-25.200123749999999</v>
      </c>
    </row>
    <row r="9" spans="1:23" ht="15.75" customHeight="1" thickBot="1" x14ac:dyDescent="0.3">
      <c r="A9" s="291"/>
      <c r="B9" s="298"/>
      <c r="C9" s="299"/>
      <c r="D9" s="300"/>
      <c r="E9" s="108"/>
      <c r="F9" s="109"/>
      <c r="G9" s="110"/>
      <c r="I9" s="79">
        <f t="shared" si="6"/>
        <v>442</v>
      </c>
      <c r="J9" s="72">
        <f t="shared" si="0"/>
        <v>0</v>
      </c>
      <c r="K9" s="80">
        <f t="shared" si="1"/>
        <v>0</v>
      </c>
      <c r="L9" s="72">
        <f t="shared" si="2"/>
        <v>0</v>
      </c>
      <c r="M9" s="72">
        <f>0</f>
        <v>0</v>
      </c>
      <c r="N9" s="72">
        <f t="shared" si="7"/>
        <v>0</v>
      </c>
      <c r="O9" s="72">
        <f t="shared" si="8"/>
        <v>-25.200123749999999</v>
      </c>
      <c r="P9" s="72">
        <f t="shared" si="9"/>
        <v>-0.12600061874999999</v>
      </c>
      <c r="Q9" s="72">
        <f t="shared" si="3"/>
        <v>-25.326124368749998</v>
      </c>
      <c r="R9" s="74">
        <f t="shared" si="10"/>
        <v>0</v>
      </c>
      <c r="S9" s="75">
        <f>IF(I9&gt;0,Q9-(SUM($J$7:J9)+$E$35),0)</f>
        <v>-25.326124368749998</v>
      </c>
      <c r="T9" s="76">
        <f t="shared" si="11"/>
        <v>0</v>
      </c>
      <c r="U9" s="76">
        <f t="shared" si="12"/>
        <v>0</v>
      </c>
      <c r="V9" s="77">
        <f t="shared" si="4"/>
        <v>3</v>
      </c>
      <c r="W9" s="78">
        <f t="shared" si="5"/>
        <v>-25.326124368749998</v>
      </c>
    </row>
    <row r="10" spans="1:23" x14ac:dyDescent="0.25">
      <c r="A10" s="304" t="s">
        <v>157</v>
      </c>
      <c r="B10" s="292">
        <f>$B$7-(($B$7-$B$40)*(1-$B$61)*$B$57)</f>
        <v>0</v>
      </c>
      <c r="C10" s="293"/>
      <c r="D10" s="294"/>
      <c r="I10" s="79">
        <f t="shared" si="6"/>
        <v>441</v>
      </c>
      <c r="J10" s="72">
        <f t="shared" si="0"/>
        <v>0</v>
      </c>
      <c r="K10" s="80">
        <f t="shared" si="1"/>
        <v>0</v>
      </c>
      <c r="L10" s="72">
        <f t="shared" si="2"/>
        <v>0</v>
      </c>
      <c r="M10" s="72">
        <f>0</f>
        <v>0</v>
      </c>
      <c r="N10" s="72">
        <f t="shared" si="7"/>
        <v>0</v>
      </c>
      <c r="O10" s="72">
        <f t="shared" si="8"/>
        <v>-25.326124368749998</v>
      </c>
      <c r="P10" s="72">
        <f t="shared" si="9"/>
        <v>-0.12663062184374999</v>
      </c>
      <c r="Q10" s="72">
        <f t="shared" si="3"/>
        <v>-25.452754990593746</v>
      </c>
      <c r="R10" s="74">
        <f t="shared" si="10"/>
        <v>0</v>
      </c>
      <c r="S10" s="75">
        <f>IF(I10&gt;0,Q10-(SUM($J$7:J10)+$E$35),0)</f>
        <v>-25.452754990593746</v>
      </c>
      <c r="T10" s="76">
        <f t="shared" si="11"/>
        <v>0</v>
      </c>
      <c r="U10" s="76">
        <f t="shared" si="12"/>
        <v>0</v>
      </c>
      <c r="V10" s="77">
        <f t="shared" si="4"/>
        <v>4</v>
      </c>
      <c r="W10" s="78">
        <f t="shared" si="5"/>
        <v>-25.452754990593746</v>
      </c>
    </row>
    <row r="11" spans="1:23" x14ac:dyDescent="0.25">
      <c r="A11" s="305"/>
      <c r="B11" s="295"/>
      <c r="C11" s="296"/>
      <c r="D11" s="297"/>
      <c r="E11" s="31"/>
      <c r="F11" s="31"/>
      <c r="G11" s="31"/>
      <c r="I11" s="79">
        <f t="shared" si="6"/>
        <v>440</v>
      </c>
      <c r="J11" s="72">
        <f t="shared" si="0"/>
        <v>0</v>
      </c>
      <c r="K11" s="80">
        <f t="shared" si="1"/>
        <v>0</v>
      </c>
      <c r="L11" s="72">
        <f t="shared" si="2"/>
        <v>0</v>
      </c>
      <c r="M11" s="72">
        <f>0</f>
        <v>0</v>
      </c>
      <c r="N11" s="72">
        <f t="shared" si="7"/>
        <v>0</v>
      </c>
      <c r="O11" s="72">
        <f t="shared" si="8"/>
        <v>-25.452754990593746</v>
      </c>
      <c r="P11" s="72">
        <f t="shared" si="9"/>
        <v>-0.12726377495296873</v>
      </c>
      <c r="Q11" s="72">
        <f t="shared" si="3"/>
        <v>-25.580018765546715</v>
      </c>
      <c r="R11" s="74">
        <f t="shared" si="10"/>
        <v>0</v>
      </c>
      <c r="S11" s="75">
        <f>IF(I11&gt;0,Q11-(SUM($J$7:J11)+$E$35),0)</f>
        <v>-25.580018765546715</v>
      </c>
      <c r="T11" s="76">
        <f t="shared" si="11"/>
        <v>0</v>
      </c>
      <c r="U11" s="76">
        <f t="shared" si="12"/>
        <v>0</v>
      </c>
      <c r="V11" s="77">
        <f t="shared" si="4"/>
        <v>5</v>
      </c>
      <c r="W11" s="78">
        <f t="shared" si="5"/>
        <v>-25.580018765546715</v>
      </c>
    </row>
    <row r="12" spans="1:23" ht="15.75" thickBot="1" x14ac:dyDescent="0.3">
      <c r="A12" s="306"/>
      <c r="B12" s="298"/>
      <c r="C12" s="299"/>
      <c r="D12" s="300"/>
      <c r="I12" s="79">
        <f t="shared" si="6"/>
        <v>439</v>
      </c>
      <c r="J12" s="72">
        <f t="shared" si="0"/>
        <v>0</v>
      </c>
      <c r="K12" s="80">
        <f t="shared" si="1"/>
        <v>0</v>
      </c>
      <c r="L12" s="72">
        <f t="shared" si="2"/>
        <v>0</v>
      </c>
      <c r="M12" s="72">
        <f>0</f>
        <v>0</v>
      </c>
      <c r="N12" s="72">
        <f t="shared" si="7"/>
        <v>0</v>
      </c>
      <c r="O12" s="72">
        <f t="shared" si="8"/>
        <v>-25.580018765546715</v>
      </c>
      <c r="P12" s="72">
        <f t="shared" si="9"/>
        <v>-0.12790009382773357</v>
      </c>
      <c r="Q12" s="72">
        <f t="shared" si="3"/>
        <v>-25.707918859374448</v>
      </c>
      <c r="R12" s="74">
        <f t="shared" si="10"/>
        <v>0</v>
      </c>
      <c r="S12" s="75">
        <f>IF(I12&gt;0,Q12-(SUM($J$7:J12)+$E$35),0)</f>
        <v>-25.707918859374448</v>
      </c>
      <c r="T12" s="76">
        <f t="shared" si="11"/>
        <v>0</v>
      </c>
      <c r="U12" s="76">
        <f t="shared" si="12"/>
        <v>0</v>
      </c>
      <c r="V12" s="77">
        <f t="shared" si="4"/>
        <v>6</v>
      </c>
      <c r="W12" s="78">
        <f t="shared" si="5"/>
        <v>-25.707918859374448</v>
      </c>
    </row>
    <row r="13" spans="1:23" x14ac:dyDescent="0.25">
      <c r="B13" s="282" t="s">
        <v>158</v>
      </c>
      <c r="C13" s="283"/>
      <c r="D13" s="284"/>
      <c r="E13" s="136" t="s">
        <v>144</v>
      </c>
      <c r="F13" s="137"/>
      <c r="G13" s="138"/>
      <c r="I13" s="79">
        <f t="shared" si="6"/>
        <v>438</v>
      </c>
      <c r="J13" s="72">
        <f t="shared" si="0"/>
        <v>0</v>
      </c>
      <c r="K13" s="80">
        <f t="shared" si="1"/>
        <v>0</v>
      </c>
      <c r="L13" s="72">
        <f t="shared" si="2"/>
        <v>0</v>
      </c>
      <c r="M13" s="72">
        <f>0</f>
        <v>0</v>
      </c>
      <c r="N13" s="72">
        <f t="shared" si="7"/>
        <v>0</v>
      </c>
      <c r="O13" s="72">
        <f t="shared" si="8"/>
        <v>-25.707918859374448</v>
      </c>
      <c r="P13" s="72">
        <f t="shared" si="9"/>
        <v>-0.12853959429687226</v>
      </c>
      <c r="Q13" s="72">
        <f t="shared" si="3"/>
        <v>-25.83645845367132</v>
      </c>
      <c r="R13" s="74">
        <f t="shared" si="10"/>
        <v>0</v>
      </c>
      <c r="S13" s="75">
        <f>IF(I13&gt;0,Q13-(SUM($J$7:J13)+$E$35),0)</f>
        <v>-25.83645845367132</v>
      </c>
      <c r="T13" s="76">
        <f t="shared" si="11"/>
        <v>0</v>
      </c>
      <c r="U13" s="76">
        <f t="shared" si="12"/>
        <v>0</v>
      </c>
      <c r="V13" s="77">
        <f t="shared" si="4"/>
        <v>7</v>
      </c>
      <c r="W13" s="78">
        <f t="shared" si="5"/>
        <v>-25.83645845367132</v>
      </c>
    </row>
    <row r="14" spans="1:23" ht="15.75" thickBot="1" x14ac:dyDescent="0.3">
      <c r="B14" s="285"/>
      <c r="C14" s="286"/>
      <c r="D14" s="287"/>
      <c r="E14" s="139"/>
      <c r="F14" s="140"/>
      <c r="G14" s="141"/>
      <c r="I14" s="79">
        <f t="shared" si="6"/>
        <v>437</v>
      </c>
      <c r="J14" s="72">
        <f t="shared" si="0"/>
        <v>0</v>
      </c>
      <c r="K14" s="80">
        <f t="shared" si="1"/>
        <v>0</v>
      </c>
      <c r="L14" s="72">
        <f t="shared" si="2"/>
        <v>0</v>
      </c>
      <c r="M14" s="72">
        <f>0</f>
        <v>0</v>
      </c>
      <c r="N14" s="72">
        <f t="shared" si="7"/>
        <v>0</v>
      </c>
      <c r="O14" s="72">
        <f t="shared" si="8"/>
        <v>-25.83645845367132</v>
      </c>
      <c r="P14" s="72">
        <f t="shared" si="9"/>
        <v>-0.12918229226835659</v>
      </c>
      <c r="Q14" s="72">
        <f t="shared" si="3"/>
        <v>-25.965640745939677</v>
      </c>
      <c r="R14" s="74">
        <f t="shared" si="10"/>
        <v>0</v>
      </c>
      <c r="S14" s="75">
        <f>IF(I14&gt;0,Q14-(SUM($J$7:J14)+$E$35),0)</f>
        <v>-25.965640745939677</v>
      </c>
      <c r="T14" s="76">
        <f t="shared" si="11"/>
        <v>0</v>
      </c>
      <c r="U14" s="76">
        <f t="shared" si="12"/>
        <v>0</v>
      </c>
      <c r="V14" s="77">
        <f t="shared" si="4"/>
        <v>8</v>
      </c>
      <c r="W14" s="78">
        <f t="shared" si="5"/>
        <v>-25.965640745939677</v>
      </c>
    </row>
    <row r="15" spans="1:23" ht="15" customHeight="1" x14ac:dyDescent="0.25">
      <c r="B15" s="99">
        <f>Rechner!$AI$42</f>
        <v>0.06</v>
      </c>
      <c r="C15" s="100"/>
      <c r="D15" s="101"/>
      <c r="E15" s="203">
        <f>(Rechner!$B$24-Rechner!$B$19)*12</f>
        <v>444</v>
      </c>
      <c r="F15" s="204"/>
      <c r="G15" s="205"/>
      <c r="I15" s="79">
        <f t="shared" si="6"/>
        <v>436</v>
      </c>
      <c r="J15" s="72">
        <f t="shared" si="0"/>
        <v>0</v>
      </c>
      <c r="K15" s="80">
        <f t="shared" si="1"/>
        <v>0</v>
      </c>
      <c r="L15" s="72">
        <f t="shared" si="2"/>
        <v>0</v>
      </c>
      <c r="M15" s="72">
        <f>0</f>
        <v>0</v>
      </c>
      <c r="N15" s="72">
        <f t="shared" si="7"/>
        <v>0</v>
      </c>
      <c r="O15" s="72">
        <f t="shared" si="8"/>
        <v>-25.965640745939677</v>
      </c>
      <c r="P15" s="72">
        <f t="shared" si="9"/>
        <v>-0.12982820372969839</v>
      </c>
      <c r="Q15" s="72">
        <f t="shared" si="3"/>
        <v>-26.095468949669375</v>
      </c>
      <c r="R15" s="74">
        <f t="shared" si="10"/>
        <v>0</v>
      </c>
      <c r="S15" s="75">
        <f>IF(I15&gt;0,Q15-(SUM($J$7:J15)+$E$35),0)</f>
        <v>-26.095468949669375</v>
      </c>
      <c r="T15" s="76">
        <f t="shared" si="11"/>
        <v>0</v>
      </c>
      <c r="U15" s="76">
        <f t="shared" si="12"/>
        <v>0</v>
      </c>
      <c r="V15" s="77">
        <f t="shared" si="4"/>
        <v>9</v>
      </c>
      <c r="W15" s="78">
        <f t="shared" si="5"/>
        <v>-26.095468949669375</v>
      </c>
    </row>
    <row r="16" spans="1:23" ht="15.75" customHeight="1" thickBot="1" x14ac:dyDescent="0.3">
      <c r="B16" s="102"/>
      <c r="C16" s="103"/>
      <c r="D16" s="104"/>
      <c r="E16" s="206"/>
      <c r="F16" s="207"/>
      <c r="G16" s="208"/>
      <c r="I16" s="79">
        <f t="shared" si="6"/>
        <v>435</v>
      </c>
      <c r="J16" s="72">
        <f t="shared" si="0"/>
        <v>0</v>
      </c>
      <c r="K16" s="80">
        <f t="shared" si="1"/>
        <v>0</v>
      </c>
      <c r="L16" s="72">
        <f t="shared" si="2"/>
        <v>0</v>
      </c>
      <c r="M16" s="72">
        <f>0</f>
        <v>0</v>
      </c>
      <c r="N16" s="72">
        <f t="shared" si="7"/>
        <v>0</v>
      </c>
      <c r="O16" s="72">
        <f t="shared" si="8"/>
        <v>-26.095468949669375</v>
      </c>
      <c r="P16" s="72">
        <f t="shared" si="9"/>
        <v>-0.13047734474834688</v>
      </c>
      <c r="Q16" s="72">
        <f t="shared" si="3"/>
        <v>-26.225946294417721</v>
      </c>
      <c r="R16" s="74">
        <f t="shared" si="10"/>
        <v>0</v>
      </c>
      <c r="S16" s="75">
        <f>IF(I16&gt;0,Q16-(SUM($J$7:J16)+$E$35),0)</f>
        <v>-26.225946294417721</v>
      </c>
      <c r="T16" s="76">
        <f t="shared" si="11"/>
        <v>0</v>
      </c>
      <c r="U16" s="76">
        <f t="shared" si="12"/>
        <v>0</v>
      </c>
      <c r="V16" s="77">
        <f t="shared" si="4"/>
        <v>10</v>
      </c>
      <c r="W16" s="78">
        <f t="shared" si="5"/>
        <v>-26.225946294417721</v>
      </c>
    </row>
    <row r="17" spans="2:23" x14ac:dyDescent="0.25">
      <c r="I17" s="79">
        <f t="shared" si="6"/>
        <v>434</v>
      </c>
      <c r="J17" s="72">
        <f t="shared" si="0"/>
        <v>0</v>
      </c>
      <c r="K17" s="80">
        <f t="shared" si="1"/>
        <v>0</v>
      </c>
      <c r="L17" s="72">
        <f t="shared" si="2"/>
        <v>0</v>
      </c>
      <c r="M17" s="72">
        <f>0</f>
        <v>0</v>
      </c>
      <c r="N17" s="72">
        <f t="shared" si="7"/>
        <v>0</v>
      </c>
      <c r="O17" s="72">
        <f t="shared" si="8"/>
        <v>-26.225946294417721</v>
      </c>
      <c r="P17" s="72">
        <f t="shared" si="9"/>
        <v>-0.13112973147208862</v>
      </c>
      <c r="Q17" s="72">
        <f t="shared" si="3"/>
        <v>-26.35707602588981</v>
      </c>
      <c r="R17" s="74">
        <f t="shared" si="10"/>
        <v>0</v>
      </c>
      <c r="S17" s="75">
        <f>IF(I17&gt;0,Q17-(SUM($J$7:J17)+$E$35),0)</f>
        <v>-26.35707602588981</v>
      </c>
      <c r="T17" s="76">
        <f t="shared" si="11"/>
        <v>0</v>
      </c>
      <c r="U17" s="76">
        <f t="shared" si="12"/>
        <v>0</v>
      </c>
      <c r="V17" s="77">
        <f t="shared" si="4"/>
        <v>11</v>
      </c>
      <c r="W17" s="78">
        <f t="shared" si="5"/>
        <v>-26.35707602588981</v>
      </c>
    </row>
    <row r="18" spans="2:23" x14ac:dyDescent="0.25">
      <c r="G18" s="81"/>
      <c r="I18" s="79">
        <f t="shared" si="6"/>
        <v>433</v>
      </c>
      <c r="J18" s="72">
        <f t="shared" si="0"/>
        <v>0</v>
      </c>
      <c r="K18" s="80">
        <f t="shared" si="1"/>
        <v>0</v>
      </c>
      <c r="L18" s="72">
        <f t="shared" si="2"/>
        <v>0</v>
      </c>
      <c r="M18" s="72">
        <f>0</f>
        <v>0</v>
      </c>
      <c r="N18" s="72">
        <f t="shared" si="7"/>
        <v>0</v>
      </c>
      <c r="O18" s="72">
        <f t="shared" si="8"/>
        <v>-26.35707602588981</v>
      </c>
      <c r="P18" s="72">
        <f t="shared" si="9"/>
        <v>-0.13178538012944904</v>
      </c>
      <c r="Q18" s="72">
        <f t="shared" si="3"/>
        <v>-26.488861406019261</v>
      </c>
      <c r="R18" s="74">
        <f t="shared" si="10"/>
        <v>0</v>
      </c>
      <c r="S18" s="75">
        <f>IF(I18&gt;0,Q18-(SUM($J$7:J18)+$E$35),0)</f>
        <v>-26.488861406019261</v>
      </c>
      <c r="T18" s="76">
        <f t="shared" si="11"/>
        <v>0</v>
      </c>
      <c r="U18" s="76">
        <f t="shared" si="12"/>
        <v>0</v>
      </c>
      <c r="V18" s="77">
        <f t="shared" si="4"/>
        <v>12</v>
      </c>
      <c r="W18" s="78">
        <f t="shared" si="5"/>
        <v>-26.488861406019261</v>
      </c>
    </row>
    <row r="19" spans="2:23" ht="15" customHeight="1" thickBot="1" x14ac:dyDescent="0.3">
      <c r="G19" s="81"/>
      <c r="I19" s="82">
        <f t="shared" si="6"/>
        <v>432</v>
      </c>
      <c r="J19" s="72">
        <f t="shared" si="0"/>
        <v>0</v>
      </c>
      <c r="K19" s="83">
        <f t="shared" si="1"/>
        <v>0</v>
      </c>
      <c r="L19" s="72">
        <f t="shared" si="2"/>
        <v>24.95</v>
      </c>
      <c r="M19" s="72">
        <f>0</f>
        <v>0</v>
      </c>
      <c r="N19" s="72">
        <f t="shared" si="7"/>
        <v>0</v>
      </c>
      <c r="O19" s="72">
        <f t="shared" si="8"/>
        <v>-51.438861406019257</v>
      </c>
      <c r="P19" s="72">
        <f t="shared" si="9"/>
        <v>-0.25719430703009627</v>
      </c>
      <c r="Q19" s="72">
        <f t="shared" si="3"/>
        <v>-51.696055713049354</v>
      </c>
      <c r="R19" s="74">
        <f t="shared" si="10"/>
        <v>-24.95</v>
      </c>
      <c r="S19" s="75">
        <f>IF(I19&gt;0,Q19-(SUM($J$7:J19)+$E$35),0)</f>
        <v>-51.696055713049354</v>
      </c>
      <c r="T19" s="76">
        <f t="shared" si="11"/>
        <v>0</v>
      </c>
      <c r="U19" s="76">
        <f t="shared" si="12"/>
        <v>0</v>
      </c>
      <c r="V19" s="77">
        <f t="shared" si="4"/>
        <v>13</v>
      </c>
      <c r="W19" s="78">
        <f t="shared" si="5"/>
        <v>-51.696055713049354</v>
      </c>
    </row>
    <row r="20" spans="2:23" ht="14.25" customHeight="1" x14ac:dyDescent="0.25">
      <c r="B20" s="256" t="s">
        <v>159</v>
      </c>
      <c r="C20" s="257"/>
      <c r="D20" s="258"/>
      <c r="E20" s="262" t="s">
        <v>160</v>
      </c>
      <c r="F20" s="263"/>
      <c r="G20" s="84"/>
      <c r="I20" s="79">
        <f t="shared" si="6"/>
        <v>431</v>
      </c>
      <c r="J20" s="72">
        <f t="shared" si="0"/>
        <v>0</v>
      </c>
      <c r="K20" s="80">
        <f t="shared" si="1"/>
        <v>0</v>
      </c>
      <c r="L20" s="72">
        <f t="shared" si="2"/>
        <v>0</v>
      </c>
      <c r="M20" s="72">
        <f>0</f>
        <v>0</v>
      </c>
      <c r="N20" s="72">
        <f t="shared" si="7"/>
        <v>0</v>
      </c>
      <c r="O20" s="72">
        <f t="shared" si="8"/>
        <v>-51.696055713049354</v>
      </c>
      <c r="P20" s="72">
        <f t="shared" si="9"/>
        <v>-0.2584802785652468</v>
      </c>
      <c r="Q20" s="72">
        <f t="shared" si="3"/>
        <v>-51.954535991614598</v>
      </c>
      <c r="R20" s="74">
        <f t="shared" si="10"/>
        <v>0</v>
      </c>
      <c r="S20" s="75">
        <f>IF(I20&gt;0,Q20-(SUM($J$7:J20)+$E$35),0)</f>
        <v>-51.954535991614598</v>
      </c>
      <c r="T20" s="76">
        <f t="shared" si="11"/>
        <v>0</v>
      </c>
      <c r="U20" s="76">
        <f t="shared" si="12"/>
        <v>0</v>
      </c>
      <c r="V20" s="77">
        <f t="shared" si="4"/>
        <v>14</v>
      </c>
      <c r="W20" s="78">
        <f t="shared" si="5"/>
        <v>-51.954535991614598</v>
      </c>
    </row>
    <row r="21" spans="2:23" ht="15" customHeight="1" thickBot="1" x14ac:dyDescent="0.3">
      <c r="B21" s="259"/>
      <c r="C21" s="260"/>
      <c r="D21" s="261"/>
      <c r="E21" s="264"/>
      <c r="F21" s="265"/>
      <c r="G21" s="84"/>
      <c r="I21" s="79">
        <f t="shared" si="6"/>
        <v>430</v>
      </c>
      <c r="J21" s="72">
        <f t="shared" si="0"/>
        <v>0</v>
      </c>
      <c r="K21" s="80">
        <f t="shared" si="1"/>
        <v>0</v>
      </c>
      <c r="L21" s="72">
        <f t="shared" si="2"/>
        <v>0</v>
      </c>
      <c r="M21" s="72">
        <f>0</f>
        <v>0</v>
      </c>
      <c r="N21" s="72">
        <f t="shared" si="7"/>
        <v>0</v>
      </c>
      <c r="O21" s="72">
        <f t="shared" si="8"/>
        <v>-51.954535991614598</v>
      </c>
      <c r="P21" s="72">
        <f t="shared" si="9"/>
        <v>-0.25977267995807302</v>
      </c>
      <c r="Q21" s="72">
        <f t="shared" si="3"/>
        <v>-52.214308671572674</v>
      </c>
      <c r="R21" s="74">
        <f t="shared" si="10"/>
        <v>0</v>
      </c>
      <c r="S21" s="75">
        <f>IF(I21&gt;0,Q21-(SUM($J$7:J21)+$E$35),0)</f>
        <v>-52.214308671572674</v>
      </c>
      <c r="T21" s="76">
        <f t="shared" si="11"/>
        <v>0</v>
      </c>
      <c r="U21" s="76">
        <f t="shared" si="12"/>
        <v>0</v>
      </c>
      <c r="V21" s="77">
        <f t="shared" si="4"/>
        <v>15</v>
      </c>
      <c r="W21" s="78">
        <f t="shared" si="5"/>
        <v>-52.214308671572674</v>
      </c>
    </row>
    <row r="22" spans="2:23" ht="15" customHeight="1" x14ac:dyDescent="0.25">
      <c r="B22" s="105">
        <v>24.95</v>
      </c>
      <c r="C22" s="106"/>
      <c r="D22" s="107"/>
      <c r="E22" s="270">
        <f>SUM(L7:L1002)</f>
        <v>923.15000000000055</v>
      </c>
      <c r="F22" s="271"/>
      <c r="G22" s="84"/>
      <c r="I22" s="79">
        <f t="shared" si="6"/>
        <v>429</v>
      </c>
      <c r="J22" s="72">
        <f t="shared" si="0"/>
        <v>0</v>
      </c>
      <c r="K22" s="80">
        <f t="shared" si="1"/>
        <v>0</v>
      </c>
      <c r="L22" s="72">
        <f t="shared" si="2"/>
        <v>0</v>
      </c>
      <c r="M22" s="72">
        <f>0</f>
        <v>0</v>
      </c>
      <c r="N22" s="72">
        <f t="shared" si="7"/>
        <v>0</v>
      </c>
      <c r="O22" s="72">
        <f t="shared" si="8"/>
        <v>-52.214308671572674</v>
      </c>
      <c r="P22" s="72">
        <f t="shared" si="9"/>
        <v>-0.26107154335786337</v>
      </c>
      <c r="Q22" s="72">
        <f t="shared" si="3"/>
        <v>-52.475380214930539</v>
      </c>
      <c r="R22" s="74">
        <f t="shared" si="10"/>
        <v>0</v>
      </c>
      <c r="S22" s="75">
        <f>IF(I22&gt;0,Q22-(SUM($J$7:J22)+$E$35),0)</f>
        <v>-52.475380214930539</v>
      </c>
      <c r="T22" s="76">
        <f t="shared" si="11"/>
        <v>0</v>
      </c>
      <c r="U22" s="76">
        <f t="shared" si="12"/>
        <v>0</v>
      </c>
      <c r="V22" s="77">
        <f t="shared" si="4"/>
        <v>16</v>
      </c>
      <c r="W22" s="78">
        <f t="shared" si="5"/>
        <v>-52.475380214930539</v>
      </c>
    </row>
    <row r="23" spans="2:23" ht="15.75" customHeight="1" thickBot="1" x14ac:dyDescent="0.3">
      <c r="B23" s="108"/>
      <c r="C23" s="109"/>
      <c r="D23" s="110"/>
      <c r="E23" s="274"/>
      <c r="F23" s="275"/>
      <c r="G23" s="84"/>
      <c r="I23" s="79">
        <f t="shared" si="6"/>
        <v>428</v>
      </c>
      <c r="J23" s="72">
        <f t="shared" si="0"/>
        <v>0</v>
      </c>
      <c r="K23" s="80">
        <f t="shared" si="1"/>
        <v>0</v>
      </c>
      <c r="L23" s="72">
        <f t="shared" si="2"/>
        <v>0</v>
      </c>
      <c r="M23" s="72">
        <f>0</f>
        <v>0</v>
      </c>
      <c r="N23" s="72">
        <f t="shared" si="7"/>
        <v>0</v>
      </c>
      <c r="O23" s="72">
        <f t="shared" si="8"/>
        <v>-52.475380214930539</v>
      </c>
      <c r="P23" s="72">
        <f t="shared" si="9"/>
        <v>-0.26237690107465272</v>
      </c>
      <c r="Q23" s="72">
        <f t="shared" si="3"/>
        <v>-52.737757116005191</v>
      </c>
      <c r="R23" s="74">
        <f t="shared" si="10"/>
        <v>0</v>
      </c>
      <c r="S23" s="75">
        <f>IF(I23&gt;0,Q23-(SUM($J$7:J23)+$E$35),0)</f>
        <v>-52.737757116005191</v>
      </c>
      <c r="T23" s="76">
        <f t="shared" si="11"/>
        <v>0</v>
      </c>
      <c r="U23" s="76">
        <f t="shared" si="12"/>
        <v>0</v>
      </c>
      <c r="V23" s="77">
        <f t="shared" si="4"/>
        <v>17</v>
      </c>
      <c r="W23" s="78">
        <f t="shared" si="5"/>
        <v>-52.737757116005191</v>
      </c>
    </row>
    <row r="24" spans="2:23" x14ac:dyDescent="0.25">
      <c r="B24" s="85"/>
      <c r="C24" s="85"/>
      <c r="D24" s="85"/>
      <c r="E24" s="85"/>
      <c r="F24" s="85"/>
      <c r="G24" s="86"/>
      <c r="I24" s="79">
        <f t="shared" si="6"/>
        <v>427</v>
      </c>
      <c r="J24" s="72">
        <f t="shared" si="0"/>
        <v>0</v>
      </c>
      <c r="K24" s="80">
        <f t="shared" si="1"/>
        <v>0</v>
      </c>
      <c r="L24" s="72">
        <f t="shared" si="2"/>
        <v>0</v>
      </c>
      <c r="M24" s="72">
        <f>0</f>
        <v>0</v>
      </c>
      <c r="N24" s="72">
        <f t="shared" si="7"/>
        <v>0</v>
      </c>
      <c r="O24" s="72">
        <f t="shared" si="8"/>
        <v>-52.737757116005191</v>
      </c>
      <c r="P24" s="72">
        <f t="shared" si="9"/>
        <v>-0.26368878558002595</v>
      </c>
      <c r="Q24" s="72">
        <f t="shared" si="3"/>
        <v>-53.001445901585214</v>
      </c>
      <c r="R24" s="74">
        <f t="shared" si="10"/>
        <v>0</v>
      </c>
      <c r="S24" s="75">
        <f>IF(I24&gt;0,Q24-(SUM($J$7:J24)+$E$35),0)</f>
        <v>-53.001445901585214</v>
      </c>
      <c r="T24" s="76">
        <f t="shared" si="11"/>
        <v>0</v>
      </c>
      <c r="U24" s="76">
        <f t="shared" si="12"/>
        <v>0</v>
      </c>
      <c r="V24" s="77">
        <f t="shared" si="4"/>
        <v>18</v>
      </c>
      <c r="W24" s="78">
        <f t="shared" si="5"/>
        <v>-53.001445901585214</v>
      </c>
    </row>
    <row r="25" spans="2:23" ht="15" customHeight="1" x14ac:dyDescent="0.25">
      <c r="G25" s="87"/>
      <c r="I25" s="79">
        <f t="shared" si="6"/>
        <v>426</v>
      </c>
      <c r="J25" s="72">
        <f t="shared" si="0"/>
        <v>0</v>
      </c>
      <c r="K25" s="80">
        <f t="shared" si="1"/>
        <v>0</v>
      </c>
      <c r="L25" s="72">
        <f t="shared" si="2"/>
        <v>0</v>
      </c>
      <c r="M25" s="72">
        <f>0</f>
        <v>0</v>
      </c>
      <c r="N25" s="72">
        <f t="shared" si="7"/>
        <v>0</v>
      </c>
      <c r="O25" s="72">
        <f t="shared" si="8"/>
        <v>-53.001445901585214</v>
      </c>
      <c r="P25" s="72">
        <f t="shared" si="9"/>
        <v>-0.2650072295079261</v>
      </c>
      <c r="Q25" s="72">
        <f t="shared" si="3"/>
        <v>-53.266453131093137</v>
      </c>
      <c r="R25" s="74">
        <f t="shared" si="10"/>
        <v>0</v>
      </c>
      <c r="S25" s="75">
        <f>IF(I25&gt;0,Q25-(SUM($J$7:J25)+$E$35),0)</f>
        <v>-53.266453131093137</v>
      </c>
      <c r="T25" s="76">
        <f t="shared" si="11"/>
        <v>0</v>
      </c>
      <c r="U25" s="76">
        <f t="shared" si="12"/>
        <v>0</v>
      </c>
      <c r="V25" s="77">
        <f t="shared" si="4"/>
        <v>19</v>
      </c>
      <c r="W25" s="78">
        <f t="shared" si="5"/>
        <v>-53.266453131093137</v>
      </c>
    </row>
    <row r="26" spans="2:23" ht="15.75" customHeight="1" thickBot="1" x14ac:dyDescent="0.3">
      <c r="B26" s="88"/>
      <c r="C26" s="88"/>
      <c r="D26" s="88"/>
      <c r="E26" s="88"/>
      <c r="F26" s="88"/>
      <c r="G26" s="86"/>
      <c r="I26" s="79">
        <f t="shared" si="6"/>
        <v>425</v>
      </c>
      <c r="J26" s="72">
        <f t="shared" si="0"/>
        <v>0</v>
      </c>
      <c r="K26" s="80">
        <f t="shared" si="1"/>
        <v>0</v>
      </c>
      <c r="L26" s="72">
        <f t="shared" si="2"/>
        <v>0</v>
      </c>
      <c r="M26" s="72">
        <f>0</f>
        <v>0</v>
      </c>
      <c r="N26" s="72">
        <f t="shared" si="7"/>
        <v>0</v>
      </c>
      <c r="O26" s="72">
        <f t="shared" si="8"/>
        <v>-53.266453131093137</v>
      </c>
      <c r="P26" s="72">
        <f t="shared" si="9"/>
        <v>-0.26633226565546569</v>
      </c>
      <c r="Q26" s="72">
        <f t="shared" si="3"/>
        <v>-53.532785396748601</v>
      </c>
      <c r="R26" s="74">
        <f t="shared" si="10"/>
        <v>0</v>
      </c>
      <c r="S26" s="75">
        <f>IF(I26&gt;0,Q26-(SUM($J$7:J26)+$E$35),0)</f>
        <v>-53.532785396748601</v>
      </c>
      <c r="T26" s="76">
        <f t="shared" si="11"/>
        <v>0</v>
      </c>
      <c r="U26" s="76">
        <f t="shared" si="12"/>
        <v>0</v>
      </c>
      <c r="V26" s="77">
        <f t="shared" si="4"/>
        <v>20</v>
      </c>
      <c r="W26" s="78">
        <f t="shared" si="5"/>
        <v>-53.532785396748601</v>
      </c>
    </row>
    <row r="27" spans="2:23" ht="15" customHeight="1" x14ac:dyDescent="0.25">
      <c r="B27" s="276" t="s">
        <v>161</v>
      </c>
      <c r="C27" s="277"/>
      <c r="D27" s="278"/>
      <c r="E27" s="262" t="s">
        <v>160</v>
      </c>
      <c r="F27" s="263"/>
      <c r="G27" s="89"/>
      <c r="I27" s="79">
        <f t="shared" si="6"/>
        <v>424</v>
      </c>
      <c r="J27" s="72">
        <f t="shared" si="0"/>
        <v>0</v>
      </c>
      <c r="K27" s="80">
        <f t="shared" si="1"/>
        <v>0</v>
      </c>
      <c r="L27" s="72">
        <f t="shared" si="2"/>
        <v>0</v>
      </c>
      <c r="M27" s="72">
        <f>0</f>
        <v>0</v>
      </c>
      <c r="N27" s="72">
        <f t="shared" si="7"/>
        <v>0</v>
      </c>
      <c r="O27" s="72">
        <f t="shared" si="8"/>
        <v>-53.532785396748601</v>
      </c>
      <c r="P27" s="72">
        <f t="shared" si="9"/>
        <v>-0.26766392698374303</v>
      </c>
      <c r="Q27" s="72">
        <f t="shared" si="3"/>
        <v>-53.800449323732344</v>
      </c>
      <c r="R27" s="74">
        <f t="shared" si="10"/>
        <v>0</v>
      </c>
      <c r="S27" s="75">
        <f>IF(I27&gt;0,Q27-(SUM($J$7:J27)+$E$35),0)</f>
        <v>-53.800449323732344</v>
      </c>
      <c r="T27" s="76">
        <f t="shared" si="11"/>
        <v>0</v>
      </c>
      <c r="U27" s="76">
        <f t="shared" si="12"/>
        <v>0</v>
      </c>
      <c r="V27" s="77">
        <f t="shared" si="4"/>
        <v>21</v>
      </c>
      <c r="W27" s="78">
        <f t="shared" si="5"/>
        <v>-53.800449323732344</v>
      </c>
    </row>
    <row r="28" spans="2:23" ht="15.75" customHeight="1" thickBot="1" x14ac:dyDescent="0.3">
      <c r="B28" s="279"/>
      <c r="C28" s="280"/>
      <c r="D28" s="281"/>
      <c r="E28" s="264"/>
      <c r="F28" s="265"/>
      <c r="G28" s="89"/>
      <c r="I28" s="79">
        <f t="shared" si="6"/>
        <v>423</v>
      </c>
      <c r="J28" s="72">
        <f t="shared" si="0"/>
        <v>0</v>
      </c>
      <c r="K28" s="80">
        <f t="shared" si="1"/>
        <v>0</v>
      </c>
      <c r="L28" s="72">
        <f t="shared" si="2"/>
        <v>0</v>
      </c>
      <c r="M28" s="72">
        <f>0</f>
        <v>0</v>
      </c>
      <c r="N28" s="72">
        <f t="shared" si="7"/>
        <v>0</v>
      </c>
      <c r="O28" s="72">
        <f t="shared" si="8"/>
        <v>-53.800449323732344</v>
      </c>
      <c r="P28" s="72">
        <f t="shared" si="9"/>
        <v>-0.26900224661866173</v>
      </c>
      <c r="Q28" s="72">
        <f t="shared" si="3"/>
        <v>-54.069451570351006</v>
      </c>
      <c r="R28" s="74">
        <f t="shared" si="10"/>
        <v>0</v>
      </c>
      <c r="S28" s="75">
        <f>IF(I28&gt;0,Q28-(SUM($J$7:J28)+$E$35),0)</f>
        <v>-54.069451570351006</v>
      </c>
      <c r="T28" s="76">
        <f t="shared" si="11"/>
        <v>0</v>
      </c>
      <c r="U28" s="76">
        <f t="shared" si="12"/>
        <v>0</v>
      </c>
      <c r="V28" s="77">
        <f t="shared" si="4"/>
        <v>22</v>
      </c>
      <c r="W28" s="78">
        <f t="shared" si="5"/>
        <v>-54.069451570351006</v>
      </c>
    </row>
    <row r="29" spans="2:23" ht="15" customHeight="1" x14ac:dyDescent="0.25">
      <c r="B29" s="99">
        <v>0</v>
      </c>
      <c r="C29" s="100"/>
      <c r="D29" s="101"/>
      <c r="E29" s="270">
        <f>SUM(N9:N1004)</f>
        <v>0</v>
      </c>
      <c r="F29" s="271"/>
      <c r="G29" s="90"/>
      <c r="I29" s="79">
        <f t="shared" si="6"/>
        <v>422</v>
      </c>
      <c r="J29" s="72">
        <f t="shared" si="0"/>
        <v>0</v>
      </c>
      <c r="K29" s="80">
        <f t="shared" si="1"/>
        <v>0</v>
      </c>
      <c r="L29" s="72">
        <f t="shared" si="2"/>
        <v>0</v>
      </c>
      <c r="M29" s="72">
        <f>0</f>
        <v>0</v>
      </c>
      <c r="N29" s="72">
        <f t="shared" si="7"/>
        <v>0</v>
      </c>
      <c r="O29" s="72">
        <f t="shared" si="8"/>
        <v>-54.069451570351006</v>
      </c>
      <c r="P29" s="72">
        <f t="shared" si="9"/>
        <v>-0.27034725785175506</v>
      </c>
      <c r="Q29" s="72">
        <f t="shared" si="3"/>
        <v>-54.33979882820276</v>
      </c>
      <c r="R29" s="74">
        <f t="shared" si="10"/>
        <v>0</v>
      </c>
      <c r="S29" s="75">
        <f>IF(I29&gt;0,Q29-(SUM($J$7:J29)+$E$35),0)</f>
        <v>-54.33979882820276</v>
      </c>
      <c r="T29" s="76">
        <f t="shared" si="11"/>
        <v>0</v>
      </c>
      <c r="U29" s="76">
        <f t="shared" si="12"/>
        <v>0</v>
      </c>
      <c r="V29" s="77">
        <f t="shared" si="4"/>
        <v>23</v>
      </c>
      <c r="W29" s="78">
        <f t="shared" si="5"/>
        <v>-54.33979882820276</v>
      </c>
    </row>
    <row r="30" spans="2:23" ht="15.75" customHeight="1" thickBot="1" x14ac:dyDescent="0.3">
      <c r="B30" s="102"/>
      <c r="C30" s="103"/>
      <c r="D30" s="104"/>
      <c r="E30" s="274"/>
      <c r="F30" s="275"/>
      <c r="G30" s="90"/>
      <c r="I30" s="79">
        <f t="shared" si="6"/>
        <v>421</v>
      </c>
      <c r="J30" s="72">
        <f t="shared" si="0"/>
        <v>0</v>
      </c>
      <c r="K30" s="80">
        <f t="shared" si="1"/>
        <v>0</v>
      </c>
      <c r="L30" s="72">
        <f t="shared" si="2"/>
        <v>0</v>
      </c>
      <c r="M30" s="72">
        <f>0</f>
        <v>0</v>
      </c>
      <c r="N30" s="72">
        <f t="shared" si="7"/>
        <v>0</v>
      </c>
      <c r="O30" s="72">
        <f t="shared" si="8"/>
        <v>-54.33979882820276</v>
      </c>
      <c r="P30" s="72">
        <f t="shared" si="9"/>
        <v>-0.27169899414101378</v>
      </c>
      <c r="Q30" s="72">
        <f t="shared" si="3"/>
        <v>-54.611497822343772</v>
      </c>
      <c r="R30" s="74">
        <f t="shared" si="10"/>
        <v>0</v>
      </c>
      <c r="S30" s="75">
        <f>IF(I30&gt;0,Q30-(SUM($J$7:J30)+$E$35),0)</f>
        <v>-54.611497822343772</v>
      </c>
      <c r="T30" s="76">
        <f t="shared" si="11"/>
        <v>0</v>
      </c>
      <c r="U30" s="76">
        <f t="shared" si="12"/>
        <v>0</v>
      </c>
      <c r="V30" s="77">
        <f t="shared" si="4"/>
        <v>24</v>
      </c>
      <c r="W30" s="78">
        <f t="shared" si="5"/>
        <v>-54.611497822343772</v>
      </c>
    </row>
    <row r="31" spans="2:23" x14ac:dyDescent="0.25">
      <c r="I31" s="82">
        <f t="shared" si="6"/>
        <v>420</v>
      </c>
      <c r="J31" s="72">
        <f t="shared" si="0"/>
        <v>0</v>
      </c>
      <c r="K31" s="83">
        <f t="shared" si="1"/>
        <v>0</v>
      </c>
      <c r="L31" s="72">
        <f t="shared" si="2"/>
        <v>24.95</v>
      </c>
      <c r="M31" s="72">
        <f>0</f>
        <v>0</v>
      </c>
      <c r="N31" s="72">
        <f t="shared" si="7"/>
        <v>0</v>
      </c>
      <c r="O31" s="72">
        <f t="shared" si="8"/>
        <v>-79.561497822343767</v>
      </c>
      <c r="P31" s="72">
        <f t="shared" si="9"/>
        <v>-0.39780748911171887</v>
      </c>
      <c r="Q31" s="72">
        <f t="shared" si="3"/>
        <v>-79.959305311455481</v>
      </c>
      <c r="R31" s="74">
        <f t="shared" si="10"/>
        <v>-24.95</v>
      </c>
      <c r="S31" s="75">
        <f>IF(I31&gt;0,Q31-(SUM($J$7:J31)+$E$35),0)</f>
        <v>-79.959305311455481</v>
      </c>
      <c r="T31" s="76">
        <f t="shared" si="11"/>
        <v>0</v>
      </c>
      <c r="U31" s="76">
        <f t="shared" si="12"/>
        <v>0</v>
      </c>
      <c r="V31" s="77">
        <f t="shared" si="4"/>
        <v>25</v>
      </c>
      <c r="W31" s="78">
        <f t="shared" si="5"/>
        <v>-79.959305311455481</v>
      </c>
    </row>
    <row r="32" spans="2:23" ht="15.75" thickBot="1" x14ac:dyDescent="0.3">
      <c r="I32" s="79">
        <f t="shared" si="6"/>
        <v>419</v>
      </c>
      <c r="J32" s="72">
        <f t="shared" si="0"/>
        <v>0</v>
      </c>
      <c r="K32" s="80">
        <f t="shared" si="1"/>
        <v>0</v>
      </c>
      <c r="L32" s="72">
        <f t="shared" si="2"/>
        <v>0</v>
      </c>
      <c r="M32" s="72">
        <f>0</f>
        <v>0</v>
      </c>
      <c r="N32" s="72">
        <f t="shared" si="7"/>
        <v>0</v>
      </c>
      <c r="O32" s="72">
        <f t="shared" si="8"/>
        <v>-79.959305311455481</v>
      </c>
      <c r="P32" s="72">
        <f t="shared" si="9"/>
        <v>-0.39979652655727743</v>
      </c>
      <c r="Q32" s="72">
        <f t="shared" si="3"/>
        <v>-80.359101838012762</v>
      </c>
      <c r="R32" s="74">
        <f t="shared" si="10"/>
        <v>0</v>
      </c>
      <c r="S32" s="75">
        <f>IF(I32&gt;0,Q32-(SUM($J$7:J32)+$E$35),0)</f>
        <v>-80.359101838012762</v>
      </c>
      <c r="T32" s="76">
        <f t="shared" si="11"/>
        <v>0</v>
      </c>
      <c r="U32" s="76">
        <f t="shared" si="12"/>
        <v>0</v>
      </c>
      <c r="V32" s="77">
        <f t="shared" si="4"/>
        <v>26</v>
      </c>
      <c r="W32" s="78">
        <f t="shared" si="5"/>
        <v>-80.359101838012762</v>
      </c>
    </row>
    <row r="33" spans="2:23" x14ac:dyDescent="0.25">
      <c r="B33" s="136" t="s">
        <v>145</v>
      </c>
      <c r="C33" s="137"/>
      <c r="D33" s="138"/>
      <c r="E33" s="143" t="s">
        <v>162</v>
      </c>
      <c r="F33" s="144"/>
      <c r="G33" s="145"/>
      <c r="I33" s="79">
        <f t="shared" si="6"/>
        <v>418</v>
      </c>
      <c r="J33" s="72">
        <f t="shared" si="0"/>
        <v>0</v>
      </c>
      <c r="K33" s="80">
        <f t="shared" si="1"/>
        <v>0</v>
      </c>
      <c r="L33" s="72">
        <f t="shared" si="2"/>
        <v>0</v>
      </c>
      <c r="M33" s="72">
        <f>0</f>
        <v>0</v>
      </c>
      <c r="N33" s="72">
        <f t="shared" si="7"/>
        <v>0</v>
      </c>
      <c r="O33" s="72">
        <f t="shared" si="8"/>
        <v>-80.359101838012762</v>
      </c>
      <c r="P33" s="72">
        <f t="shared" si="9"/>
        <v>-0.40179550919006379</v>
      </c>
      <c r="Q33" s="72">
        <f t="shared" si="3"/>
        <v>-80.760897347202828</v>
      </c>
      <c r="R33" s="74">
        <f t="shared" si="10"/>
        <v>0</v>
      </c>
      <c r="S33" s="75">
        <f>IF(I33&gt;0,Q33-(SUM($J$7:J33)+$E$35),0)</f>
        <v>-80.760897347202828</v>
      </c>
      <c r="T33" s="76">
        <f t="shared" si="11"/>
        <v>0</v>
      </c>
      <c r="U33" s="76">
        <f t="shared" si="12"/>
        <v>0</v>
      </c>
      <c r="V33" s="77">
        <f t="shared" si="4"/>
        <v>27</v>
      </c>
      <c r="W33" s="78">
        <f t="shared" si="5"/>
        <v>-80.760897347202828</v>
      </c>
    </row>
    <row r="34" spans="2:23" ht="15.75" thickBot="1" x14ac:dyDescent="0.3">
      <c r="B34" s="139"/>
      <c r="C34" s="140"/>
      <c r="D34" s="141"/>
      <c r="E34" s="146"/>
      <c r="F34" s="147"/>
      <c r="G34" s="148"/>
      <c r="I34" s="79">
        <f t="shared" si="6"/>
        <v>417</v>
      </c>
      <c r="J34" s="72">
        <f t="shared" si="0"/>
        <v>0</v>
      </c>
      <c r="K34" s="80">
        <f t="shared" si="1"/>
        <v>0</v>
      </c>
      <c r="L34" s="72">
        <f t="shared" si="2"/>
        <v>0</v>
      </c>
      <c r="M34" s="72">
        <f>0</f>
        <v>0</v>
      </c>
      <c r="N34" s="72">
        <f t="shared" si="7"/>
        <v>0</v>
      </c>
      <c r="O34" s="72">
        <f t="shared" si="8"/>
        <v>-80.760897347202828</v>
      </c>
      <c r="P34" s="72">
        <f t="shared" si="9"/>
        <v>-0.40380448673601416</v>
      </c>
      <c r="Q34" s="72">
        <f t="shared" si="3"/>
        <v>-81.164701833938835</v>
      </c>
      <c r="R34" s="74">
        <f t="shared" si="10"/>
        <v>0</v>
      </c>
      <c r="S34" s="75">
        <f>IF(I34&gt;0,Q34-(SUM($J$7:J34)+$E$35),0)</f>
        <v>-81.164701833938835</v>
      </c>
      <c r="T34" s="76">
        <f t="shared" si="11"/>
        <v>0</v>
      </c>
      <c r="U34" s="76">
        <f t="shared" si="12"/>
        <v>0</v>
      </c>
      <c r="V34" s="77">
        <f t="shared" si="4"/>
        <v>28</v>
      </c>
      <c r="W34" s="78">
        <f t="shared" si="5"/>
        <v>-81.164701833938835</v>
      </c>
    </row>
    <row r="35" spans="2:23" x14ac:dyDescent="0.25">
      <c r="B35" s="155">
        <f>Rechner!$AA$8/12</f>
        <v>0</v>
      </c>
      <c r="C35" s="156"/>
      <c r="D35" s="157"/>
      <c r="E35" s="155"/>
      <c r="F35" s="156"/>
      <c r="G35" s="157"/>
      <c r="I35" s="79">
        <f t="shared" si="6"/>
        <v>416</v>
      </c>
      <c r="J35" s="72">
        <f t="shared" si="0"/>
        <v>0</v>
      </c>
      <c r="K35" s="80">
        <f t="shared" si="1"/>
        <v>0</v>
      </c>
      <c r="L35" s="72">
        <f t="shared" si="2"/>
        <v>0</v>
      </c>
      <c r="M35" s="72">
        <f>0</f>
        <v>0</v>
      </c>
      <c r="N35" s="72">
        <f t="shared" si="7"/>
        <v>0</v>
      </c>
      <c r="O35" s="72">
        <f t="shared" si="8"/>
        <v>-81.164701833938835</v>
      </c>
      <c r="P35" s="72">
        <f t="shared" si="9"/>
        <v>-0.40582350916969417</v>
      </c>
      <c r="Q35" s="72">
        <f t="shared" si="3"/>
        <v>-81.570525343108528</v>
      </c>
      <c r="R35" s="74">
        <f t="shared" si="10"/>
        <v>0</v>
      </c>
      <c r="S35" s="75">
        <f>IF(I35&gt;0,Q35-(SUM($J$7:J35)+$E$35),0)</f>
        <v>-81.570525343108528</v>
      </c>
      <c r="T35" s="76">
        <f t="shared" si="11"/>
        <v>0</v>
      </c>
      <c r="U35" s="76">
        <f t="shared" si="12"/>
        <v>0</v>
      </c>
      <c r="V35" s="77">
        <f t="shared" si="4"/>
        <v>29</v>
      </c>
      <c r="W35" s="78">
        <f t="shared" si="5"/>
        <v>-81.570525343108528</v>
      </c>
    </row>
    <row r="36" spans="2:23" ht="15.75" thickBot="1" x14ac:dyDescent="0.3">
      <c r="B36" s="161"/>
      <c r="C36" s="162"/>
      <c r="D36" s="163"/>
      <c r="E36" s="161"/>
      <c r="F36" s="162"/>
      <c r="G36" s="163"/>
      <c r="I36" s="79">
        <f t="shared" si="6"/>
        <v>415</v>
      </c>
      <c r="J36" s="72">
        <f t="shared" si="0"/>
        <v>0</v>
      </c>
      <c r="K36" s="80">
        <f t="shared" si="1"/>
        <v>0</v>
      </c>
      <c r="L36" s="72">
        <f>IF(I36&gt;0,IF((MOD(I36,12)=0),$B$22+$B$48*$B$35,$B$48*$B$35),0)</f>
        <v>0</v>
      </c>
      <c r="M36" s="72">
        <f>0</f>
        <v>0</v>
      </c>
      <c r="N36" s="72">
        <f t="shared" si="7"/>
        <v>0</v>
      </c>
      <c r="O36" s="72">
        <f t="shared" si="8"/>
        <v>-81.570525343108528</v>
      </c>
      <c r="P36" s="72">
        <f t="shared" si="9"/>
        <v>-0.40785262671554268</v>
      </c>
      <c r="Q36" s="72">
        <f t="shared" si="3"/>
        <v>-81.978377969824066</v>
      </c>
      <c r="R36" s="74">
        <f t="shared" si="10"/>
        <v>0</v>
      </c>
      <c r="S36" s="75">
        <f>IF(I36&gt;0,Q36-(SUM($J$7:J36)+$E$35),0)</f>
        <v>-81.978377969824066</v>
      </c>
      <c r="T36" s="76">
        <f t="shared" si="11"/>
        <v>0</v>
      </c>
      <c r="U36" s="76">
        <f t="shared" si="12"/>
        <v>0</v>
      </c>
      <c r="V36" s="77">
        <f t="shared" si="4"/>
        <v>30</v>
      </c>
      <c r="W36" s="78">
        <f t="shared" si="5"/>
        <v>-81.978377969824066</v>
      </c>
    </row>
    <row r="37" spans="2:23" ht="15.75" thickBot="1" x14ac:dyDescent="0.3">
      <c r="I37" s="79">
        <f t="shared" si="6"/>
        <v>414</v>
      </c>
      <c r="J37" s="72">
        <f t="shared" si="0"/>
        <v>0</v>
      </c>
      <c r="K37" s="80">
        <f t="shared" si="1"/>
        <v>0</v>
      </c>
      <c r="L37" s="72">
        <f t="shared" ref="L37:L100" si="13">IF(I37&gt;0,IF((MOD(I37,12)=0),$B$22+$B$48*$B$35,$B$48*$B$35),0)</f>
        <v>0</v>
      </c>
      <c r="M37" s="72">
        <f>0</f>
        <v>0</v>
      </c>
      <c r="N37" s="72">
        <f t="shared" si="7"/>
        <v>0</v>
      </c>
      <c r="O37" s="72">
        <f t="shared" si="8"/>
        <v>-81.978377969824066</v>
      </c>
      <c r="P37" s="72">
        <f t="shared" si="9"/>
        <v>-0.40989188984912034</v>
      </c>
      <c r="Q37" s="72">
        <f t="shared" si="3"/>
        <v>-82.388269859673187</v>
      </c>
      <c r="R37" s="74">
        <f t="shared" si="10"/>
        <v>0</v>
      </c>
      <c r="S37" s="75">
        <f>IF(I37&gt;0,Q37-(SUM($J$7:J37)+$E$35),0)</f>
        <v>-82.388269859673187</v>
      </c>
      <c r="T37" s="76">
        <f t="shared" si="11"/>
        <v>0</v>
      </c>
      <c r="U37" s="76">
        <f t="shared" si="12"/>
        <v>0</v>
      </c>
      <c r="V37" s="77">
        <f t="shared" si="4"/>
        <v>31</v>
      </c>
      <c r="W37" s="78">
        <f t="shared" si="5"/>
        <v>-82.388269859673187</v>
      </c>
    </row>
    <row r="38" spans="2:23" x14ac:dyDescent="0.25">
      <c r="B38" s="136" t="s">
        <v>163</v>
      </c>
      <c r="C38" s="137"/>
      <c r="D38" s="138"/>
      <c r="E38" s="250" t="s">
        <v>164</v>
      </c>
      <c r="F38" s="251"/>
      <c r="G38" s="252"/>
      <c r="I38" s="79">
        <f t="shared" si="6"/>
        <v>413</v>
      </c>
      <c r="J38" s="72">
        <f t="shared" si="0"/>
        <v>0</v>
      </c>
      <c r="K38" s="80">
        <f t="shared" si="1"/>
        <v>0</v>
      </c>
      <c r="L38" s="72">
        <f t="shared" si="13"/>
        <v>0</v>
      </c>
      <c r="M38" s="72">
        <f>0</f>
        <v>0</v>
      </c>
      <c r="N38" s="72">
        <f t="shared" si="7"/>
        <v>0</v>
      </c>
      <c r="O38" s="72">
        <f t="shared" si="8"/>
        <v>-82.388269859673187</v>
      </c>
      <c r="P38" s="72">
        <f t="shared" si="9"/>
        <v>-0.41194134929836596</v>
      </c>
      <c r="Q38" s="72">
        <f t="shared" si="3"/>
        <v>-82.800211208971547</v>
      </c>
      <c r="R38" s="74">
        <f t="shared" si="10"/>
        <v>0</v>
      </c>
      <c r="S38" s="75">
        <f>IF(I38&gt;0,Q38-(SUM($J$7:J38)+$E$35),0)</f>
        <v>-82.800211208971547</v>
      </c>
      <c r="T38" s="76">
        <f t="shared" si="11"/>
        <v>0</v>
      </c>
      <c r="U38" s="76">
        <f t="shared" si="12"/>
        <v>0</v>
      </c>
      <c r="V38" s="77">
        <f t="shared" si="4"/>
        <v>32</v>
      </c>
      <c r="W38" s="78">
        <f t="shared" si="5"/>
        <v>-82.800211208971547</v>
      </c>
    </row>
    <row r="39" spans="2:23" ht="15.75" thickBot="1" x14ac:dyDescent="0.3">
      <c r="B39" s="139"/>
      <c r="C39" s="140"/>
      <c r="D39" s="141"/>
      <c r="E39" s="253"/>
      <c r="F39" s="254"/>
      <c r="G39" s="255"/>
      <c r="I39" s="79">
        <f t="shared" si="6"/>
        <v>412</v>
      </c>
      <c r="J39" s="72">
        <f t="shared" si="0"/>
        <v>0</v>
      </c>
      <c r="K39" s="80">
        <f t="shared" si="1"/>
        <v>0</v>
      </c>
      <c r="L39" s="72">
        <f t="shared" si="13"/>
        <v>0</v>
      </c>
      <c r="M39" s="72">
        <f>0</f>
        <v>0</v>
      </c>
      <c r="N39" s="72">
        <f t="shared" si="7"/>
        <v>0</v>
      </c>
      <c r="O39" s="72">
        <f t="shared" si="8"/>
        <v>-82.800211208971547</v>
      </c>
      <c r="P39" s="72">
        <f t="shared" si="9"/>
        <v>-0.41400105604485776</v>
      </c>
      <c r="Q39" s="72">
        <f t="shared" si="3"/>
        <v>-83.2142122650164</v>
      </c>
      <c r="R39" s="74">
        <f t="shared" si="10"/>
        <v>0</v>
      </c>
      <c r="S39" s="75">
        <f>IF(I39&gt;0,Q39-(SUM($J$7:J39)+$E$35),0)</f>
        <v>-83.2142122650164</v>
      </c>
      <c r="T39" s="76">
        <f t="shared" si="11"/>
        <v>0</v>
      </c>
      <c r="U39" s="76">
        <f t="shared" si="12"/>
        <v>0</v>
      </c>
      <c r="V39" s="77">
        <f t="shared" si="4"/>
        <v>33</v>
      </c>
      <c r="W39" s="78">
        <f t="shared" si="5"/>
        <v>-83.2142122650164</v>
      </c>
    </row>
    <row r="40" spans="2:23" ht="15" customHeight="1" x14ac:dyDescent="0.25">
      <c r="B40" s="244">
        <f>B35*E15</f>
        <v>0</v>
      </c>
      <c r="C40" s="245"/>
      <c r="D40" s="246"/>
      <c r="E40" s="99">
        <v>0</v>
      </c>
      <c r="F40" s="100"/>
      <c r="G40" s="101"/>
      <c r="I40" s="79">
        <f t="shared" si="6"/>
        <v>411</v>
      </c>
      <c r="J40" s="72">
        <f t="shared" si="0"/>
        <v>0</v>
      </c>
      <c r="K40" s="80">
        <f t="shared" si="1"/>
        <v>0</v>
      </c>
      <c r="L40" s="72">
        <f t="shared" si="13"/>
        <v>0</v>
      </c>
      <c r="M40" s="72">
        <f>0</f>
        <v>0</v>
      </c>
      <c r="N40" s="72">
        <f t="shared" si="7"/>
        <v>0</v>
      </c>
      <c r="O40" s="72">
        <f t="shared" si="8"/>
        <v>-83.2142122650164</v>
      </c>
      <c r="P40" s="72">
        <f t="shared" si="9"/>
        <v>-0.41607106132508198</v>
      </c>
      <c r="Q40" s="72">
        <f t="shared" si="3"/>
        <v>-83.630283326341484</v>
      </c>
      <c r="R40" s="74">
        <f t="shared" si="10"/>
        <v>0</v>
      </c>
      <c r="S40" s="75">
        <f>IF(I40&gt;0,Q40-(SUM($J$7:J40)+$E$35),0)</f>
        <v>-83.630283326341484</v>
      </c>
      <c r="T40" s="76">
        <f t="shared" si="11"/>
        <v>0</v>
      </c>
      <c r="U40" s="76">
        <f t="shared" si="12"/>
        <v>0</v>
      </c>
      <c r="V40" s="77">
        <f t="shared" si="4"/>
        <v>34</v>
      </c>
      <c r="W40" s="78">
        <f t="shared" si="5"/>
        <v>-83.630283326341484</v>
      </c>
    </row>
    <row r="41" spans="2:23" ht="15.75" customHeight="1" thickBot="1" x14ac:dyDescent="0.3">
      <c r="B41" s="247"/>
      <c r="C41" s="248"/>
      <c r="D41" s="249"/>
      <c r="E41" s="102"/>
      <c r="F41" s="103"/>
      <c r="G41" s="104"/>
      <c r="I41" s="79">
        <f t="shared" si="6"/>
        <v>410</v>
      </c>
      <c r="J41" s="72">
        <f t="shared" si="0"/>
        <v>0</v>
      </c>
      <c r="K41" s="80">
        <f t="shared" si="1"/>
        <v>0</v>
      </c>
      <c r="L41" s="72">
        <f t="shared" si="13"/>
        <v>0</v>
      </c>
      <c r="M41" s="72">
        <f>0</f>
        <v>0</v>
      </c>
      <c r="N41" s="72">
        <f t="shared" si="7"/>
        <v>0</v>
      </c>
      <c r="O41" s="72">
        <f t="shared" si="8"/>
        <v>-83.630283326341484</v>
      </c>
      <c r="P41" s="72">
        <f t="shared" si="9"/>
        <v>-0.41815141663170741</v>
      </c>
      <c r="Q41" s="72">
        <f t="shared" si="3"/>
        <v>-84.048434742973186</v>
      </c>
      <c r="R41" s="74">
        <f t="shared" si="10"/>
        <v>0</v>
      </c>
      <c r="S41" s="75">
        <f>IF(I41&gt;0,Q41-(SUM($J$7:J41)+$E$35),0)</f>
        <v>-84.048434742973186</v>
      </c>
      <c r="T41" s="76">
        <f t="shared" si="11"/>
        <v>0</v>
      </c>
      <c r="U41" s="76">
        <f t="shared" si="12"/>
        <v>0</v>
      </c>
      <c r="V41" s="77">
        <f t="shared" si="4"/>
        <v>35</v>
      </c>
      <c r="W41" s="78">
        <f t="shared" si="5"/>
        <v>-84.048434742973186</v>
      </c>
    </row>
    <row r="42" spans="2:23" x14ac:dyDescent="0.25">
      <c r="E42" s="250" t="s">
        <v>165</v>
      </c>
      <c r="F42" s="251"/>
      <c r="G42" s="252"/>
      <c r="I42" s="79">
        <f t="shared" si="6"/>
        <v>409</v>
      </c>
      <c r="J42" s="72">
        <f t="shared" si="0"/>
        <v>0</v>
      </c>
      <c r="K42" s="80">
        <f t="shared" si="1"/>
        <v>0</v>
      </c>
      <c r="L42" s="72">
        <f t="shared" si="13"/>
        <v>0</v>
      </c>
      <c r="M42" s="72">
        <f>0</f>
        <v>0</v>
      </c>
      <c r="N42" s="72">
        <f t="shared" si="7"/>
        <v>0</v>
      </c>
      <c r="O42" s="72">
        <f t="shared" si="8"/>
        <v>-84.048434742973186</v>
      </c>
      <c r="P42" s="72">
        <f t="shared" si="9"/>
        <v>-0.42024217371486594</v>
      </c>
      <c r="Q42" s="72">
        <f t="shared" si="3"/>
        <v>-84.468676916688054</v>
      </c>
      <c r="R42" s="74">
        <f t="shared" si="10"/>
        <v>0</v>
      </c>
      <c r="S42" s="75">
        <f>IF(I42&gt;0,Q42-(SUM($J$7:J42)+$E$35),0)</f>
        <v>-84.468676916688054</v>
      </c>
      <c r="T42" s="76">
        <f t="shared" si="11"/>
        <v>0</v>
      </c>
      <c r="U42" s="76">
        <f t="shared" si="12"/>
        <v>0</v>
      </c>
      <c r="V42" s="77">
        <f t="shared" si="4"/>
        <v>36</v>
      </c>
      <c r="W42" s="78">
        <f t="shared" si="5"/>
        <v>-84.468676916688054</v>
      </c>
    </row>
    <row r="43" spans="2:23" ht="15.75" thickBot="1" x14ac:dyDescent="0.3">
      <c r="E43" s="253"/>
      <c r="F43" s="254"/>
      <c r="G43" s="255"/>
      <c r="I43" s="82">
        <f t="shared" si="6"/>
        <v>408</v>
      </c>
      <c r="J43" s="72">
        <f t="shared" si="0"/>
        <v>0</v>
      </c>
      <c r="K43" s="83">
        <f t="shared" si="1"/>
        <v>0</v>
      </c>
      <c r="L43" s="72">
        <f t="shared" si="13"/>
        <v>24.95</v>
      </c>
      <c r="M43" s="72">
        <f>0</f>
        <v>0</v>
      </c>
      <c r="N43" s="72">
        <f t="shared" si="7"/>
        <v>0</v>
      </c>
      <c r="O43" s="72">
        <f t="shared" si="8"/>
        <v>-109.41867691668806</v>
      </c>
      <c r="P43" s="72">
        <f t="shared" si="9"/>
        <v>-0.54709338458344026</v>
      </c>
      <c r="Q43" s="72">
        <f t="shared" si="3"/>
        <v>-109.96577030127149</v>
      </c>
      <c r="R43" s="74">
        <f t="shared" si="10"/>
        <v>-24.95</v>
      </c>
      <c r="S43" s="75">
        <f>IF(I43&gt;0,Q43-(SUM($J$7:J43)+$E$35),0)</f>
        <v>-109.96577030127149</v>
      </c>
      <c r="T43" s="76">
        <f t="shared" si="11"/>
        <v>0</v>
      </c>
      <c r="U43" s="76">
        <f t="shared" si="12"/>
        <v>0</v>
      </c>
      <c r="V43" s="77">
        <f t="shared" si="4"/>
        <v>37</v>
      </c>
      <c r="W43" s="78">
        <f t="shared" si="5"/>
        <v>-109.96577030127149</v>
      </c>
    </row>
    <row r="44" spans="2:23" x14ac:dyDescent="0.25">
      <c r="E44" s="99">
        <v>0</v>
      </c>
      <c r="F44" s="100"/>
      <c r="G44" s="101"/>
      <c r="I44" s="79">
        <f t="shared" si="6"/>
        <v>407</v>
      </c>
      <c r="J44" s="72">
        <f t="shared" si="0"/>
        <v>0</v>
      </c>
      <c r="K44" s="80">
        <f t="shared" si="1"/>
        <v>0</v>
      </c>
      <c r="L44" s="72">
        <f t="shared" si="13"/>
        <v>0</v>
      </c>
      <c r="M44" s="72">
        <f>0</f>
        <v>0</v>
      </c>
      <c r="N44" s="72">
        <f t="shared" si="7"/>
        <v>0</v>
      </c>
      <c r="O44" s="72">
        <f t="shared" si="8"/>
        <v>-109.96577030127149</v>
      </c>
      <c r="P44" s="72">
        <f t="shared" si="9"/>
        <v>-0.54982885150635752</v>
      </c>
      <c r="Q44" s="72">
        <f t="shared" si="3"/>
        <v>-110.51559915277785</v>
      </c>
      <c r="R44" s="74">
        <f t="shared" si="10"/>
        <v>0</v>
      </c>
      <c r="S44" s="75">
        <f>IF(I44&gt;0,Q44-(SUM($J$7:J44)+$E$35),0)</f>
        <v>-110.51559915277785</v>
      </c>
      <c r="T44" s="76">
        <f t="shared" si="11"/>
        <v>0</v>
      </c>
      <c r="U44" s="76">
        <f t="shared" si="12"/>
        <v>0</v>
      </c>
      <c r="V44" s="77">
        <f t="shared" si="4"/>
        <v>38</v>
      </c>
      <c r="W44" s="78">
        <f t="shared" si="5"/>
        <v>-110.51559915277785</v>
      </c>
    </row>
    <row r="45" spans="2:23" ht="15.75" thickBot="1" x14ac:dyDescent="0.3">
      <c r="E45" s="102"/>
      <c r="F45" s="103"/>
      <c r="G45" s="104"/>
      <c r="I45" s="79">
        <f t="shared" si="6"/>
        <v>406</v>
      </c>
      <c r="J45" s="72">
        <f t="shared" si="0"/>
        <v>0</v>
      </c>
      <c r="K45" s="80">
        <f t="shared" si="1"/>
        <v>0</v>
      </c>
      <c r="L45" s="72">
        <f t="shared" si="13"/>
        <v>0</v>
      </c>
      <c r="M45" s="72">
        <f>0</f>
        <v>0</v>
      </c>
      <c r="N45" s="72">
        <f t="shared" si="7"/>
        <v>0</v>
      </c>
      <c r="O45" s="72">
        <f t="shared" si="8"/>
        <v>-110.51559915277785</v>
      </c>
      <c r="P45" s="72">
        <f t="shared" si="9"/>
        <v>-0.55257799576388933</v>
      </c>
      <c r="Q45" s="72">
        <f t="shared" si="3"/>
        <v>-111.06817714854174</v>
      </c>
      <c r="R45" s="74">
        <f t="shared" si="10"/>
        <v>0</v>
      </c>
      <c r="S45" s="75">
        <f>IF(I45&gt;0,Q45-(SUM($J$7:J45)+$E$35),0)</f>
        <v>-111.06817714854174</v>
      </c>
      <c r="T45" s="76">
        <f t="shared" si="11"/>
        <v>0</v>
      </c>
      <c r="U45" s="76">
        <f t="shared" si="12"/>
        <v>0</v>
      </c>
      <c r="V45" s="77">
        <f t="shared" si="4"/>
        <v>39</v>
      </c>
      <c r="W45" s="78">
        <f t="shared" si="5"/>
        <v>-111.06817714854174</v>
      </c>
    </row>
    <row r="46" spans="2:23" ht="15" customHeight="1" x14ac:dyDescent="0.25">
      <c r="B46" s="256" t="s">
        <v>175</v>
      </c>
      <c r="C46" s="257"/>
      <c r="D46" s="258"/>
      <c r="E46" s="262" t="s">
        <v>160</v>
      </c>
      <c r="F46" s="263"/>
      <c r="I46" s="79">
        <f t="shared" si="6"/>
        <v>405</v>
      </c>
      <c r="J46" s="72">
        <f t="shared" si="0"/>
        <v>0</v>
      </c>
      <c r="K46" s="80">
        <f t="shared" si="1"/>
        <v>0</v>
      </c>
      <c r="L46" s="72">
        <f t="shared" si="13"/>
        <v>0</v>
      </c>
      <c r="M46" s="72">
        <f>0</f>
        <v>0</v>
      </c>
      <c r="N46" s="72">
        <f t="shared" si="7"/>
        <v>0</v>
      </c>
      <c r="O46" s="72">
        <f t="shared" si="8"/>
        <v>-111.06817714854174</v>
      </c>
      <c r="P46" s="72">
        <f t="shared" si="9"/>
        <v>-0.55534088574270868</v>
      </c>
      <c r="Q46" s="72">
        <f t="shared" si="3"/>
        <v>-111.62351803428444</v>
      </c>
      <c r="R46" s="74">
        <f t="shared" si="10"/>
        <v>0</v>
      </c>
      <c r="S46" s="75">
        <f>IF(I46&gt;0,Q46-(SUM($J$7:J46)+$E$35),0)</f>
        <v>-111.62351803428444</v>
      </c>
      <c r="T46" s="76">
        <f t="shared" si="11"/>
        <v>0</v>
      </c>
      <c r="U46" s="76">
        <f t="shared" si="12"/>
        <v>0</v>
      </c>
      <c r="V46" s="77">
        <f t="shared" si="4"/>
        <v>40</v>
      </c>
      <c r="W46" s="78">
        <f t="shared" si="5"/>
        <v>-111.62351803428444</v>
      </c>
    </row>
    <row r="47" spans="2:23" ht="15.75" customHeight="1" thickBot="1" x14ac:dyDescent="0.3">
      <c r="B47" s="259"/>
      <c r="C47" s="260"/>
      <c r="D47" s="261"/>
      <c r="E47" s="264"/>
      <c r="F47" s="265"/>
      <c r="I47" s="79">
        <f t="shared" si="6"/>
        <v>404</v>
      </c>
      <c r="J47" s="72">
        <f t="shared" si="0"/>
        <v>0</v>
      </c>
      <c r="K47" s="80">
        <f t="shared" si="1"/>
        <v>0</v>
      </c>
      <c r="L47" s="72">
        <f t="shared" si="13"/>
        <v>0</v>
      </c>
      <c r="M47" s="72">
        <f>0</f>
        <v>0</v>
      </c>
      <c r="N47" s="72">
        <f t="shared" si="7"/>
        <v>0</v>
      </c>
      <c r="O47" s="72">
        <f t="shared" si="8"/>
        <v>-111.62351803428444</v>
      </c>
      <c r="P47" s="72">
        <f t="shared" si="9"/>
        <v>-0.55811759017142226</v>
      </c>
      <c r="Q47" s="72">
        <f t="shared" si="3"/>
        <v>-112.18163562445586</v>
      </c>
      <c r="R47" s="74">
        <f t="shared" si="10"/>
        <v>0</v>
      </c>
      <c r="S47" s="75">
        <f>IF(I47&gt;0,Q47-(SUM($J$7:J47)+$E$35),0)</f>
        <v>-112.18163562445586</v>
      </c>
      <c r="T47" s="76">
        <f t="shared" si="11"/>
        <v>0</v>
      </c>
      <c r="U47" s="76">
        <f t="shared" si="12"/>
        <v>0</v>
      </c>
      <c r="V47" s="77">
        <f t="shared" si="4"/>
        <v>41</v>
      </c>
      <c r="W47" s="78">
        <f t="shared" si="5"/>
        <v>-112.18163562445586</v>
      </c>
    </row>
    <row r="48" spans="2:23" ht="15" customHeight="1" x14ac:dyDescent="0.25">
      <c r="B48" s="99">
        <v>0</v>
      </c>
      <c r="C48" s="100"/>
      <c r="D48" s="101"/>
      <c r="E48" s="270">
        <f>SUM(L8:L1003)</f>
        <v>898.2000000000005</v>
      </c>
      <c r="F48" s="271"/>
      <c r="I48" s="79">
        <f t="shared" si="6"/>
        <v>403</v>
      </c>
      <c r="J48" s="72">
        <f t="shared" si="0"/>
        <v>0</v>
      </c>
      <c r="K48" s="80">
        <f t="shared" si="1"/>
        <v>0</v>
      </c>
      <c r="L48" s="72">
        <f t="shared" si="13"/>
        <v>0</v>
      </c>
      <c r="M48" s="72">
        <f>0</f>
        <v>0</v>
      </c>
      <c r="N48" s="72">
        <f t="shared" si="7"/>
        <v>0</v>
      </c>
      <c r="O48" s="72">
        <f t="shared" si="8"/>
        <v>-112.18163562445586</v>
      </c>
      <c r="P48" s="72">
        <f t="shared" si="9"/>
        <v>-0.56090817812227933</v>
      </c>
      <c r="Q48" s="72">
        <f t="shared" si="3"/>
        <v>-112.74254380257814</v>
      </c>
      <c r="R48" s="74">
        <f t="shared" si="10"/>
        <v>0</v>
      </c>
      <c r="S48" s="75">
        <f>IF(I48&gt;0,Q48-(SUM($J$7:J48)+$E$35),0)</f>
        <v>-112.74254380257814</v>
      </c>
      <c r="T48" s="76">
        <f t="shared" si="11"/>
        <v>0</v>
      </c>
      <c r="U48" s="76">
        <f t="shared" si="12"/>
        <v>0</v>
      </c>
      <c r="V48" s="77">
        <f t="shared" si="4"/>
        <v>42</v>
      </c>
      <c r="W48" s="78">
        <f t="shared" si="5"/>
        <v>-112.74254380257814</v>
      </c>
    </row>
    <row r="49" spans="2:23" ht="15.75" customHeight="1" thickBot="1" x14ac:dyDescent="0.3">
      <c r="B49" s="102"/>
      <c r="C49" s="103"/>
      <c r="D49" s="104"/>
      <c r="E49" s="272"/>
      <c r="F49" s="273"/>
      <c r="I49" s="79">
        <f t="shared" si="6"/>
        <v>402</v>
      </c>
      <c r="J49" s="72">
        <f t="shared" si="0"/>
        <v>0</v>
      </c>
      <c r="K49" s="80">
        <f t="shared" si="1"/>
        <v>0</v>
      </c>
      <c r="L49" s="72">
        <f t="shared" si="13"/>
        <v>0</v>
      </c>
      <c r="M49" s="72">
        <f>0</f>
        <v>0</v>
      </c>
      <c r="N49" s="72">
        <f t="shared" si="7"/>
        <v>0</v>
      </c>
      <c r="O49" s="72">
        <f t="shared" si="8"/>
        <v>-112.74254380257814</v>
      </c>
      <c r="P49" s="72">
        <f t="shared" si="9"/>
        <v>-0.56371271901289066</v>
      </c>
      <c r="Q49" s="72">
        <f t="shared" si="3"/>
        <v>-113.30625652159102</v>
      </c>
      <c r="R49" s="74">
        <f t="shared" si="10"/>
        <v>0</v>
      </c>
      <c r="S49" s="75">
        <f>IF(I49&gt;0,Q49-(SUM($J$7:J49)+$E$35),0)</f>
        <v>-113.30625652159102</v>
      </c>
      <c r="T49" s="76">
        <f t="shared" si="11"/>
        <v>0</v>
      </c>
      <c r="U49" s="76">
        <f t="shared" si="12"/>
        <v>0</v>
      </c>
      <c r="V49" s="77">
        <f t="shared" si="4"/>
        <v>43</v>
      </c>
      <c r="W49" s="78">
        <f t="shared" si="5"/>
        <v>-113.30625652159102</v>
      </c>
    </row>
    <row r="50" spans="2:23" x14ac:dyDescent="0.25">
      <c r="B50" s="256" t="s">
        <v>159</v>
      </c>
      <c r="C50" s="257"/>
      <c r="D50" s="258"/>
      <c r="E50" s="272"/>
      <c r="F50" s="273"/>
      <c r="I50" s="79">
        <f t="shared" si="6"/>
        <v>401</v>
      </c>
      <c r="J50" s="72">
        <f t="shared" si="0"/>
        <v>0</v>
      </c>
      <c r="K50" s="80">
        <f t="shared" si="1"/>
        <v>0</v>
      </c>
      <c r="L50" s="72">
        <f t="shared" si="13"/>
        <v>0</v>
      </c>
      <c r="M50" s="72">
        <f>0</f>
        <v>0</v>
      </c>
      <c r="N50" s="72">
        <f t="shared" si="7"/>
        <v>0</v>
      </c>
      <c r="O50" s="72">
        <f t="shared" si="8"/>
        <v>-113.30625652159102</v>
      </c>
      <c r="P50" s="72">
        <f t="shared" si="9"/>
        <v>-0.56653128260795516</v>
      </c>
      <c r="Q50" s="72">
        <f t="shared" si="3"/>
        <v>-113.87278780419898</v>
      </c>
      <c r="R50" s="74">
        <f t="shared" si="10"/>
        <v>0</v>
      </c>
      <c r="S50" s="75">
        <f>IF(I50&gt;0,Q50-(SUM($J$7:J50)+$E$35),0)</f>
        <v>-113.87278780419898</v>
      </c>
      <c r="T50" s="76">
        <f t="shared" si="11"/>
        <v>0</v>
      </c>
      <c r="U50" s="76">
        <f t="shared" si="12"/>
        <v>0</v>
      </c>
      <c r="V50" s="77">
        <f t="shared" si="4"/>
        <v>44</v>
      </c>
      <c r="W50" s="78">
        <f t="shared" si="5"/>
        <v>-113.87278780419898</v>
      </c>
    </row>
    <row r="51" spans="2:23" ht="15.75" thickBot="1" x14ac:dyDescent="0.3">
      <c r="B51" s="259"/>
      <c r="C51" s="260"/>
      <c r="D51" s="261"/>
      <c r="E51" s="272"/>
      <c r="F51" s="273"/>
      <c r="I51" s="79">
        <f t="shared" si="6"/>
        <v>400</v>
      </c>
      <c r="J51" s="72">
        <f t="shared" si="0"/>
        <v>0</v>
      </c>
      <c r="K51" s="80">
        <f t="shared" si="1"/>
        <v>0</v>
      </c>
      <c r="L51" s="72">
        <f t="shared" si="13"/>
        <v>0</v>
      </c>
      <c r="M51" s="72">
        <f>0</f>
        <v>0</v>
      </c>
      <c r="N51" s="72">
        <f t="shared" si="7"/>
        <v>0</v>
      </c>
      <c r="O51" s="72">
        <f t="shared" si="8"/>
        <v>-113.87278780419898</v>
      </c>
      <c r="P51" s="72">
        <f t="shared" si="9"/>
        <v>-0.56936393902099491</v>
      </c>
      <c r="Q51" s="72">
        <f t="shared" si="3"/>
        <v>-114.44215174321997</v>
      </c>
      <c r="R51" s="74">
        <f t="shared" si="10"/>
        <v>0</v>
      </c>
      <c r="S51" s="75">
        <f>IF(I51&gt;0,Q51-(SUM($J$7:J51)+$E$35),0)</f>
        <v>-114.44215174321997</v>
      </c>
      <c r="T51" s="76">
        <f t="shared" si="11"/>
        <v>0</v>
      </c>
      <c r="U51" s="76">
        <f t="shared" si="12"/>
        <v>0</v>
      </c>
      <c r="V51" s="77">
        <f t="shared" si="4"/>
        <v>45</v>
      </c>
      <c r="W51" s="78">
        <f t="shared" si="5"/>
        <v>-114.44215174321997</v>
      </c>
    </row>
    <row r="52" spans="2:23" x14ac:dyDescent="0.25">
      <c r="B52" s="105">
        <v>24.95</v>
      </c>
      <c r="C52" s="106"/>
      <c r="D52" s="107"/>
      <c r="E52" s="272"/>
      <c r="F52" s="273"/>
      <c r="I52" s="79">
        <f t="shared" si="6"/>
        <v>399</v>
      </c>
      <c r="J52" s="72">
        <f t="shared" si="0"/>
        <v>0</v>
      </c>
      <c r="K52" s="80">
        <f t="shared" si="1"/>
        <v>0</v>
      </c>
      <c r="L52" s="72">
        <f t="shared" si="13"/>
        <v>0</v>
      </c>
      <c r="M52" s="72">
        <f>0</f>
        <v>0</v>
      </c>
      <c r="N52" s="72">
        <f t="shared" si="7"/>
        <v>0</v>
      </c>
      <c r="O52" s="72">
        <f t="shared" si="8"/>
        <v>-114.44215174321997</v>
      </c>
      <c r="P52" s="72">
        <f t="shared" si="9"/>
        <v>-0.57221075871609983</v>
      </c>
      <c r="Q52" s="72">
        <f t="shared" si="3"/>
        <v>-115.01436250193606</v>
      </c>
      <c r="R52" s="74">
        <f t="shared" si="10"/>
        <v>0</v>
      </c>
      <c r="S52" s="75">
        <f>IF(I52&gt;0,Q52-(SUM($J$7:J52)+$E$35),0)</f>
        <v>-115.01436250193606</v>
      </c>
      <c r="T52" s="76">
        <f t="shared" si="11"/>
        <v>0</v>
      </c>
      <c r="U52" s="76">
        <f t="shared" si="12"/>
        <v>0</v>
      </c>
      <c r="V52" s="77">
        <f t="shared" si="4"/>
        <v>46</v>
      </c>
      <c r="W52" s="78">
        <f t="shared" si="5"/>
        <v>-115.01436250193606</v>
      </c>
    </row>
    <row r="53" spans="2:23" ht="15.75" thickBot="1" x14ac:dyDescent="0.3">
      <c r="B53" s="108"/>
      <c r="C53" s="109"/>
      <c r="D53" s="110"/>
      <c r="E53" s="274"/>
      <c r="F53" s="275"/>
      <c r="I53" s="79">
        <f t="shared" si="6"/>
        <v>398</v>
      </c>
      <c r="J53" s="72">
        <f t="shared" si="0"/>
        <v>0</v>
      </c>
      <c r="K53" s="80">
        <f t="shared" si="1"/>
        <v>0</v>
      </c>
      <c r="L53" s="72">
        <f t="shared" si="13"/>
        <v>0</v>
      </c>
      <c r="M53" s="72">
        <f>0</f>
        <v>0</v>
      </c>
      <c r="N53" s="72">
        <f t="shared" si="7"/>
        <v>0</v>
      </c>
      <c r="O53" s="72">
        <f t="shared" si="8"/>
        <v>-115.01436250193606</v>
      </c>
      <c r="P53" s="72">
        <f t="shared" si="9"/>
        <v>-0.57507181250968031</v>
      </c>
      <c r="Q53" s="72">
        <f t="shared" si="3"/>
        <v>-115.58943431444574</v>
      </c>
      <c r="R53" s="74">
        <f t="shared" si="10"/>
        <v>0</v>
      </c>
      <c r="S53" s="75">
        <f>IF(I53&gt;0,Q53-(SUM($J$7:J53)+$E$35),0)</f>
        <v>-115.58943431444574</v>
      </c>
      <c r="T53" s="76">
        <f t="shared" si="11"/>
        <v>0</v>
      </c>
      <c r="U53" s="76">
        <f t="shared" si="12"/>
        <v>0</v>
      </c>
      <c r="V53" s="77">
        <f t="shared" si="4"/>
        <v>47</v>
      </c>
      <c r="W53" s="78">
        <f t="shared" si="5"/>
        <v>-115.58943431444574</v>
      </c>
    </row>
    <row r="54" spans="2:23" ht="15.75" thickBot="1" x14ac:dyDescent="0.3">
      <c r="I54" s="79">
        <f t="shared" si="6"/>
        <v>397</v>
      </c>
      <c r="J54" s="72">
        <f t="shared" si="0"/>
        <v>0</v>
      </c>
      <c r="K54" s="80">
        <f t="shared" si="1"/>
        <v>0</v>
      </c>
      <c r="L54" s="72">
        <f t="shared" si="13"/>
        <v>0</v>
      </c>
      <c r="M54" s="72">
        <f>0</f>
        <v>0</v>
      </c>
      <c r="N54" s="72">
        <f t="shared" si="7"/>
        <v>0</v>
      </c>
      <c r="O54" s="72">
        <f t="shared" si="8"/>
        <v>-115.58943431444574</v>
      </c>
      <c r="P54" s="72">
        <f t="shared" si="9"/>
        <v>-0.57794717157222875</v>
      </c>
      <c r="Q54" s="72">
        <f t="shared" si="3"/>
        <v>-116.16738148601797</v>
      </c>
      <c r="R54" s="74">
        <f t="shared" si="10"/>
        <v>0</v>
      </c>
      <c r="S54" s="75">
        <f>IF(I54&gt;0,Q54-(SUM($J$7:J54)+$E$35),0)</f>
        <v>-116.16738148601797</v>
      </c>
      <c r="T54" s="76">
        <f t="shared" si="11"/>
        <v>0</v>
      </c>
      <c r="U54" s="76">
        <f t="shared" si="12"/>
        <v>0</v>
      </c>
      <c r="V54" s="77">
        <f t="shared" si="4"/>
        <v>48</v>
      </c>
      <c r="W54" s="78">
        <f t="shared" si="5"/>
        <v>-116.16738148601797</v>
      </c>
    </row>
    <row r="55" spans="2:23" x14ac:dyDescent="0.25">
      <c r="B55" s="262" t="s">
        <v>176</v>
      </c>
      <c r="C55" s="263"/>
      <c r="I55" s="82">
        <f t="shared" si="6"/>
        <v>396</v>
      </c>
      <c r="J55" s="72">
        <f t="shared" si="0"/>
        <v>0</v>
      </c>
      <c r="K55" s="83">
        <f t="shared" si="1"/>
        <v>0</v>
      </c>
      <c r="L55" s="72">
        <f t="shared" si="13"/>
        <v>24.95</v>
      </c>
      <c r="M55" s="72">
        <f>0</f>
        <v>0</v>
      </c>
      <c r="N55" s="72">
        <f t="shared" si="7"/>
        <v>0</v>
      </c>
      <c r="O55" s="72">
        <f t="shared" si="8"/>
        <v>-141.11738148601796</v>
      </c>
      <c r="P55" s="72">
        <f t="shared" si="9"/>
        <v>-0.70558690743008978</v>
      </c>
      <c r="Q55" s="72">
        <f t="shared" si="3"/>
        <v>-141.82296839344806</v>
      </c>
      <c r="R55" s="74">
        <f t="shared" si="10"/>
        <v>-24.95</v>
      </c>
      <c r="S55" s="75">
        <f>IF(I55&gt;0,Q55-(SUM($J$7:J55)+$E$35),0)</f>
        <v>-141.82296839344806</v>
      </c>
      <c r="T55" s="76">
        <f t="shared" si="11"/>
        <v>0</v>
      </c>
      <c r="U55" s="76">
        <f t="shared" si="12"/>
        <v>0</v>
      </c>
      <c r="V55" s="77">
        <f t="shared" si="4"/>
        <v>49</v>
      </c>
      <c r="W55" s="78">
        <f t="shared" si="5"/>
        <v>-141.82296839344806</v>
      </c>
    </row>
    <row r="56" spans="2:23" ht="15.75" thickBot="1" x14ac:dyDescent="0.3">
      <c r="B56" s="264"/>
      <c r="C56" s="265"/>
      <c r="I56" s="79">
        <f t="shared" si="6"/>
        <v>395</v>
      </c>
      <c r="J56" s="72">
        <f t="shared" si="0"/>
        <v>0</v>
      </c>
      <c r="K56" s="80">
        <f t="shared" si="1"/>
        <v>0</v>
      </c>
      <c r="L56" s="72">
        <f t="shared" si="13"/>
        <v>0</v>
      </c>
      <c r="M56" s="72">
        <f>0</f>
        <v>0</v>
      </c>
      <c r="N56" s="72">
        <f t="shared" si="7"/>
        <v>0</v>
      </c>
      <c r="O56" s="72">
        <f t="shared" si="8"/>
        <v>-141.82296839344806</v>
      </c>
      <c r="P56" s="72">
        <f t="shared" si="9"/>
        <v>-0.70911484196724028</v>
      </c>
      <c r="Q56" s="72">
        <f t="shared" si="3"/>
        <v>-142.53208323541531</v>
      </c>
      <c r="R56" s="74">
        <f t="shared" si="10"/>
        <v>0</v>
      </c>
      <c r="S56" s="75">
        <f>IF(I56&gt;0,Q56-(SUM($J$7:J56)+$E$35),0)</f>
        <v>-142.53208323541531</v>
      </c>
      <c r="T56" s="76">
        <f t="shared" si="11"/>
        <v>0</v>
      </c>
      <c r="U56" s="76">
        <f t="shared" si="12"/>
        <v>0</v>
      </c>
      <c r="V56" s="77">
        <f t="shared" si="4"/>
        <v>50</v>
      </c>
      <c r="W56" s="78">
        <f t="shared" si="5"/>
        <v>-142.53208323541531</v>
      </c>
    </row>
    <row r="57" spans="2:23" ht="15" customHeight="1" x14ac:dyDescent="0.25">
      <c r="B57" s="266">
        <v>0.26374999999999998</v>
      </c>
      <c r="C57" s="267"/>
      <c r="I57" s="79">
        <f t="shared" si="6"/>
        <v>394</v>
      </c>
      <c r="J57" s="72">
        <f t="shared" si="0"/>
        <v>0</v>
      </c>
      <c r="K57" s="80">
        <f t="shared" si="1"/>
        <v>0</v>
      </c>
      <c r="L57" s="72">
        <f t="shared" si="13"/>
        <v>0</v>
      </c>
      <c r="M57" s="72">
        <f>0</f>
        <v>0</v>
      </c>
      <c r="N57" s="72">
        <f t="shared" si="7"/>
        <v>0</v>
      </c>
      <c r="O57" s="72">
        <f t="shared" si="8"/>
        <v>-142.53208323541531</v>
      </c>
      <c r="P57" s="72">
        <f t="shared" si="9"/>
        <v>-0.71266041617707654</v>
      </c>
      <c r="Q57" s="72">
        <f t="shared" si="3"/>
        <v>-143.24474365159239</v>
      </c>
      <c r="R57" s="74">
        <f t="shared" si="10"/>
        <v>0</v>
      </c>
      <c r="S57" s="75">
        <f>IF(I57&gt;0,Q57-(SUM($J$7:J57)+$E$35),0)</f>
        <v>-143.24474365159239</v>
      </c>
      <c r="T57" s="76">
        <f t="shared" si="11"/>
        <v>0</v>
      </c>
      <c r="U57" s="76">
        <f t="shared" si="12"/>
        <v>0</v>
      </c>
      <c r="V57" s="77">
        <f t="shared" si="4"/>
        <v>51</v>
      </c>
      <c r="W57" s="78">
        <f t="shared" si="5"/>
        <v>-143.24474365159239</v>
      </c>
    </row>
    <row r="58" spans="2:23" ht="15.75" customHeight="1" thickBot="1" x14ac:dyDescent="0.3">
      <c r="B58" s="268"/>
      <c r="C58" s="269"/>
      <c r="I58" s="79">
        <f t="shared" si="6"/>
        <v>393</v>
      </c>
      <c r="J58" s="72">
        <f t="shared" si="0"/>
        <v>0</v>
      </c>
      <c r="K58" s="80">
        <f t="shared" si="1"/>
        <v>0</v>
      </c>
      <c r="L58" s="72">
        <f t="shared" si="13"/>
        <v>0</v>
      </c>
      <c r="M58" s="72">
        <f>0</f>
        <v>0</v>
      </c>
      <c r="N58" s="72">
        <f t="shared" si="7"/>
        <v>0</v>
      </c>
      <c r="O58" s="72">
        <f t="shared" si="8"/>
        <v>-143.24474365159239</v>
      </c>
      <c r="P58" s="72">
        <f t="shared" si="9"/>
        <v>-0.71622371825796194</v>
      </c>
      <c r="Q58" s="72">
        <f t="shared" si="3"/>
        <v>-143.96096736985035</v>
      </c>
      <c r="R58" s="74">
        <f t="shared" si="10"/>
        <v>0</v>
      </c>
      <c r="S58" s="75">
        <f>IF(I58&gt;0,Q58-(SUM($J$7:J58)+$E$35),0)</f>
        <v>-143.96096736985035</v>
      </c>
      <c r="T58" s="76">
        <f t="shared" si="11"/>
        <v>0</v>
      </c>
      <c r="U58" s="76">
        <f t="shared" si="12"/>
        <v>0</v>
      </c>
      <c r="V58" s="77">
        <f t="shared" si="4"/>
        <v>52</v>
      </c>
      <c r="W58" s="78">
        <f t="shared" si="5"/>
        <v>-143.96096736985035</v>
      </c>
    </row>
    <row r="59" spans="2:23" x14ac:dyDescent="0.25">
      <c r="B59" s="262" t="s">
        <v>169</v>
      </c>
      <c r="C59" s="263"/>
      <c r="I59" s="79">
        <f t="shared" si="6"/>
        <v>392</v>
      </c>
      <c r="J59" s="72">
        <f t="shared" si="0"/>
        <v>0</v>
      </c>
      <c r="K59" s="80">
        <f t="shared" si="1"/>
        <v>0</v>
      </c>
      <c r="L59" s="72">
        <f t="shared" si="13"/>
        <v>0</v>
      </c>
      <c r="M59" s="72">
        <f>0</f>
        <v>0</v>
      </c>
      <c r="N59" s="72">
        <f t="shared" si="7"/>
        <v>0</v>
      </c>
      <c r="O59" s="72">
        <f t="shared" si="8"/>
        <v>-143.96096736985035</v>
      </c>
      <c r="P59" s="72">
        <f t="shared" si="9"/>
        <v>-0.71980483684925178</v>
      </c>
      <c r="Q59" s="72">
        <f t="shared" si="3"/>
        <v>-144.6807722066996</v>
      </c>
      <c r="R59" s="74">
        <f t="shared" si="10"/>
        <v>0</v>
      </c>
      <c r="S59" s="75">
        <f>IF(I59&gt;0,Q59-(SUM($J$7:J59)+$E$35),0)</f>
        <v>-144.6807722066996</v>
      </c>
      <c r="T59" s="76">
        <f t="shared" si="11"/>
        <v>0</v>
      </c>
      <c r="U59" s="76">
        <f t="shared" si="12"/>
        <v>0</v>
      </c>
      <c r="V59" s="77">
        <f t="shared" si="4"/>
        <v>53</v>
      </c>
      <c r="W59" s="78">
        <f t="shared" si="5"/>
        <v>-144.6807722066996</v>
      </c>
    </row>
    <row r="60" spans="2:23" ht="15.75" thickBot="1" x14ac:dyDescent="0.3">
      <c r="B60" s="264"/>
      <c r="C60" s="265"/>
      <c r="I60" s="79">
        <f t="shared" si="6"/>
        <v>391</v>
      </c>
      <c r="J60" s="72">
        <f t="shared" si="0"/>
        <v>0</v>
      </c>
      <c r="K60" s="80">
        <f t="shared" si="1"/>
        <v>0</v>
      </c>
      <c r="L60" s="72">
        <f t="shared" si="13"/>
        <v>0</v>
      </c>
      <c r="M60" s="72">
        <f>0</f>
        <v>0</v>
      </c>
      <c r="N60" s="72">
        <f t="shared" si="7"/>
        <v>0</v>
      </c>
      <c r="O60" s="72">
        <f t="shared" si="8"/>
        <v>-144.6807722066996</v>
      </c>
      <c r="P60" s="72">
        <f t="shared" si="9"/>
        <v>-0.72340386103349796</v>
      </c>
      <c r="Q60" s="72">
        <f t="shared" si="3"/>
        <v>-145.40417606773309</v>
      </c>
      <c r="R60" s="74">
        <f t="shared" si="10"/>
        <v>0</v>
      </c>
      <c r="S60" s="75">
        <f>IF(I60&gt;0,Q60-(SUM($J$7:J60)+$E$35),0)</f>
        <v>-145.40417606773309</v>
      </c>
      <c r="T60" s="76">
        <f t="shared" si="11"/>
        <v>0</v>
      </c>
      <c r="U60" s="76">
        <f t="shared" si="12"/>
        <v>0</v>
      </c>
      <c r="V60" s="77">
        <f t="shared" si="4"/>
        <v>54</v>
      </c>
      <c r="W60" s="78">
        <f t="shared" si="5"/>
        <v>-145.40417606773309</v>
      </c>
    </row>
    <row r="61" spans="2:23" ht="15" customHeight="1" x14ac:dyDescent="0.25">
      <c r="B61" s="266">
        <v>0.3</v>
      </c>
      <c r="C61" s="267"/>
      <c r="I61" s="79">
        <f t="shared" si="6"/>
        <v>390</v>
      </c>
      <c r="J61" s="72">
        <f t="shared" si="0"/>
        <v>0</v>
      </c>
      <c r="K61" s="80">
        <f t="shared" si="1"/>
        <v>0</v>
      </c>
      <c r="L61" s="72">
        <f t="shared" si="13"/>
        <v>0</v>
      </c>
      <c r="M61" s="72">
        <f>0</f>
        <v>0</v>
      </c>
      <c r="N61" s="72">
        <f t="shared" si="7"/>
        <v>0</v>
      </c>
      <c r="O61" s="72">
        <f t="shared" si="8"/>
        <v>-145.40417606773309</v>
      </c>
      <c r="P61" s="72">
        <f t="shared" si="9"/>
        <v>-0.72702088033866541</v>
      </c>
      <c r="Q61" s="72">
        <f t="shared" si="3"/>
        <v>-146.13119694807176</v>
      </c>
      <c r="R61" s="74">
        <f t="shared" si="10"/>
        <v>0</v>
      </c>
      <c r="S61" s="75">
        <f>IF(I61&gt;0,Q61-(SUM($J$7:J61)+$E$35),0)</f>
        <v>-146.13119694807176</v>
      </c>
      <c r="T61" s="76">
        <f t="shared" si="11"/>
        <v>0</v>
      </c>
      <c r="U61" s="76">
        <f t="shared" si="12"/>
        <v>0</v>
      </c>
      <c r="V61" s="77">
        <f t="shared" si="4"/>
        <v>55</v>
      </c>
      <c r="W61" s="78">
        <f t="shared" si="5"/>
        <v>-146.13119694807176</v>
      </c>
    </row>
    <row r="62" spans="2:23" ht="15.75" customHeight="1" thickBot="1" x14ac:dyDescent="0.3">
      <c r="B62" s="268"/>
      <c r="C62" s="269"/>
      <c r="I62" s="79">
        <f t="shared" si="6"/>
        <v>389</v>
      </c>
      <c r="J62" s="72">
        <f t="shared" si="0"/>
        <v>0</v>
      </c>
      <c r="K62" s="80">
        <f t="shared" si="1"/>
        <v>0</v>
      </c>
      <c r="L62" s="72">
        <f t="shared" si="13"/>
        <v>0</v>
      </c>
      <c r="M62" s="72">
        <f>0</f>
        <v>0</v>
      </c>
      <c r="N62" s="72">
        <f t="shared" si="7"/>
        <v>0</v>
      </c>
      <c r="O62" s="72">
        <f t="shared" si="8"/>
        <v>-146.13119694807176</v>
      </c>
      <c r="P62" s="72">
        <f t="shared" si="9"/>
        <v>-0.73065598474035887</v>
      </c>
      <c r="Q62" s="72">
        <f t="shared" si="3"/>
        <v>-146.86185293281213</v>
      </c>
      <c r="R62" s="74">
        <f t="shared" si="10"/>
        <v>0</v>
      </c>
      <c r="S62" s="75">
        <f>IF(I62&gt;0,Q62-(SUM($J$7:J62)+$E$35),0)</f>
        <v>-146.86185293281213</v>
      </c>
      <c r="T62" s="76">
        <f t="shared" si="11"/>
        <v>0</v>
      </c>
      <c r="U62" s="76">
        <f t="shared" si="12"/>
        <v>0</v>
      </c>
      <c r="V62" s="77">
        <f t="shared" si="4"/>
        <v>56</v>
      </c>
      <c r="W62" s="78">
        <f t="shared" si="5"/>
        <v>-146.86185293281213</v>
      </c>
    </row>
    <row r="63" spans="2:23" x14ac:dyDescent="0.25">
      <c r="I63" s="79">
        <f t="shared" si="6"/>
        <v>388</v>
      </c>
      <c r="J63" s="72">
        <f t="shared" si="0"/>
        <v>0</v>
      </c>
      <c r="K63" s="80">
        <f t="shared" si="1"/>
        <v>0</v>
      </c>
      <c r="L63" s="72">
        <f t="shared" si="13"/>
        <v>0</v>
      </c>
      <c r="M63" s="72">
        <f>0</f>
        <v>0</v>
      </c>
      <c r="N63" s="72">
        <f t="shared" si="7"/>
        <v>0</v>
      </c>
      <c r="O63" s="72">
        <f t="shared" si="8"/>
        <v>-146.86185293281213</v>
      </c>
      <c r="P63" s="72">
        <f t="shared" si="9"/>
        <v>-0.73430926466406066</v>
      </c>
      <c r="Q63" s="72">
        <f t="shared" si="3"/>
        <v>-147.59616219747619</v>
      </c>
      <c r="R63" s="74">
        <f t="shared" si="10"/>
        <v>0</v>
      </c>
      <c r="S63" s="75">
        <f>IF(I63&gt;0,Q63-(SUM($J$7:J63)+$E$35),0)</f>
        <v>-147.59616219747619</v>
      </c>
      <c r="T63" s="76">
        <f t="shared" si="11"/>
        <v>0</v>
      </c>
      <c r="U63" s="76">
        <f t="shared" si="12"/>
        <v>0</v>
      </c>
      <c r="V63" s="77">
        <f t="shared" si="4"/>
        <v>57</v>
      </c>
      <c r="W63" s="78">
        <f t="shared" si="5"/>
        <v>-147.59616219747619</v>
      </c>
    </row>
    <row r="64" spans="2:23" x14ac:dyDescent="0.25">
      <c r="I64" s="79">
        <f t="shared" si="6"/>
        <v>387</v>
      </c>
      <c r="J64" s="72">
        <f t="shared" si="0"/>
        <v>0</v>
      </c>
      <c r="K64" s="80">
        <f t="shared" si="1"/>
        <v>0</v>
      </c>
      <c r="L64" s="72">
        <f t="shared" si="13"/>
        <v>0</v>
      </c>
      <c r="M64" s="72">
        <f>0</f>
        <v>0</v>
      </c>
      <c r="N64" s="72">
        <f t="shared" si="7"/>
        <v>0</v>
      </c>
      <c r="O64" s="72">
        <f t="shared" si="8"/>
        <v>-147.59616219747619</v>
      </c>
      <c r="P64" s="72">
        <f t="shared" si="9"/>
        <v>-0.737980810987381</v>
      </c>
      <c r="Q64" s="72">
        <f t="shared" si="3"/>
        <v>-148.33414300846357</v>
      </c>
      <c r="R64" s="74">
        <f t="shared" si="10"/>
        <v>0</v>
      </c>
      <c r="S64" s="75">
        <f>IF(I64&gt;0,Q64-(SUM($J$7:J64)+$E$35),0)</f>
        <v>-148.33414300846357</v>
      </c>
      <c r="T64" s="76">
        <f t="shared" si="11"/>
        <v>0</v>
      </c>
      <c r="U64" s="76">
        <f t="shared" si="12"/>
        <v>0</v>
      </c>
      <c r="V64" s="77">
        <f t="shared" si="4"/>
        <v>58</v>
      </c>
      <c r="W64" s="78">
        <f t="shared" si="5"/>
        <v>-148.33414300846357</v>
      </c>
    </row>
    <row r="65" spans="9:23" x14ac:dyDescent="0.25">
      <c r="I65" s="79">
        <f t="shared" si="6"/>
        <v>386</v>
      </c>
      <c r="J65" s="72">
        <f t="shared" si="0"/>
        <v>0</v>
      </c>
      <c r="K65" s="80">
        <f t="shared" si="1"/>
        <v>0</v>
      </c>
      <c r="L65" s="72">
        <f t="shared" si="13"/>
        <v>0</v>
      </c>
      <c r="M65" s="72">
        <f>0</f>
        <v>0</v>
      </c>
      <c r="N65" s="72">
        <f t="shared" si="7"/>
        <v>0</v>
      </c>
      <c r="O65" s="72">
        <f t="shared" si="8"/>
        <v>-148.33414300846357</v>
      </c>
      <c r="P65" s="72">
        <f t="shared" si="9"/>
        <v>-0.74167071504231785</v>
      </c>
      <c r="Q65" s="72">
        <f t="shared" si="3"/>
        <v>-149.07581372350589</v>
      </c>
      <c r="R65" s="74">
        <f t="shared" si="10"/>
        <v>0</v>
      </c>
      <c r="S65" s="75">
        <f>IF(I65&gt;0,Q65-(SUM($J$7:J65)+$E$35),0)</f>
        <v>-149.07581372350589</v>
      </c>
      <c r="T65" s="76">
        <f t="shared" si="11"/>
        <v>0</v>
      </c>
      <c r="U65" s="76">
        <f t="shared" si="12"/>
        <v>0</v>
      </c>
      <c r="V65" s="77">
        <f t="shared" si="4"/>
        <v>59</v>
      </c>
      <c r="W65" s="78">
        <f t="shared" si="5"/>
        <v>-149.07581372350589</v>
      </c>
    </row>
    <row r="66" spans="9:23" x14ac:dyDescent="0.25">
      <c r="I66" s="79">
        <f t="shared" si="6"/>
        <v>385</v>
      </c>
      <c r="J66" s="72">
        <f t="shared" si="0"/>
        <v>0</v>
      </c>
      <c r="K66" s="80">
        <f t="shared" si="1"/>
        <v>0</v>
      </c>
      <c r="L66" s="72">
        <f t="shared" si="13"/>
        <v>0</v>
      </c>
      <c r="M66" s="72">
        <f>0</f>
        <v>0</v>
      </c>
      <c r="N66" s="72">
        <f t="shared" si="7"/>
        <v>0</v>
      </c>
      <c r="O66" s="72">
        <f t="shared" si="8"/>
        <v>-149.07581372350589</v>
      </c>
      <c r="P66" s="72">
        <f t="shared" si="9"/>
        <v>-0.74537906861752945</v>
      </c>
      <c r="Q66" s="72">
        <f t="shared" si="3"/>
        <v>-149.82119279212341</v>
      </c>
      <c r="R66" s="74">
        <f t="shared" si="10"/>
        <v>0</v>
      </c>
      <c r="S66" s="75">
        <f>IF(I66&gt;0,Q66-(SUM($J$7:J66)+$E$35),0)</f>
        <v>-149.82119279212341</v>
      </c>
      <c r="T66" s="76">
        <f t="shared" si="11"/>
        <v>0</v>
      </c>
      <c r="U66" s="76">
        <f t="shared" si="12"/>
        <v>0</v>
      </c>
      <c r="V66" s="77">
        <f t="shared" si="4"/>
        <v>60</v>
      </c>
      <c r="W66" s="78">
        <f t="shared" si="5"/>
        <v>-149.82119279212341</v>
      </c>
    </row>
    <row r="67" spans="9:23" x14ac:dyDescent="0.25">
      <c r="I67" s="82">
        <f t="shared" si="6"/>
        <v>384</v>
      </c>
      <c r="J67" s="72">
        <f t="shared" si="0"/>
        <v>0</v>
      </c>
      <c r="K67" s="83">
        <f t="shared" si="1"/>
        <v>0</v>
      </c>
      <c r="L67" s="72">
        <f t="shared" si="13"/>
        <v>24.95</v>
      </c>
      <c r="M67" s="72">
        <f>0</f>
        <v>0</v>
      </c>
      <c r="N67" s="72">
        <f t="shared" si="7"/>
        <v>0</v>
      </c>
      <c r="O67" s="72">
        <f t="shared" si="8"/>
        <v>-174.7711927921234</v>
      </c>
      <c r="P67" s="72">
        <f t="shared" si="9"/>
        <v>-0.87385596396061704</v>
      </c>
      <c r="Q67" s="72">
        <f t="shared" si="3"/>
        <v>-175.64504875608401</v>
      </c>
      <c r="R67" s="74">
        <f t="shared" si="10"/>
        <v>-24.95</v>
      </c>
      <c r="S67" s="75">
        <f>IF(I67&gt;0,Q67-(SUM($J$7:J67)+$E$35),0)</f>
        <v>-175.64504875608401</v>
      </c>
      <c r="T67" s="76">
        <f t="shared" si="11"/>
        <v>0</v>
      </c>
      <c r="U67" s="76">
        <f t="shared" si="12"/>
        <v>0</v>
      </c>
      <c r="V67" s="77">
        <f t="shared" si="4"/>
        <v>61</v>
      </c>
      <c r="W67" s="78">
        <f t="shared" si="5"/>
        <v>-175.64504875608401</v>
      </c>
    </row>
    <row r="68" spans="9:23" x14ac:dyDescent="0.25">
      <c r="I68" s="79">
        <f t="shared" si="6"/>
        <v>383</v>
      </c>
      <c r="J68" s="72">
        <f t="shared" si="0"/>
        <v>0</v>
      </c>
      <c r="K68" s="80"/>
      <c r="L68" s="72">
        <f t="shared" si="13"/>
        <v>0</v>
      </c>
      <c r="M68" s="72">
        <f>0</f>
        <v>0</v>
      </c>
      <c r="N68" s="72">
        <f t="shared" si="7"/>
        <v>0</v>
      </c>
      <c r="O68" s="72">
        <f t="shared" si="8"/>
        <v>-175.64504875608401</v>
      </c>
      <c r="P68" s="72">
        <f t="shared" si="9"/>
        <v>-0.87822524378042011</v>
      </c>
      <c r="Q68" s="72">
        <f t="shared" si="3"/>
        <v>-176.52327399986441</v>
      </c>
      <c r="R68" s="74">
        <f t="shared" si="10"/>
        <v>0</v>
      </c>
      <c r="S68" s="75">
        <f>IF(I68&gt;0,Q68-(SUM($J$7:J68)+$E$35),0)</f>
        <v>-176.52327399986441</v>
      </c>
      <c r="T68" s="76">
        <f t="shared" si="11"/>
        <v>0</v>
      </c>
      <c r="U68" s="76">
        <f t="shared" si="12"/>
        <v>0</v>
      </c>
      <c r="V68" s="77">
        <f t="shared" si="4"/>
        <v>62</v>
      </c>
      <c r="W68" s="78">
        <f t="shared" si="5"/>
        <v>-176.52327399986441</v>
      </c>
    </row>
    <row r="69" spans="9:23" x14ac:dyDescent="0.25">
      <c r="I69" s="79">
        <f t="shared" si="6"/>
        <v>382</v>
      </c>
      <c r="J69" s="72">
        <f t="shared" si="0"/>
        <v>0</v>
      </c>
      <c r="K69" s="80"/>
      <c r="L69" s="72">
        <f t="shared" si="13"/>
        <v>0</v>
      </c>
      <c r="M69" s="72">
        <f>0</f>
        <v>0</v>
      </c>
      <c r="N69" s="72">
        <f t="shared" si="7"/>
        <v>0</v>
      </c>
      <c r="O69" s="72">
        <f t="shared" si="8"/>
        <v>-176.52327399986441</v>
      </c>
      <c r="P69" s="72">
        <f t="shared" si="9"/>
        <v>-0.88261636999932214</v>
      </c>
      <c r="Q69" s="72">
        <f t="shared" si="3"/>
        <v>-177.40589036986373</v>
      </c>
      <c r="R69" s="74">
        <f t="shared" si="10"/>
        <v>0</v>
      </c>
      <c r="S69" s="75">
        <f>IF(I69&gt;0,Q69-(SUM($J$7:J69)+$E$35),0)</f>
        <v>-177.40589036986373</v>
      </c>
      <c r="T69" s="76">
        <f t="shared" si="11"/>
        <v>0</v>
      </c>
      <c r="U69" s="76">
        <f t="shared" si="12"/>
        <v>0</v>
      </c>
      <c r="V69" s="77">
        <f t="shared" si="4"/>
        <v>63</v>
      </c>
      <c r="W69" s="78">
        <f t="shared" si="5"/>
        <v>-177.40589036986373</v>
      </c>
    </row>
    <row r="70" spans="9:23" x14ac:dyDescent="0.25">
      <c r="I70" s="79">
        <f t="shared" si="6"/>
        <v>381</v>
      </c>
      <c r="J70" s="72">
        <f t="shared" si="0"/>
        <v>0</v>
      </c>
      <c r="K70" s="80"/>
      <c r="L70" s="72">
        <f t="shared" si="13"/>
        <v>0</v>
      </c>
      <c r="M70" s="72">
        <f>0</f>
        <v>0</v>
      </c>
      <c r="N70" s="72">
        <f t="shared" si="7"/>
        <v>0</v>
      </c>
      <c r="O70" s="72">
        <f t="shared" si="8"/>
        <v>-177.40589036986373</v>
      </c>
      <c r="P70" s="72">
        <f t="shared" si="9"/>
        <v>-0.8870294518493187</v>
      </c>
      <c r="Q70" s="72">
        <f t="shared" si="3"/>
        <v>-178.29291982171304</v>
      </c>
      <c r="R70" s="74">
        <f t="shared" si="10"/>
        <v>0</v>
      </c>
      <c r="S70" s="75">
        <f>IF(I70&gt;0,Q70-(SUM($J$7:J70)+$E$35),0)</f>
        <v>-178.29291982171304</v>
      </c>
      <c r="T70" s="76">
        <f t="shared" si="11"/>
        <v>0</v>
      </c>
      <c r="U70" s="76">
        <f t="shared" si="12"/>
        <v>0</v>
      </c>
      <c r="V70" s="77">
        <f t="shared" si="4"/>
        <v>64</v>
      </c>
      <c r="W70" s="78">
        <f t="shared" si="5"/>
        <v>-178.29291982171304</v>
      </c>
    </row>
    <row r="71" spans="9:23" x14ac:dyDescent="0.25">
      <c r="I71" s="79">
        <f t="shared" si="6"/>
        <v>380</v>
      </c>
      <c r="J71" s="72">
        <f t="shared" ref="J71:J134" si="14">(IF(I71&gt;0,$J$5,0))</f>
        <v>0</v>
      </c>
      <c r="K71" s="80"/>
      <c r="L71" s="72">
        <f t="shared" si="13"/>
        <v>0</v>
      </c>
      <c r="M71" s="72">
        <f>0</f>
        <v>0</v>
      </c>
      <c r="N71" s="72">
        <f t="shared" si="7"/>
        <v>0</v>
      </c>
      <c r="O71" s="72">
        <f t="shared" si="8"/>
        <v>-178.29291982171304</v>
      </c>
      <c r="P71" s="72">
        <f t="shared" si="9"/>
        <v>-0.89146459910856524</v>
      </c>
      <c r="Q71" s="72">
        <f t="shared" ref="Q71:Q134" si="15">O71+P71</f>
        <v>-179.1843844208216</v>
      </c>
      <c r="R71" s="74">
        <f t="shared" si="10"/>
        <v>0</v>
      </c>
      <c r="S71" s="75">
        <f>IF(I71&gt;0,Q71-(SUM($J$7:J71)+$E$35),0)</f>
        <v>-179.1843844208216</v>
      </c>
      <c r="T71" s="76">
        <f t="shared" si="11"/>
        <v>0</v>
      </c>
      <c r="U71" s="76">
        <f t="shared" si="12"/>
        <v>0</v>
      </c>
      <c r="V71" s="77">
        <f t="shared" ref="V71:V134" si="16">$I$5-I72</f>
        <v>65</v>
      </c>
      <c r="W71" s="78">
        <f t="shared" ref="W71:W134" si="17">Q71</f>
        <v>-179.1843844208216</v>
      </c>
    </row>
    <row r="72" spans="9:23" x14ac:dyDescent="0.25">
      <c r="I72" s="79">
        <f t="shared" ref="I72:I135" si="18">IF(I71-1&gt;0,I71-1,0)</f>
        <v>379</v>
      </c>
      <c r="J72" s="72">
        <f t="shared" si="14"/>
        <v>0</v>
      </c>
      <c r="K72" s="80"/>
      <c r="L72" s="72">
        <f t="shared" si="13"/>
        <v>0</v>
      </c>
      <c r="M72" s="72">
        <f>0</f>
        <v>0</v>
      </c>
      <c r="N72" s="72">
        <f t="shared" ref="N72:N135" si="19">IF(I72&gt;0,O72*($N$5/12),0)</f>
        <v>0</v>
      </c>
      <c r="O72" s="72">
        <f t="shared" ref="O72:O135" si="20">IF(I72&gt;0,(Q71+R72)*(1-($N$5/12)),0)</f>
        <v>-179.1843844208216</v>
      </c>
      <c r="P72" s="72">
        <f t="shared" ref="P72:P135" si="21">O72*($B$15/12)</f>
        <v>-0.89592192210410804</v>
      </c>
      <c r="Q72" s="72">
        <f t="shared" si="15"/>
        <v>-180.0803063429257</v>
      </c>
      <c r="R72" s="74">
        <f t="shared" ref="R72:R135" si="22">IF(I72&gt;0,(J72-K72-L72-M72),0)</f>
        <v>0</v>
      </c>
      <c r="S72" s="75">
        <f>IF(I72&gt;0,Q72-(SUM($J$7:J72)+$E$35),0)</f>
        <v>-180.0803063429257</v>
      </c>
      <c r="T72" s="76">
        <f t="shared" ref="T72:T135" si="23">IF(S72&lt;0,0,1)</f>
        <v>0</v>
      </c>
      <c r="U72" s="76">
        <f t="shared" ref="U72:U135" si="24">T73-T72</f>
        <v>0</v>
      </c>
      <c r="V72" s="77">
        <f t="shared" si="16"/>
        <v>66</v>
      </c>
      <c r="W72" s="78">
        <f t="shared" si="17"/>
        <v>-180.0803063429257</v>
      </c>
    </row>
    <row r="73" spans="9:23" x14ac:dyDescent="0.25">
      <c r="I73" s="79">
        <f t="shared" si="18"/>
        <v>378</v>
      </c>
      <c r="J73" s="72">
        <f t="shared" si="14"/>
        <v>0</v>
      </c>
      <c r="K73" s="80"/>
      <c r="L73" s="72">
        <f t="shared" si="13"/>
        <v>0</v>
      </c>
      <c r="M73" s="72">
        <f>0</f>
        <v>0</v>
      </c>
      <c r="N73" s="72">
        <f t="shared" si="19"/>
        <v>0</v>
      </c>
      <c r="O73" s="72">
        <f t="shared" si="20"/>
        <v>-180.0803063429257</v>
      </c>
      <c r="P73" s="72">
        <f t="shared" si="21"/>
        <v>-0.90040153171462844</v>
      </c>
      <c r="Q73" s="72">
        <f t="shared" si="15"/>
        <v>-180.98070787464033</v>
      </c>
      <c r="R73" s="74">
        <f t="shared" si="22"/>
        <v>0</v>
      </c>
      <c r="S73" s="75">
        <f>IF(I73&gt;0,Q73-(SUM($J$7:J73)+$E$35),0)</f>
        <v>-180.98070787464033</v>
      </c>
      <c r="T73" s="76">
        <f t="shared" si="23"/>
        <v>0</v>
      </c>
      <c r="U73" s="76">
        <f t="shared" si="24"/>
        <v>0</v>
      </c>
      <c r="V73" s="77">
        <f t="shared" si="16"/>
        <v>67</v>
      </c>
      <c r="W73" s="78">
        <f t="shared" si="17"/>
        <v>-180.98070787464033</v>
      </c>
    </row>
    <row r="74" spans="9:23" x14ac:dyDescent="0.25">
      <c r="I74" s="79">
        <f t="shared" si="18"/>
        <v>377</v>
      </c>
      <c r="J74" s="72">
        <f t="shared" si="14"/>
        <v>0</v>
      </c>
      <c r="K74" s="80"/>
      <c r="L74" s="72">
        <f t="shared" si="13"/>
        <v>0</v>
      </c>
      <c r="M74" s="72">
        <f>0</f>
        <v>0</v>
      </c>
      <c r="N74" s="72">
        <f t="shared" si="19"/>
        <v>0</v>
      </c>
      <c r="O74" s="72">
        <f t="shared" si="20"/>
        <v>-180.98070787464033</v>
      </c>
      <c r="P74" s="72">
        <f t="shared" si="21"/>
        <v>-0.90490353937320167</v>
      </c>
      <c r="Q74" s="72">
        <f t="shared" si="15"/>
        <v>-181.88561141401354</v>
      </c>
      <c r="R74" s="74">
        <f t="shared" si="22"/>
        <v>0</v>
      </c>
      <c r="S74" s="75">
        <f>IF(I74&gt;0,Q74-(SUM($J$7:J74)+$E$35),0)</f>
        <v>-181.88561141401354</v>
      </c>
      <c r="T74" s="76">
        <f t="shared" si="23"/>
        <v>0</v>
      </c>
      <c r="U74" s="76">
        <f t="shared" si="24"/>
        <v>0</v>
      </c>
      <c r="V74" s="77">
        <f t="shared" si="16"/>
        <v>68</v>
      </c>
      <c r="W74" s="78">
        <f t="shared" si="17"/>
        <v>-181.88561141401354</v>
      </c>
    </row>
    <row r="75" spans="9:23" x14ac:dyDescent="0.25">
      <c r="I75" s="79">
        <f t="shared" si="18"/>
        <v>376</v>
      </c>
      <c r="J75" s="72">
        <f t="shared" si="14"/>
        <v>0</v>
      </c>
      <c r="K75" s="80"/>
      <c r="L75" s="72">
        <f t="shared" si="13"/>
        <v>0</v>
      </c>
      <c r="M75" s="72">
        <f>0</f>
        <v>0</v>
      </c>
      <c r="N75" s="72">
        <f t="shared" si="19"/>
        <v>0</v>
      </c>
      <c r="O75" s="72">
        <f t="shared" si="20"/>
        <v>-181.88561141401354</v>
      </c>
      <c r="P75" s="72">
        <f t="shared" si="21"/>
        <v>-0.90942805707006769</v>
      </c>
      <c r="Q75" s="72">
        <f t="shared" si="15"/>
        <v>-182.79503947108361</v>
      </c>
      <c r="R75" s="74">
        <f t="shared" si="22"/>
        <v>0</v>
      </c>
      <c r="S75" s="75">
        <f>IF(I75&gt;0,Q75-(SUM($J$7:J75)+$E$35),0)</f>
        <v>-182.79503947108361</v>
      </c>
      <c r="T75" s="76">
        <f t="shared" si="23"/>
        <v>0</v>
      </c>
      <c r="U75" s="76">
        <f t="shared" si="24"/>
        <v>0</v>
      </c>
      <c r="V75" s="77">
        <f t="shared" si="16"/>
        <v>69</v>
      </c>
      <c r="W75" s="78">
        <f t="shared" si="17"/>
        <v>-182.79503947108361</v>
      </c>
    </row>
    <row r="76" spans="9:23" x14ac:dyDescent="0.25">
      <c r="I76" s="79">
        <f t="shared" si="18"/>
        <v>375</v>
      </c>
      <c r="J76" s="72">
        <f t="shared" si="14"/>
        <v>0</v>
      </c>
      <c r="K76" s="80"/>
      <c r="L76" s="72">
        <f t="shared" si="13"/>
        <v>0</v>
      </c>
      <c r="M76" s="72">
        <f>0</f>
        <v>0</v>
      </c>
      <c r="N76" s="72">
        <f t="shared" si="19"/>
        <v>0</v>
      </c>
      <c r="O76" s="72">
        <f t="shared" si="20"/>
        <v>-182.79503947108361</v>
      </c>
      <c r="P76" s="72">
        <f t="shared" si="21"/>
        <v>-0.9139751973554181</v>
      </c>
      <c r="Q76" s="72">
        <f t="shared" si="15"/>
        <v>-183.70901466843904</v>
      </c>
      <c r="R76" s="74">
        <f t="shared" si="22"/>
        <v>0</v>
      </c>
      <c r="S76" s="75">
        <f>IF(I76&gt;0,Q76-(SUM($J$7:J76)+$E$35),0)</f>
        <v>-183.70901466843904</v>
      </c>
      <c r="T76" s="76">
        <f t="shared" si="23"/>
        <v>0</v>
      </c>
      <c r="U76" s="76">
        <f t="shared" si="24"/>
        <v>0</v>
      </c>
      <c r="V76" s="77">
        <f t="shared" si="16"/>
        <v>70</v>
      </c>
      <c r="W76" s="78">
        <f t="shared" si="17"/>
        <v>-183.70901466843904</v>
      </c>
    </row>
    <row r="77" spans="9:23" x14ac:dyDescent="0.25">
      <c r="I77" s="79">
        <f t="shared" si="18"/>
        <v>374</v>
      </c>
      <c r="J77" s="72">
        <f t="shared" si="14"/>
        <v>0</v>
      </c>
      <c r="K77" s="80"/>
      <c r="L77" s="72">
        <f t="shared" si="13"/>
        <v>0</v>
      </c>
      <c r="M77" s="72">
        <f>0</f>
        <v>0</v>
      </c>
      <c r="N77" s="72">
        <f t="shared" si="19"/>
        <v>0</v>
      </c>
      <c r="O77" s="72">
        <f t="shared" si="20"/>
        <v>-183.70901466843904</v>
      </c>
      <c r="P77" s="72">
        <f t="shared" si="21"/>
        <v>-0.91854507334219526</v>
      </c>
      <c r="Q77" s="72">
        <f t="shared" si="15"/>
        <v>-184.62755974178123</v>
      </c>
      <c r="R77" s="74">
        <f t="shared" si="22"/>
        <v>0</v>
      </c>
      <c r="S77" s="75">
        <f>IF(I77&gt;0,Q77-(SUM($J$7:J77)+$E$35),0)</f>
        <v>-184.62755974178123</v>
      </c>
      <c r="T77" s="76">
        <f t="shared" si="23"/>
        <v>0</v>
      </c>
      <c r="U77" s="76">
        <f t="shared" si="24"/>
        <v>0</v>
      </c>
      <c r="V77" s="77">
        <f t="shared" si="16"/>
        <v>71</v>
      </c>
      <c r="W77" s="78">
        <f t="shared" si="17"/>
        <v>-184.62755974178123</v>
      </c>
    </row>
    <row r="78" spans="9:23" x14ac:dyDescent="0.25">
      <c r="I78" s="79">
        <f t="shared" si="18"/>
        <v>373</v>
      </c>
      <c r="J78" s="72">
        <f t="shared" si="14"/>
        <v>0</v>
      </c>
      <c r="K78" s="80"/>
      <c r="L78" s="72">
        <f t="shared" si="13"/>
        <v>0</v>
      </c>
      <c r="M78" s="72">
        <f>0</f>
        <v>0</v>
      </c>
      <c r="N78" s="72">
        <f t="shared" si="19"/>
        <v>0</v>
      </c>
      <c r="O78" s="72">
        <f t="shared" si="20"/>
        <v>-184.62755974178123</v>
      </c>
      <c r="P78" s="72">
        <f t="shared" si="21"/>
        <v>-0.92313779870890611</v>
      </c>
      <c r="Q78" s="72">
        <f t="shared" si="15"/>
        <v>-185.55069754049012</v>
      </c>
      <c r="R78" s="74">
        <f t="shared" si="22"/>
        <v>0</v>
      </c>
      <c r="S78" s="75">
        <f>IF(I78&gt;0,Q78-(SUM($J$7:J78)+$E$35),0)</f>
        <v>-185.55069754049012</v>
      </c>
      <c r="T78" s="76">
        <f t="shared" si="23"/>
        <v>0</v>
      </c>
      <c r="U78" s="76">
        <f t="shared" si="24"/>
        <v>0</v>
      </c>
      <c r="V78" s="77">
        <f t="shared" si="16"/>
        <v>72</v>
      </c>
      <c r="W78" s="78">
        <f t="shared" si="17"/>
        <v>-185.55069754049012</v>
      </c>
    </row>
    <row r="79" spans="9:23" x14ac:dyDescent="0.25">
      <c r="I79" s="82">
        <f t="shared" si="18"/>
        <v>372</v>
      </c>
      <c r="J79" s="72">
        <f t="shared" si="14"/>
        <v>0</v>
      </c>
      <c r="K79" s="83"/>
      <c r="L79" s="72">
        <f t="shared" si="13"/>
        <v>24.95</v>
      </c>
      <c r="M79" s="72">
        <f>0</f>
        <v>0</v>
      </c>
      <c r="N79" s="72">
        <f t="shared" si="19"/>
        <v>0</v>
      </c>
      <c r="O79" s="72">
        <f t="shared" si="20"/>
        <v>-210.50069754049011</v>
      </c>
      <c r="P79" s="72">
        <f t="shared" si="21"/>
        <v>-1.0525034877024506</v>
      </c>
      <c r="Q79" s="72">
        <f t="shared" si="15"/>
        <v>-211.55320102819255</v>
      </c>
      <c r="R79" s="74">
        <f t="shared" si="22"/>
        <v>-24.95</v>
      </c>
      <c r="S79" s="75">
        <f>IF(I79&gt;0,Q79-(SUM($J$7:J79)+$E$35),0)</f>
        <v>-211.55320102819255</v>
      </c>
      <c r="T79" s="76">
        <f t="shared" si="23"/>
        <v>0</v>
      </c>
      <c r="U79" s="76">
        <f t="shared" si="24"/>
        <v>0</v>
      </c>
      <c r="V79" s="77">
        <f t="shared" si="16"/>
        <v>73</v>
      </c>
      <c r="W79" s="78">
        <f t="shared" si="17"/>
        <v>-211.55320102819255</v>
      </c>
    </row>
    <row r="80" spans="9:23" x14ac:dyDescent="0.25">
      <c r="I80" s="79">
        <f t="shared" si="18"/>
        <v>371</v>
      </c>
      <c r="J80" s="72">
        <f t="shared" si="14"/>
        <v>0</v>
      </c>
      <c r="K80" s="80"/>
      <c r="L80" s="72">
        <f t="shared" si="13"/>
        <v>0</v>
      </c>
      <c r="M80" s="72">
        <f>0</f>
        <v>0</v>
      </c>
      <c r="N80" s="72">
        <f t="shared" si="19"/>
        <v>0</v>
      </c>
      <c r="O80" s="72">
        <f t="shared" si="20"/>
        <v>-211.55320102819255</v>
      </c>
      <c r="P80" s="72">
        <f t="shared" si="21"/>
        <v>-1.0577660051409628</v>
      </c>
      <c r="Q80" s="72">
        <f t="shared" si="15"/>
        <v>-212.61096703333351</v>
      </c>
      <c r="R80" s="74">
        <f t="shared" si="22"/>
        <v>0</v>
      </c>
      <c r="S80" s="75">
        <f>IF(I80&gt;0,Q80-(SUM($J$7:J80)+$E$35),0)</f>
        <v>-212.61096703333351</v>
      </c>
      <c r="T80" s="76">
        <f t="shared" si="23"/>
        <v>0</v>
      </c>
      <c r="U80" s="76">
        <f t="shared" si="24"/>
        <v>0</v>
      </c>
      <c r="V80" s="77">
        <f t="shared" si="16"/>
        <v>74</v>
      </c>
      <c r="W80" s="78">
        <f t="shared" si="17"/>
        <v>-212.61096703333351</v>
      </c>
    </row>
    <row r="81" spans="9:23" x14ac:dyDescent="0.25">
      <c r="I81" s="79">
        <f t="shared" si="18"/>
        <v>370</v>
      </c>
      <c r="J81" s="72">
        <f t="shared" si="14"/>
        <v>0</v>
      </c>
      <c r="K81" s="80"/>
      <c r="L81" s="72">
        <f t="shared" si="13"/>
        <v>0</v>
      </c>
      <c r="M81" s="72">
        <f>0</f>
        <v>0</v>
      </c>
      <c r="N81" s="72">
        <f t="shared" si="19"/>
        <v>0</v>
      </c>
      <c r="O81" s="72">
        <f t="shared" si="20"/>
        <v>-212.61096703333351</v>
      </c>
      <c r="P81" s="72">
        <f t="shared" si="21"/>
        <v>-1.0630548351666675</v>
      </c>
      <c r="Q81" s="72">
        <f t="shared" si="15"/>
        <v>-213.67402186850018</v>
      </c>
      <c r="R81" s="74">
        <f t="shared" si="22"/>
        <v>0</v>
      </c>
      <c r="S81" s="75">
        <f>IF(I81&gt;0,Q81-(SUM($J$7:J81)+$E$35),0)</f>
        <v>-213.67402186850018</v>
      </c>
      <c r="T81" s="76">
        <f t="shared" si="23"/>
        <v>0</v>
      </c>
      <c r="U81" s="76">
        <f t="shared" si="24"/>
        <v>0</v>
      </c>
      <c r="V81" s="77">
        <f t="shared" si="16"/>
        <v>75</v>
      </c>
      <c r="W81" s="78">
        <f t="shared" si="17"/>
        <v>-213.67402186850018</v>
      </c>
    </row>
    <row r="82" spans="9:23" x14ac:dyDescent="0.25">
      <c r="I82" s="79">
        <f t="shared" si="18"/>
        <v>369</v>
      </c>
      <c r="J82" s="72">
        <f t="shared" si="14"/>
        <v>0</v>
      </c>
      <c r="K82" s="80"/>
      <c r="L82" s="72">
        <f t="shared" si="13"/>
        <v>0</v>
      </c>
      <c r="M82" s="72">
        <f>0</f>
        <v>0</v>
      </c>
      <c r="N82" s="72">
        <f t="shared" si="19"/>
        <v>0</v>
      </c>
      <c r="O82" s="72">
        <f t="shared" si="20"/>
        <v>-213.67402186850018</v>
      </c>
      <c r="P82" s="72">
        <f t="shared" si="21"/>
        <v>-1.0683701093425009</v>
      </c>
      <c r="Q82" s="72">
        <f t="shared" si="15"/>
        <v>-214.74239197784269</v>
      </c>
      <c r="R82" s="74">
        <f t="shared" si="22"/>
        <v>0</v>
      </c>
      <c r="S82" s="75">
        <f>IF(I82&gt;0,Q82-(SUM($J$7:J82)+$E$35),0)</f>
        <v>-214.74239197784269</v>
      </c>
      <c r="T82" s="76">
        <f t="shared" si="23"/>
        <v>0</v>
      </c>
      <c r="U82" s="76">
        <f t="shared" si="24"/>
        <v>0</v>
      </c>
      <c r="V82" s="77">
        <f t="shared" si="16"/>
        <v>76</v>
      </c>
      <c r="W82" s="78">
        <f t="shared" si="17"/>
        <v>-214.74239197784269</v>
      </c>
    </row>
    <row r="83" spans="9:23" x14ac:dyDescent="0.25">
      <c r="I83" s="79">
        <f t="shared" si="18"/>
        <v>368</v>
      </c>
      <c r="J83" s="72">
        <f t="shared" si="14"/>
        <v>0</v>
      </c>
      <c r="K83" s="80"/>
      <c r="L83" s="72">
        <f t="shared" si="13"/>
        <v>0</v>
      </c>
      <c r="M83" s="72">
        <f>0</f>
        <v>0</v>
      </c>
      <c r="N83" s="72">
        <f t="shared" si="19"/>
        <v>0</v>
      </c>
      <c r="O83" s="72">
        <f t="shared" si="20"/>
        <v>-214.74239197784269</v>
      </c>
      <c r="P83" s="72">
        <f t="shared" si="21"/>
        <v>-1.0737119598892135</v>
      </c>
      <c r="Q83" s="72">
        <f t="shared" si="15"/>
        <v>-215.8161039377319</v>
      </c>
      <c r="R83" s="74">
        <f t="shared" si="22"/>
        <v>0</v>
      </c>
      <c r="S83" s="75">
        <f>IF(I83&gt;0,Q83-(SUM($J$7:J83)+$E$35),0)</f>
        <v>-215.8161039377319</v>
      </c>
      <c r="T83" s="76">
        <f t="shared" si="23"/>
        <v>0</v>
      </c>
      <c r="U83" s="76">
        <f t="shared" si="24"/>
        <v>0</v>
      </c>
      <c r="V83" s="77">
        <f t="shared" si="16"/>
        <v>77</v>
      </c>
      <c r="W83" s="78">
        <f t="shared" si="17"/>
        <v>-215.8161039377319</v>
      </c>
    </row>
    <row r="84" spans="9:23" x14ac:dyDescent="0.25">
      <c r="I84" s="79">
        <f t="shared" si="18"/>
        <v>367</v>
      </c>
      <c r="J84" s="72">
        <f t="shared" si="14"/>
        <v>0</v>
      </c>
      <c r="K84" s="80"/>
      <c r="L84" s="72">
        <f t="shared" si="13"/>
        <v>0</v>
      </c>
      <c r="M84" s="72">
        <f>0</f>
        <v>0</v>
      </c>
      <c r="N84" s="72">
        <f t="shared" si="19"/>
        <v>0</v>
      </c>
      <c r="O84" s="72">
        <f t="shared" si="20"/>
        <v>-215.8161039377319</v>
      </c>
      <c r="P84" s="72">
        <f t="shared" si="21"/>
        <v>-1.0790805196886595</v>
      </c>
      <c r="Q84" s="72">
        <f t="shared" si="15"/>
        <v>-216.89518445742056</v>
      </c>
      <c r="R84" s="74">
        <f t="shared" si="22"/>
        <v>0</v>
      </c>
      <c r="S84" s="75">
        <f>IF(I84&gt;0,Q84-(SUM($J$7:J84)+$E$35),0)</f>
        <v>-216.89518445742056</v>
      </c>
      <c r="T84" s="76">
        <f t="shared" si="23"/>
        <v>0</v>
      </c>
      <c r="U84" s="76">
        <f t="shared" si="24"/>
        <v>0</v>
      </c>
      <c r="V84" s="77">
        <f t="shared" si="16"/>
        <v>78</v>
      </c>
      <c r="W84" s="78">
        <f t="shared" si="17"/>
        <v>-216.89518445742056</v>
      </c>
    </row>
    <row r="85" spans="9:23" x14ac:dyDescent="0.25">
      <c r="I85" s="79">
        <f t="shared" si="18"/>
        <v>366</v>
      </c>
      <c r="J85" s="72">
        <f t="shared" si="14"/>
        <v>0</v>
      </c>
      <c r="K85" s="80"/>
      <c r="L85" s="72">
        <f t="shared" si="13"/>
        <v>0</v>
      </c>
      <c r="M85" s="72">
        <f>0</f>
        <v>0</v>
      </c>
      <c r="N85" s="72">
        <f t="shared" si="19"/>
        <v>0</v>
      </c>
      <c r="O85" s="72">
        <f t="shared" si="20"/>
        <v>-216.89518445742056</v>
      </c>
      <c r="P85" s="72">
        <f t="shared" si="21"/>
        <v>-1.0844759222871028</v>
      </c>
      <c r="Q85" s="72">
        <f t="shared" si="15"/>
        <v>-217.97966037970767</v>
      </c>
      <c r="R85" s="74">
        <f t="shared" si="22"/>
        <v>0</v>
      </c>
      <c r="S85" s="75">
        <f>IF(I85&gt;0,Q85-(SUM($J$7:J85)+$E$35),0)</f>
        <v>-217.97966037970767</v>
      </c>
      <c r="T85" s="76">
        <f t="shared" si="23"/>
        <v>0</v>
      </c>
      <c r="U85" s="76">
        <f t="shared" si="24"/>
        <v>0</v>
      </c>
      <c r="V85" s="77">
        <f t="shared" si="16"/>
        <v>79</v>
      </c>
      <c r="W85" s="78">
        <f t="shared" si="17"/>
        <v>-217.97966037970767</v>
      </c>
    </row>
    <row r="86" spans="9:23" x14ac:dyDescent="0.25">
      <c r="I86" s="79">
        <f t="shared" si="18"/>
        <v>365</v>
      </c>
      <c r="J86" s="72">
        <f t="shared" si="14"/>
        <v>0</v>
      </c>
      <c r="K86" s="80"/>
      <c r="L86" s="72">
        <f t="shared" si="13"/>
        <v>0</v>
      </c>
      <c r="M86" s="72">
        <f>0</f>
        <v>0</v>
      </c>
      <c r="N86" s="72">
        <f t="shared" si="19"/>
        <v>0</v>
      </c>
      <c r="O86" s="72">
        <f t="shared" si="20"/>
        <v>-217.97966037970767</v>
      </c>
      <c r="P86" s="72">
        <f t="shared" si="21"/>
        <v>-1.0898983018985384</v>
      </c>
      <c r="Q86" s="72">
        <f t="shared" si="15"/>
        <v>-219.0695586816062</v>
      </c>
      <c r="R86" s="74">
        <f t="shared" si="22"/>
        <v>0</v>
      </c>
      <c r="S86" s="75">
        <f>IF(I86&gt;0,Q86-(SUM($J$7:J86)+$E$35),0)</f>
        <v>-219.0695586816062</v>
      </c>
      <c r="T86" s="76">
        <f t="shared" si="23"/>
        <v>0</v>
      </c>
      <c r="U86" s="76">
        <f t="shared" si="24"/>
        <v>0</v>
      </c>
      <c r="V86" s="77">
        <f t="shared" si="16"/>
        <v>80</v>
      </c>
      <c r="W86" s="78">
        <f t="shared" si="17"/>
        <v>-219.0695586816062</v>
      </c>
    </row>
    <row r="87" spans="9:23" x14ac:dyDescent="0.25">
      <c r="I87" s="79">
        <f t="shared" si="18"/>
        <v>364</v>
      </c>
      <c r="J87" s="72">
        <f t="shared" si="14"/>
        <v>0</v>
      </c>
      <c r="K87" s="80"/>
      <c r="L87" s="72">
        <f t="shared" si="13"/>
        <v>0</v>
      </c>
      <c r="M87" s="72">
        <f>0</f>
        <v>0</v>
      </c>
      <c r="N87" s="72">
        <f t="shared" si="19"/>
        <v>0</v>
      </c>
      <c r="O87" s="72">
        <f t="shared" si="20"/>
        <v>-219.0695586816062</v>
      </c>
      <c r="P87" s="72">
        <f t="shared" si="21"/>
        <v>-1.0953477934080309</v>
      </c>
      <c r="Q87" s="72">
        <f t="shared" si="15"/>
        <v>-220.16490647501422</v>
      </c>
      <c r="R87" s="74">
        <f t="shared" si="22"/>
        <v>0</v>
      </c>
      <c r="S87" s="75">
        <f>IF(I87&gt;0,Q87-(SUM($J$7:J87)+$E$35),0)</f>
        <v>-220.16490647501422</v>
      </c>
      <c r="T87" s="76">
        <f t="shared" si="23"/>
        <v>0</v>
      </c>
      <c r="U87" s="76">
        <f t="shared" si="24"/>
        <v>0</v>
      </c>
      <c r="V87" s="77">
        <f t="shared" si="16"/>
        <v>81</v>
      </c>
      <c r="W87" s="78">
        <f t="shared" si="17"/>
        <v>-220.16490647501422</v>
      </c>
    </row>
    <row r="88" spans="9:23" x14ac:dyDescent="0.25">
      <c r="I88" s="79">
        <f t="shared" si="18"/>
        <v>363</v>
      </c>
      <c r="J88" s="72">
        <f t="shared" si="14"/>
        <v>0</v>
      </c>
      <c r="K88" s="80"/>
      <c r="L88" s="72">
        <f t="shared" si="13"/>
        <v>0</v>
      </c>
      <c r="M88" s="72">
        <f>0</f>
        <v>0</v>
      </c>
      <c r="N88" s="72">
        <f t="shared" si="19"/>
        <v>0</v>
      </c>
      <c r="O88" s="72">
        <f t="shared" si="20"/>
        <v>-220.16490647501422</v>
      </c>
      <c r="P88" s="72">
        <f t="shared" si="21"/>
        <v>-1.1008245323750712</v>
      </c>
      <c r="Q88" s="72">
        <f t="shared" si="15"/>
        <v>-221.26573100738929</v>
      </c>
      <c r="R88" s="74">
        <f t="shared" si="22"/>
        <v>0</v>
      </c>
      <c r="S88" s="75">
        <f>IF(I88&gt;0,Q88-(SUM($J$7:J88)+$E$35),0)</f>
        <v>-221.26573100738929</v>
      </c>
      <c r="T88" s="76">
        <f t="shared" si="23"/>
        <v>0</v>
      </c>
      <c r="U88" s="76">
        <f t="shared" si="24"/>
        <v>0</v>
      </c>
      <c r="V88" s="77">
        <f t="shared" si="16"/>
        <v>82</v>
      </c>
      <c r="W88" s="78">
        <f t="shared" si="17"/>
        <v>-221.26573100738929</v>
      </c>
    </row>
    <row r="89" spans="9:23" x14ac:dyDescent="0.25">
      <c r="I89" s="79">
        <f t="shared" si="18"/>
        <v>362</v>
      </c>
      <c r="J89" s="72">
        <f t="shared" si="14"/>
        <v>0</v>
      </c>
      <c r="K89" s="80"/>
      <c r="L89" s="72">
        <f t="shared" si="13"/>
        <v>0</v>
      </c>
      <c r="M89" s="72">
        <f>0</f>
        <v>0</v>
      </c>
      <c r="N89" s="72">
        <f t="shared" si="19"/>
        <v>0</v>
      </c>
      <c r="O89" s="72">
        <f t="shared" si="20"/>
        <v>-221.26573100738929</v>
      </c>
      <c r="P89" s="72">
        <f t="shared" si="21"/>
        <v>-1.1063286550369464</v>
      </c>
      <c r="Q89" s="72">
        <f t="shared" si="15"/>
        <v>-222.37205966242624</v>
      </c>
      <c r="R89" s="74">
        <f t="shared" si="22"/>
        <v>0</v>
      </c>
      <c r="S89" s="75">
        <f>IF(I89&gt;0,Q89-(SUM($J$7:J89)+$E$35),0)</f>
        <v>-222.37205966242624</v>
      </c>
      <c r="T89" s="76">
        <f t="shared" si="23"/>
        <v>0</v>
      </c>
      <c r="U89" s="76">
        <f t="shared" si="24"/>
        <v>0</v>
      </c>
      <c r="V89" s="77">
        <f t="shared" si="16"/>
        <v>83</v>
      </c>
      <c r="W89" s="78">
        <f t="shared" si="17"/>
        <v>-222.37205966242624</v>
      </c>
    </row>
    <row r="90" spans="9:23" x14ac:dyDescent="0.25">
      <c r="I90" s="79">
        <f t="shared" si="18"/>
        <v>361</v>
      </c>
      <c r="J90" s="72">
        <f t="shared" si="14"/>
        <v>0</v>
      </c>
      <c r="K90" s="80"/>
      <c r="L90" s="72">
        <f t="shared" si="13"/>
        <v>0</v>
      </c>
      <c r="M90" s="72">
        <f>0</f>
        <v>0</v>
      </c>
      <c r="N90" s="72">
        <f t="shared" si="19"/>
        <v>0</v>
      </c>
      <c r="O90" s="72">
        <f t="shared" si="20"/>
        <v>-222.37205966242624</v>
      </c>
      <c r="P90" s="72">
        <f t="shared" si="21"/>
        <v>-1.1118602983121313</v>
      </c>
      <c r="Q90" s="72">
        <f t="shared" si="15"/>
        <v>-223.48391996073838</v>
      </c>
      <c r="R90" s="74">
        <f t="shared" si="22"/>
        <v>0</v>
      </c>
      <c r="S90" s="75">
        <f>IF(I90&gt;0,Q90-(SUM($J$7:J90)+$E$35),0)</f>
        <v>-223.48391996073838</v>
      </c>
      <c r="T90" s="76">
        <f t="shared" si="23"/>
        <v>0</v>
      </c>
      <c r="U90" s="76">
        <f t="shared" si="24"/>
        <v>0</v>
      </c>
      <c r="V90" s="77">
        <f t="shared" si="16"/>
        <v>84</v>
      </c>
      <c r="W90" s="78">
        <f t="shared" si="17"/>
        <v>-223.48391996073838</v>
      </c>
    </row>
    <row r="91" spans="9:23" x14ac:dyDescent="0.25">
      <c r="I91" s="82">
        <f t="shared" si="18"/>
        <v>360</v>
      </c>
      <c r="J91" s="72">
        <f t="shared" si="14"/>
        <v>0</v>
      </c>
      <c r="K91" s="83"/>
      <c r="L91" s="72">
        <f t="shared" si="13"/>
        <v>24.95</v>
      </c>
      <c r="M91" s="72">
        <f>0</f>
        <v>0</v>
      </c>
      <c r="N91" s="72">
        <f t="shared" si="19"/>
        <v>0</v>
      </c>
      <c r="O91" s="72">
        <f t="shared" si="20"/>
        <v>-248.43391996073836</v>
      </c>
      <c r="P91" s="72">
        <f t="shared" si="21"/>
        <v>-1.2421695998036919</v>
      </c>
      <c r="Q91" s="72">
        <f t="shared" si="15"/>
        <v>-249.67608956054207</v>
      </c>
      <c r="R91" s="74">
        <f t="shared" si="22"/>
        <v>-24.95</v>
      </c>
      <c r="S91" s="75">
        <f>IF(I91&gt;0,Q91-(SUM($J$7:J91)+$E$35),0)</f>
        <v>-249.67608956054207</v>
      </c>
      <c r="T91" s="76">
        <f t="shared" si="23"/>
        <v>0</v>
      </c>
      <c r="U91" s="76">
        <f t="shared" si="24"/>
        <v>0</v>
      </c>
      <c r="V91" s="77">
        <f t="shared" si="16"/>
        <v>85</v>
      </c>
      <c r="W91" s="78">
        <f t="shared" si="17"/>
        <v>-249.67608956054207</v>
      </c>
    </row>
    <row r="92" spans="9:23" x14ac:dyDescent="0.25">
      <c r="I92" s="79">
        <f t="shared" si="18"/>
        <v>359</v>
      </c>
      <c r="J92" s="72">
        <f t="shared" si="14"/>
        <v>0</v>
      </c>
      <c r="K92" s="80"/>
      <c r="L92" s="72">
        <f t="shared" si="13"/>
        <v>0</v>
      </c>
      <c r="M92" s="72">
        <f>0</f>
        <v>0</v>
      </c>
      <c r="N92" s="72">
        <f t="shared" si="19"/>
        <v>0</v>
      </c>
      <c r="O92" s="72">
        <f t="shared" si="20"/>
        <v>-249.67608956054207</v>
      </c>
      <c r="P92" s="72">
        <f t="shared" si="21"/>
        <v>-1.2483804478027103</v>
      </c>
      <c r="Q92" s="72">
        <f t="shared" si="15"/>
        <v>-250.92447000834477</v>
      </c>
      <c r="R92" s="74">
        <f t="shared" si="22"/>
        <v>0</v>
      </c>
      <c r="S92" s="75">
        <f>IF(I92&gt;0,Q92-(SUM($J$7:J92)+$E$35),0)</f>
        <v>-250.92447000834477</v>
      </c>
      <c r="T92" s="76">
        <f t="shared" si="23"/>
        <v>0</v>
      </c>
      <c r="U92" s="76">
        <f t="shared" si="24"/>
        <v>0</v>
      </c>
      <c r="V92" s="77">
        <f t="shared" si="16"/>
        <v>86</v>
      </c>
      <c r="W92" s="78">
        <f t="shared" si="17"/>
        <v>-250.92447000834477</v>
      </c>
    </row>
    <row r="93" spans="9:23" x14ac:dyDescent="0.25">
      <c r="I93" s="79">
        <f t="shared" si="18"/>
        <v>358</v>
      </c>
      <c r="J93" s="72">
        <f t="shared" si="14"/>
        <v>0</v>
      </c>
      <c r="K93" s="80"/>
      <c r="L93" s="72">
        <f t="shared" si="13"/>
        <v>0</v>
      </c>
      <c r="M93" s="72">
        <f>0</f>
        <v>0</v>
      </c>
      <c r="N93" s="72">
        <f t="shared" si="19"/>
        <v>0</v>
      </c>
      <c r="O93" s="72">
        <f t="shared" si="20"/>
        <v>-250.92447000834477</v>
      </c>
      <c r="P93" s="72">
        <f t="shared" si="21"/>
        <v>-1.254622350041724</v>
      </c>
      <c r="Q93" s="72">
        <f t="shared" si="15"/>
        <v>-252.1790923583865</v>
      </c>
      <c r="R93" s="74">
        <f t="shared" si="22"/>
        <v>0</v>
      </c>
      <c r="S93" s="75">
        <f>IF(I93&gt;0,Q93-(SUM($J$7:J93)+$E$35),0)</f>
        <v>-252.1790923583865</v>
      </c>
      <c r="T93" s="76">
        <f t="shared" si="23"/>
        <v>0</v>
      </c>
      <c r="U93" s="76">
        <f t="shared" si="24"/>
        <v>0</v>
      </c>
      <c r="V93" s="77">
        <f t="shared" si="16"/>
        <v>87</v>
      </c>
      <c r="W93" s="78">
        <f t="shared" si="17"/>
        <v>-252.1790923583865</v>
      </c>
    </row>
    <row r="94" spans="9:23" x14ac:dyDescent="0.25">
      <c r="I94" s="79">
        <f t="shared" si="18"/>
        <v>357</v>
      </c>
      <c r="J94" s="72">
        <f t="shared" si="14"/>
        <v>0</v>
      </c>
      <c r="K94" s="80"/>
      <c r="L94" s="72">
        <f t="shared" si="13"/>
        <v>0</v>
      </c>
      <c r="M94" s="72">
        <f>0</f>
        <v>0</v>
      </c>
      <c r="N94" s="72">
        <f t="shared" si="19"/>
        <v>0</v>
      </c>
      <c r="O94" s="72">
        <f t="shared" si="20"/>
        <v>-252.1790923583865</v>
      </c>
      <c r="P94" s="72">
        <f t="shared" si="21"/>
        <v>-1.2608954617919326</v>
      </c>
      <c r="Q94" s="72">
        <f t="shared" si="15"/>
        <v>-253.43998782017843</v>
      </c>
      <c r="R94" s="74">
        <f t="shared" si="22"/>
        <v>0</v>
      </c>
      <c r="S94" s="75">
        <f>IF(I94&gt;0,Q94-(SUM($J$7:J94)+$E$35),0)</f>
        <v>-253.43998782017843</v>
      </c>
      <c r="T94" s="76">
        <f t="shared" si="23"/>
        <v>0</v>
      </c>
      <c r="U94" s="76">
        <f t="shared" si="24"/>
        <v>0</v>
      </c>
      <c r="V94" s="77">
        <f t="shared" si="16"/>
        <v>88</v>
      </c>
      <c r="W94" s="78">
        <f t="shared" si="17"/>
        <v>-253.43998782017843</v>
      </c>
    </row>
    <row r="95" spans="9:23" x14ac:dyDescent="0.25">
      <c r="I95" s="79">
        <f t="shared" si="18"/>
        <v>356</v>
      </c>
      <c r="J95" s="72">
        <f t="shared" si="14"/>
        <v>0</v>
      </c>
      <c r="K95" s="80"/>
      <c r="L95" s="72">
        <f t="shared" si="13"/>
        <v>0</v>
      </c>
      <c r="M95" s="72">
        <f>0</f>
        <v>0</v>
      </c>
      <c r="N95" s="72">
        <f t="shared" si="19"/>
        <v>0</v>
      </c>
      <c r="O95" s="72">
        <f t="shared" si="20"/>
        <v>-253.43998782017843</v>
      </c>
      <c r="P95" s="72">
        <f t="shared" si="21"/>
        <v>-1.2671999391008921</v>
      </c>
      <c r="Q95" s="72">
        <f t="shared" si="15"/>
        <v>-254.70718775927932</v>
      </c>
      <c r="R95" s="74">
        <f t="shared" si="22"/>
        <v>0</v>
      </c>
      <c r="S95" s="75">
        <f>IF(I95&gt;0,Q95-(SUM($J$7:J95)+$E$35),0)</f>
        <v>-254.70718775927932</v>
      </c>
      <c r="T95" s="76">
        <f t="shared" si="23"/>
        <v>0</v>
      </c>
      <c r="U95" s="76">
        <f t="shared" si="24"/>
        <v>0</v>
      </c>
      <c r="V95" s="77">
        <f t="shared" si="16"/>
        <v>89</v>
      </c>
      <c r="W95" s="78">
        <f t="shared" si="17"/>
        <v>-254.70718775927932</v>
      </c>
    </row>
    <row r="96" spans="9:23" x14ac:dyDescent="0.25">
      <c r="I96" s="79">
        <f t="shared" si="18"/>
        <v>355</v>
      </c>
      <c r="J96" s="72">
        <f t="shared" si="14"/>
        <v>0</v>
      </c>
      <c r="K96" s="80"/>
      <c r="L96" s="72">
        <f t="shared" si="13"/>
        <v>0</v>
      </c>
      <c r="M96" s="72">
        <f>0</f>
        <v>0</v>
      </c>
      <c r="N96" s="72">
        <f t="shared" si="19"/>
        <v>0</v>
      </c>
      <c r="O96" s="72">
        <f t="shared" si="20"/>
        <v>-254.70718775927932</v>
      </c>
      <c r="P96" s="72">
        <f t="shared" si="21"/>
        <v>-1.2735359387963967</v>
      </c>
      <c r="Q96" s="72">
        <f t="shared" si="15"/>
        <v>-255.98072369807571</v>
      </c>
      <c r="R96" s="74">
        <f t="shared" si="22"/>
        <v>0</v>
      </c>
      <c r="S96" s="75">
        <f>IF(I96&gt;0,Q96-(SUM($J$7:J96)+$E$35),0)</f>
        <v>-255.98072369807571</v>
      </c>
      <c r="T96" s="76">
        <f t="shared" si="23"/>
        <v>0</v>
      </c>
      <c r="U96" s="76">
        <f t="shared" si="24"/>
        <v>0</v>
      </c>
      <c r="V96" s="77">
        <f t="shared" si="16"/>
        <v>90</v>
      </c>
      <c r="W96" s="78">
        <f t="shared" si="17"/>
        <v>-255.98072369807571</v>
      </c>
    </row>
    <row r="97" spans="9:23" x14ac:dyDescent="0.25">
      <c r="I97" s="79">
        <f t="shared" si="18"/>
        <v>354</v>
      </c>
      <c r="J97" s="72">
        <f t="shared" si="14"/>
        <v>0</v>
      </c>
      <c r="K97" s="80"/>
      <c r="L97" s="72">
        <f t="shared" si="13"/>
        <v>0</v>
      </c>
      <c r="M97" s="72">
        <f>0</f>
        <v>0</v>
      </c>
      <c r="N97" s="72">
        <f t="shared" si="19"/>
        <v>0</v>
      </c>
      <c r="O97" s="72">
        <f t="shared" si="20"/>
        <v>-255.98072369807571</v>
      </c>
      <c r="P97" s="72">
        <f t="shared" si="21"/>
        <v>-1.2799036184903785</v>
      </c>
      <c r="Q97" s="72">
        <f t="shared" si="15"/>
        <v>-257.26062731656606</v>
      </c>
      <c r="R97" s="74">
        <f t="shared" si="22"/>
        <v>0</v>
      </c>
      <c r="S97" s="75">
        <f>IF(I97&gt;0,Q97-(SUM($J$7:J97)+$E$35),0)</f>
        <v>-257.26062731656606</v>
      </c>
      <c r="T97" s="76">
        <f t="shared" si="23"/>
        <v>0</v>
      </c>
      <c r="U97" s="76">
        <f t="shared" si="24"/>
        <v>0</v>
      </c>
      <c r="V97" s="77">
        <f t="shared" si="16"/>
        <v>91</v>
      </c>
      <c r="W97" s="78">
        <f t="shared" si="17"/>
        <v>-257.26062731656606</v>
      </c>
    </row>
    <row r="98" spans="9:23" x14ac:dyDescent="0.25">
      <c r="I98" s="79">
        <f t="shared" si="18"/>
        <v>353</v>
      </c>
      <c r="J98" s="72">
        <f t="shared" si="14"/>
        <v>0</v>
      </c>
      <c r="K98" s="80"/>
      <c r="L98" s="72">
        <f t="shared" si="13"/>
        <v>0</v>
      </c>
      <c r="M98" s="72">
        <f>0</f>
        <v>0</v>
      </c>
      <c r="N98" s="72">
        <f t="shared" si="19"/>
        <v>0</v>
      </c>
      <c r="O98" s="72">
        <f t="shared" si="20"/>
        <v>-257.26062731656606</v>
      </c>
      <c r="P98" s="72">
        <f t="shared" si="21"/>
        <v>-1.2863031365828304</v>
      </c>
      <c r="Q98" s="72">
        <f t="shared" si="15"/>
        <v>-258.54693045314889</v>
      </c>
      <c r="R98" s="74">
        <f t="shared" si="22"/>
        <v>0</v>
      </c>
      <c r="S98" s="75">
        <f>IF(I98&gt;0,Q98-(SUM($J$7:J98)+$E$35),0)</f>
        <v>-258.54693045314889</v>
      </c>
      <c r="T98" s="76">
        <f t="shared" si="23"/>
        <v>0</v>
      </c>
      <c r="U98" s="76">
        <f t="shared" si="24"/>
        <v>0</v>
      </c>
      <c r="V98" s="77">
        <f t="shared" si="16"/>
        <v>92</v>
      </c>
      <c r="W98" s="78">
        <f t="shared" si="17"/>
        <v>-258.54693045314889</v>
      </c>
    </row>
    <row r="99" spans="9:23" x14ac:dyDescent="0.25">
      <c r="I99" s="79">
        <f t="shared" si="18"/>
        <v>352</v>
      </c>
      <c r="J99" s="72">
        <f t="shared" si="14"/>
        <v>0</v>
      </c>
      <c r="K99" s="80"/>
      <c r="L99" s="72">
        <f t="shared" si="13"/>
        <v>0</v>
      </c>
      <c r="M99" s="72">
        <f>0</f>
        <v>0</v>
      </c>
      <c r="N99" s="72">
        <f t="shared" si="19"/>
        <v>0</v>
      </c>
      <c r="O99" s="72">
        <f t="shared" si="20"/>
        <v>-258.54693045314889</v>
      </c>
      <c r="P99" s="72">
        <f t="shared" si="21"/>
        <v>-1.2927346522657446</v>
      </c>
      <c r="Q99" s="72">
        <f t="shared" si="15"/>
        <v>-259.83966510541461</v>
      </c>
      <c r="R99" s="74">
        <f t="shared" si="22"/>
        <v>0</v>
      </c>
      <c r="S99" s="75">
        <f>IF(I99&gt;0,Q99-(SUM($J$7:J99)+$E$35),0)</f>
        <v>-259.83966510541461</v>
      </c>
      <c r="T99" s="76">
        <f t="shared" si="23"/>
        <v>0</v>
      </c>
      <c r="U99" s="76">
        <f t="shared" si="24"/>
        <v>0</v>
      </c>
      <c r="V99" s="77">
        <f t="shared" si="16"/>
        <v>93</v>
      </c>
      <c r="W99" s="78">
        <f t="shared" si="17"/>
        <v>-259.83966510541461</v>
      </c>
    </row>
    <row r="100" spans="9:23" x14ac:dyDescent="0.25">
      <c r="I100" s="79">
        <f t="shared" si="18"/>
        <v>351</v>
      </c>
      <c r="J100" s="72">
        <f t="shared" si="14"/>
        <v>0</v>
      </c>
      <c r="K100" s="80"/>
      <c r="L100" s="72">
        <f t="shared" si="13"/>
        <v>0</v>
      </c>
      <c r="M100" s="72">
        <f>0</f>
        <v>0</v>
      </c>
      <c r="N100" s="72">
        <f t="shared" si="19"/>
        <v>0</v>
      </c>
      <c r="O100" s="72">
        <f t="shared" si="20"/>
        <v>-259.83966510541461</v>
      </c>
      <c r="P100" s="72">
        <f t="shared" si="21"/>
        <v>-1.2991983255270732</v>
      </c>
      <c r="Q100" s="72">
        <f t="shared" si="15"/>
        <v>-261.13886343094168</v>
      </c>
      <c r="R100" s="74">
        <f t="shared" si="22"/>
        <v>0</v>
      </c>
      <c r="S100" s="75">
        <f>IF(I100&gt;0,Q100-(SUM($J$7:J100)+$E$35),0)</f>
        <v>-261.13886343094168</v>
      </c>
      <c r="T100" s="76">
        <f t="shared" si="23"/>
        <v>0</v>
      </c>
      <c r="U100" s="76">
        <f t="shared" si="24"/>
        <v>0</v>
      </c>
      <c r="V100" s="77">
        <f t="shared" si="16"/>
        <v>94</v>
      </c>
      <c r="W100" s="78">
        <f t="shared" si="17"/>
        <v>-261.13886343094168</v>
      </c>
    </row>
    <row r="101" spans="9:23" x14ac:dyDescent="0.25">
      <c r="I101" s="79">
        <f t="shared" si="18"/>
        <v>350</v>
      </c>
      <c r="J101" s="72">
        <f t="shared" si="14"/>
        <v>0</v>
      </c>
      <c r="K101" s="80"/>
      <c r="L101" s="72">
        <f t="shared" ref="L101:L164" si="25">IF(I101&gt;0,IF((MOD(I101,12)=0),$B$22+$B$48*$B$35,$B$48*$B$35),0)</f>
        <v>0</v>
      </c>
      <c r="M101" s="72">
        <f>0</f>
        <v>0</v>
      </c>
      <c r="N101" s="72">
        <f t="shared" si="19"/>
        <v>0</v>
      </c>
      <c r="O101" s="72">
        <f t="shared" si="20"/>
        <v>-261.13886343094168</v>
      </c>
      <c r="P101" s="72">
        <f t="shared" si="21"/>
        <v>-1.3056943171547084</v>
      </c>
      <c r="Q101" s="72">
        <f t="shared" si="15"/>
        <v>-262.44455774809637</v>
      </c>
      <c r="R101" s="74">
        <f t="shared" si="22"/>
        <v>0</v>
      </c>
      <c r="S101" s="75">
        <f>IF(I101&gt;0,Q101-(SUM($J$7:J101)+$E$35),0)</f>
        <v>-262.44455774809637</v>
      </c>
      <c r="T101" s="76">
        <f t="shared" si="23"/>
        <v>0</v>
      </c>
      <c r="U101" s="76">
        <f t="shared" si="24"/>
        <v>0</v>
      </c>
      <c r="V101" s="77">
        <f t="shared" si="16"/>
        <v>95</v>
      </c>
      <c r="W101" s="78">
        <f t="shared" si="17"/>
        <v>-262.44455774809637</v>
      </c>
    </row>
    <row r="102" spans="9:23" x14ac:dyDescent="0.25">
      <c r="I102" s="79">
        <f t="shared" si="18"/>
        <v>349</v>
      </c>
      <c r="J102" s="72">
        <f t="shared" si="14"/>
        <v>0</v>
      </c>
      <c r="K102" s="80"/>
      <c r="L102" s="72">
        <f t="shared" si="25"/>
        <v>0</v>
      </c>
      <c r="M102" s="72">
        <f>0</f>
        <v>0</v>
      </c>
      <c r="N102" s="72">
        <f t="shared" si="19"/>
        <v>0</v>
      </c>
      <c r="O102" s="72">
        <f t="shared" si="20"/>
        <v>-262.44455774809637</v>
      </c>
      <c r="P102" s="72">
        <f t="shared" si="21"/>
        <v>-1.3122227887404818</v>
      </c>
      <c r="Q102" s="72">
        <f t="shared" si="15"/>
        <v>-263.75678053683686</v>
      </c>
      <c r="R102" s="74">
        <f t="shared" si="22"/>
        <v>0</v>
      </c>
      <c r="S102" s="75">
        <f>IF(I102&gt;0,Q102-(SUM($J$7:J102)+$E$35),0)</f>
        <v>-263.75678053683686</v>
      </c>
      <c r="T102" s="76">
        <f t="shared" si="23"/>
        <v>0</v>
      </c>
      <c r="U102" s="76">
        <f t="shared" si="24"/>
        <v>0</v>
      </c>
      <c r="V102" s="77">
        <f t="shared" si="16"/>
        <v>96</v>
      </c>
      <c r="W102" s="78">
        <f t="shared" si="17"/>
        <v>-263.75678053683686</v>
      </c>
    </row>
    <row r="103" spans="9:23" x14ac:dyDescent="0.25">
      <c r="I103" s="82">
        <f t="shared" si="18"/>
        <v>348</v>
      </c>
      <c r="J103" s="72">
        <f t="shared" si="14"/>
        <v>0</v>
      </c>
      <c r="K103" s="83"/>
      <c r="L103" s="72">
        <f t="shared" si="25"/>
        <v>24.95</v>
      </c>
      <c r="M103" s="72">
        <f>0</f>
        <v>0</v>
      </c>
      <c r="N103" s="72">
        <f t="shared" si="19"/>
        <v>0</v>
      </c>
      <c r="O103" s="72">
        <f t="shared" si="20"/>
        <v>-288.70678053683685</v>
      </c>
      <c r="P103" s="72">
        <f t="shared" si="21"/>
        <v>-1.4435339026841842</v>
      </c>
      <c r="Q103" s="72">
        <f t="shared" si="15"/>
        <v>-290.15031443952103</v>
      </c>
      <c r="R103" s="74">
        <f t="shared" si="22"/>
        <v>-24.95</v>
      </c>
      <c r="S103" s="75">
        <f>IF(I103&gt;0,Q103-(SUM($J$7:J103)+$E$35),0)</f>
        <v>-290.15031443952103</v>
      </c>
      <c r="T103" s="76">
        <f t="shared" si="23"/>
        <v>0</v>
      </c>
      <c r="U103" s="76">
        <f t="shared" si="24"/>
        <v>0</v>
      </c>
      <c r="V103" s="77">
        <f t="shared" si="16"/>
        <v>97</v>
      </c>
      <c r="W103" s="78">
        <f t="shared" si="17"/>
        <v>-290.15031443952103</v>
      </c>
    </row>
    <row r="104" spans="9:23" x14ac:dyDescent="0.25">
      <c r="I104" s="79">
        <f t="shared" si="18"/>
        <v>347</v>
      </c>
      <c r="J104" s="72">
        <f t="shared" si="14"/>
        <v>0</v>
      </c>
      <c r="K104" s="80"/>
      <c r="L104" s="72">
        <f t="shared" si="25"/>
        <v>0</v>
      </c>
      <c r="M104" s="72">
        <f>0</f>
        <v>0</v>
      </c>
      <c r="N104" s="72">
        <f t="shared" si="19"/>
        <v>0</v>
      </c>
      <c r="O104" s="72">
        <f t="shared" si="20"/>
        <v>-290.15031443952103</v>
      </c>
      <c r="P104" s="72">
        <f t="shared" si="21"/>
        <v>-1.4507515721976052</v>
      </c>
      <c r="Q104" s="72">
        <f t="shared" si="15"/>
        <v>-291.60106601171861</v>
      </c>
      <c r="R104" s="74">
        <f t="shared" si="22"/>
        <v>0</v>
      </c>
      <c r="S104" s="75">
        <f>IF(I104&gt;0,Q104-(SUM($J$7:J104)+$E$35),0)</f>
        <v>-291.60106601171861</v>
      </c>
      <c r="T104" s="76">
        <f t="shared" si="23"/>
        <v>0</v>
      </c>
      <c r="U104" s="76">
        <f t="shared" si="24"/>
        <v>0</v>
      </c>
      <c r="V104" s="77">
        <f t="shared" si="16"/>
        <v>98</v>
      </c>
      <c r="W104" s="78">
        <f t="shared" si="17"/>
        <v>-291.60106601171861</v>
      </c>
    </row>
    <row r="105" spans="9:23" x14ac:dyDescent="0.25">
      <c r="I105" s="79">
        <f t="shared" si="18"/>
        <v>346</v>
      </c>
      <c r="J105" s="72">
        <f t="shared" si="14"/>
        <v>0</v>
      </c>
      <c r="K105" s="80"/>
      <c r="L105" s="72">
        <f t="shared" si="25"/>
        <v>0</v>
      </c>
      <c r="M105" s="72">
        <f>0</f>
        <v>0</v>
      </c>
      <c r="N105" s="72">
        <f t="shared" si="19"/>
        <v>0</v>
      </c>
      <c r="O105" s="72">
        <f t="shared" si="20"/>
        <v>-291.60106601171861</v>
      </c>
      <c r="P105" s="72">
        <f t="shared" si="21"/>
        <v>-1.4580053300585931</v>
      </c>
      <c r="Q105" s="72">
        <f t="shared" si="15"/>
        <v>-293.05907134177721</v>
      </c>
      <c r="R105" s="74">
        <f t="shared" si="22"/>
        <v>0</v>
      </c>
      <c r="S105" s="75">
        <f>IF(I105&gt;0,Q105-(SUM($J$7:J105)+$E$35),0)</f>
        <v>-293.05907134177721</v>
      </c>
      <c r="T105" s="76">
        <f t="shared" si="23"/>
        <v>0</v>
      </c>
      <c r="U105" s="76">
        <f t="shared" si="24"/>
        <v>0</v>
      </c>
      <c r="V105" s="77">
        <f t="shared" si="16"/>
        <v>99</v>
      </c>
      <c r="W105" s="78">
        <f t="shared" si="17"/>
        <v>-293.05907134177721</v>
      </c>
    </row>
    <row r="106" spans="9:23" x14ac:dyDescent="0.25">
      <c r="I106" s="79">
        <f t="shared" si="18"/>
        <v>345</v>
      </c>
      <c r="J106" s="72">
        <f t="shared" si="14"/>
        <v>0</v>
      </c>
      <c r="K106" s="80"/>
      <c r="L106" s="72">
        <f t="shared" si="25"/>
        <v>0</v>
      </c>
      <c r="M106" s="72">
        <f>0</f>
        <v>0</v>
      </c>
      <c r="N106" s="72">
        <f t="shared" si="19"/>
        <v>0</v>
      </c>
      <c r="O106" s="72">
        <f t="shared" si="20"/>
        <v>-293.05907134177721</v>
      </c>
      <c r="P106" s="72">
        <f t="shared" si="21"/>
        <v>-1.465295356708886</v>
      </c>
      <c r="Q106" s="72">
        <f t="shared" si="15"/>
        <v>-294.52436669848612</v>
      </c>
      <c r="R106" s="74">
        <f t="shared" si="22"/>
        <v>0</v>
      </c>
      <c r="S106" s="75">
        <f>IF(I106&gt;0,Q106-(SUM($J$7:J106)+$E$35),0)</f>
        <v>-294.52436669848612</v>
      </c>
      <c r="T106" s="76">
        <f t="shared" si="23"/>
        <v>0</v>
      </c>
      <c r="U106" s="76">
        <f t="shared" si="24"/>
        <v>0</v>
      </c>
      <c r="V106" s="77">
        <f t="shared" si="16"/>
        <v>100</v>
      </c>
      <c r="W106" s="78">
        <f t="shared" si="17"/>
        <v>-294.52436669848612</v>
      </c>
    </row>
    <row r="107" spans="9:23" x14ac:dyDescent="0.25">
      <c r="I107" s="79">
        <f t="shared" si="18"/>
        <v>344</v>
      </c>
      <c r="J107" s="72">
        <f t="shared" si="14"/>
        <v>0</v>
      </c>
      <c r="K107" s="80"/>
      <c r="L107" s="72">
        <f t="shared" si="25"/>
        <v>0</v>
      </c>
      <c r="M107" s="72">
        <f>0</f>
        <v>0</v>
      </c>
      <c r="N107" s="72">
        <f t="shared" si="19"/>
        <v>0</v>
      </c>
      <c r="O107" s="72">
        <f t="shared" si="20"/>
        <v>-294.52436669848612</v>
      </c>
      <c r="P107" s="72">
        <f t="shared" si="21"/>
        <v>-1.4726218334924306</v>
      </c>
      <c r="Q107" s="72">
        <f t="shared" si="15"/>
        <v>-295.99698853197856</v>
      </c>
      <c r="R107" s="74">
        <f t="shared" si="22"/>
        <v>0</v>
      </c>
      <c r="S107" s="75">
        <f>IF(I107&gt;0,Q107-(SUM($J$7:J107)+$E$35),0)</f>
        <v>-295.99698853197856</v>
      </c>
      <c r="T107" s="76">
        <f t="shared" si="23"/>
        <v>0</v>
      </c>
      <c r="U107" s="76">
        <f t="shared" si="24"/>
        <v>0</v>
      </c>
      <c r="V107" s="77">
        <f t="shared" si="16"/>
        <v>101</v>
      </c>
      <c r="W107" s="78">
        <f t="shared" si="17"/>
        <v>-295.99698853197856</v>
      </c>
    </row>
    <row r="108" spans="9:23" x14ac:dyDescent="0.25">
      <c r="I108" s="79">
        <f t="shared" si="18"/>
        <v>343</v>
      </c>
      <c r="J108" s="72">
        <f t="shared" si="14"/>
        <v>0</v>
      </c>
      <c r="K108" s="80"/>
      <c r="L108" s="72">
        <f t="shared" si="25"/>
        <v>0</v>
      </c>
      <c r="M108" s="72">
        <f>0</f>
        <v>0</v>
      </c>
      <c r="N108" s="72">
        <f t="shared" si="19"/>
        <v>0</v>
      </c>
      <c r="O108" s="72">
        <f t="shared" si="20"/>
        <v>-295.99698853197856</v>
      </c>
      <c r="P108" s="72">
        <f t="shared" si="21"/>
        <v>-1.4799849426598928</v>
      </c>
      <c r="Q108" s="72">
        <f t="shared" si="15"/>
        <v>-297.47697347463844</v>
      </c>
      <c r="R108" s="74">
        <f t="shared" si="22"/>
        <v>0</v>
      </c>
      <c r="S108" s="75">
        <f>IF(I108&gt;0,Q108-(SUM($J$7:J108)+$E$35),0)</f>
        <v>-297.47697347463844</v>
      </c>
      <c r="T108" s="76">
        <f t="shared" si="23"/>
        <v>0</v>
      </c>
      <c r="U108" s="76">
        <f t="shared" si="24"/>
        <v>0</v>
      </c>
      <c r="V108" s="77">
        <f t="shared" si="16"/>
        <v>102</v>
      </c>
      <c r="W108" s="78">
        <f t="shared" si="17"/>
        <v>-297.47697347463844</v>
      </c>
    </row>
    <row r="109" spans="9:23" x14ac:dyDescent="0.25">
      <c r="I109" s="79">
        <f t="shared" si="18"/>
        <v>342</v>
      </c>
      <c r="J109" s="72">
        <f t="shared" si="14"/>
        <v>0</v>
      </c>
      <c r="K109" s="80"/>
      <c r="L109" s="72">
        <f t="shared" si="25"/>
        <v>0</v>
      </c>
      <c r="M109" s="72">
        <f>0</f>
        <v>0</v>
      </c>
      <c r="N109" s="72">
        <f t="shared" si="19"/>
        <v>0</v>
      </c>
      <c r="O109" s="72">
        <f t="shared" si="20"/>
        <v>-297.47697347463844</v>
      </c>
      <c r="P109" s="72">
        <f t="shared" si="21"/>
        <v>-1.4873848673731922</v>
      </c>
      <c r="Q109" s="72">
        <f t="shared" si="15"/>
        <v>-298.96435834201162</v>
      </c>
      <c r="R109" s="74">
        <f t="shared" si="22"/>
        <v>0</v>
      </c>
      <c r="S109" s="75">
        <f>IF(I109&gt;0,Q109-(SUM($J$7:J109)+$E$35),0)</f>
        <v>-298.96435834201162</v>
      </c>
      <c r="T109" s="76">
        <f t="shared" si="23"/>
        <v>0</v>
      </c>
      <c r="U109" s="76">
        <f t="shared" si="24"/>
        <v>0</v>
      </c>
      <c r="V109" s="77">
        <f t="shared" si="16"/>
        <v>103</v>
      </c>
      <c r="W109" s="78">
        <f t="shared" si="17"/>
        <v>-298.96435834201162</v>
      </c>
    </row>
    <row r="110" spans="9:23" x14ac:dyDescent="0.25">
      <c r="I110" s="79">
        <f t="shared" si="18"/>
        <v>341</v>
      </c>
      <c r="J110" s="72">
        <f t="shared" si="14"/>
        <v>0</v>
      </c>
      <c r="K110" s="80"/>
      <c r="L110" s="72">
        <f t="shared" si="25"/>
        <v>0</v>
      </c>
      <c r="M110" s="72">
        <f>0</f>
        <v>0</v>
      </c>
      <c r="N110" s="72">
        <f t="shared" si="19"/>
        <v>0</v>
      </c>
      <c r="O110" s="72">
        <f t="shared" si="20"/>
        <v>-298.96435834201162</v>
      </c>
      <c r="P110" s="72">
        <f t="shared" si="21"/>
        <v>-1.4948217917100581</v>
      </c>
      <c r="Q110" s="72">
        <f t="shared" si="15"/>
        <v>-300.4591801337217</v>
      </c>
      <c r="R110" s="74">
        <f t="shared" si="22"/>
        <v>0</v>
      </c>
      <c r="S110" s="75">
        <f>IF(I110&gt;0,Q110-(SUM($J$7:J110)+$E$35),0)</f>
        <v>-300.4591801337217</v>
      </c>
      <c r="T110" s="76">
        <f t="shared" si="23"/>
        <v>0</v>
      </c>
      <c r="U110" s="76">
        <f t="shared" si="24"/>
        <v>0</v>
      </c>
      <c r="V110" s="77">
        <f t="shared" si="16"/>
        <v>104</v>
      </c>
      <c r="W110" s="78">
        <f t="shared" si="17"/>
        <v>-300.4591801337217</v>
      </c>
    </row>
    <row r="111" spans="9:23" x14ac:dyDescent="0.25">
      <c r="I111" s="79">
        <f t="shared" si="18"/>
        <v>340</v>
      </c>
      <c r="J111" s="72">
        <f t="shared" si="14"/>
        <v>0</v>
      </c>
      <c r="K111" s="80"/>
      <c r="L111" s="72">
        <f t="shared" si="25"/>
        <v>0</v>
      </c>
      <c r="M111" s="72">
        <f>0</f>
        <v>0</v>
      </c>
      <c r="N111" s="72">
        <f t="shared" si="19"/>
        <v>0</v>
      </c>
      <c r="O111" s="72">
        <f t="shared" si="20"/>
        <v>-300.4591801337217</v>
      </c>
      <c r="P111" s="72">
        <f t="shared" si="21"/>
        <v>-1.5022959006686085</v>
      </c>
      <c r="Q111" s="72">
        <f t="shared" si="15"/>
        <v>-301.96147603439033</v>
      </c>
      <c r="R111" s="74">
        <f t="shared" si="22"/>
        <v>0</v>
      </c>
      <c r="S111" s="75">
        <f>IF(I111&gt;0,Q111-(SUM($J$7:J111)+$E$35),0)</f>
        <v>-301.96147603439033</v>
      </c>
      <c r="T111" s="76">
        <f t="shared" si="23"/>
        <v>0</v>
      </c>
      <c r="U111" s="76">
        <f t="shared" si="24"/>
        <v>0</v>
      </c>
      <c r="V111" s="77">
        <f t="shared" si="16"/>
        <v>105</v>
      </c>
      <c r="W111" s="78">
        <f t="shared" si="17"/>
        <v>-301.96147603439033</v>
      </c>
    </row>
    <row r="112" spans="9:23" x14ac:dyDescent="0.25">
      <c r="I112" s="79">
        <f t="shared" si="18"/>
        <v>339</v>
      </c>
      <c r="J112" s="72">
        <f t="shared" si="14"/>
        <v>0</v>
      </c>
      <c r="K112" s="80"/>
      <c r="L112" s="72">
        <f t="shared" si="25"/>
        <v>0</v>
      </c>
      <c r="M112" s="72">
        <f>0</f>
        <v>0</v>
      </c>
      <c r="N112" s="72">
        <f t="shared" si="19"/>
        <v>0</v>
      </c>
      <c r="O112" s="72">
        <f t="shared" si="20"/>
        <v>-301.96147603439033</v>
      </c>
      <c r="P112" s="72">
        <f t="shared" si="21"/>
        <v>-1.5098073801719516</v>
      </c>
      <c r="Q112" s="72">
        <f t="shared" si="15"/>
        <v>-303.47128341456227</v>
      </c>
      <c r="R112" s="74">
        <f t="shared" si="22"/>
        <v>0</v>
      </c>
      <c r="S112" s="75">
        <f>IF(I112&gt;0,Q112-(SUM($J$7:J112)+$E$35),0)</f>
        <v>-303.47128341456227</v>
      </c>
      <c r="T112" s="76">
        <f t="shared" si="23"/>
        <v>0</v>
      </c>
      <c r="U112" s="76">
        <f t="shared" si="24"/>
        <v>0</v>
      </c>
      <c r="V112" s="77">
        <f t="shared" si="16"/>
        <v>106</v>
      </c>
      <c r="W112" s="78">
        <f t="shared" si="17"/>
        <v>-303.47128341456227</v>
      </c>
    </row>
    <row r="113" spans="9:23" x14ac:dyDescent="0.25">
      <c r="I113" s="79">
        <f t="shared" si="18"/>
        <v>338</v>
      </c>
      <c r="J113" s="72">
        <f t="shared" si="14"/>
        <v>0</v>
      </c>
      <c r="K113" s="80"/>
      <c r="L113" s="72">
        <f t="shared" si="25"/>
        <v>0</v>
      </c>
      <c r="M113" s="72">
        <f>0</f>
        <v>0</v>
      </c>
      <c r="N113" s="72">
        <f t="shared" si="19"/>
        <v>0</v>
      </c>
      <c r="O113" s="72">
        <f t="shared" si="20"/>
        <v>-303.47128341456227</v>
      </c>
      <c r="P113" s="72">
        <f t="shared" si="21"/>
        <v>-1.5173564170728113</v>
      </c>
      <c r="Q113" s="72">
        <f t="shared" si="15"/>
        <v>-304.98863983163506</v>
      </c>
      <c r="R113" s="74">
        <f t="shared" si="22"/>
        <v>0</v>
      </c>
      <c r="S113" s="75">
        <f>IF(I113&gt;0,Q113-(SUM($J$7:J113)+$E$35),0)</f>
        <v>-304.98863983163506</v>
      </c>
      <c r="T113" s="76">
        <f t="shared" si="23"/>
        <v>0</v>
      </c>
      <c r="U113" s="76">
        <f t="shared" si="24"/>
        <v>0</v>
      </c>
      <c r="V113" s="77">
        <f t="shared" si="16"/>
        <v>107</v>
      </c>
      <c r="W113" s="78">
        <f t="shared" si="17"/>
        <v>-304.98863983163506</v>
      </c>
    </row>
    <row r="114" spans="9:23" x14ac:dyDescent="0.25">
      <c r="I114" s="79">
        <f t="shared" si="18"/>
        <v>337</v>
      </c>
      <c r="J114" s="72">
        <f t="shared" si="14"/>
        <v>0</v>
      </c>
      <c r="K114" s="80"/>
      <c r="L114" s="72">
        <f t="shared" si="25"/>
        <v>0</v>
      </c>
      <c r="M114" s="72">
        <f>0</f>
        <v>0</v>
      </c>
      <c r="N114" s="72">
        <f t="shared" si="19"/>
        <v>0</v>
      </c>
      <c r="O114" s="72">
        <f t="shared" si="20"/>
        <v>-304.98863983163506</v>
      </c>
      <c r="P114" s="72">
        <f t="shared" si="21"/>
        <v>-1.5249431991581752</v>
      </c>
      <c r="Q114" s="72">
        <f t="shared" si="15"/>
        <v>-306.51358303079326</v>
      </c>
      <c r="R114" s="74">
        <f t="shared" si="22"/>
        <v>0</v>
      </c>
      <c r="S114" s="75">
        <f>IF(I114&gt;0,Q114-(SUM($J$7:J114)+$E$35),0)</f>
        <v>-306.51358303079326</v>
      </c>
      <c r="T114" s="76">
        <f t="shared" si="23"/>
        <v>0</v>
      </c>
      <c r="U114" s="76">
        <f t="shared" si="24"/>
        <v>0</v>
      </c>
      <c r="V114" s="77">
        <f t="shared" si="16"/>
        <v>108</v>
      </c>
      <c r="W114" s="78">
        <f t="shared" si="17"/>
        <v>-306.51358303079326</v>
      </c>
    </row>
    <row r="115" spans="9:23" x14ac:dyDescent="0.25">
      <c r="I115" s="82">
        <f t="shared" si="18"/>
        <v>336</v>
      </c>
      <c r="J115" s="72">
        <f t="shared" si="14"/>
        <v>0</v>
      </c>
      <c r="K115" s="83"/>
      <c r="L115" s="72">
        <f t="shared" si="25"/>
        <v>24.95</v>
      </c>
      <c r="M115" s="72">
        <f>0</f>
        <v>0</v>
      </c>
      <c r="N115" s="72">
        <f t="shared" si="19"/>
        <v>0</v>
      </c>
      <c r="O115" s="72">
        <f t="shared" si="20"/>
        <v>-331.46358303079325</v>
      </c>
      <c r="P115" s="72">
        <f t="shared" si="21"/>
        <v>-1.6573179151539663</v>
      </c>
      <c r="Q115" s="72">
        <f t="shared" si="15"/>
        <v>-333.1209009459472</v>
      </c>
      <c r="R115" s="74">
        <f t="shared" si="22"/>
        <v>-24.95</v>
      </c>
      <c r="S115" s="75">
        <f>IF(I115&gt;0,Q115-(SUM($J$7:J115)+$E$35),0)</f>
        <v>-333.1209009459472</v>
      </c>
      <c r="T115" s="76">
        <f t="shared" si="23"/>
        <v>0</v>
      </c>
      <c r="U115" s="76">
        <f t="shared" si="24"/>
        <v>0</v>
      </c>
      <c r="V115" s="77">
        <f t="shared" si="16"/>
        <v>109</v>
      </c>
      <c r="W115" s="78">
        <f t="shared" si="17"/>
        <v>-333.1209009459472</v>
      </c>
    </row>
    <row r="116" spans="9:23" x14ac:dyDescent="0.25">
      <c r="I116" s="79">
        <f t="shared" si="18"/>
        <v>335</v>
      </c>
      <c r="J116" s="72">
        <f t="shared" si="14"/>
        <v>0</v>
      </c>
      <c r="K116" s="80"/>
      <c r="L116" s="72">
        <f t="shared" si="25"/>
        <v>0</v>
      </c>
      <c r="M116" s="72">
        <f>0</f>
        <v>0</v>
      </c>
      <c r="N116" s="72">
        <f t="shared" si="19"/>
        <v>0</v>
      </c>
      <c r="O116" s="72">
        <f t="shared" si="20"/>
        <v>-333.1209009459472</v>
      </c>
      <c r="P116" s="72">
        <f t="shared" si="21"/>
        <v>-1.6656045047297361</v>
      </c>
      <c r="Q116" s="72">
        <f t="shared" si="15"/>
        <v>-334.78650545067694</v>
      </c>
      <c r="R116" s="74">
        <f t="shared" si="22"/>
        <v>0</v>
      </c>
      <c r="S116" s="75">
        <f>IF(I116&gt;0,Q116-(SUM($J$7:J116)+$E$35),0)</f>
        <v>-334.78650545067694</v>
      </c>
      <c r="T116" s="76">
        <f t="shared" si="23"/>
        <v>0</v>
      </c>
      <c r="U116" s="76">
        <f t="shared" si="24"/>
        <v>0</v>
      </c>
      <c r="V116" s="77">
        <f t="shared" si="16"/>
        <v>110</v>
      </c>
      <c r="W116" s="78">
        <f t="shared" si="17"/>
        <v>-334.78650545067694</v>
      </c>
    </row>
    <row r="117" spans="9:23" x14ac:dyDescent="0.25">
      <c r="I117" s="79">
        <f t="shared" si="18"/>
        <v>334</v>
      </c>
      <c r="J117" s="72">
        <f t="shared" si="14"/>
        <v>0</v>
      </c>
      <c r="K117" s="80"/>
      <c r="L117" s="72">
        <f t="shared" si="25"/>
        <v>0</v>
      </c>
      <c r="M117" s="72">
        <f>0</f>
        <v>0</v>
      </c>
      <c r="N117" s="72">
        <f t="shared" si="19"/>
        <v>0</v>
      </c>
      <c r="O117" s="72">
        <f t="shared" si="20"/>
        <v>-334.78650545067694</v>
      </c>
      <c r="P117" s="72">
        <f t="shared" si="21"/>
        <v>-1.6739325272533847</v>
      </c>
      <c r="Q117" s="72">
        <f t="shared" si="15"/>
        <v>-336.46043797793033</v>
      </c>
      <c r="R117" s="74">
        <f t="shared" si="22"/>
        <v>0</v>
      </c>
      <c r="S117" s="75">
        <f>IF(I117&gt;0,Q117-(SUM($J$7:J117)+$E$35),0)</f>
        <v>-336.46043797793033</v>
      </c>
      <c r="T117" s="76">
        <f t="shared" si="23"/>
        <v>0</v>
      </c>
      <c r="U117" s="76">
        <f t="shared" si="24"/>
        <v>0</v>
      </c>
      <c r="V117" s="77">
        <f t="shared" si="16"/>
        <v>111</v>
      </c>
      <c r="W117" s="78">
        <f t="shared" si="17"/>
        <v>-336.46043797793033</v>
      </c>
    </row>
    <row r="118" spans="9:23" x14ac:dyDescent="0.25">
      <c r="I118" s="79">
        <f t="shared" si="18"/>
        <v>333</v>
      </c>
      <c r="J118" s="72">
        <f t="shared" si="14"/>
        <v>0</v>
      </c>
      <c r="K118" s="80"/>
      <c r="L118" s="72">
        <f t="shared" si="25"/>
        <v>0</v>
      </c>
      <c r="M118" s="72">
        <f>0</f>
        <v>0</v>
      </c>
      <c r="N118" s="72">
        <f t="shared" si="19"/>
        <v>0</v>
      </c>
      <c r="O118" s="72">
        <f t="shared" si="20"/>
        <v>-336.46043797793033</v>
      </c>
      <c r="P118" s="72">
        <f t="shared" si="21"/>
        <v>-1.6823021898896517</v>
      </c>
      <c r="Q118" s="72">
        <f t="shared" si="15"/>
        <v>-338.14274016781997</v>
      </c>
      <c r="R118" s="74">
        <f t="shared" si="22"/>
        <v>0</v>
      </c>
      <c r="S118" s="75">
        <f>IF(I118&gt;0,Q118-(SUM($J$7:J118)+$E$35),0)</f>
        <v>-338.14274016781997</v>
      </c>
      <c r="T118" s="76">
        <f t="shared" si="23"/>
        <v>0</v>
      </c>
      <c r="U118" s="76">
        <f t="shared" si="24"/>
        <v>0</v>
      </c>
      <c r="V118" s="77">
        <f t="shared" si="16"/>
        <v>112</v>
      </c>
      <c r="W118" s="78">
        <f t="shared" si="17"/>
        <v>-338.14274016781997</v>
      </c>
    </row>
    <row r="119" spans="9:23" x14ac:dyDescent="0.25">
      <c r="I119" s="79">
        <f t="shared" si="18"/>
        <v>332</v>
      </c>
      <c r="J119" s="72">
        <f t="shared" si="14"/>
        <v>0</v>
      </c>
      <c r="K119" s="80"/>
      <c r="L119" s="72">
        <f t="shared" si="25"/>
        <v>0</v>
      </c>
      <c r="M119" s="72">
        <f>0</f>
        <v>0</v>
      </c>
      <c r="N119" s="72">
        <f t="shared" si="19"/>
        <v>0</v>
      </c>
      <c r="O119" s="72">
        <f t="shared" si="20"/>
        <v>-338.14274016781997</v>
      </c>
      <c r="P119" s="72">
        <f t="shared" si="21"/>
        <v>-1.6907137008390998</v>
      </c>
      <c r="Q119" s="72">
        <f t="shared" si="15"/>
        <v>-339.83345386865909</v>
      </c>
      <c r="R119" s="74">
        <f t="shared" si="22"/>
        <v>0</v>
      </c>
      <c r="S119" s="75">
        <f>IF(I119&gt;0,Q119-(SUM($J$7:J119)+$E$35),0)</f>
        <v>-339.83345386865909</v>
      </c>
      <c r="T119" s="76">
        <f t="shared" si="23"/>
        <v>0</v>
      </c>
      <c r="U119" s="76">
        <f t="shared" si="24"/>
        <v>0</v>
      </c>
      <c r="V119" s="77">
        <f t="shared" si="16"/>
        <v>113</v>
      </c>
      <c r="W119" s="78">
        <f t="shared" si="17"/>
        <v>-339.83345386865909</v>
      </c>
    </row>
    <row r="120" spans="9:23" x14ac:dyDescent="0.25">
      <c r="I120" s="79">
        <f t="shared" si="18"/>
        <v>331</v>
      </c>
      <c r="J120" s="72">
        <f t="shared" si="14"/>
        <v>0</v>
      </c>
      <c r="K120" s="80"/>
      <c r="L120" s="72">
        <f t="shared" si="25"/>
        <v>0</v>
      </c>
      <c r="M120" s="72">
        <f>0</f>
        <v>0</v>
      </c>
      <c r="N120" s="72">
        <f t="shared" si="19"/>
        <v>0</v>
      </c>
      <c r="O120" s="72">
        <f t="shared" si="20"/>
        <v>-339.83345386865909</v>
      </c>
      <c r="P120" s="72">
        <f t="shared" si="21"/>
        <v>-1.6991672693432955</v>
      </c>
      <c r="Q120" s="72">
        <f t="shared" si="15"/>
        <v>-341.53262113800241</v>
      </c>
      <c r="R120" s="74">
        <f t="shared" si="22"/>
        <v>0</v>
      </c>
      <c r="S120" s="75">
        <f>IF(I120&gt;0,Q120-(SUM($J$7:J120)+$E$35),0)</f>
        <v>-341.53262113800241</v>
      </c>
      <c r="T120" s="76">
        <f t="shared" si="23"/>
        <v>0</v>
      </c>
      <c r="U120" s="76">
        <f t="shared" si="24"/>
        <v>0</v>
      </c>
      <c r="V120" s="77">
        <f t="shared" si="16"/>
        <v>114</v>
      </c>
      <c r="W120" s="78">
        <f t="shared" si="17"/>
        <v>-341.53262113800241</v>
      </c>
    </row>
    <row r="121" spans="9:23" x14ac:dyDescent="0.25">
      <c r="I121" s="79">
        <f t="shared" si="18"/>
        <v>330</v>
      </c>
      <c r="J121" s="72">
        <f t="shared" si="14"/>
        <v>0</v>
      </c>
      <c r="K121" s="80"/>
      <c r="L121" s="72">
        <f t="shared" si="25"/>
        <v>0</v>
      </c>
      <c r="M121" s="72">
        <f>0</f>
        <v>0</v>
      </c>
      <c r="N121" s="72">
        <f t="shared" si="19"/>
        <v>0</v>
      </c>
      <c r="O121" s="72">
        <f t="shared" si="20"/>
        <v>-341.53262113800241</v>
      </c>
      <c r="P121" s="72">
        <f t="shared" si="21"/>
        <v>-1.707663105690012</v>
      </c>
      <c r="Q121" s="72">
        <f t="shared" si="15"/>
        <v>-343.24028424369243</v>
      </c>
      <c r="R121" s="74">
        <f t="shared" si="22"/>
        <v>0</v>
      </c>
      <c r="S121" s="75">
        <f>IF(I121&gt;0,Q121-(SUM($J$7:J121)+$E$35),0)</f>
        <v>-343.24028424369243</v>
      </c>
      <c r="T121" s="76">
        <f t="shared" si="23"/>
        <v>0</v>
      </c>
      <c r="U121" s="76">
        <f t="shared" si="24"/>
        <v>0</v>
      </c>
      <c r="V121" s="77">
        <f t="shared" si="16"/>
        <v>115</v>
      </c>
      <c r="W121" s="78">
        <f t="shared" si="17"/>
        <v>-343.24028424369243</v>
      </c>
    </row>
    <row r="122" spans="9:23" x14ac:dyDescent="0.25">
      <c r="I122" s="79">
        <f t="shared" si="18"/>
        <v>329</v>
      </c>
      <c r="J122" s="72">
        <f t="shared" si="14"/>
        <v>0</v>
      </c>
      <c r="K122" s="80"/>
      <c r="L122" s="72">
        <f t="shared" si="25"/>
        <v>0</v>
      </c>
      <c r="M122" s="72">
        <f>0</f>
        <v>0</v>
      </c>
      <c r="N122" s="72">
        <f t="shared" si="19"/>
        <v>0</v>
      </c>
      <c r="O122" s="72">
        <f t="shared" si="20"/>
        <v>-343.24028424369243</v>
      </c>
      <c r="P122" s="72">
        <f t="shared" si="21"/>
        <v>-1.7162014212184622</v>
      </c>
      <c r="Q122" s="72">
        <f t="shared" si="15"/>
        <v>-344.95648566491087</v>
      </c>
      <c r="R122" s="74">
        <f t="shared" si="22"/>
        <v>0</v>
      </c>
      <c r="S122" s="75">
        <f>IF(I122&gt;0,Q122-(SUM($J$7:J122)+$E$35),0)</f>
        <v>-344.95648566491087</v>
      </c>
      <c r="T122" s="76">
        <f t="shared" si="23"/>
        <v>0</v>
      </c>
      <c r="U122" s="76">
        <f t="shared" si="24"/>
        <v>0</v>
      </c>
      <c r="V122" s="77">
        <f t="shared" si="16"/>
        <v>116</v>
      </c>
      <c r="W122" s="78">
        <f t="shared" si="17"/>
        <v>-344.95648566491087</v>
      </c>
    </row>
    <row r="123" spans="9:23" x14ac:dyDescent="0.25">
      <c r="I123" s="79">
        <f t="shared" si="18"/>
        <v>328</v>
      </c>
      <c r="J123" s="72">
        <f t="shared" si="14"/>
        <v>0</v>
      </c>
      <c r="K123" s="80"/>
      <c r="L123" s="72">
        <f t="shared" si="25"/>
        <v>0</v>
      </c>
      <c r="M123" s="72">
        <f>0</f>
        <v>0</v>
      </c>
      <c r="N123" s="72">
        <f t="shared" si="19"/>
        <v>0</v>
      </c>
      <c r="O123" s="72">
        <f t="shared" si="20"/>
        <v>-344.95648566491087</v>
      </c>
      <c r="P123" s="72">
        <f t="shared" si="21"/>
        <v>-1.7247824283245543</v>
      </c>
      <c r="Q123" s="72">
        <f t="shared" si="15"/>
        <v>-346.68126809323542</v>
      </c>
      <c r="R123" s="74">
        <f t="shared" si="22"/>
        <v>0</v>
      </c>
      <c r="S123" s="75">
        <f>IF(I123&gt;0,Q123-(SUM($J$7:J123)+$E$35),0)</f>
        <v>-346.68126809323542</v>
      </c>
      <c r="T123" s="76">
        <f t="shared" si="23"/>
        <v>0</v>
      </c>
      <c r="U123" s="76">
        <f t="shared" si="24"/>
        <v>0</v>
      </c>
      <c r="V123" s="77">
        <f t="shared" si="16"/>
        <v>117</v>
      </c>
      <c r="W123" s="78">
        <f t="shared" si="17"/>
        <v>-346.68126809323542</v>
      </c>
    </row>
    <row r="124" spans="9:23" x14ac:dyDescent="0.25">
      <c r="I124" s="79">
        <f t="shared" si="18"/>
        <v>327</v>
      </c>
      <c r="J124" s="72">
        <f t="shared" si="14"/>
        <v>0</v>
      </c>
      <c r="K124" s="80"/>
      <c r="L124" s="72">
        <f t="shared" si="25"/>
        <v>0</v>
      </c>
      <c r="M124" s="72">
        <f>0</f>
        <v>0</v>
      </c>
      <c r="N124" s="72">
        <f t="shared" si="19"/>
        <v>0</v>
      </c>
      <c r="O124" s="72">
        <f t="shared" si="20"/>
        <v>-346.68126809323542</v>
      </c>
      <c r="P124" s="72">
        <f t="shared" si="21"/>
        <v>-1.733406340466177</v>
      </c>
      <c r="Q124" s="72">
        <f t="shared" si="15"/>
        <v>-348.41467443370158</v>
      </c>
      <c r="R124" s="74">
        <f t="shared" si="22"/>
        <v>0</v>
      </c>
      <c r="S124" s="75">
        <f>IF(I124&gt;0,Q124-(SUM($J$7:J124)+$E$35),0)</f>
        <v>-348.41467443370158</v>
      </c>
      <c r="T124" s="76">
        <f t="shared" si="23"/>
        <v>0</v>
      </c>
      <c r="U124" s="76">
        <f t="shared" si="24"/>
        <v>0</v>
      </c>
      <c r="V124" s="77">
        <f t="shared" si="16"/>
        <v>118</v>
      </c>
      <c r="W124" s="78">
        <f t="shared" si="17"/>
        <v>-348.41467443370158</v>
      </c>
    </row>
    <row r="125" spans="9:23" x14ac:dyDescent="0.25">
      <c r="I125" s="79">
        <f t="shared" si="18"/>
        <v>326</v>
      </c>
      <c r="J125" s="72">
        <f t="shared" si="14"/>
        <v>0</v>
      </c>
      <c r="K125" s="80"/>
      <c r="L125" s="72">
        <f t="shared" si="25"/>
        <v>0</v>
      </c>
      <c r="M125" s="72">
        <f>0</f>
        <v>0</v>
      </c>
      <c r="N125" s="72">
        <f t="shared" si="19"/>
        <v>0</v>
      </c>
      <c r="O125" s="72">
        <f t="shared" si="20"/>
        <v>-348.41467443370158</v>
      </c>
      <c r="P125" s="72">
        <f t="shared" si="21"/>
        <v>-1.742073372168508</v>
      </c>
      <c r="Q125" s="72">
        <f t="shared" si="15"/>
        <v>-350.15674780587011</v>
      </c>
      <c r="R125" s="74">
        <f t="shared" si="22"/>
        <v>0</v>
      </c>
      <c r="S125" s="75">
        <f>IF(I125&gt;0,Q125-(SUM($J$7:J125)+$E$35),0)</f>
        <v>-350.15674780587011</v>
      </c>
      <c r="T125" s="76">
        <f t="shared" si="23"/>
        <v>0</v>
      </c>
      <c r="U125" s="76">
        <f t="shared" si="24"/>
        <v>0</v>
      </c>
      <c r="V125" s="77">
        <f t="shared" si="16"/>
        <v>119</v>
      </c>
      <c r="W125" s="78">
        <f t="shared" si="17"/>
        <v>-350.15674780587011</v>
      </c>
    </row>
    <row r="126" spans="9:23" x14ac:dyDescent="0.25">
      <c r="I126" s="79">
        <f t="shared" si="18"/>
        <v>325</v>
      </c>
      <c r="J126" s="72">
        <f t="shared" si="14"/>
        <v>0</v>
      </c>
      <c r="K126" s="80"/>
      <c r="L126" s="72">
        <f t="shared" si="25"/>
        <v>0</v>
      </c>
      <c r="M126" s="72">
        <f>0</f>
        <v>0</v>
      </c>
      <c r="N126" s="72">
        <f t="shared" si="19"/>
        <v>0</v>
      </c>
      <c r="O126" s="72">
        <f t="shared" si="20"/>
        <v>-350.15674780587011</v>
      </c>
      <c r="P126" s="72">
        <f t="shared" si="21"/>
        <v>-1.7507837390293506</v>
      </c>
      <c r="Q126" s="72">
        <f t="shared" si="15"/>
        <v>-351.90753154489948</v>
      </c>
      <c r="R126" s="74">
        <f t="shared" si="22"/>
        <v>0</v>
      </c>
      <c r="S126" s="75">
        <f>IF(I126&gt;0,Q126-(SUM($J$7:J126)+$E$35),0)</f>
        <v>-351.90753154489948</v>
      </c>
      <c r="T126" s="76">
        <f t="shared" si="23"/>
        <v>0</v>
      </c>
      <c r="U126" s="76">
        <f t="shared" si="24"/>
        <v>0</v>
      </c>
      <c r="V126" s="77">
        <f t="shared" si="16"/>
        <v>120</v>
      </c>
      <c r="W126" s="78">
        <f t="shared" si="17"/>
        <v>-351.90753154489948</v>
      </c>
    </row>
    <row r="127" spans="9:23" x14ac:dyDescent="0.25">
      <c r="I127" s="82">
        <f t="shared" si="18"/>
        <v>324</v>
      </c>
      <c r="J127" s="72">
        <f t="shared" si="14"/>
        <v>0</v>
      </c>
      <c r="K127" s="83"/>
      <c r="L127" s="72">
        <f t="shared" si="25"/>
        <v>24.95</v>
      </c>
      <c r="M127" s="72">
        <f>0</f>
        <v>0</v>
      </c>
      <c r="N127" s="72">
        <f t="shared" si="19"/>
        <v>0</v>
      </c>
      <c r="O127" s="72">
        <f t="shared" si="20"/>
        <v>-376.85753154489947</v>
      </c>
      <c r="P127" s="72">
        <f t="shared" si="21"/>
        <v>-1.8842876577244974</v>
      </c>
      <c r="Q127" s="72">
        <f t="shared" si="15"/>
        <v>-378.74181920262396</v>
      </c>
      <c r="R127" s="74">
        <f t="shared" si="22"/>
        <v>-24.95</v>
      </c>
      <c r="S127" s="75">
        <f>IF(I127&gt;0,Q127-(SUM($J$7:J127)+$E$35),0)</f>
        <v>-378.74181920262396</v>
      </c>
      <c r="T127" s="76">
        <f t="shared" si="23"/>
        <v>0</v>
      </c>
      <c r="U127" s="76">
        <f t="shared" si="24"/>
        <v>0</v>
      </c>
      <c r="V127" s="77">
        <f t="shared" si="16"/>
        <v>121</v>
      </c>
      <c r="W127" s="78">
        <f t="shared" si="17"/>
        <v>-378.74181920262396</v>
      </c>
    </row>
    <row r="128" spans="9:23" x14ac:dyDescent="0.25">
      <c r="I128" s="79">
        <f t="shared" si="18"/>
        <v>323</v>
      </c>
      <c r="J128" s="72">
        <f t="shared" si="14"/>
        <v>0</v>
      </c>
      <c r="K128" s="80"/>
      <c r="L128" s="72">
        <f t="shared" si="25"/>
        <v>0</v>
      </c>
      <c r="M128" s="72">
        <f>0</f>
        <v>0</v>
      </c>
      <c r="N128" s="72">
        <f t="shared" si="19"/>
        <v>0</v>
      </c>
      <c r="O128" s="72">
        <f t="shared" si="20"/>
        <v>-378.74181920262396</v>
      </c>
      <c r="P128" s="72">
        <f t="shared" si="21"/>
        <v>-1.8937090960131198</v>
      </c>
      <c r="Q128" s="72">
        <f t="shared" si="15"/>
        <v>-380.6355282986371</v>
      </c>
      <c r="R128" s="74">
        <f t="shared" si="22"/>
        <v>0</v>
      </c>
      <c r="S128" s="75">
        <f>IF(I128&gt;0,Q128-(SUM($J$7:J128)+$E$35),0)</f>
        <v>-380.6355282986371</v>
      </c>
      <c r="T128" s="76">
        <f t="shared" si="23"/>
        <v>0</v>
      </c>
      <c r="U128" s="76">
        <f t="shared" si="24"/>
        <v>0</v>
      </c>
      <c r="V128" s="77">
        <f t="shared" si="16"/>
        <v>122</v>
      </c>
      <c r="W128" s="78">
        <f t="shared" si="17"/>
        <v>-380.6355282986371</v>
      </c>
    </row>
    <row r="129" spans="9:23" x14ac:dyDescent="0.25">
      <c r="I129" s="79">
        <f t="shared" si="18"/>
        <v>322</v>
      </c>
      <c r="J129" s="72">
        <f t="shared" si="14"/>
        <v>0</v>
      </c>
      <c r="K129" s="80"/>
      <c r="L129" s="72">
        <f t="shared" si="25"/>
        <v>0</v>
      </c>
      <c r="M129" s="72">
        <f>0</f>
        <v>0</v>
      </c>
      <c r="N129" s="72">
        <f t="shared" si="19"/>
        <v>0</v>
      </c>
      <c r="O129" s="72">
        <f t="shared" si="20"/>
        <v>-380.6355282986371</v>
      </c>
      <c r="P129" s="72">
        <f t="shared" si="21"/>
        <v>-1.9031776414931856</v>
      </c>
      <c r="Q129" s="72">
        <f t="shared" si="15"/>
        <v>-382.53870594013028</v>
      </c>
      <c r="R129" s="74">
        <f t="shared" si="22"/>
        <v>0</v>
      </c>
      <c r="S129" s="75">
        <f>IF(I129&gt;0,Q129-(SUM($J$7:J129)+$E$35),0)</f>
        <v>-382.53870594013028</v>
      </c>
      <c r="T129" s="76">
        <f t="shared" si="23"/>
        <v>0</v>
      </c>
      <c r="U129" s="76">
        <f t="shared" si="24"/>
        <v>0</v>
      </c>
      <c r="V129" s="77">
        <f t="shared" si="16"/>
        <v>123</v>
      </c>
      <c r="W129" s="78">
        <f t="shared" si="17"/>
        <v>-382.53870594013028</v>
      </c>
    </row>
    <row r="130" spans="9:23" x14ac:dyDescent="0.25">
      <c r="I130" s="79">
        <f t="shared" si="18"/>
        <v>321</v>
      </c>
      <c r="J130" s="72">
        <f t="shared" si="14"/>
        <v>0</v>
      </c>
      <c r="K130" s="80"/>
      <c r="L130" s="72">
        <f t="shared" si="25"/>
        <v>0</v>
      </c>
      <c r="M130" s="72">
        <f>0</f>
        <v>0</v>
      </c>
      <c r="N130" s="72">
        <f t="shared" si="19"/>
        <v>0</v>
      </c>
      <c r="O130" s="72">
        <f t="shared" si="20"/>
        <v>-382.53870594013028</v>
      </c>
      <c r="P130" s="72">
        <f t="shared" si="21"/>
        <v>-1.9126935297006515</v>
      </c>
      <c r="Q130" s="72">
        <f t="shared" si="15"/>
        <v>-384.45139946983096</v>
      </c>
      <c r="R130" s="74">
        <f t="shared" si="22"/>
        <v>0</v>
      </c>
      <c r="S130" s="75">
        <f>IF(I130&gt;0,Q130-(SUM($J$7:J130)+$E$35),0)</f>
        <v>-384.45139946983096</v>
      </c>
      <c r="T130" s="76">
        <f t="shared" si="23"/>
        <v>0</v>
      </c>
      <c r="U130" s="76">
        <f t="shared" si="24"/>
        <v>0</v>
      </c>
      <c r="V130" s="77">
        <f t="shared" si="16"/>
        <v>124</v>
      </c>
      <c r="W130" s="78">
        <f t="shared" si="17"/>
        <v>-384.45139946983096</v>
      </c>
    </row>
    <row r="131" spans="9:23" x14ac:dyDescent="0.25">
      <c r="I131" s="79">
        <f t="shared" si="18"/>
        <v>320</v>
      </c>
      <c r="J131" s="72">
        <f t="shared" si="14"/>
        <v>0</v>
      </c>
      <c r="K131" s="80"/>
      <c r="L131" s="72">
        <f t="shared" si="25"/>
        <v>0</v>
      </c>
      <c r="M131" s="72">
        <f>0</f>
        <v>0</v>
      </c>
      <c r="N131" s="72">
        <f t="shared" si="19"/>
        <v>0</v>
      </c>
      <c r="O131" s="72">
        <f t="shared" si="20"/>
        <v>-384.45139946983096</v>
      </c>
      <c r="P131" s="72">
        <f t="shared" si="21"/>
        <v>-1.9222569973491548</v>
      </c>
      <c r="Q131" s="72">
        <f t="shared" si="15"/>
        <v>-386.37365646718013</v>
      </c>
      <c r="R131" s="74">
        <f t="shared" si="22"/>
        <v>0</v>
      </c>
      <c r="S131" s="75">
        <f>IF(I131&gt;0,Q131-(SUM($J$7:J131)+$E$35),0)</f>
        <v>-386.37365646718013</v>
      </c>
      <c r="T131" s="76">
        <f t="shared" si="23"/>
        <v>0</v>
      </c>
      <c r="U131" s="76">
        <f t="shared" si="24"/>
        <v>0</v>
      </c>
      <c r="V131" s="77">
        <f t="shared" si="16"/>
        <v>125</v>
      </c>
      <c r="W131" s="78">
        <f t="shared" si="17"/>
        <v>-386.37365646718013</v>
      </c>
    </row>
    <row r="132" spans="9:23" x14ac:dyDescent="0.25">
      <c r="I132" s="79">
        <f t="shared" si="18"/>
        <v>319</v>
      </c>
      <c r="J132" s="72">
        <f t="shared" si="14"/>
        <v>0</v>
      </c>
      <c r="K132" s="80"/>
      <c r="L132" s="72">
        <f t="shared" si="25"/>
        <v>0</v>
      </c>
      <c r="M132" s="72">
        <f>0</f>
        <v>0</v>
      </c>
      <c r="N132" s="72">
        <f t="shared" si="19"/>
        <v>0</v>
      </c>
      <c r="O132" s="72">
        <f t="shared" si="20"/>
        <v>-386.37365646718013</v>
      </c>
      <c r="P132" s="72">
        <f t="shared" si="21"/>
        <v>-1.9318682823359006</v>
      </c>
      <c r="Q132" s="72">
        <f t="shared" si="15"/>
        <v>-388.30552474951605</v>
      </c>
      <c r="R132" s="74">
        <f t="shared" si="22"/>
        <v>0</v>
      </c>
      <c r="S132" s="75">
        <f>IF(I132&gt;0,Q132-(SUM($J$7:J132)+$E$35),0)</f>
        <v>-388.30552474951605</v>
      </c>
      <c r="T132" s="76">
        <f t="shared" si="23"/>
        <v>0</v>
      </c>
      <c r="U132" s="76">
        <f t="shared" si="24"/>
        <v>0</v>
      </c>
      <c r="V132" s="77">
        <f t="shared" si="16"/>
        <v>126</v>
      </c>
      <c r="W132" s="78">
        <f t="shared" si="17"/>
        <v>-388.30552474951605</v>
      </c>
    </row>
    <row r="133" spans="9:23" x14ac:dyDescent="0.25">
      <c r="I133" s="79">
        <f t="shared" si="18"/>
        <v>318</v>
      </c>
      <c r="J133" s="72">
        <f t="shared" si="14"/>
        <v>0</v>
      </c>
      <c r="K133" s="80"/>
      <c r="L133" s="72">
        <f t="shared" si="25"/>
        <v>0</v>
      </c>
      <c r="M133" s="72">
        <f>0</f>
        <v>0</v>
      </c>
      <c r="N133" s="72">
        <f t="shared" si="19"/>
        <v>0</v>
      </c>
      <c r="O133" s="72">
        <f t="shared" si="20"/>
        <v>-388.30552474951605</v>
      </c>
      <c r="P133" s="72">
        <f t="shared" si="21"/>
        <v>-1.9415276237475803</v>
      </c>
      <c r="Q133" s="72">
        <f t="shared" si="15"/>
        <v>-390.24705237326361</v>
      </c>
      <c r="R133" s="74">
        <f t="shared" si="22"/>
        <v>0</v>
      </c>
      <c r="S133" s="75">
        <f>IF(I133&gt;0,Q133-(SUM($J$7:J133)+$E$35),0)</f>
        <v>-390.24705237326361</v>
      </c>
      <c r="T133" s="76">
        <f t="shared" si="23"/>
        <v>0</v>
      </c>
      <c r="U133" s="76">
        <f t="shared" si="24"/>
        <v>0</v>
      </c>
      <c r="V133" s="77">
        <f t="shared" si="16"/>
        <v>127</v>
      </c>
      <c r="W133" s="78">
        <f t="shared" si="17"/>
        <v>-390.24705237326361</v>
      </c>
    </row>
    <row r="134" spans="9:23" x14ac:dyDescent="0.25">
      <c r="I134" s="79">
        <f t="shared" si="18"/>
        <v>317</v>
      </c>
      <c r="J134" s="72">
        <f t="shared" si="14"/>
        <v>0</v>
      </c>
      <c r="K134" s="80"/>
      <c r="L134" s="72">
        <f t="shared" si="25"/>
        <v>0</v>
      </c>
      <c r="M134" s="72">
        <f>0</f>
        <v>0</v>
      </c>
      <c r="N134" s="72">
        <f t="shared" si="19"/>
        <v>0</v>
      </c>
      <c r="O134" s="72">
        <f t="shared" si="20"/>
        <v>-390.24705237326361</v>
      </c>
      <c r="P134" s="72">
        <f t="shared" si="21"/>
        <v>-1.951235261866318</v>
      </c>
      <c r="Q134" s="72">
        <f t="shared" si="15"/>
        <v>-392.19828763512993</v>
      </c>
      <c r="R134" s="74">
        <f t="shared" si="22"/>
        <v>0</v>
      </c>
      <c r="S134" s="75">
        <f>IF(I134&gt;0,Q134-(SUM($J$7:J134)+$E$35),0)</f>
        <v>-392.19828763512993</v>
      </c>
      <c r="T134" s="76">
        <f t="shared" si="23"/>
        <v>0</v>
      </c>
      <c r="U134" s="76">
        <f t="shared" si="24"/>
        <v>0</v>
      </c>
      <c r="V134" s="77">
        <f t="shared" si="16"/>
        <v>128</v>
      </c>
      <c r="W134" s="78">
        <f t="shared" si="17"/>
        <v>-392.19828763512993</v>
      </c>
    </row>
    <row r="135" spans="9:23" x14ac:dyDescent="0.25">
      <c r="I135" s="79">
        <f t="shared" si="18"/>
        <v>316</v>
      </c>
      <c r="J135" s="72">
        <f t="shared" ref="J135:J198" si="26">(IF(I135&gt;0,$J$5,0))</f>
        <v>0</v>
      </c>
      <c r="K135" s="80"/>
      <c r="L135" s="72">
        <f t="shared" si="25"/>
        <v>0</v>
      </c>
      <c r="M135" s="72">
        <f>0</f>
        <v>0</v>
      </c>
      <c r="N135" s="72">
        <f t="shared" si="19"/>
        <v>0</v>
      </c>
      <c r="O135" s="72">
        <f t="shared" si="20"/>
        <v>-392.19828763512993</v>
      </c>
      <c r="P135" s="72">
        <f t="shared" si="21"/>
        <v>-1.9609914381756497</v>
      </c>
      <c r="Q135" s="72">
        <f t="shared" ref="Q135:Q198" si="27">O135+P135</f>
        <v>-394.15927907330558</v>
      </c>
      <c r="R135" s="74">
        <f t="shared" si="22"/>
        <v>0</v>
      </c>
      <c r="S135" s="75">
        <f>IF(I135&gt;0,Q135-(SUM($J$7:J135)+$E$35),0)</f>
        <v>-394.15927907330558</v>
      </c>
      <c r="T135" s="76">
        <f t="shared" si="23"/>
        <v>0</v>
      </c>
      <c r="U135" s="76">
        <f t="shared" si="24"/>
        <v>0</v>
      </c>
      <c r="V135" s="77">
        <f t="shared" ref="V135:V198" si="28">$I$5-I136</f>
        <v>129</v>
      </c>
      <c r="W135" s="78">
        <f t="shared" ref="W135:W198" si="29">Q135</f>
        <v>-394.15927907330558</v>
      </c>
    </row>
    <row r="136" spans="9:23" x14ac:dyDescent="0.25">
      <c r="I136" s="79">
        <f t="shared" ref="I136:I199" si="30">IF(I135-1&gt;0,I135-1,0)</f>
        <v>315</v>
      </c>
      <c r="J136" s="72">
        <f t="shared" si="26"/>
        <v>0</v>
      </c>
      <c r="K136" s="80"/>
      <c r="L136" s="72">
        <f t="shared" si="25"/>
        <v>0</v>
      </c>
      <c r="M136" s="72">
        <f>0</f>
        <v>0</v>
      </c>
      <c r="N136" s="72">
        <f t="shared" ref="N136:N199" si="31">IF(I136&gt;0,O136*($N$5/12),0)</f>
        <v>0</v>
      </c>
      <c r="O136" s="72">
        <f t="shared" ref="O136:O199" si="32">IF(I136&gt;0,(Q135+R136)*(1-($N$5/12)),0)</f>
        <v>-394.15927907330558</v>
      </c>
      <c r="P136" s="72">
        <f t="shared" ref="P136:P199" si="33">O136*($B$15/12)</f>
        <v>-1.970796395366528</v>
      </c>
      <c r="Q136" s="72">
        <f t="shared" si="27"/>
        <v>-396.13007546867209</v>
      </c>
      <c r="R136" s="74">
        <f t="shared" ref="R136:R199" si="34">IF(I136&gt;0,(J136-K136-L136-M136),0)</f>
        <v>0</v>
      </c>
      <c r="S136" s="75">
        <f>IF(I136&gt;0,Q136-(SUM($J$7:J136)+$E$35),0)</f>
        <v>-396.13007546867209</v>
      </c>
      <c r="T136" s="76">
        <f t="shared" ref="T136:T199" si="35">IF(S136&lt;0,0,1)</f>
        <v>0</v>
      </c>
      <c r="U136" s="76">
        <f t="shared" ref="U136:U199" si="36">T137-T136</f>
        <v>0</v>
      </c>
      <c r="V136" s="77">
        <f t="shared" si="28"/>
        <v>130</v>
      </c>
      <c r="W136" s="78">
        <f t="shared" si="29"/>
        <v>-396.13007546867209</v>
      </c>
    </row>
    <row r="137" spans="9:23" x14ac:dyDescent="0.25">
      <c r="I137" s="79">
        <f t="shared" si="30"/>
        <v>314</v>
      </c>
      <c r="J137" s="72">
        <f t="shared" si="26"/>
        <v>0</v>
      </c>
      <c r="K137" s="80"/>
      <c r="L137" s="72">
        <f t="shared" si="25"/>
        <v>0</v>
      </c>
      <c r="M137" s="72">
        <f>0</f>
        <v>0</v>
      </c>
      <c r="N137" s="72">
        <f t="shared" si="31"/>
        <v>0</v>
      </c>
      <c r="O137" s="72">
        <f t="shared" si="32"/>
        <v>-396.13007546867209</v>
      </c>
      <c r="P137" s="72">
        <f t="shared" si="33"/>
        <v>-1.9806503773433606</v>
      </c>
      <c r="Q137" s="72">
        <f t="shared" si="27"/>
        <v>-398.11072584601544</v>
      </c>
      <c r="R137" s="74">
        <f t="shared" si="34"/>
        <v>0</v>
      </c>
      <c r="S137" s="75">
        <f>IF(I137&gt;0,Q137-(SUM($J$7:J137)+$E$35),0)</f>
        <v>-398.11072584601544</v>
      </c>
      <c r="T137" s="76">
        <f t="shared" si="35"/>
        <v>0</v>
      </c>
      <c r="U137" s="76">
        <f t="shared" si="36"/>
        <v>0</v>
      </c>
      <c r="V137" s="77">
        <f t="shared" si="28"/>
        <v>131</v>
      </c>
      <c r="W137" s="78">
        <f t="shared" si="29"/>
        <v>-398.11072584601544</v>
      </c>
    </row>
    <row r="138" spans="9:23" x14ac:dyDescent="0.25">
      <c r="I138" s="79">
        <f t="shared" si="30"/>
        <v>313</v>
      </c>
      <c r="J138" s="72">
        <f t="shared" si="26"/>
        <v>0</v>
      </c>
      <c r="K138" s="80"/>
      <c r="L138" s="72">
        <f t="shared" si="25"/>
        <v>0</v>
      </c>
      <c r="M138" s="72">
        <f>0</f>
        <v>0</v>
      </c>
      <c r="N138" s="72">
        <f t="shared" si="31"/>
        <v>0</v>
      </c>
      <c r="O138" s="72">
        <f t="shared" si="32"/>
        <v>-398.11072584601544</v>
      </c>
      <c r="P138" s="72">
        <f t="shared" si="33"/>
        <v>-1.9905536292300772</v>
      </c>
      <c r="Q138" s="72">
        <f t="shared" si="27"/>
        <v>-400.10127947524552</v>
      </c>
      <c r="R138" s="74">
        <f t="shared" si="34"/>
        <v>0</v>
      </c>
      <c r="S138" s="75">
        <f>IF(I138&gt;0,Q138-(SUM($J$7:J138)+$E$35),0)</f>
        <v>-400.10127947524552</v>
      </c>
      <c r="T138" s="76">
        <f t="shared" si="35"/>
        <v>0</v>
      </c>
      <c r="U138" s="76">
        <f t="shared" si="36"/>
        <v>0</v>
      </c>
      <c r="V138" s="77">
        <f t="shared" si="28"/>
        <v>132</v>
      </c>
      <c r="W138" s="78">
        <f t="shared" si="29"/>
        <v>-400.10127947524552</v>
      </c>
    </row>
    <row r="139" spans="9:23" x14ac:dyDescent="0.25">
      <c r="I139" s="82">
        <f t="shared" si="30"/>
        <v>312</v>
      </c>
      <c r="J139" s="72">
        <f t="shared" si="26"/>
        <v>0</v>
      </c>
      <c r="K139" s="83"/>
      <c r="L139" s="72">
        <f t="shared" si="25"/>
        <v>24.95</v>
      </c>
      <c r="M139" s="72">
        <f>0</f>
        <v>0</v>
      </c>
      <c r="N139" s="72">
        <f t="shared" si="31"/>
        <v>0</v>
      </c>
      <c r="O139" s="72">
        <f t="shared" si="32"/>
        <v>-425.05127947524551</v>
      </c>
      <c r="P139" s="72">
        <f t="shared" si="33"/>
        <v>-2.1252563973762277</v>
      </c>
      <c r="Q139" s="72">
        <f t="shared" si="27"/>
        <v>-427.17653587262174</v>
      </c>
      <c r="R139" s="74">
        <f t="shared" si="34"/>
        <v>-24.95</v>
      </c>
      <c r="S139" s="75">
        <f>IF(I139&gt;0,Q139-(SUM($J$7:J139)+$E$35),0)</f>
        <v>-427.17653587262174</v>
      </c>
      <c r="T139" s="76">
        <f t="shared" si="35"/>
        <v>0</v>
      </c>
      <c r="U139" s="76">
        <f t="shared" si="36"/>
        <v>0</v>
      </c>
      <c r="V139" s="77">
        <f t="shared" si="28"/>
        <v>133</v>
      </c>
      <c r="W139" s="78">
        <f t="shared" si="29"/>
        <v>-427.17653587262174</v>
      </c>
    </row>
    <row r="140" spans="9:23" x14ac:dyDescent="0.25">
      <c r="I140" s="79">
        <f t="shared" si="30"/>
        <v>311</v>
      </c>
      <c r="J140" s="72">
        <f t="shared" si="26"/>
        <v>0</v>
      </c>
      <c r="K140" s="80"/>
      <c r="L140" s="72">
        <f t="shared" si="25"/>
        <v>0</v>
      </c>
      <c r="M140" s="72">
        <f>0</f>
        <v>0</v>
      </c>
      <c r="N140" s="72">
        <f t="shared" si="31"/>
        <v>0</v>
      </c>
      <c r="O140" s="72">
        <f t="shared" si="32"/>
        <v>-427.17653587262174</v>
      </c>
      <c r="P140" s="72">
        <f t="shared" si="33"/>
        <v>-2.1358826793631089</v>
      </c>
      <c r="Q140" s="72">
        <f t="shared" si="27"/>
        <v>-429.31241855198488</v>
      </c>
      <c r="R140" s="74">
        <f t="shared" si="34"/>
        <v>0</v>
      </c>
      <c r="S140" s="75">
        <f>IF(I140&gt;0,Q140-(SUM($J$7:J140)+$E$35),0)</f>
        <v>-429.31241855198488</v>
      </c>
      <c r="T140" s="76">
        <f t="shared" si="35"/>
        <v>0</v>
      </c>
      <c r="U140" s="76">
        <f t="shared" si="36"/>
        <v>0</v>
      </c>
      <c r="V140" s="77">
        <f t="shared" si="28"/>
        <v>134</v>
      </c>
      <c r="W140" s="78">
        <f t="shared" si="29"/>
        <v>-429.31241855198488</v>
      </c>
    </row>
    <row r="141" spans="9:23" x14ac:dyDescent="0.25">
      <c r="I141" s="79">
        <f t="shared" si="30"/>
        <v>310</v>
      </c>
      <c r="J141" s="72">
        <f t="shared" si="26"/>
        <v>0</v>
      </c>
      <c r="K141" s="80"/>
      <c r="L141" s="72">
        <f t="shared" si="25"/>
        <v>0</v>
      </c>
      <c r="M141" s="72">
        <f>0</f>
        <v>0</v>
      </c>
      <c r="N141" s="72">
        <f t="shared" si="31"/>
        <v>0</v>
      </c>
      <c r="O141" s="72">
        <f t="shared" si="32"/>
        <v>-429.31241855198488</v>
      </c>
      <c r="P141" s="72">
        <f t="shared" si="33"/>
        <v>-2.1465620927599245</v>
      </c>
      <c r="Q141" s="72">
        <f t="shared" si="27"/>
        <v>-431.45898064474483</v>
      </c>
      <c r="R141" s="74">
        <f t="shared" si="34"/>
        <v>0</v>
      </c>
      <c r="S141" s="75">
        <f>IF(I141&gt;0,Q141-(SUM($J$7:J141)+$E$35),0)</f>
        <v>-431.45898064474483</v>
      </c>
      <c r="T141" s="76">
        <f t="shared" si="35"/>
        <v>0</v>
      </c>
      <c r="U141" s="76">
        <f t="shared" si="36"/>
        <v>0</v>
      </c>
      <c r="V141" s="77">
        <f t="shared" si="28"/>
        <v>135</v>
      </c>
      <c r="W141" s="78">
        <f t="shared" si="29"/>
        <v>-431.45898064474483</v>
      </c>
    </row>
    <row r="142" spans="9:23" x14ac:dyDescent="0.25">
      <c r="I142" s="79">
        <f t="shared" si="30"/>
        <v>309</v>
      </c>
      <c r="J142" s="72">
        <f t="shared" si="26"/>
        <v>0</v>
      </c>
      <c r="K142" s="80"/>
      <c r="L142" s="72">
        <f t="shared" si="25"/>
        <v>0</v>
      </c>
      <c r="M142" s="72">
        <f>0</f>
        <v>0</v>
      </c>
      <c r="N142" s="72">
        <f t="shared" si="31"/>
        <v>0</v>
      </c>
      <c r="O142" s="72">
        <f t="shared" si="32"/>
        <v>-431.45898064474483</v>
      </c>
      <c r="P142" s="72">
        <f t="shared" si="33"/>
        <v>-2.1572949032237241</v>
      </c>
      <c r="Q142" s="72">
        <f t="shared" si="27"/>
        <v>-433.61627554796854</v>
      </c>
      <c r="R142" s="74">
        <f t="shared" si="34"/>
        <v>0</v>
      </c>
      <c r="S142" s="75">
        <f>IF(I142&gt;0,Q142-(SUM($J$7:J142)+$E$35),0)</f>
        <v>-433.61627554796854</v>
      </c>
      <c r="T142" s="76">
        <f t="shared" si="35"/>
        <v>0</v>
      </c>
      <c r="U142" s="76">
        <f t="shared" si="36"/>
        <v>0</v>
      </c>
      <c r="V142" s="77">
        <f t="shared" si="28"/>
        <v>136</v>
      </c>
      <c r="W142" s="78">
        <f t="shared" si="29"/>
        <v>-433.61627554796854</v>
      </c>
    </row>
    <row r="143" spans="9:23" x14ac:dyDescent="0.25">
      <c r="I143" s="79">
        <f t="shared" si="30"/>
        <v>308</v>
      </c>
      <c r="J143" s="72">
        <f t="shared" si="26"/>
        <v>0</v>
      </c>
      <c r="K143" s="80"/>
      <c r="L143" s="72">
        <f t="shared" si="25"/>
        <v>0</v>
      </c>
      <c r="M143" s="72">
        <f>0</f>
        <v>0</v>
      </c>
      <c r="N143" s="72">
        <f t="shared" si="31"/>
        <v>0</v>
      </c>
      <c r="O143" s="72">
        <f t="shared" si="32"/>
        <v>-433.61627554796854</v>
      </c>
      <c r="P143" s="72">
        <f t="shared" si="33"/>
        <v>-2.1680813777398429</v>
      </c>
      <c r="Q143" s="72">
        <f t="shared" si="27"/>
        <v>-435.78435692570838</v>
      </c>
      <c r="R143" s="74">
        <f t="shared" si="34"/>
        <v>0</v>
      </c>
      <c r="S143" s="75">
        <f>IF(I143&gt;0,Q143-(SUM($J$7:J143)+$E$35),0)</f>
        <v>-435.78435692570838</v>
      </c>
      <c r="T143" s="76">
        <f t="shared" si="35"/>
        <v>0</v>
      </c>
      <c r="U143" s="76">
        <f t="shared" si="36"/>
        <v>0</v>
      </c>
      <c r="V143" s="77">
        <f t="shared" si="28"/>
        <v>137</v>
      </c>
      <c r="W143" s="78">
        <f t="shared" si="29"/>
        <v>-435.78435692570838</v>
      </c>
    </row>
    <row r="144" spans="9:23" x14ac:dyDescent="0.25">
      <c r="I144" s="79">
        <f t="shared" si="30"/>
        <v>307</v>
      </c>
      <c r="J144" s="72">
        <f t="shared" si="26"/>
        <v>0</v>
      </c>
      <c r="K144" s="80"/>
      <c r="L144" s="72">
        <f t="shared" si="25"/>
        <v>0</v>
      </c>
      <c r="M144" s="72">
        <f>0</f>
        <v>0</v>
      </c>
      <c r="N144" s="72">
        <f t="shared" si="31"/>
        <v>0</v>
      </c>
      <c r="O144" s="72">
        <f t="shared" si="32"/>
        <v>-435.78435692570838</v>
      </c>
      <c r="P144" s="72">
        <f t="shared" si="33"/>
        <v>-2.178921784628542</v>
      </c>
      <c r="Q144" s="72">
        <f t="shared" si="27"/>
        <v>-437.96327871033691</v>
      </c>
      <c r="R144" s="74">
        <f t="shared" si="34"/>
        <v>0</v>
      </c>
      <c r="S144" s="75">
        <f>IF(I144&gt;0,Q144-(SUM($J$7:J144)+$E$35),0)</f>
        <v>-437.96327871033691</v>
      </c>
      <c r="T144" s="76">
        <f t="shared" si="35"/>
        <v>0</v>
      </c>
      <c r="U144" s="76">
        <f t="shared" si="36"/>
        <v>0</v>
      </c>
      <c r="V144" s="77">
        <f t="shared" si="28"/>
        <v>138</v>
      </c>
      <c r="W144" s="78">
        <f t="shared" si="29"/>
        <v>-437.96327871033691</v>
      </c>
    </row>
    <row r="145" spans="9:23" x14ac:dyDescent="0.25">
      <c r="I145" s="79">
        <f t="shared" si="30"/>
        <v>306</v>
      </c>
      <c r="J145" s="72">
        <f t="shared" si="26"/>
        <v>0</v>
      </c>
      <c r="K145" s="80"/>
      <c r="L145" s="72">
        <f t="shared" si="25"/>
        <v>0</v>
      </c>
      <c r="M145" s="72">
        <f>0</f>
        <v>0</v>
      </c>
      <c r="N145" s="72">
        <f t="shared" si="31"/>
        <v>0</v>
      </c>
      <c r="O145" s="72">
        <f t="shared" si="32"/>
        <v>-437.96327871033691</v>
      </c>
      <c r="P145" s="72">
        <f t="shared" si="33"/>
        <v>-2.1898163935516846</v>
      </c>
      <c r="Q145" s="72">
        <f t="shared" si="27"/>
        <v>-440.15309510388857</v>
      </c>
      <c r="R145" s="74">
        <f t="shared" si="34"/>
        <v>0</v>
      </c>
      <c r="S145" s="75">
        <f>IF(I145&gt;0,Q145-(SUM($J$7:J145)+$E$35),0)</f>
        <v>-440.15309510388857</v>
      </c>
      <c r="T145" s="76">
        <f t="shared" si="35"/>
        <v>0</v>
      </c>
      <c r="U145" s="76">
        <f t="shared" si="36"/>
        <v>0</v>
      </c>
      <c r="V145" s="77">
        <f t="shared" si="28"/>
        <v>139</v>
      </c>
      <c r="W145" s="78">
        <f t="shared" si="29"/>
        <v>-440.15309510388857</v>
      </c>
    </row>
    <row r="146" spans="9:23" x14ac:dyDescent="0.25">
      <c r="I146" s="79">
        <f t="shared" si="30"/>
        <v>305</v>
      </c>
      <c r="J146" s="72">
        <f t="shared" si="26"/>
        <v>0</v>
      </c>
      <c r="K146" s="80"/>
      <c r="L146" s="72">
        <f t="shared" si="25"/>
        <v>0</v>
      </c>
      <c r="M146" s="72">
        <f>0</f>
        <v>0</v>
      </c>
      <c r="N146" s="72">
        <f t="shared" si="31"/>
        <v>0</v>
      </c>
      <c r="O146" s="72">
        <f t="shared" si="32"/>
        <v>-440.15309510388857</v>
      </c>
      <c r="P146" s="72">
        <f t="shared" si="33"/>
        <v>-2.200765475519443</v>
      </c>
      <c r="Q146" s="72">
        <f t="shared" si="27"/>
        <v>-442.35386057940804</v>
      </c>
      <c r="R146" s="74">
        <f t="shared" si="34"/>
        <v>0</v>
      </c>
      <c r="S146" s="75">
        <f>IF(I146&gt;0,Q146-(SUM($J$7:J146)+$E$35),0)</f>
        <v>-442.35386057940804</v>
      </c>
      <c r="T146" s="76">
        <f t="shared" si="35"/>
        <v>0</v>
      </c>
      <c r="U146" s="76">
        <f t="shared" si="36"/>
        <v>0</v>
      </c>
      <c r="V146" s="77">
        <f t="shared" si="28"/>
        <v>140</v>
      </c>
      <c r="W146" s="78">
        <f t="shared" si="29"/>
        <v>-442.35386057940804</v>
      </c>
    </row>
    <row r="147" spans="9:23" x14ac:dyDescent="0.25">
      <c r="I147" s="79">
        <f t="shared" si="30"/>
        <v>304</v>
      </c>
      <c r="J147" s="72">
        <f t="shared" si="26"/>
        <v>0</v>
      </c>
      <c r="K147" s="80"/>
      <c r="L147" s="72">
        <f t="shared" si="25"/>
        <v>0</v>
      </c>
      <c r="M147" s="72">
        <f>0</f>
        <v>0</v>
      </c>
      <c r="N147" s="72">
        <f t="shared" si="31"/>
        <v>0</v>
      </c>
      <c r="O147" s="72">
        <f t="shared" si="32"/>
        <v>-442.35386057940804</v>
      </c>
      <c r="P147" s="72">
        <f t="shared" si="33"/>
        <v>-2.2117693028970402</v>
      </c>
      <c r="Q147" s="72">
        <f t="shared" si="27"/>
        <v>-444.56562988230507</v>
      </c>
      <c r="R147" s="74">
        <f t="shared" si="34"/>
        <v>0</v>
      </c>
      <c r="S147" s="75">
        <f>IF(I147&gt;0,Q147-(SUM($J$7:J147)+$E$35),0)</f>
        <v>-444.56562988230507</v>
      </c>
      <c r="T147" s="76">
        <f t="shared" si="35"/>
        <v>0</v>
      </c>
      <c r="U147" s="76">
        <f t="shared" si="36"/>
        <v>0</v>
      </c>
      <c r="V147" s="77">
        <f t="shared" si="28"/>
        <v>141</v>
      </c>
      <c r="W147" s="78">
        <f t="shared" si="29"/>
        <v>-444.56562988230507</v>
      </c>
    </row>
    <row r="148" spans="9:23" x14ac:dyDescent="0.25">
      <c r="I148" s="79">
        <f t="shared" si="30"/>
        <v>303</v>
      </c>
      <c r="J148" s="72">
        <f t="shared" si="26"/>
        <v>0</v>
      </c>
      <c r="K148" s="80"/>
      <c r="L148" s="72">
        <f t="shared" si="25"/>
        <v>0</v>
      </c>
      <c r="M148" s="72">
        <f>0</f>
        <v>0</v>
      </c>
      <c r="N148" s="72">
        <f t="shared" si="31"/>
        <v>0</v>
      </c>
      <c r="O148" s="72">
        <f t="shared" si="32"/>
        <v>-444.56562988230507</v>
      </c>
      <c r="P148" s="72">
        <f t="shared" si="33"/>
        <v>-2.2228281494115256</v>
      </c>
      <c r="Q148" s="72">
        <f t="shared" si="27"/>
        <v>-446.78845803171657</v>
      </c>
      <c r="R148" s="74">
        <f t="shared" si="34"/>
        <v>0</v>
      </c>
      <c r="S148" s="75">
        <f>IF(I148&gt;0,Q148-(SUM($J$7:J148)+$E$35),0)</f>
        <v>-446.78845803171657</v>
      </c>
      <c r="T148" s="76">
        <f t="shared" si="35"/>
        <v>0</v>
      </c>
      <c r="U148" s="76">
        <f t="shared" si="36"/>
        <v>0</v>
      </c>
      <c r="V148" s="77">
        <f t="shared" si="28"/>
        <v>142</v>
      </c>
      <c r="W148" s="78">
        <f t="shared" si="29"/>
        <v>-446.78845803171657</v>
      </c>
    </row>
    <row r="149" spans="9:23" x14ac:dyDescent="0.25">
      <c r="I149" s="79">
        <f t="shared" si="30"/>
        <v>302</v>
      </c>
      <c r="J149" s="72">
        <f t="shared" si="26"/>
        <v>0</v>
      </c>
      <c r="K149" s="80"/>
      <c r="L149" s="72">
        <f t="shared" si="25"/>
        <v>0</v>
      </c>
      <c r="M149" s="72">
        <f>0</f>
        <v>0</v>
      </c>
      <c r="N149" s="72">
        <f t="shared" si="31"/>
        <v>0</v>
      </c>
      <c r="O149" s="72">
        <f t="shared" si="32"/>
        <v>-446.78845803171657</v>
      </c>
      <c r="P149" s="72">
        <f t="shared" si="33"/>
        <v>-2.2339422901585828</v>
      </c>
      <c r="Q149" s="72">
        <f t="shared" si="27"/>
        <v>-449.02240032187518</v>
      </c>
      <c r="R149" s="74">
        <f t="shared" si="34"/>
        <v>0</v>
      </c>
      <c r="S149" s="75">
        <f>IF(I149&gt;0,Q149-(SUM($J$7:J149)+$E$35),0)</f>
        <v>-449.02240032187518</v>
      </c>
      <c r="T149" s="76">
        <f t="shared" si="35"/>
        <v>0</v>
      </c>
      <c r="U149" s="76">
        <f t="shared" si="36"/>
        <v>0</v>
      </c>
      <c r="V149" s="77">
        <f t="shared" si="28"/>
        <v>143</v>
      </c>
      <c r="W149" s="78">
        <f t="shared" si="29"/>
        <v>-449.02240032187518</v>
      </c>
    </row>
    <row r="150" spans="9:23" x14ac:dyDescent="0.25">
      <c r="I150" s="79">
        <f t="shared" si="30"/>
        <v>301</v>
      </c>
      <c r="J150" s="72">
        <f t="shared" si="26"/>
        <v>0</v>
      </c>
      <c r="K150" s="80"/>
      <c r="L150" s="72">
        <f t="shared" si="25"/>
        <v>0</v>
      </c>
      <c r="M150" s="72">
        <f>0</f>
        <v>0</v>
      </c>
      <c r="N150" s="72">
        <f t="shared" si="31"/>
        <v>0</v>
      </c>
      <c r="O150" s="72">
        <f t="shared" si="32"/>
        <v>-449.02240032187518</v>
      </c>
      <c r="P150" s="72">
        <f t="shared" si="33"/>
        <v>-2.245112001609376</v>
      </c>
      <c r="Q150" s="72">
        <f t="shared" si="27"/>
        <v>-451.26751232348454</v>
      </c>
      <c r="R150" s="74">
        <f t="shared" si="34"/>
        <v>0</v>
      </c>
      <c r="S150" s="75">
        <f>IF(I150&gt;0,Q150-(SUM($J$7:J150)+$E$35),0)</f>
        <v>-451.26751232348454</v>
      </c>
      <c r="T150" s="76">
        <f t="shared" si="35"/>
        <v>0</v>
      </c>
      <c r="U150" s="76">
        <f t="shared" si="36"/>
        <v>0</v>
      </c>
      <c r="V150" s="77">
        <f t="shared" si="28"/>
        <v>144</v>
      </c>
      <c r="W150" s="78">
        <f t="shared" si="29"/>
        <v>-451.26751232348454</v>
      </c>
    </row>
    <row r="151" spans="9:23" x14ac:dyDescent="0.25">
      <c r="I151" s="82">
        <f t="shared" si="30"/>
        <v>300</v>
      </c>
      <c r="J151" s="72">
        <f t="shared" si="26"/>
        <v>0</v>
      </c>
      <c r="K151" s="83"/>
      <c r="L151" s="72">
        <f t="shared" si="25"/>
        <v>24.95</v>
      </c>
      <c r="M151" s="72">
        <f>0</f>
        <v>0</v>
      </c>
      <c r="N151" s="72">
        <f t="shared" si="31"/>
        <v>0</v>
      </c>
      <c r="O151" s="72">
        <f t="shared" si="32"/>
        <v>-476.21751232348453</v>
      </c>
      <c r="P151" s="72">
        <f t="shared" si="33"/>
        <v>-2.3810875616174227</v>
      </c>
      <c r="Q151" s="72">
        <f t="shared" si="27"/>
        <v>-478.59859988510198</v>
      </c>
      <c r="R151" s="74">
        <f t="shared" si="34"/>
        <v>-24.95</v>
      </c>
      <c r="S151" s="75">
        <f>IF(I151&gt;0,Q151-(SUM($J$7:J151)+$E$35),0)</f>
        <v>-478.59859988510198</v>
      </c>
      <c r="T151" s="76">
        <f t="shared" si="35"/>
        <v>0</v>
      </c>
      <c r="U151" s="76">
        <f t="shared" si="36"/>
        <v>0</v>
      </c>
      <c r="V151" s="77">
        <f t="shared" si="28"/>
        <v>145</v>
      </c>
      <c r="W151" s="78">
        <f t="shared" si="29"/>
        <v>-478.59859988510198</v>
      </c>
    </row>
    <row r="152" spans="9:23" x14ac:dyDescent="0.25">
      <c r="I152" s="79">
        <f t="shared" si="30"/>
        <v>299</v>
      </c>
      <c r="J152" s="72">
        <f t="shared" si="26"/>
        <v>0</v>
      </c>
      <c r="K152" s="80"/>
      <c r="L152" s="72">
        <f t="shared" si="25"/>
        <v>0</v>
      </c>
      <c r="M152" s="72">
        <f>0</f>
        <v>0</v>
      </c>
      <c r="N152" s="72">
        <f t="shared" si="31"/>
        <v>0</v>
      </c>
      <c r="O152" s="72">
        <f t="shared" si="32"/>
        <v>-478.59859988510198</v>
      </c>
      <c r="P152" s="72">
        <f t="shared" si="33"/>
        <v>-2.3929929994255099</v>
      </c>
      <c r="Q152" s="72">
        <f t="shared" si="27"/>
        <v>-480.99159288452751</v>
      </c>
      <c r="R152" s="74">
        <f t="shared" si="34"/>
        <v>0</v>
      </c>
      <c r="S152" s="75">
        <f>IF(I152&gt;0,Q152-(SUM($J$7:J152)+$E$35),0)</f>
        <v>-480.99159288452751</v>
      </c>
      <c r="T152" s="76">
        <f t="shared" si="35"/>
        <v>0</v>
      </c>
      <c r="U152" s="76">
        <f t="shared" si="36"/>
        <v>0</v>
      </c>
      <c r="V152" s="77">
        <f t="shared" si="28"/>
        <v>146</v>
      </c>
      <c r="W152" s="78">
        <f t="shared" si="29"/>
        <v>-480.99159288452751</v>
      </c>
    </row>
    <row r="153" spans="9:23" x14ac:dyDescent="0.25">
      <c r="I153" s="79">
        <f t="shared" si="30"/>
        <v>298</v>
      </c>
      <c r="J153" s="72">
        <f t="shared" si="26"/>
        <v>0</v>
      </c>
      <c r="K153" s="80"/>
      <c r="L153" s="72">
        <f t="shared" si="25"/>
        <v>0</v>
      </c>
      <c r="M153" s="72">
        <f>0</f>
        <v>0</v>
      </c>
      <c r="N153" s="72">
        <f t="shared" si="31"/>
        <v>0</v>
      </c>
      <c r="O153" s="72">
        <f t="shared" si="32"/>
        <v>-480.99159288452751</v>
      </c>
      <c r="P153" s="72">
        <f t="shared" si="33"/>
        <v>-2.4049579644226378</v>
      </c>
      <c r="Q153" s="72">
        <f t="shared" si="27"/>
        <v>-483.39655084895014</v>
      </c>
      <c r="R153" s="74">
        <f t="shared" si="34"/>
        <v>0</v>
      </c>
      <c r="S153" s="75">
        <f>IF(I153&gt;0,Q153-(SUM($J$7:J153)+$E$35),0)</f>
        <v>-483.39655084895014</v>
      </c>
      <c r="T153" s="76">
        <f t="shared" si="35"/>
        <v>0</v>
      </c>
      <c r="U153" s="76">
        <f t="shared" si="36"/>
        <v>0</v>
      </c>
      <c r="V153" s="77">
        <f t="shared" si="28"/>
        <v>147</v>
      </c>
      <c r="W153" s="78">
        <f t="shared" si="29"/>
        <v>-483.39655084895014</v>
      </c>
    </row>
    <row r="154" spans="9:23" x14ac:dyDescent="0.25">
      <c r="I154" s="79">
        <f t="shared" si="30"/>
        <v>297</v>
      </c>
      <c r="J154" s="72">
        <f t="shared" si="26"/>
        <v>0</v>
      </c>
      <c r="K154" s="80"/>
      <c r="L154" s="72">
        <f t="shared" si="25"/>
        <v>0</v>
      </c>
      <c r="M154" s="72">
        <f>0</f>
        <v>0</v>
      </c>
      <c r="N154" s="72">
        <f t="shared" si="31"/>
        <v>0</v>
      </c>
      <c r="O154" s="72">
        <f t="shared" si="32"/>
        <v>-483.39655084895014</v>
      </c>
      <c r="P154" s="72">
        <f t="shared" si="33"/>
        <v>-2.4169827542447506</v>
      </c>
      <c r="Q154" s="72">
        <f t="shared" si="27"/>
        <v>-485.81353360319491</v>
      </c>
      <c r="R154" s="74">
        <f t="shared" si="34"/>
        <v>0</v>
      </c>
      <c r="S154" s="75">
        <f>IF(I154&gt;0,Q154-(SUM($J$7:J154)+$E$35),0)</f>
        <v>-485.81353360319491</v>
      </c>
      <c r="T154" s="76">
        <f t="shared" si="35"/>
        <v>0</v>
      </c>
      <c r="U154" s="76">
        <f t="shared" si="36"/>
        <v>0</v>
      </c>
      <c r="V154" s="77">
        <f t="shared" si="28"/>
        <v>148</v>
      </c>
      <c r="W154" s="78">
        <f t="shared" si="29"/>
        <v>-485.81353360319491</v>
      </c>
    </row>
    <row r="155" spans="9:23" x14ac:dyDescent="0.25">
      <c r="I155" s="79">
        <f t="shared" si="30"/>
        <v>296</v>
      </c>
      <c r="J155" s="72">
        <f t="shared" si="26"/>
        <v>0</v>
      </c>
      <c r="K155" s="80"/>
      <c r="L155" s="72">
        <f t="shared" si="25"/>
        <v>0</v>
      </c>
      <c r="M155" s="72">
        <f>0</f>
        <v>0</v>
      </c>
      <c r="N155" s="72">
        <f t="shared" si="31"/>
        <v>0</v>
      </c>
      <c r="O155" s="72">
        <f t="shared" si="32"/>
        <v>-485.81353360319491</v>
      </c>
      <c r="P155" s="72">
        <f t="shared" si="33"/>
        <v>-2.4290676680159744</v>
      </c>
      <c r="Q155" s="72">
        <f t="shared" si="27"/>
        <v>-488.2426012712109</v>
      </c>
      <c r="R155" s="74">
        <f t="shared" si="34"/>
        <v>0</v>
      </c>
      <c r="S155" s="75">
        <f>IF(I155&gt;0,Q155-(SUM($J$7:J155)+$E$35),0)</f>
        <v>-488.2426012712109</v>
      </c>
      <c r="T155" s="76">
        <f t="shared" si="35"/>
        <v>0</v>
      </c>
      <c r="U155" s="76">
        <f t="shared" si="36"/>
        <v>0</v>
      </c>
      <c r="V155" s="77">
        <f t="shared" si="28"/>
        <v>149</v>
      </c>
      <c r="W155" s="78">
        <f t="shared" si="29"/>
        <v>-488.2426012712109</v>
      </c>
    </row>
    <row r="156" spans="9:23" x14ac:dyDescent="0.25">
      <c r="I156" s="79">
        <f t="shared" si="30"/>
        <v>295</v>
      </c>
      <c r="J156" s="72">
        <f t="shared" si="26"/>
        <v>0</v>
      </c>
      <c r="K156" s="80"/>
      <c r="L156" s="72">
        <f t="shared" si="25"/>
        <v>0</v>
      </c>
      <c r="M156" s="72">
        <f>0</f>
        <v>0</v>
      </c>
      <c r="N156" s="72">
        <f t="shared" si="31"/>
        <v>0</v>
      </c>
      <c r="O156" s="72">
        <f t="shared" si="32"/>
        <v>-488.2426012712109</v>
      </c>
      <c r="P156" s="72">
        <f t="shared" si="33"/>
        <v>-2.4412130063560546</v>
      </c>
      <c r="Q156" s="72">
        <f t="shared" si="27"/>
        <v>-490.68381427756697</v>
      </c>
      <c r="R156" s="74">
        <f t="shared" si="34"/>
        <v>0</v>
      </c>
      <c r="S156" s="75">
        <f>IF(I156&gt;0,Q156-(SUM($J$7:J156)+$E$35),0)</f>
        <v>-490.68381427756697</v>
      </c>
      <c r="T156" s="76">
        <f t="shared" si="35"/>
        <v>0</v>
      </c>
      <c r="U156" s="76">
        <f t="shared" si="36"/>
        <v>0</v>
      </c>
      <c r="V156" s="77">
        <f t="shared" si="28"/>
        <v>150</v>
      </c>
      <c r="W156" s="78">
        <f t="shared" si="29"/>
        <v>-490.68381427756697</v>
      </c>
    </row>
    <row r="157" spans="9:23" x14ac:dyDescent="0.25">
      <c r="I157" s="79">
        <f t="shared" si="30"/>
        <v>294</v>
      </c>
      <c r="J157" s="72">
        <f t="shared" si="26"/>
        <v>0</v>
      </c>
      <c r="K157" s="80"/>
      <c r="L157" s="72">
        <f t="shared" si="25"/>
        <v>0</v>
      </c>
      <c r="M157" s="72">
        <f>0</f>
        <v>0</v>
      </c>
      <c r="N157" s="72">
        <f t="shared" si="31"/>
        <v>0</v>
      </c>
      <c r="O157" s="72">
        <f t="shared" si="32"/>
        <v>-490.68381427756697</v>
      </c>
      <c r="P157" s="72">
        <f t="shared" si="33"/>
        <v>-2.453419071387835</v>
      </c>
      <c r="Q157" s="72">
        <f t="shared" si="27"/>
        <v>-493.13723334895479</v>
      </c>
      <c r="R157" s="74">
        <f t="shared" si="34"/>
        <v>0</v>
      </c>
      <c r="S157" s="75">
        <f>IF(I157&gt;0,Q157-(SUM($J$7:J157)+$E$35),0)</f>
        <v>-493.13723334895479</v>
      </c>
      <c r="T157" s="76">
        <f t="shared" si="35"/>
        <v>0</v>
      </c>
      <c r="U157" s="76">
        <f t="shared" si="36"/>
        <v>0</v>
      </c>
      <c r="V157" s="77">
        <f t="shared" si="28"/>
        <v>151</v>
      </c>
      <c r="W157" s="78">
        <f t="shared" si="29"/>
        <v>-493.13723334895479</v>
      </c>
    </row>
    <row r="158" spans="9:23" x14ac:dyDescent="0.25">
      <c r="I158" s="79">
        <f t="shared" si="30"/>
        <v>293</v>
      </c>
      <c r="J158" s="72">
        <f t="shared" si="26"/>
        <v>0</v>
      </c>
      <c r="K158" s="80"/>
      <c r="L158" s="72">
        <f t="shared" si="25"/>
        <v>0</v>
      </c>
      <c r="M158" s="72">
        <f>0</f>
        <v>0</v>
      </c>
      <c r="N158" s="72">
        <f t="shared" si="31"/>
        <v>0</v>
      </c>
      <c r="O158" s="72">
        <f t="shared" si="32"/>
        <v>-493.13723334895479</v>
      </c>
      <c r="P158" s="72">
        <f t="shared" si="33"/>
        <v>-2.4656861667447738</v>
      </c>
      <c r="Q158" s="72">
        <f t="shared" si="27"/>
        <v>-495.60291951569957</v>
      </c>
      <c r="R158" s="74">
        <f t="shared" si="34"/>
        <v>0</v>
      </c>
      <c r="S158" s="75">
        <f>IF(I158&gt;0,Q158-(SUM($J$7:J158)+$E$35),0)</f>
        <v>-495.60291951569957</v>
      </c>
      <c r="T158" s="76">
        <f t="shared" si="35"/>
        <v>0</v>
      </c>
      <c r="U158" s="76">
        <f t="shared" si="36"/>
        <v>0</v>
      </c>
      <c r="V158" s="77">
        <f t="shared" si="28"/>
        <v>152</v>
      </c>
      <c r="W158" s="78">
        <f t="shared" si="29"/>
        <v>-495.60291951569957</v>
      </c>
    </row>
    <row r="159" spans="9:23" x14ac:dyDescent="0.25">
      <c r="I159" s="79">
        <f t="shared" si="30"/>
        <v>292</v>
      </c>
      <c r="J159" s="72">
        <f t="shared" si="26"/>
        <v>0</v>
      </c>
      <c r="K159" s="80"/>
      <c r="L159" s="72">
        <f t="shared" si="25"/>
        <v>0</v>
      </c>
      <c r="M159" s="72">
        <f>0</f>
        <v>0</v>
      </c>
      <c r="N159" s="72">
        <f t="shared" si="31"/>
        <v>0</v>
      </c>
      <c r="O159" s="72">
        <f t="shared" si="32"/>
        <v>-495.60291951569957</v>
      </c>
      <c r="P159" s="72">
        <f t="shared" si="33"/>
        <v>-2.4780145975784977</v>
      </c>
      <c r="Q159" s="72">
        <f t="shared" si="27"/>
        <v>-498.08093411327809</v>
      </c>
      <c r="R159" s="74">
        <f t="shared" si="34"/>
        <v>0</v>
      </c>
      <c r="S159" s="75">
        <f>IF(I159&gt;0,Q159-(SUM($J$7:J159)+$E$35),0)</f>
        <v>-498.08093411327809</v>
      </c>
      <c r="T159" s="76">
        <f t="shared" si="35"/>
        <v>0</v>
      </c>
      <c r="U159" s="76">
        <f t="shared" si="36"/>
        <v>0</v>
      </c>
      <c r="V159" s="77">
        <f t="shared" si="28"/>
        <v>153</v>
      </c>
      <c r="W159" s="78">
        <f t="shared" si="29"/>
        <v>-498.08093411327809</v>
      </c>
    </row>
    <row r="160" spans="9:23" x14ac:dyDescent="0.25">
      <c r="I160" s="79">
        <f t="shared" si="30"/>
        <v>291</v>
      </c>
      <c r="J160" s="72">
        <f t="shared" si="26"/>
        <v>0</v>
      </c>
      <c r="K160" s="80"/>
      <c r="L160" s="72">
        <f t="shared" si="25"/>
        <v>0</v>
      </c>
      <c r="M160" s="72">
        <f>0</f>
        <v>0</v>
      </c>
      <c r="N160" s="72">
        <f t="shared" si="31"/>
        <v>0</v>
      </c>
      <c r="O160" s="72">
        <f t="shared" si="32"/>
        <v>-498.08093411327809</v>
      </c>
      <c r="P160" s="72">
        <f t="shared" si="33"/>
        <v>-2.4904046705663907</v>
      </c>
      <c r="Q160" s="72">
        <f t="shared" si="27"/>
        <v>-500.57133878384445</v>
      </c>
      <c r="R160" s="74">
        <f t="shared" si="34"/>
        <v>0</v>
      </c>
      <c r="S160" s="75">
        <f>IF(I160&gt;0,Q160-(SUM($J$7:J160)+$E$35),0)</f>
        <v>-500.57133878384445</v>
      </c>
      <c r="T160" s="76">
        <f t="shared" si="35"/>
        <v>0</v>
      </c>
      <c r="U160" s="76">
        <f t="shared" si="36"/>
        <v>0</v>
      </c>
      <c r="V160" s="77">
        <f t="shared" si="28"/>
        <v>154</v>
      </c>
      <c r="W160" s="78">
        <f t="shared" si="29"/>
        <v>-500.57133878384445</v>
      </c>
    </row>
    <row r="161" spans="9:23" x14ac:dyDescent="0.25">
      <c r="I161" s="79">
        <f t="shared" si="30"/>
        <v>290</v>
      </c>
      <c r="J161" s="72">
        <f t="shared" si="26"/>
        <v>0</v>
      </c>
      <c r="K161" s="80"/>
      <c r="L161" s="72">
        <f t="shared" si="25"/>
        <v>0</v>
      </c>
      <c r="M161" s="72">
        <f>0</f>
        <v>0</v>
      </c>
      <c r="N161" s="72">
        <f t="shared" si="31"/>
        <v>0</v>
      </c>
      <c r="O161" s="72">
        <f t="shared" si="32"/>
        <v>-500.57133878384445</v>
      </c>
      <c r="P161" s="72">
        <f t="shared" si="33"/>
        <v>-2.5028566939192225</v>
      </c>
      <c r="Q161" s="72">
        <f t="shared" si="27"/>
        <v>-503.07419547776368</v>
      </c>
      <c r="R161" s="74">
        <f t="shared" si="34"/>
        <v>0</v>
      </c>
      <c r="S161" s="75">
        <f>IF(I161&gt;0,Q161-(SUM($J$7:J161)+$E$35),0)</f>
        <v>-503.07419547776368</v>
      </c>
      <c r="T161" s="76">
        <f t="shared" si="35"/>
        <v>0</v>
      </c>
      <c r="U161" s="76">
        <f t="shared" si="36"/>
        <v>0</v>
      </c>
      <c r="V161" s="77">
        <f t="shared" si="28"/>
        <v>155</v>
      </c>
      <c r="W161" s="78">
        <f t="shared" si="29"/>
        <v>-503.07419547776368</v>
      </c>
    </row>
    <row r="162" spans="9:23" x14ac:dyDescent="0.25">
      <c r="I162" s="79">
        <f t="shared" si="30"/>
        <v>289</v>
      </c>
      <c r="J162" s="72">
        <f t="shared" si="26"/>
        <v>0</v>
      </c>
      <c r="K162" s="80"/>
      <c r="L162" s="72">
        <f t="shared" si="25"/>
        <v>0</v>
      </c>
      <c r="M162" s="72">
        <f>0</f>
        <v>0</v>
      </c>
      <c r="N162" s="72">
        <f t="shared" si="31"/>
        <v>0</v>
      </c>
      <c r="O162" s="72">
        <f t="shared" si="32"/>
        <v>-503.07419547776368</v>
      </c>
      <c r="P162" s="72">
        <f t="shared" si="33"/>
        <v>-2.5153709773888187</v>
      </c>
      <c r="Q162" s="72">
        <f t="shared" si="27"/>
        <v>-505.58956645515252</v>
      </c>
      <c r="R162" s="74">
        <f t="shared" si="34"/>
        <v>0</v>
      </c>
      <c r="S162" s="75">
        <f>IF(I162&gt;0,Q162-(SUM($J$7:J162)+$E$35),0)</f>
        <v>-505.58956645515252</v>
      </c>
      <c r="T162" s="76">
        <f t="shared" si="35"/>
        <v>0</v>
      </c>
      <c r="U162" s="76">
        <f t="shared" si="36"/>
        <v>0</v>
      </c>
      <c r="V162" s="77">
        <f t="shared" si="28"/>
        <v>156</v>
      </c>
      <c r="W162" s="78">
        <f t="shared" si="29"/>
        <v>-505.58956645515252</v>
      </c>
    </row>
    <row r="163" spans="9:23" x14ac:dyDescent="0.25">
      <c r="I163" s="82">
        <f t="shared" si="30"/>
        <v>288</v>
      </c>
      <c r="J163" s="72">
        <f t="shared" si="26"/>
        <v>0</v>
      </c>
      <c r="K163" s="83"/>
      <c r="L163" s="72">
        <f t="shared" si="25"/>
        <v>24.95</v>
      </c>
      <c r="M163" s="72">
        <f>0</f>
        <v>0</v>
      </c>
      <c r="N163" s="72">
        <f t="shared" si="31"/>
        <v>0</v>
      </c>
      <c r="O163" s="72">
        <f t="shared" si="32"/>
        <v>-530.53956645515257</v>
      </c>
      <c r="P163" s="72">
        <f t="shared" si="33"/>
        <v>-2.6526978322757628</v>
      </c>
      <c r="Q163" s="72">
        <f t="shared" si="27"/>
        <v>-533.19226428742832</v>
      </c>
      <c r="R163" s="74">
        <f t="shared" si="34"/>
        <v>-24.95</v>
      </c>
      <c r="S163" s="75">
        <f>IF(I163&gt;0,Q163-(SUM($J$7:J163)+$E$35),0)</f>
        <v>-533.19226428742832</v>
      </c>
      <c r="T163" s="76">
        <f t="shared" si="35"/>
        <v>0</v>
      </c>
      <c r="U163" s="76">
        <f t="shared" si="36"/>
        <v>0</v>
      </c>
      <c r="V163" s="77">
        <f t="shared" si="28"/>
        <v>157</v>
      </c>
      <c r="W163" s="78">
        <f t="shared" si="29"/>
        <v>-533.19226428742832</v>
      </c>
    </row>
    <row r="164" spans="9:23" x14ac:dyDescent="0.25">
      <c r="I164" s="79">
        <f t="shared" si="30"/>
        <v>287</v>
      </c>
      <c r="J164" s="72">
        <f t="shared" si="26"/>
        <v>0</v>
      </c>
      <c r="K164" s="80"/>
      <c r="L164" s="72">
        <f t="shared" si="25"/>
        <v>0</v>
      </c>
      <c r="M164" s="72">
        <f>0</f>
        <v>0</v>
      </c>
      <c r="N164" s="72">
        <f t="shared" si="31"/>
        <v>0</v>
      </c>
      <c r="O164" s="72">
        <f t="shared" si="32"/>
        <v>-533.19226428742832</v>
      </c>
      <c r="P164" s="72">
        <f t="shared" si="33"/>
        <v>-2.6659613214371416</v>
      </c>
      <c r="Q164" s="72">
        <f t="shared" si="27"/>
        <v>-535.8582256088655</v>
      </c>
      <c r="R164" s="74">
        <f t="shared" si="34"/>
        <v>0</v>
      </c>
      <c r="S164" s="75">
        <f>IF(I164&gt;0,Q164-(SUM($J$7:J164)+$E$35),0)</f>
        <v>-535.8582256088655</v>
      </c>
      <c r="T164" s="76">
        <f t="shared" si="35"/>
        <v>0</v>
      </c>
      <c r="U164" s="76">
        <f t="shared" si="36"/>
        <v>0</v>
      </c>
      <c r="V164" s="77">
        <f t="shared" si="28"/>
        <v>158</v>
      </c>
      <c r="W164" s="78">
        <f t="shared" si="29"/>
        <v>-535.8582256088655</v>
      </c>
    </row>
    <row r="165" spans="9:23" x14ac:dyDescent="0.25">
      <c r="I165" s="79">
        <f t="shared" si="30"/>
        <v>286</v>
      </c>
      <c r="J165" s="72">
        <f t="shared" si="26"/>
        <v>0</v>
      </c>
      <c r="K165" s="80"/>
      <c r="L165" s="72">
        <f t="shared" ref="L165:L228" si="37">IF(I165&gt;0,IF((MOD(I165,12)=0),$B$22+$B$48*$B$35,$B$48*$B$35),0)</f>
        <v>0</v>
      </c>
      <c r="M165" s="72">
        <f>0</f>
        <v>0</v>
      </c>
      <c r="N165" s="72">
        <f t="shared" si="31"/>
        <v>0</v>
      </c>
      <c r="O165" s="72">
        <f t="shared" si="32"/>
        <v>-535.8582256088655</v>
      </c>
      <c r="P165" s="72">
        <f t="shared" si="33"/>
        <v>-2.6792911280443277</v>
      </c>
      <c r="Q165" s="72">
        <f t="shared" si="27"/>
        <v>-538.53751673690988</v>
      </c>
      <c r="R165" s="74">
        <f t="shared" si="34"/>
        <v>0</v>
      </c>
      <c r="S165" s="75">
        <f>IF(I165&gt;0,Q165-(SUM($J$7:J165)+$E$35),0)</f>
        <v>-538.53751673690988</v>
      </c>
      <c r="T165" s="76">
        <f t="shared" si="35"/>
        <v>0</v>
      </c>
      <c r="U165" s="76">
        <f t="shared" si="36"/>
        <v>0</v>
      </c>
      <c r="V165" s="77">
        <f t="shared" si="28"/>
        <v>159</v>
      </c>
      <c r="W165" s="78">
        <f t="shared" si="29"/>
        <v>-538.53751673690988</v>
      </c>
    </row>
    <row r="166" spans="9:23" x14ac:dyDescent="0.25">
      <c r="I166" s="79">
        <f t="shared" si="30"/>
        <v>285</v>
      </c>
      <c r="J166" s="72">
        <f t="shared" si="26"/>
        <v>0</v>
      </c>
      <c r="K166" s="80"/>
      <c r="L166" s="72">
        <f t="shared" si="37"/>
        <v>0</v>
      </c>
      <c r="M166" s="72">
        <f>0</f>
        <v>0</v>
      </c>
      <c r="N166" s="72">
        <f t="shared" si="31"/>
        <v>0</v>
      </c>
      <c r="O166" s="72">
        <f t="shared" si="32"/>
        <v>-538.53751673690988</v>
      </c>
      <c r="P166" s="72">
        <f t="shared" si="33"/>
        <v>-2.6926875836845494</v>
      </c>
      <c r="Q166" s="72">
        <f t="shared" si="27"/>
        <v>-541.23020432059445</v>
      </c>
      <c r="R166" s="74">
        <f t="shared" si="34"/>
        <v>0</v>
      </c>
      <c r="S166" s="75">
        <f>IF(I166&gt;0,Q166-(SUM($J$7:J166)+$E$35),0)</f>
        <v>-541.23020432059445</v>
      </c>
      <c r="T166" s="76">
        <f t="shared" si="35"/>
        <v>0</v>
      </c>
      <c r="U166" s="76">
        <f t="shared" si="36"/>
        <v>0</v>
      </c>
      <c r="V166" s="77">
        <f t="shared" si="28"/>
        <v>160</v>
      </c>
      <c r="W166" s="78">
        <f t="shared" si="29"/>
        <v>-541.23020432059445</v>
      </c>
    </row>
    <row r="167" spans="9:23" x14ac:dyDescent="0.25">
      <c r="I167" s="79">
        <f t="shared" si="30"/>
        <v>284</v>
      </c>
      <c r="J167" s="72">
        <f t="shared" si="26"/>
        <v>0</v>
      </c>
      <c r="K167" s="80"/>
      <c r="L167" s="72">
        <f t="shared" si="37"/>
        <v>0</v>
      </c>
      <c r="M167" s="72">
        <f>0</f>
        <v>0</v>
      </c>
      <c r="N167" s="72">
        <f t="shared" si="31"/>
        <v>0</v>
      </c>
      <c r="O167" s="72">
        <f t="shared" si="32"/>
        <v>-541.23020432059445</v>
      </c>
      <c r="P167" s="72">
        <f t="shared" si="33"/>
        <v>-2.7061510216029725</v>
      </c>
      <c r="Q167" s="72">
        <f t="shared" si="27"/>
        <v>-543.93635534219743</v>
      </c>
      <c r="R167" s="74">
        <f t="shared" si="34"/>
        <v>0</v>
      </c>
      <c r="S167" s="75">
        <f>IF(I167&gt;0,Q167-(SUM($J$7:J167)+$E$35),0)</f>
        <v>-543.93635534219743</v>
      </c>
      <c r="T167" s="76">
        <f t="shared" si="35"/>
        <v>0</v>
      </c>
      <c r="U167" s="76">
        <f t="shared" si="36"/>
        <v>0</v>
      </c>
      <c r="V167" s="77">
        <f t="shared" si="28"/>
        <v>161</v>
      </c>
      <c r="W167" s="78">
        <f t="shared" si="29"/>
        <v>-543.93635534219743</v>
      </c>
    </row>
    <row r="168" spans="9:23" x14ac:dyDescent="0.25">
      <c r="I168" s="79">
        <f t="shared" si="30"/>
        <v>283</v>
      </c>
      <c r="J168" s="72">
        <f t="shared" si="26"/>
        <v>0</v>
      </c>
      <c r="K168" s="80"/>
      <c r="L168" s="72">
        <f t="shared" si="37"/>
        <v>0</v>
      </c>
      <c r="M168" s="72">
        <f>0</f>
        <v>0</v>
      </c>
      <c r="N168" s="72">
        <f t="shared" si="31"/>
        <v>0</v>
      </c>
      <c r="O168" s="72">
        <f t="shared" si="32"/>
        <v>-543.93635534219743</v>
      </c>
      <c r="P168" s="72">
        <f t="shared" si="33"/>
        <v>-2.7196817767109871</v>
      </c>
      <c r="Q168" s="72">
        <f t="shared" si="27"/>
        <v>-546.65603711890844</v>
      </c>
      <c r="R168" s="74">
        <f t="shared" si="34"/>
        <v>0</v>
      </c>
      <c r="S168" s="75">
        <f>IF(I168&gt;0,Q168-(SUM($J$7:J168)+$E$35),0)</f>
        <v>-546.65603711890844</v>
      </c>
      <c r="T168" s="76">
        <f t="shared" si="35"/>
        <v>0</v>
      </c>
      <c r="U168" s="76">
        <f t="shared" si="36"/>
        <v>0</v>
      </c>
      <c r="V168" s="77">
        <f t="shared" si="28"/>
        <v>162</v>
      </c>
      <c r="W168" s="78">
        <f t="shared" si="29"/>
        <v>-546.65603711890844</v>
      </c>
    </row>
    <row r="169" spans="9:23" x14ac:dyDescent="0.25">
      <c r="I169" s="79">
        <f t="shared" si="30"/>
        <v>282</v>
      </c>
      <c r="J169" s="72">
        <f t="shared" si="26"/>
        <v>0</v>
      </c>
      <c r="K169" s="80"/>
      <c r="L169" s="72">
        <f t="shared" si="37"/>
        <v>0</v>
      </c>
      <c r="M169" s="72">
        <f>0</f>
        <v>0</v>
      </c>
      <c r="N169" s="72">
        <f t="shared" si="31"/>
        <v>0</v>
      </c>
      <c r="O169" s="72">
        <f t="shared" si="32"/>
        <v>-546.65603711890844</v>
      </c>
      <c r="P169" s="72">
        <f t="shared" si="33"/>
        <v>-2.7332801855945421</v>
      </c>
      <c r="Q169" s="72">
        <f t="shared" si="27"/>
        <v>-549.38931730450304</v>
      </c>
      <c r="R169" s="74">
        <f t="shared" si="34"/>
        <v>0</v>
      </c>
      <c r="S169" s="75">
        <f>IF(I169&gt;0,Q169-(SUM($J$7:J169)+$E$35),0)</f>
        <v>-549.38931730450304</v>
      </c>
      <c r="T169" s="76">
        <f t="shared" si="35"/>
        <v>0</v>
      </c>
      <c r="U169" s="76">
        <f t="shared" si="36"/>
        <v>0</v>
      </c>
      <c r="V169" s="77">
        <f t="shared" si="28"/>
        <v>163</v>
      </c>
      <c r="W169" s="78">
        <f t="shared" si="29"/>
        <v>-549.38931730450304</v>
      </c>
    </row>
    <row r="170" spans="9:23" x14ac:dyDescent="0.25">
      <c r="I170" s="79">
        <f t="shared" si="30"/>
        <v>281</v>
      </c>
      <c r="J170" s="72">
        <f t="shared" si="26"/>
        <v>0</v>
      </c>
      <c r="K170" s="80"/>
      <c r="L170" s="72">
        <f t="shared" si="37"/>
        <v>0</v>
      </c>
      <c r="M170" s="72">
        <f>0</f>
        <v>0</v>
      </c>
      <c r="N170" s="72">
        <f t="shared" si="31"/>
        <v>0</v>
      </c>
      <c r="O170" s="72">
        <f t="shared" si="32"/>
        <v>-549.38931730450304</v>
      </c>
      <c r="P170" s="72">
        <f t="shared" si="33"/>
        <v>-2.7469465865225153</v>
      </c>
      <c r="Q170" s="72">
        <f t="shared" si="27"/>
        <v>-552.13626389102558</v>
      </c>
      <c r="R170" s="74">
        <f t="shared" si="34"/>
        <v>0</v>
      </c>
      <c r="S170" s="75">
        <f>IF(I170&gt;0,Q170-(SUM($J$7:J170)+$E$35),0)</f>
        <v>-552.13626389102558</v>
      </c>
      <c r="T170" s="76">
        <f t="shared" si="35"/>
        <v>0</v>
      </c>
      <c r="U170" s="76">
        <f t="shared" si="36"/>
        <v>0</v>
      </c>
      <c r="V170" s="77">
        <f t="shared" si="28"/>
        <v>164</v>
      </c>
      <c r="W170" s="78">
        <f t="shared" si="29"/>
        <v>-552.13626389102558</v>
      </c>
    </row>
    <row r="171" spans="9:23" x14ac:dyDescent="0.25">
      <c r="I171" s="79">
        <f t="shared" si="30"/>
        <v>280</v>
      </c>
      <c r="J171" s="72">
        <f t="shared" si="26"/>
        <v>0</v>
      </c>
      <c r="K171" s="80"/>
      <c r="L171" s="72">
        <f t="shared" si="37"/>
        <v>0</v>
      </c>
      <c r="M171" s="72">
        <f>0</f>
        <v>0</v>
      </c>
      <c r="N171" s="72">
        <f t="shared" si="31"/>
        <v>0</v>
      </c>
      <c r="O171" s="72">
        <f t="shared" si="32"/>
        <v>-552.13626389102558</v>
      </c>
      <c r="P171" s="72">
        <f t="shared" si="33"/>
        <v>-2.7606813194551281</v>
      </c>
      <c r="Q171" s="72">
        <f t="shared" si="27"/>
        <v>-554.89694521048068</v>
      </c>
      <c r="R171" s="74">
        <f t="shared" si="34"/>
        <v>0</v>
      </c>
      <c r="S171" s="75">
        <f>IF(I171&gt;0,Q171-(SUM($J$7:J171)+$E$35),0)</f>
        <v>-554.89694521048068</v>
      </c>
      <c r="T171" s="76">
        <f t="shared" si="35"/>
        <v>0</v>
      </c>
      <c r="U171" s="76">
        <f t="shared" si="36"/>
        <v>0</v>
      </c>
      <c r="V171" s="77">
        <f t="shared" si="28"/>
        <v>165</v>
      </c>
      <c r="W171" s="78">
        <f t="shared" si="29"/>
        <v>-554.89694521048068</v>
      </c>
    </row>
    <row r="172" spans="9:23" x14ac:dyDescent="0.25">
      <c r="I172" s="79">
        <f t="shared" si="30"/>
        <v>279</v>
      </c>
      <c r="J172" s="72">
        <f t="shared" si="26"/>
        <v>0</v>
      </c>
      <c r="K172" s="80"/>
      <c r="L172" s="72">
        <f t="shared" si="37"/>
        <v>0</v>
      </c>
      <c r="M172" s="72">
        <f>0</f>
        <v>0</v>
      </c>
      <c r="N172" s="72">
        <f t="shared" si="31"/>
        <v>0</v>
      </c>
      <c r="O172" s="72">
        <f t="shared" si="32"/>
        <v>-554.89694521048068</v>
      </c>
      <c r="P172" s="72">
        <f t="shared" si="33"/>
        <v>-2.7744847260524033</v>
      </c>
      <c r="Q172" s="72">
        <f t="shared" si="27"/>
        <v>-557.67142993653306</v>
      </c>
      <c r="R172" s="74">
        <f t="shared" si="34"/>
        <v>0</v>
      </c>
      <c r="S172" s="75">
        <f>IF(I172&gt;0,Q172-(SUM($J$7:J172)+$E$35),0)</f>
        <v>-557.67142993653306</v>
      </c>
      <c r="T172" s="76">
        <f t="shared" si="35"/>
        <v>0</v>
      </c>
      <c r="U172" s="76">
        <f t="shared" si="36"/>
        <v>0</v>
      </c>
      <c r="V172" s="77">
        <f t="shared" si="28"/>
        <v>166</v>
      </c>
      <c r="W172" s="78">
        <f t="shared" si="29"/>
        <v>-557.67142993653306</v>
      </c>
    </row>
    <row r="173" spans="9:23" x14ac:dyDescent="0.25">
      <c r="I173" s="79">
        <f t="shared" si="30"/>
        <v>278</v>
      </c>
      <c r="J173" s="72">
        <f t="shared" si="26"/>
        <v>0</v>
      </c>
      <c r="K173" s="80"/>
      <c r="L173" s="72">
        <f t="shared" si="37"/>
        <v>0</v>
      </c>
      <c r="M173" s="72">
        <f>0</f>
        <v>0</v>
      </c>
      <c r="N173" s="72">
        <f t="shared" si="31"/>
        <v>0</v>
      </c>
      <c r="O173" s="72">
        <f t="shared" si="32"/>
        <v>-557.67142993653306</v>
      </c>
      <c r="P173" s="72">
        <f t="shared" si="33"/>
        <v>-2.7883571496826653</v>
      </c>
      <c r="Q173" s="72">
        <f t="shared" si="27"/>
        <v>-560.45978708621567</v>
      </c>
      <c r="R173" s="74">
        <f t="shared" si="34"/>
        <v>0</v>
      </c>
      <c r="S173" s="75">
        <f>IF(I173&gt;0,Q173-(SUM($J$7:J173)+$E$35),0)</f>
        <v>-560.45978708621567</v>
      </c>
      <c r="T173" s="76">
        <f t="shared" si="35"/>
        <v>0</v>
      </c>
      <c r="U173" s="76">
        <f t="shared" si="36"/>
        <v>0</v>
      </c>
      <c r="V173" s="77">
        <f t="shared" si="28"/>
        <v>167</v>
      </c>
      <c r="W173" s="78">
        <f t="shared" si="29"/>
        <v>-560.45978708621567</v>
      </c>
    </row>
    <row r="174" spans="9:23" x14ac:dyDescent="0.25">
      <c r="I174" s="79">
        <f t="shared" si="30"/>
        <v>277</v>
      </c>
      <c r="J174" s="72">
        <f t="shared" si="26"/>
        <v>0</v>
      </c>
      <c r="K174" s="80"/>
      <c r="L174" s="72">
        <f t="shared" si="37"/>
        <v>0</v>
      </c>
      <c r="M174" s="72">
        <f>0</f>
        <v>0</v>
      </c>
      <c r="N174" s="72">
        <f t="shared" si="31"/>
        <v>0</v>
      </c>
      <c r="O174" s="72">
        <f t="shared" si="32"/>
        <v>-560.45978708621567</v>
      </c>
      <c r="P174" s="72">
        <f t="shared" si="33"/>
        <v>-2.8022989354310783</v>
      </c>
      <c r="Q174" s="72">
        <f t="shared" si="27"/>
        <v>-563.26208602164672</v>
      </c>
      <c r="R174" s="74">
        <f t="shared" si="34"/>
        <v>0</v>
      </c>
      <c r="S174" s="75">
        <f>IF(I174&gt;0,Q174-(SUM($J$7:J174)+$E$35),0)</f>
        <v>-563.26208602164672</v>
      </c>
      <c r="T174" s="76">
        <f t="shared" si="35"/>
        <v>0</v>
      </c>
      <c r="U174" s="76">
        <f t="shared" si="36"/>
        <v>0</v>
      </c>
      <c r="V174" s="77">
        <f t="shared" si="28"/>
        <v>168</v>
      </c>
      <c r="W174" s="78">
        <f t="shared" si="29"/>
        <v>-563.26208602164672</v>
      </c>
    </row>
    <row r="175" spans="9:23" x14ac:dyDescent="0.25">
      <c r="I175" s="82">
        <f t="shared" si="30"/>
        <v>276</v>
      </c>
      <c r="J175" s="72">
        <f t="shared" si="26"/>
        <v>0</v>
      </c>
      <c r="K175" s="83"/>
      <c r="L175" s="72">
        <f t="shared" si="37"/>
        <v>24.95</v>
      </c>
      <c r="M175" s="72">
        <f>0</f>
        <v>0</v>
      </c>
      <c r="N175" s="72">
        <f t="shared" si="31"/>
        <v>0</v>
      </c>
      <c r="O175" s="72">
        <f t="shared" si="32"/>
        <v>-588.21208602164677</v>
      </c>
      <c r="P175" s="72">
        <f t="shared" si="33"/>
        <v>-2.9410604301082337</v>
      </c>
      <c r="Q175" s="72">
        <f t="shared" si="27"/>
        <v>-591.15314645175499</v>
      </c>
      <c r="R175" s="74">
        <f t="shared" si="34"/>
        <v>-24.95</v>
      </c>
      <c r="S175" s="75">
        <f>IF(I175&gt;0,Q175-(SUM($J$7:J175)+$E$35),0)</f>
        <v>-591.15314645175499</v>
      </c>
      <c r="T175" s="76">
        <f t="shared" si="35"/>
        <v>0</v>
      </c>
      <c r="U175" s="76">
        <f t="shared" si="36"/>
        <v>0</v>
      </c>
      <c r="V175" s="77">
        <f t="shared" si="28"/>
        <v>169</v>
      </c>
      <c r="W175" s="78">
        <f t="shared" si="29"/>
        <v>-591.15314645175499</v>
      </c>
    </row>
    <row r="176" spans="9:23" x14ac:dyDescent="0.25">
      <c r="I176" s="79">
        <f t="shared" si="30"/>
        <v>275</v>
      </c>
      <c r="J176" s="72">
        <f t="shared" si="26"/>
        <v>0</v>
      </c>
      <c r="K176" s="80"/>
      <c r="L176" s="72">
        <f t="shared" si="37"/>
        <v>0</v>
      </c>
      <c r="M176" s="72">
        <f>0</f>
        <v>0</v>
      </c>
      <c r="N176" s="72">
        <f t="shared" si="31"/>
        <v>0</v>
      </c>
      <c r="O176" s="72">
        <f t="shared" si="32"/>
        <v>-591.15314645175499</v>
      </c>
      <c r="P176" s="72">
        <f t="shared" si="33"/>
        <v>-2.9557657322587749</v>
      </c>
      <c r="Q176" s="72">
        <f t="shared" si="27"/>
        <v>-594.10891218401378</v>
      </c>
      <c r="R176" s="74">
        <f t="shared" si="34"/>
        <v>0</v>
      </c>
      <c r="S176" s="75">
        <f>IF(I176&gt;0,Q176-(SUM($J$7:J176)+$E$35),0)</f>
        <v>-594.10891218401378</v>
      </c>
      <c r="T176" s="76">
        <f t="shared" si="35"/>
        <v>0</v>
      </c>
      <c r="U176" s="76">
        <f t="shared" si="36"/>
        <v>0</v>
      </c>
      <c r="V176" s="77">
        <f t="shared" si="28"/>
        <v>170</v>
      </c>
      <c r="W176" s="78">
        <f t="shared" si="29"/>
        <v>-594.10891218401378</v>
      </c>
    </row>
    <row r="177" spans="9:23" x14ac:dyDescent="0.25">
      <c r="I177" s="79">
        <f t="shared" si="30"/>
        <v>274</v>
      </c>
      <c r="J177" s="72">
        <f t="shared" si="26"/>
        <v>0</v>
      </c>
      <c r="K177" s="80"/>
      <c r="L177" s="72">
        <f t="shared" si="37"/>
        <v>0</v>
      </c>
      <c r="M177" s="72">
        <f>0</f>
        <v>0</v>
      </c>
      <c r="N177" s="72">
        <f t="shared" si="31"/>
        <v>0</v>
      </c>
      <c r="O177" s="72">
        <f t="shared" si="32"/>
        <v>-594.10891218401378</v>
      </c>
      <c r="P177" s="72">
        <f t="shared" si="33"/>
        <v>-2.9705445609200689</v>
      </c>
      <c r="Q177" s="72">
        <f t="shared" si="27"/>
        <v>-597.07945674493385</v>
      </c>
      <c r="R177" s="74">
        <f t="shared" si="34"/>
        <v>0</v>
      </c>
      <c r="S177" s="75">
        <f>IF(I177&gt;0,Q177-(SUM($J$7:J177)+$E$35),0)</f>
        <v>-597.07945674493385</v>
      </c>
      <c r="T177" s="76">
        <f t="shared" si="35"/>
        <v>0</v>
      </c>
      <c r="U177" s="76">
        <f t="shared" si="36"/>
        <v>0</v>
      </c>
      <c r="V177" s="77">
        <f t="shared" si="28"/>
        <v>171</v>
      </c>
      <c r="W177" s="78">
        <f t="shared" si="29"/>
        <v>-597.07945674493385</v>
      </c>
    </row>
    <row r="178" spans="9:23" x14ac:dyDescent="0.25">
      <c r="I178" s="79">
        <f t="shared" si="30"/>
        <v>273</v>
      </c>
      <c r="J178" s="72">
        <f t="shared" si="26"/>
        <v>0</v>
      </c>
      <c r="K178" s="80"/>
      <c r="L178" s="72">
        <f t="shared" si="37"/>
        <v>0</v>
      </c>
      <c r="M178" s="72">
        <f>0</f>
        <v>0</v>
      </c>
      <c r="N178" s="72">
        <f t="shared" si="31"/>
        <v>0</v>
      </c>
      <c r="O178" s="72">
        <f t="shared" si="32"/>
        <v>-597.07945674493385</v>
      </c>
      <c r="P178" s="72">
        <f t="shared" si="33"/>
        <v>-2.9853972837246694</v>
      </c>
      <c r="Q178" s="72">
        <f t="shared" si="27"/>
        <v>-600.06485402865849</v>
      </c>
      <c r="R178" s="74">
        <f t="shared" si="34"/>
        <v>0</v>
      </c>
      <c r="S178" s="75">
        <f>IF(I178&gt;0,Q178-(SUM($J$7:J178)+$E$35),0)</f>
        <v>-600.06485402865849</v>
      </c>
      <c r="T178" s="76">
        <f t="shared" si="35"/>
        <v>0</v>
      </c>
      <c r="U178" s="76">
        <f t="shared" si="36"/>
        <v>0</v>
      </c>
      <c r="V178" s="77">
        <f t="shared" si="28"/>
        <v>172</v>
      </c>
      <c r="W178" s="78">
        <f t="shared" si="29"/>
        <v>-600.06485402865849</v>
      </c>
    </row>
    <row r="179" spans="9:23" x14ac:dyDescent="0.25">
      <c r="I179" s="79">
        <f t="shared" si="30"/>
        <v>272</v>
      </c>
      <c r="J179" s="72">
        <f t="shared" si="26"/>
        <v>0</v>
      </c>
      <c r="K179" s="80"/>
      <c r="L179" s="72">
        <f t="shared" si="37"/>
        <v>0</v>
      </c>
      <c r="M179" s="72">
        <f>0</f>
        <v>0</v>
      </c>
      <c r="N179" s="72">
        <f t="shared" si="31"/>
        <v>0</v>
      </c>
      <c r="O179" s="72">
        <f t="shared" si="32"/>
        <v>-600.06485402865849</v>
      </c>
      <c r="P179" s="72">
        <f t="shared" si="33"/>
        <v>-3.0003242701432926</v>
      </c>
      <c r="Q179" s="72">
        <f t="shared" si="27"/>
        <v>-603.06517829880181</v>
      </c>
      <c r="R179" s="74">
        <f t="shared" si="34"/>
        <v>0</v>
      </c>
      <c r="S179" s="75">
        <f>IF(I179&gt;0,Q179-(SUM($J$7:J179)+$E$35),0)</f>
        <v>-603.06517829880181</v>
      </c>
      <c r="T179" s="76">
        <f t="shared" si="35"/>
        <v>0</v>
      </c>
      <c r="U179" s="76">
        <f t="shared" si="36"/>
        <v>0</v>
      </c>
      <c r="V179" s="77">
        <f t="shared" si="28"/>
        <v>173</v>
      </c>
      <c r="W179" s="78">
        <f t="shared" si="29"/>
        <v>-603.06517829880181</v>
      </c>
    </row>
    <row r="180" spans="9:23" x14ac:dyDescent="0.25">
      <c r="I180" s="79">
        <f t="shared" si="30"/>
        <v>271</v>
      </c>
      <c r="J180" s="72">
        <f t="shared" si="26"/>
        <v>0</v>
      </c>
      <c r="K180" s="80"/>
      <c r="L180" s="72">
        <f t="shared" si="37"/>
        <v>0</v>
      </c>
      <c r="M180" s="72">
        <f>0</f>
        <v>0</v>
      </c>
      <c r="N180" s="72">
        <f t="shared" si="31"/>
        <v>0</v>
      </c>
      <c r="O180" s="72">
        <f t="shared" si="32"/>
        <v>-603.06517829880181</v>
      </c>
      <c r="P180" s="72">
        <f t="shared" si="33"/>
        <v>-3.0153258914940091</v>
      </c>
      <c r="Q180" s="72">
        <f t="shared" si="27"/>
        <v>-606.08050419029587</v>
      </c>
      <c r="R180" s="74">
        <f t="shared" si="34"/>
        <v>0</v>
      </c>
      <c r="S180" s="75">
        <f>IF(I180&gt;0,Q180-(SUM($J$7:J180)+$E$35),0)</f>
        <v>-606.08050419029587</v>
      </c>
      <c r="T180" s="76">
        <f t="shared" si="35"/>
        <v>0</v>
      </c>
      <c r="U180" s="76">
        <f t="shared" si="36"/>
        <v>0</v>
      </c>
      <c r="V180" s="77">
        <f t="shared" si="28"/>
        <v>174</v>
      </c>
      <c r="W180" s="78">
        <f t="shared" si="29"/>
        <v>-606.08050419029587</v>
      </c>
    </row>
    <row r="181" spans="9:23" x14ac:dyDescent="0.25">
      <c r="I181" s="79">
        <f t="shared" si="30"/>
        <v>270</v>
      </c>
      <c r="J181" s="72">
        <f t="shared" si="26"/>
        <v>0</v>
      </c>
      <c r="K181" s="80"/>
      <c r="L181" s="72">
        <f t="shared" si="37"/>
        <v>0</v>
      </c>
      <c r="M181" s="72">
        <f>0</f>
        <v>0</v>
      </c>
      <c r="N181" s="72">
        <f t="shared" si="31"/>
        <v>0</v>
      </c>
      <c r="O181" s="72">
        <f t="shared" si="32"/>
        <v>-606.08050419029587</v>
      </c>
      <c r="P181" s="72">
        <f t="shared" si="33"/>
        <v>-3.0304025209514793</v>
      </c>
      <c r="Q181" s="72">
        <f t="shared" si="27"/>
        <v>-609.11090671124737</v>
      </c>
      <c r="R181" s="74">
        <f t="shared" si="34"/>
        <v>0</v>
      </c>
      <c r="S181" s="75">
        <f>IF(I181&gt;0,Q181-(SUM($J$7:J181)+$E$35),0)</f>
        <v>-609.11090671124737</v>
      </c>
      <c r="T181" s="76">
        <f t="shared" si="35"/>
        <v>0</v>
      </c>
      <c r="U181" s="76">
        <f t="shared" si="36"/>
        <v>0</v>
      </c>
      <c r="V181" s="77">
        <f t="shared" si="28"/>
        <v>175</v>
      </c>
      <c r="W181" s="78">
        <f t="shared" si="29"/>
        <v>-609.11090671124737</v>
      </c>
    </row>
    <row r="182" spans="9:23" x14ac:dyDescent="0.25">
      <c r="I182" s="79">
        <f t="shared" si="30"/>
        <v>269</v>
      </c>
      <c r="J182" s="72">
        <f t="shared" si="26"/>
        <v>0</v>
      </c>
      <c r="K182" s="80"/>
      <c r="L182" s="72">
        <f t="shared" si="37"/>
        <v>0</v>
      </c>
      <c r="M182" s="72">
        <f>0</f>
        <v>0</v>
      </c>
      <c r="N182" s="72">
        <f t="shared" si="31"/>
        <v>0</v>
      </c>
      <c r="O182" s="72">
        <f t="shared" si="32"/>
        <v>-609.11090671124737</v>
      </c>
      <c r="P182" s="72">
        <f t="shared" si="33"/>
        <v>-3.0455545335562371</v>
      </c>
      <c r="Q182" s="72">
        <f t="shared" si="27"/>
        <v>-612.15646124480361</v>
      </c>
      <c r="R182" s="74">
        <f t="shared" si="34"/>
        <v>0</v>
      </c>
      <c r="S182" s="75">
        <f>IF(I182&gt;0,Q182-(SUM($J$7:J182)+$E$35),0)</f>
        <v>-612.15646124480361</v>
      </c>
      <c r="T182" s="76">
        <f t="shared" si="35"/>
        <v>0</v>
      </c>
      <c r="U182" s="76">
        <f t="shared" si="36"/>
        <v>0</v>
      </c>
      <c r="V182" s="77">
        <f t="shared" si="28"/>
        <v>176</v>
      </c>
      <c r="W182" s="78">
        <f t="shared" si="29"/>
        <v>-612.15646124480361</v>
      </c>
    </row>
    <row r="183" spans="9:23" x14ac:dyDescent="0.25">
      <c r="I183" s="79">
        <f t="shared" si="30"/>
        <v>268</v>
      </c>
      <c r="J183" s="72">
        <f t="shared" si="26"/>
        <v>0</v>
      </c>
      <c r="K183" s="80"/>
      <c r="L183" s="72">
        <f t="shared" si="37"/>
        <v>0</v>
      </c>
      <c r="M183" s="72">
        <f>0</f>
        <v>0</v>
      </c>
      <c r="N183" s="72">
        <f t="shared" si="31"/>
        <v>0</v>
      </c>
      <c r="O183" s="72">
        <f t="shared" si="32"/>
        <v>-612.15646124480361</v>
      </c>
      <c r="P183" s="72">
        <f t="shared" si="33"/>
        <v>-3.0607823062240183</v>
      </c>
      <c r="Q183" s="72">
        <f t="shared" si="27"/>
        <v>-615.21724355102765</v>
      </c>
      <c r="R183" s="74">
        <f t="shared" si="34"/>
        <v>0</v>
      </c>
      <c r="S183" s="75">
        <f>IF(I183&gt;0,Q183-(SUM($J$7:J183)+$E$35),0)</f>
        <v>-615.21724355102765</v>
      </c>
      <c r="T183" s="76">
        <f t="shared" si="35"/>
        <v>0</v>
      </c>
      <c r="U183" s="76">
        <f t="shared" si="36"/>
        <v>0</v>
      </c>
      <c r="V183" s="77">
        <f t="shared" si="28"/>
        <v>177</v>
      </c>
      <c r="W183" s="78">
        <f t="shared" si="29"/>
        <v>-615.21724355102765</v>
      </c>
    </row>
    <row r="184" spans="9:23" x14ac:dyDescent="0.25">
      <c r="I184" s="79">
        <f t="shared" si="30"/>
        <v>267</v>
      </c>
      <c r="J184" s="72">
        <f t="shared" si="26"/>
        <v>0</v>
      </c>
      <c r="K184" s="80"/>
      <c r="L184" s="72">
        <f t="shared" si="37"/>
        <v>0</v>
      </c>
      <c r="M184" s="72">
        <f>0</f>
        <v>0</v>
      </c>
      <c r="N184" s="72">
        <f t="shared" si="31"/>
        <v>0</v>
      </c>
      <c r="O184" s="72">
        <f t="shared" si="32"/>
        <v>-615.21724355102765</v>
      </c>
      <c r="P184" s="72">
        <f t="shared" si="33"/>
        <v>-3.0760862177551385</v>
      </c>
      <c r="Q184" s="72">
        <f t="shared" si="27"/>
        <v>-618.29332976878277</v>
      </c>
      <c r="R184" s="74">
        <f t="shared" si="34"/>
        <v>0</v>
      </c>
      <c r="S184" s="75">
        <f>IF(I184&gt;0,Q184-(SUM($J$7:J184)+$E$35),0)</f>
        <v>-618.29332976878277</v>
      </c>
      <c r="T184" s="76">
        <f t="shared" si="35"/>
        <v>0</v>
      </c>
      <c r="U184" s="76">
        <f t="shared" si="36"/>
        <v>0</v>
      </c>
      <c r="V184" s="77">
        <f t="shared" si="28"/>
        <v>178</v>
      </c>
      <c r="W184" s="78">
        <f t="shared" si="29"/>
        <v>-618.29332976878277</v>
      </c>
    </row>
    <row r="185" spans="9:23" x14ac:dyDescent="0.25">
      <c r="I185" s="79">
        <f t="shared" si="30"/>
        <v>266</v>
      </c>
      <c r="J185" s="72">
        <f t="shared" si="26"/>
        <v>0</v>
      </c>
      <c r="K185" s="80"/>
      <c r="L185" s="72">
        <f t="shared" si="37"/>
        <v>0</v>
      </c>
      <c r="M185" s="72">
        <f>0</f>
        <v>0</v>
      </c>
      <c r="N185" s="72">
        <f t="shared" si="31"/>
        <v>0</v>
      </c>
      <c r="O185" s="72">
        <f t="shared" si="32"/>
        <v>-618.29332976878277</v>
      </c>
      <c r="P185" s="72">
        <f t="shared" si="33"/>
        <v>-3.0914666488439138</v>
      </c>
      <c r="Q185" s="72">
        <f t="shared" si="27"/>
        <v>-621.38479641762672</v>
      </c>
      <c r="R185" s="74">
        <f t="shared" si="34"/>
        <v>0</v>
      </c>
      <c r="S185" s="75">
        <f>IF(I185&gt;0,Q185-(SUM($J$7:J185)+$E$35),0)</f>
        <v>-621.38479641762672</v>
      </c>
      <c r="T185" s="76">
        <f t="shared" si="35"/>
        <v>0</v>
      </c>
      <c r="U185" s="76">
        <f t="shared" si="36"/>
        <v>0</v>
      </c>
      <c r="V185" s="77">
        <f t="shared" si="28"/>
        <v>179</v>
      </c>
      <c r="W185" s="78">
        <f t="shared" si="29"/>
        <v>-621.38479641762672</v>
      </c>
    </row>
    <row r="186" spans="9:23" x14ac:dyDescent="0.25">
      <c r="I186" s="79">
        <f t="shared" si="30"/>
        <v>265</v>
      </c>
      <c r="J186" s="72">
        <f t="shared" si="26"/>
        <v>0</v>
      </c>
      <c r="K186" s="80"/>
      <c r="L186" s="72">
        <f t="shared" si="37"/>
        <v>0</v>
      </c>
      <c r="M186" s="72">
        <f>0</f>
        <v>0</v>
      </c>
      <c r="N186" s="72">
        <f t="shared" si="31"/>
        <v>0</v>
      </c>
      <c r="O186" s="72">
        <f t="shared" si="32"/>
        <v>-621.38479641762672</v>
      </c>
      <c r="P186" s="72">
        <f t="shared" si="33"/>
        <v>-3.1069239820881336</v>
      </c>
      <c r="Q186" s="72">
        <f t="shared" si="27"/>
        <v>-624.49172039971484</v>
      </c>
      <c r="R186" s="74">
        <f t="shared" si="34"/>
        <v>0</v>
      </c>
      <c r="S186" s="75">
        <f>IF(I186&gt;0,Q186-(SUM($J$7:J186)+$E$35),0)</f>
        <v>-624.49172039971484</v>
      </c>
      <c r="T186" s="76">
        <f t="shared" si="35"/>
        <v>0</v>
      </c>
      <c r="U186" s="76">
        <f t="shared" si="36"/>
        <v>0</v>
      </c>
      <c r="V186" s="77">
        <f t="shared" si="28"/>
        <v>180</v>
      </c>
      <c r="W186" s="78">
        <f t="shared" si="29"/>
        <v>-624.49172039971484</v>
      </c>
    </row>
    <row r="187" spans="9:23" x14ac:dyDescent="0.25">
      <c r="I187" s="82">
        <f t="shared" si="30"/>
        <v>264</v>
      </c>
      <c r="J187" s="72">
        <f t="shared" si="26"/>
        <v>0</v>
      </c>
      <c r="K187" s="83"/>
      <c r="L187" s="72">
        <f t="shared" si="37"/>
        <v>24.95</v>
      </c>
      <c r="M187" s="72">
        <f>0</f>
        <v>0</v>
      </c>
      <c r="N187" s="72">
        <f t="shared" si="31"/>
        <v>0</v>
      </c>
      <c r="O187" s="72">
        <f t="shared" si="32"/>
        <v>-649.44172039971488</v>
      </c>
      <c r="P187" s="72">
        <f t="shared" si="33"/>
        <v>-3.2472086019985746</v>
      </c>
      <c r="Q187" s="72">
        <f t="shared" si="27"/>
        <v>-652.6889290017134</v>
      </c>
      <c r="R187" s="74">
        <f t="shared" si="34"/>
        <v>-24.95</v>
      </c>
      <c r="S187" s="75">
        <f>IF(I187&gt;0,Q187-(SUM($J$7:J187)+$E$35),0)</f>
        <v>-652.6889290017134</v>
      </c>
      <c r="T187" s="76">
        <f t="shared" si="35"/>
        <v>0</v>
      </c>
      <c r="U187" s="76">
        <f t="shared" si="36"/>
        <v>0</v>
      </c>
      <c r="V187" s="77">
        <f t="shared" si="28"/>
        <v>181</v>
      </c>
      <c r="W187" s="78">
        <f t="shared" si="29"/>
        <v>-652.6889290017134</v>
      </c>
    </row>
    <row r="188" spans="9:23" x14ac:dyDescent="0.25">
      <c r="I188" s="79">
        <f t="shared" si="30"/>
        <v>263</v>
      </c>
      <c r="J188" s="72">
        <f t="shared" si="26"/>
        <v>0</v>
      </c>
      <c r="K188" s="80"/>
      <c r="L188" s="72">
        <f t="shared" si="37"/>
        <v>0</v>
      </c>
      <c r="M188" s="72">
        <f>0</f>
        <v>0</v>
      </c>
      <c r="N188" s="72">
        <f t="shared" si="31"/>
        <v>0</v>
      </c>
      <c r="O188" s="72">
        <f t="shared" si="32"/>
        <v>-652.6889290017134</v>
      </c>
      <c r="P188" s="72">
        <f t="shared" si="33"/>
        <v>-3.2634446450085672</v>
      </c>
      <c r="Q188" s="72">
        <f t="shared" si="27"/>
        <v>-655.95237364672198</v>
      </c>
      <c r="R188" s="74">
        <f t="shared" si="34"/>
        <v>0</v>
      </c>
      <c r="S188" s="75">
        <f>IF(I188&gt;0,Q188-(SUM($J$7:J188)+$E$35),0)</f>
        <v>-655.95237364672198</v>
      </c>
      <c r="T188" s="76">
        <f t="shared" si="35"/>
        <v>0</v>
      </c>
      <c r="U188" s="76">
        <f t="shared" si="36"/>
        <v>0</v>
      </c>
      <c r="V188" s="77">
        <f t="shared" si="28"/>
        <v>182</v>
      </c>
      <c r="W188" s="78">
        <f t="shared" si="29"/>
        <v>-655.95237364672198</v>
      </c>
    </row>
    <row r="189" spans="9:23" x14ac:dyDescent="0.25">
      <c r="I189" s="79">
        <f t="shared" si="30"/>
        <v>262</v>
      </c>
      <c r="J189" s="72">
        <f t="shared" si="26"/>
        <v>0</v>
      </c>
      <c r="K189" s="80"/>
      <c r="L189" s="72">
        <f t="shared" si="37"/>
        <v>0</v>
      </c>
      <c r="M189" s="72">
        <f>0</f>
        <v>0</v>
      </c>
      <c r="N189" s="72">
        <f t="shared" si="31"/>
        <v>0</v>
      </c>
      <c r="O189" s="72">
        <f t="shared" si="32"/>
        <v>-655.95237364672198</v>
      </c>
      <c r="P189" s="72">
        <f t="shared" si="33"/>
        <v>-3.27976186823361</v>
      </c>
      <c r="Q189" s="72">
        <f t="shared" si="27"/>
        <v>-659.23213551495564</v>
      </c>
      <c r="R189" s="74">
        <f t="shared" si="34"/>
        <v>0</v>
      </c>
      <c r="S189" s="75">
        <f>IF(I189&gt;0,Q189-(SUM($J$7:J189)+$E$35),0)</f>
        <v>-659.23213551495564</v>
      </c>
      <c r="T189" s="76">
        <f t="shared" si="35"/>
        <v>0</v>
      </c>
      <c r="U189" s="76">
        <f t="shared" si="36"/>
        <v>0</v>
      </c>
      <c r="V189" s="77">
        <f t="shared" si="28"/>
        <v>183</v>
      </c>
      <c r="W189" s="78">
        <f t="shared" si="29"/>
        <v>-659.23213551495564</v>
      </c>
    </row>
    <row r="190" spans="9:23" x14ac:dyDescent="0.25">
      <c r="I190" s="79">
        <f t="shared" si="30"/>
        <v>261</v>
      </c>
      <c r="J190" s="72">
        <f t="shared" si="26"/>
        <v>0</v>
      </c>
      <c r="K190" s="80"/>
      <c r="L190" s="72">
        <f t="shared" si="37"/>
        <v>0</v>
      </c>
      <c r="M190" s="72">
        <f>0</f>
        <v>0</v>
      </c>
      <c r="N190" s="72">
        <f t="shared" si="31"/>
        <v>0</v>
      </c>
      <c r="O190" s="72">
        <f t="shared" si="32"/>
        <v>-659.23213551495564</v>
      </c>
      <c r="P190" s="72">
        <f t="shared" si="33"/>
        <v>-3.2961606775747785</v>
      </c>
      <c r="Q190" s="72">
        <f t="shared" si="27"/>
        <v>-662.52829619253043</v>
      </c>
      <c r="R190" s="74">
        <f t="shared" si="34"/>
        <v>0</v>
      </c>
      <c r="S190" s="75">
        <f>IF(I190&gt;0,Q190-(SUM($J$7:J190)+$E$35),0)</f>
        <v>-662.52829619253043</v>
      </c>
      <c r="T190" s="76">
        <f t="shared" si="35"/>
        <v>0</v>
      </c>
      <c r="U190" s="76">
        <f t="shared" si="36"/>
        <v>0</v>
      </c>
      <c r="V190" s="77">
        <f t="shared" si="28"/>
        <v>184</v>
      </c>
      <c r="W190" s="78">
        <f t="shared" si="29"/>
        <v>-662.52829619253043</v>
      </c>
    </row>
    <row r="191" spans="9:23" x14ac:dyDescent="0.25">
      <c r="I191" s="79">
        <f t="shared" si="30"/>
        <v>260</v>
      </c>
      <c r="J191" s="72">
        <f t="shared" si="26"/>
        <v>0</v>
      </c>
      <c r="K191" s="80"/>
      <c r="L191" s="72">
        <f t="shared" si="37"/>
        <v>0</v>
      </c>
      <c r="M191" s="72">
        <f>0</f>
        <v>0</v>
      </c>
      <c r="N191" s="72">
        <f t="shared" si="31"/>
        <v>0</v>
      </c>
      <c r="O191" s="72">
        <f t="shared" si="32"/>
        <v>-662.52829619253043</v>
      </c>
      <c r="P191" s="72">
        <f t="shared" si="33"/>
        <v>-3.3126414809626521</v>
      </c>
      <c r="Q191" s="72">
        <f t="shared" si="27"/>
        <v>-665.84093767349304</v>
      </c>
      <c r="R191" s="74">
        <f t="shared" si="34"/>
        <v>0</v>
      </c>
      <c r="S191" s="75">
        <f>IF(I191&gt;0,Q191-(SUM($J$7:J191)+$E$35),0)</f>
        <v>-665.84093767349304</v>
      </c>
      <c r="T191" s="76">
        <f t="shared" si="35"/>
        <v>0</v>
      </c>
      <c r="U191" s="76">
        <f t="shared" si="36"/>
        <v>0</v>
      </c>
      <c r="V191" s="77">
        <f t="shared" si="28"/>
        <v>185</v>
      </c>
      <c r="W191" s="78">
        <f t="shared" si="29"/>
        <v>-665.84093767349304</v>
      </c>
    </row>
    <row r="192" spans="9:23" x14ac:dyDescent="0.25">
      <c r="I192" s="79">
        <f t="shared" si="30"/>
        <v>259</v>
      </c>
      <c r="J192" s="72">
        <f t="shared" si="26"/>
        <v>0</v>
      </c>
      <c r="K192" s="80"/>
      <c r="L192" s="72">
        <f t="shared" si="37"/>
        <v>0</v>
      </c>
      <c r="M192" s="72">
        <f>0</f>
        <v>0</v>
      </c>
      <c r="N192" s="72">
        <f t="shared" si="31"/>
        <v>0</v>
      </c>
      <c r="O192" s="72">
        <f t="shared" si="32"/>
        <v>-665.84093767349304</v>
      </c>
      <c r="P192" s="72">
        <f t="shared" si="33"/>
        <v>-3.3292046883674651</v>
      </c>
      <c r="Q192" s="72">
        <f t="shared" si="27"/>
        <v>-669.17014236186048</v>
      </c>
      <c r="R192" s="74">
        <f t="shared" si="34"/>
        <v>0</v>
      </c>
      <c r="S192" s="75">
        <f>IF(I192&gt;0,Q192-(SUM($J$7:J192)+$E$35),0)</f>
        <v>-669.17014236186048</v>
      </c>
      <c r="T192" s="76">
        <f t="shared" si="35"/>
        <v>0</v>
      </c>
      <c r="U192" s="76">
        <f t="shared" si="36"/>
        <v>0</v>
      </c>
      <c r="V192" s="77">
        <f t="shared" si="28"/>
        <v>186</v>
      </c>
      <c r="W192" s="78">
        <f t="shared" si="29"/>
        <v>-669.17014236186048</v>
      </c>
    </row>
    <row r="193" spans="9:23" x14ac:dyDescent="0.25">
      <c r="I193" s="79">
        <f t="shared" si="30"/>
        <v>258</v>
      </c>
      <c r="J193" s="72">
        <f t="shared" si="26"/>
        <v>0</v>
      </c>
      <c r="K193" s="80"/>
      <c r="L193" s="72">
        <f t="shared" si="37"/>
        <v>0</v>
      </c>
      <c r="M193" s="72">
        <f>0</f>
        <v>0</v>
      </c>
      <c r="N193" s="72">
        <f t="shared" si="31"/>
        <v>0</v>
      </c>
      <c r="O193" s="72">
        <f t="shared" si="32"/>
        <v>-669.17014236186048</v>
      </c>
      <c r="P193" s="72">
        <f t="shared" si="33"/>
        <v>-3.3458507118093026</v>
      </c>
      <c r="Q193" s="72">
        <f t="shared" si="27"/>
        <v>-672.51599307366973</v>
      </c>
      <c r="R193" s="74">
        <f t="shared" si="34"/>
        <v>0</v>
      </c>
      <c r="S193" s="75">
        <f>IF(I193&gt;0,Q193-(SUM($J$7:J193)+$E$35),0)</f>
        <v>-672.51599307366973</v>
      </c>
      <c r="T193" s="76">
        <f t="shared" si="35"/>
        <v>0</v>
      </c>
      <c r="U193" s="76">
        <f t="shared" si="36"/>
        <v>0</v>
      </c>
      <c r="V193" s="77">
        <f t="shared" si="28"/>
        <v>187</v>
      </c>
      <c r="W193" s="78">
        <f t="shared" si="29"/>
        <v>-672.51599307366973</v>
      </c>
    </row>
    <row r="194" spans="9:23" x14ac:dyDescent="0.25">
      <c r="I194" s="79">
        <f t="shared" si="30"/>
        <v>257</v>
      </c>
      <c r="J194" s="72">
        <f t="shared" si="26"/>
        <v>0</v>
      </c>
      <c r="K194" s="80"/>
      <c r="L194" s="72">
        <f t="shared" si="37"/>
        <v>0</v>
      </c>
      <c r="M194" s="72">
        <f>0</f>
        <v>0</v>
      </c>
      <c r="N194" s="72">
        <f t="shared" si="31"/>
        <v>0</v>
      </c>
      <c r="O194" s="72">
        <f t="shared" si="32"/>
        <v>-672.51599307366973</v>
      </c>
      <c r="P194" s="72">
        <f t="shared" si="33"/>
        <v>-3.3625799653683486</v>
      </c>
      <c r="Q194" s="72">
        <f t="shared" si="27"/>
        <v>-675.87857303903809</v>
      </c>
      <c r="R194" s="74">
        <f t="shared" si="34"/>
        <v>0</v>
      </c>
      <c r="S194" s="75">
        <f>IF(I194&gt;0,Q194-(SUM($J$7:J194)+$E$35),0)</f>
        <v>-675.87857303903809</v>
      </c>
      <c r="T194" s="76">
        <f t="shared" si="35"/>
        <v>0</v>
      </c>
      <c r="U194" s="76">
        <f t="shared" si="36"/>
        <v>0</v>
      </c>
      <c r="V194" s="77">
        <f t="shared" si="28"/>
        <v>188</v>
      </c>
      <c r="W194" s="78">
        <f t="shared" si="29"/>
        <v>-675.87857303903809</v>
      </c>
    </row>
    <row r="195" spans="9:23" x14ac:dyDescent="0.25">
      <c r="I195" s="79">
        <f t="shared" si="30"/>
        <v>256</v>
      </c>
      <c r="J195" s="72">
        <f t="shared" si="26"/>
        <v>0</v>
      </c>
      <c r="K195" s="80"/>
      <c r="L195" s="72">
        <f t="shared" si="37"/>
        <v>0</v>
      </c>
      <c r="M195" s="72">
        <f>0</f>
        <v>0</v>
      </c>
      <c r="N195" s="72">
        <f t="shared" si="31"/>
        <v>0</v>
      </c>
      <c r="O195" s="72">
        <f t="shared" si="32"/>
        <v>-675.87857303903809</v>
      </c>
      <c r="P195" s="72">
        <f t="shared" si="33"/>
        <v>-3.3793928651951903</v>
      </c>
      <c r="Q195" s="72">
        <f t="shared" si="27"/>
        <v>-679.25796590423329</v>
      </c>
      <c r="R195" s="74">
        <f t="shared" si="34"/>
        <v>0</v>
      </c>
      <c r="S195" s="75">
        <f>IF(I195&gt;0,Q195-(SUM($J$7:J195)+$E$35),0)</f>
        <v>-679.25796590423329</v>
      </c>
      <c r="T195" s="76">
        <f t="shared" si="35"/>
        <v>0</v>
      </c>
      <c r="U195" s="76">
        <f t="shared" si="36"/>
        <v>0</v>
      </c>
      <c r="V195" s="77">
        <f t="shared" si="28"/>
        <v>189</v>
      </c>
      <c r="W195" s="78">
        <f t="shared" si="29"/>
        <v>-679.25796590423329</v>
      </c>
    </row>
    <row r="196" spans="9:23" x14ac:dyDescent="0.25">
      <c r="I196" s="79">
        <f t="shared" si="30"/>
        <v>255</v>
      </c>
      <c r="J196" s="72">
        <f t="shared" si="26"/>
        <v>0</v>
      </c>
      <c r="K196" s="80"/>
      <c r="L196" s="72">
        <f t="shared" si="37"/>
        <v>0</v>
      </c>
      <c r="M196" s="72">
        <f>0</f>
        <v>0</v>
      </c>
      <c r="N196" s="72">
        <f t="shared" si="31"/>
        <v>0</v>
      </c>
      <c r="O196" s="72">
        <f t="shared" si="32"/>
        <v>-679.25796590423329</v>
      </c>
      <c r="P196" s="72">
        <f t="shared" si="33"/>
        <v>-3.3962898295211663</v>
      </c>
      <c r="Q196" s="72">
        <f t="shared" si="27"/>
        <v>-682.65425573375444</v>
      </c>
      <c r="R196" s="74">
        <f t="shared" si="34"/>
        <v>0</v>
      </c>
      <c r="S196" s="75">
        <f>IF(I196&gt;0,Q196-(SUM($J$7:J196)+$E$35),0)</f>
        <v>-682.65425573375444</v>
      </c>
      <c r="T196" s="76">
        <f t="shared" si="35"/>
        <v>0</v>
      </c>
      <c r="U196" s="76">
        <f t="shared" si="36"/>
        <v>0</v>
      </c>
      <c r="V196" s="77">
        <f t="shared" si="28"/>
        <v>190</v>
      </c>
      <c r="W196" s="78">
        <f t="shared" si="29"/>
        <v>-682.65425573375444</v>
      </c>
    </row>
    <row r="197" spans="9:23" x14ac:dyDescent="0.25">
      <c r="I197" s="79">
        <f t="shared" si="30"/>
        <v>254</v>
      </c>
      <c r="J197" s="72">
        <f t="shared" si="26"/>
        <v>0</v>
      </c>
      <c r="K197" s="80"/>
      <c r="L197" s="72">
        <f t="shared" si="37"/>
        <v>0</v>
      </c>
      <c r="M197" s="72">
        <f>0</f>
        <v>0</v>
      </c>
      <c r="N197" s="72">
        <f t="shared" si="31"/>
        <v>0</v>
      </c>
      <c r="O197" s="72">
        <f t="shared" si="32"/>
        <v>-682.65425573375444</v>
      </c>
      <c r="P197" s="72">
        <f t="shared" si="33"/>
        <v>-3.4132712786687724</v>
      </c>
      <c r="Q197" s="72">
        <f t="shared" si="27"/>
        <v>-686.06752701242317</v>
      </c>
      <c r="R197" s="74">
        <f t="shared" si="34"/>
        <v>0</v>
      </c>
      <c r="S197" s="75">
        <f>IF(I197&gt;0,Q197-(SUM($J$7:J197)+$E$35),0)</f>
        <v>-686.06752701242317</v>
      </c>
      <c r="T197" s="76">
        <f t="shared" si="35"/>
        <v>0</v>
      </c>
      <c r="U197" s="76">
        <f t="shared" si="36"/>
        <v>0</v>
      </c>
      <c r="V197" s="77">
        <f t="shared" si="28"/>
        <v>191</v>
      </c>
      <c r="W197" s="78">
        <f t="shared" si="29"/>
        <v>-686.06752701242317</v>
      </c>
    </row>
    <row r="198" spans="9:23" x14ac:dyDescent="0.25">
      <c r="I198" s="79">
        <f t="shared" si="30"/>
        <v>253</v>
      </c>
      <c r="J198" s="72">
        <f t="shared" si="26"/>
        <v>0</v>
      </c>
      <c r="K198" s="80"/>
      <c r="L198" s="72">
        <f t="shared" si="37"/>
        <v>0</v>
      </c>
      <c r="M198" s="72">
        <f>0</f>
        <v>0</v>
      </c>
      <c r="N198" s="72">
        <f t="shared" si="31"/>
        <v>0</v>
      </c>
      <c r="O198" s="72">
        <f t="shared" si="32"/>
        <v>-686.06752701242317</v>
      </c>
      <c r="P198" s="72">
        <f t="shared" si="33"/>
        <v>-3.430337635062116</v>
      </c>
      <c r="Q198" s="72">
        <f t="shared" si="27"/>
        <v>-689.49786464748524</v>
      </c>
      <c r="R198" s="74">
        <f t="shared" si="34"/>
        <v>0</v>
      </c>
      <c r="S198" s="75">
        <f>IF(I198&gt;0,Q198-(SUM($J$7:J198)+$E$35),0)</f>
        <v>-689.49786464748524</v>
      </c>
      <c r="T198" s="76">
        <f t="shared" si="35"/>
        <v>0</v>
      </c>
      <c r="U198" s="76">
        <f t="shared" si="36"/>
        <v>0</v>
      </c>
      <c r="V198" s="77">
        <f t="shared" si="28"/>
        <v>192</v>
      </c>
      <c r="W198" s="78">
        <f t="shared" si="29"/>
        <v>-689.49786464748524</v>
      </c>
    </row>
    <row r="199" spans="9:23" x14ac:dyDescent="0.25">
      <c r="I199" s="82">
        <f t="shared" si="30"/>
        <v>252</v>
      </c>
      <c r="J199" s="72">
        <f t="shared" ref="J199:J262" si="38">(IF(I199&gt;0,$J$5,0))</f>
        <v>0</v>
      </c>
      <c r="K199" s="83"/>
      <c r="L199" s="72">
        <f t="shared" si="37"/>
        <v>24.95</v>
      </c>
      <c r="M199" s="72">
        <f>0</f>
        <v>0</v>
      </c>
      <c r="N199" s="72">
        <f t="shared" si="31"/>
        <v>0</v>
      </c>
      <c r="O199" s="72">
        <f t="shared" si="32"/>
        <v>-714.44786464748529</v>
      </c>
      <c r="P199" s="72">
        <f t="shared" si="33"/>
        <v>-3.5722393232374263</v>
      </c>
      <c r="Q199" s="72">
        <f t="shared" ref="Q199:Q262" si="39">O199+P199</f>
        <v>-718.02010397072274</v>
      </c>
      <c r="R199" s="74">
        <f t="shared" si="34"/>
        <v>-24.95</v>
      </c>
      <c r="S199" s="75">
        <f>IF(I199&gt;0,Q199-(SUM($J$7:J199)+$E$35),0)</f>
        <v>-718.02010397072274</v>
      </c>
      <c r="T199" s="76">
        <f t="shared" si="35"/>
        <v>0</v>
      </c>
      <c r="U199" s="76">
        <f t="shared" si="36"/>
        <v>0</v>
      </c>
      <c r="V199" s="77">
        <f t="shared" ref="V199:V262" si="40">$I$5-I200</f>
        <v>193</v>
      </c>
      <c r="W199" s="78">
        <f t="shared" ref="W199:W262" si="41">Q199</f>
        <v>-718.02010397072274</v>
      </c>
    </row>
    <row r="200" spans="9:23" x14ac:dyDescent="0.25">
      <c r="I200" s="79">
        <f t="shared" ref="I200:I263" si="42">IF(I199-1&gt;0,I199-1,0)</f>
        <v>251</v>
      </c>
      <c r="J200" s="72">
        <f t="shared" si="38"/>
        <v>0</v>
      </c>
      <c r="K200" s="80"/>
      <c r="L200" s="72">
        <f t="shared" si="37"/>
        <v>0</v>
      </c>
      <c r="M200" s="72">
        <f>0</f>
        <v>0</v>
      </c>
      <c r="N200" s="72">
        <f t="shared" ref="N200:N263" si="43">IF(I200&gt;0,O200*($N$5/12),0)</f>
        <v>0</v>
      </c>
      <c r="O200" s="72">
        <f t="shared" ref="O200:O263" si="44">IF(I200&gt;0,(Q199+R200)*(1-($N$5/12)),0)</f>
        <v>-718.02010397072274</v>
      </c>
      <c r="P200" s="72">
        <f t="shared" ref="P200:P263" si="45">O200*($B$15/12)</f>
        <v>-3.590100519853614</v>
      </c>
      <c r="Q200" s="72">
        <f t="shared" si="39"/>
        <v>-721.61020449057639</v>
      </c>
      <c r="R200" s="74">
        <f t="shared" ref="R200:R263" si="46">IF(I200&gt;0,(J200-K200-L200-M200),0)</f>
        <v>0</v>
      </c>
      <c r="S200" s="75">
        <f>IF(I200&gt;0,Q200-(SUM($J$7:J200)+$E$35),0)</f>
        <v>-721.61020449057639</v>
      </c>
      <c r="T200" s="76">
        <f t="shared" ref="T200:T263" si="47">IF(S200&lt;0,0,1)</f>
        <v>0</v>
      </c>
      <c r="U200" s="76">
        <f t="shared" ref="U200:U263" si="48">T201-T200</f>
        <v>0</v>
      </c>
      <c r="V200" s="77">
        <f t="shared" si="40"/>
        <v>194</v>
      </c>
      <c r="W200" s="78">
        <f t="shared" si="41"/>
        <v>-721.61020449057639</v>
      </c>
    </row>
    <row r="201" spans="9:23" x14ac:dyDescent="0.25">
      <c r="I201" s="79">
        <f t="shared" si="42"/>
        <v>250</v>
      </c>
      <c r="J201" s="72">
        <f t="shared" si="38"/>
        <v>0</v>
      </c>
      <c r="K201" s="80"/>
      <c r="L201" s="72">
        <f t="shared" si="37"/>
        <v>0</v>
      </c>
      <c r="M201" s="72">
        <f>0</f>
        <v>0</v>
      </c>
      <c r="N201" s="72">
        <f t="shared" si="43"/>
        <v>0</v>
      </c>
      <c r="O201" s="72">
        <f t="shared" si="44"/>
        <v>-721.61020449057639</v>
      </c>
      <c r="P201" s="72">
        <f t="shared" si="45"/>
        <v>-3.6080510224528819</v>
      </c>
      <c r="Q201" s="72">
        <f t="shared" si="39"/>
        <v>-725.21825551302925</v>
      </c>
      <c r="R201" s="74">
        <f t="shared" si="46"/>
        <v>0</v>
      </c>
      <c r="S201" s="75">
        <f>IF(I201&gt;0,Q201-(SUM($J$7:J201)+$E$35),0)</f>
        <v>-725.21825551302925</v>
      </c>
      <c r="T201" s="76">
        <f t="shared" si="47"/>
        <v>0</v>
      </c>
      <c r="U201" s="76">
        <f t="shared" si="48"/>
        <v>0</v>
      </c>
      <c r="V201" s="77">
        <f t="shared" si="40"/>
        <v>195</v>
      </c>
      <c r="W201" s="78">
        <f t="shared" si="41"/>
        <v>-725.21825551302925</v>
      </c>
    </row>
    <row r="202" spans="9:23" x14ac:dyDescent="0.25">
      <c r="I202" s="79">
        <f t="shared" si="42"/>
        <v>249</v>
      </c>
      <c r="J202" s="72">
        <f t="shared" si="38"/>
        <v>0</v>
      </c>
      <c r="K202" s="80"/>
      <c r="L202" s="72">
        <f t="shared" si="37"/>
        <v>0</v>
      </c>
      <c r="M202" s="72">
        <f>0</f>
        <v>0</v>
      </c>
      <c r="N202" s="72">
        <f t="shared" si="43"/>
        <v>0</v>
      </c>
      <c r="O202" s="72">
        <f t="shared" si="44"/>
        <v>-725.21825551302925</v>
      </c>
      <c r="P202" s="72">
        <f t="shared" si="45"/>
        <v>-3.6260912775651462</v>
      </c>
      <c r="Q202" s="72">
        <f t="shared" si="39"/>
        <v>-728.84434679059439</v>
      </c>
      <c r="R202" s="74">
        <f t="shared" si="46"/>
        <v>0</v>
      </c>
      <c r="S202" s="75">
        <f>IF(I202&gt;0,Q202-(SUM($J$7:J202)+$E$35),0)</f>
        <v>-728.84434679059439</v>
      </c>
      <c r="T202" s="76">
        <f t="shared" si="47"/>
        <v>0</v>
      </c>
      <c r="U202" s="76">
        <f t="shared" si="48"/>
        <v>0</v>
      </c>
      <c r="V202" s="77">
        <f t="shared" si="40"/>
        <v>196</v>
      </c>
      <c r="W202" s="78">
        <f t="shared" si="41"/>
        <v>-728.84434679059439</v>
      </c>
    </row>
    <row r="203" spans="9:23" x14ac:dyDescent="0.25">
      <c r="I203" s="79">
        <f t="shared" si="42"/>
        <v>248</v>
      </c>
      <c r="J203" s="72">
        <f t="shared" si="38"/>
        <v>0</v>
      </c>
      <c r="K203" s="80"/>
      <c r="L203" s="72">
        <f t="shared" si="37"/>
        <v>0</v>
      </c>
      <c r="M203" s="72">
        <f>0</f>
        <v>0</v>
      </c>
      <c r="N203" s="72">
        <f t="shared" si="43"/>
        <v>0</v>
      </c>
      <c r="O203" s="72">
        <f t="shared" si="44"/>
        <v>-728.84434679059439</v>
      </c>
      <c r="P203" s="72">
        <f t="shared" si="45"/>
        <v>-3.6442217339529721</v>
      </c>
      <c r="Q203" s="72">
        <f t="shared" si="39"/>
        <v>-732.4885685245473</v>
      </c>
      <c r="R203" s="74">
        <f t="shared" si="46"/>
        <v>0</v>
      </c>
      <c r="S203" s="75">
        <f>IF(I203&gt;0,Q203-(SUM($J$7:J203)+$E$35),0)</f>
        <v>-732.4885685245473</v>
      </c>
      <c r="T203" s="76">
        <f t="shared" si="47"/>
        <v>0</v>
      </c>
      <c r="U203" s="76">
        <f t="shared" si="48"/>
        <v>0</v>
      </c>
      <c r="V203" s="77">
        <f t="shared" si="40"/>
        <v>197</v>
      </c>
      <c r="W203" s="78">
        <f t="shared" si="41"/>
        <v>-732.4885685245473</v>
      </c>
    </row>
    <row r="204" spans="9:23" x14ac:dyDescent="0.25">
      <c r="I204" s="79">
        <f t="shared" si="42"/>
        <v>247</v>
      </c>
      <c r="J204" s="72">
        <f t="shared" si="38"/>
        <v>0</v>
      </c>
      <c r="K204" s="80"/>
      <c r="L204" s="72">
        <f t="shared" si="37"/>
        <v>0</v>
      </c>
      <c r="M204" s="72">
        <f>0</f>
        <v>0</v>
      </c>
      <c r="N204" s="72">
        <f t="shared" si="43"/>
        <v>0</v>
      </c>
      <c r="O204" s="72">
        <f t="shared" si="44"/>
        <v>-732.4885685245473</v>
      </c>
      <c r="P204" s="72">
        <f t="shared" si="45"/>
        <v>-3.6624428426227364</v>
      </c>
      <c r="Q204" s="72">
        <f t="shared" si="39"/>
        <v>-736.15101136716999</v>
      </c>
      <c r="R204" s="74">
        <f t="shared" si="46"/>
        <v>0</v>
      </c>
      <c r="S204" s="75">
        <f>IF(I204&gt;0,Q204-(SUM($J$7:J204)+$E$35),0)</f>
        <v>-736.15101136716999</v>
      </c>
      <c r="T204" s="76">
        <f t="shared" si="47"/>
        <v>0</v>
      </c>
      <c r="U204" s="76">
        <f t="shared" si="48"/>
        <v>0</v>
      </c>
      <c r="V204" s="77">
        <f t="shared" si="40"/>
        <v>198</v>
      </c>
      <c r="W204" s="78">
        <f t="shared" si="41"/>
        <v>-736.15101136716999</v>
      </c>
    </row>
    <row r="205" spans="9:23" x14ac:dyDescent="0.25">
      <c r="I205" s="79">
        <f t="shared" si="42"/>
        <v>246</v>
      </c>
      <c r="J205" s="72">
        <f t="shared" si="38"/>
        <v>0</v>
      </c>
      <c r="K205" s="80"/>
      <c r="L205" s="72">
        <f t="shared" si="37"/>
        <v>0</v>
      </c>
      <c r="M205" s="72">
        <f>0</f>
        <v>0</v>
      </c>
      <c r="N205" s="72">
        <f t="shared" si="43"/>
        <v>0</v>
      </c>
      <c r="O205" s="72">
        <f t="shared" si="44"/>
        <v>-736.15101136716999</v>
      </c>
      <c r="P205" s="72">
        <f t="shared" si="45"/>
        <v>-3.6807550568358498</v>
      </c>
      <c r="Q205" s="72">
        <f t="shared" si="39"/>
        <v>-739.83176642400588</v>
      </c>
      <c r="R205" s="74">
        <f t="shared" si="46"/>
        <v>0</v>
      </c>
      <c r="S205" s="75">
        <f>IF(I205&gt;0,Q205-(SUM($J$7:J205)+$E$35),0)</f>
        <v>-739.83176642400588</v>
      </c>
      <c r="T205" s="76">
        <f t="shared" si="47"/>
        <v>0</v>
      </c>
      <c r="U205" s="76">
        <f t="shared" si="48"/>
        <v>0</v>
      </c>
      <c r="V205" s="77">
        <f t="shared" si="40"/>
        <v>199</v>
      </c>
      <c r="W205" s="78">
        <f t="shared" si="41"/>
        <v>-739.83176642400588</v>
      </c>
    </row>
    <row r="206" spans="9:23" x14ac:dyDescent="0.25">
      <c r="I206" s="79">
        <f t="shared" si="42"/>
        <v>245</v>
      </c>
      <c r="J206" s="72">
        <f t="shared" si="38"/>
        <v>0</v>
      </c>
      <c r="K206" s="80"/>
      <c r="L206" s="72">
        <f t="shared" si="37"/>
        <v>0</v>
      </c>
      <c r="M206" s="72">
        <f>0</f>
        <v>0</v>
      </c>
      <c r="N206" s="72">
        <f t="shared" si="43"/>
        <v>0</v>
      </c>
      <c r="O206" s="72">
        <f t="shared" si="44"/>
        <v>-739.83176642400588</v>
      </c>
      <c r="P206" s="72">
        <f t="shared" si="45"/>
        <v>-3.6991588321200295</v>
      </c>
      <c r="Q206" s="72">
        <f t="shared" si="39"/>
        <v>-743.5309252561259</v>
      </c>
      <c r="R206" s="74">
        <f t="shared" si="46"/>
        <v>0</v>
      </c>
      <c r="S206" s="75">
        <f>IF(I206&gt;0,Q206-(SUM($J$7:J206)+$E$35),0)</f>
        <v>-743.5309252561259</v>
      </c>
      <c r="T206" s="76">
        <f t="shared" si="47"/>
        <v>0</v>
      </c>
      <c r="U206" s="76">
        <f t="shared" si="48"/>
        <v>0</v>
      </c>
      <c r="V206" s="77">
        <f t="shared" si="40"/>
        <v>200</v>
      </c>
      <c r="W206" s="78">
        <f t="shared" si="41"/>
        <v>-743.5309252561259</v>
      </c>
    </row>
    <row r="207" spans="9:23" x14ac:dyDescent="0.25">
      <c r="I207" s="79">
        <f t="shared" si="42"/>
        <v>244</v>
      </c>
      <c r="J207" s="72">
        <f t="shared" si="38"/>
        <v>0</v>
      </c>
      <c r="K207" s="80"/>
      <c r="L207" s="72">
        <f t="shared" si="37"/>
        <v>0</v>
      </c>
      <c r="M207" s="72">
        <f>0</f>
        <v>0</v>
      </c>
      <c r="N207" s="72">
        <f t="shared" si="43"/>
        <v>0</v>
      </c>
      <c r="O207" s="72">
        <f t="shared" si="44"/>
        <v>-743.5309252561259</v>
      </c>
      <c r="P207" s="72">
        <f t="shared" si="45"/>
        <v>-3.7176546262806296</v>
      </c>
      <c r="Q207" s="72">
        <f t="shared" si="39"/>
        <v>-747.24857988240649</v>
      </c>
      <c r="R207" s="74">
        <f t="shared" si="46"/>
        <v>0</v>
      </c>
      <c r="S207" s="75">
        <f>IF(I207&gt;0,Q207-(SUM($J$7:J207)+$E$35),0)</f>
        <v>-747.24857988240649</v>
      </c>
      <c r="T207" s="76">
        <f t="shared" si="47"/>
        <v>0</v>
      </c>
      <c r="U207" s="76">
        <f t="shared" si="48"/>
        <v>0</v>
      </c>
      <c r="V207" s="77">
        <f t="shared" si="40"/>
        <v>201</v>
      </c>
      <c r="W207" s="78">
        <f t="shared" si="41"/>
        <v>-747.24857988240649</v>
      </c>
    </row>
    <row r="208" spans="9:23" x14ac:dyDescent="0.25">
      <c r="I208" s="79">
        <f t="shared" si="42"/>
        <v>243</v>
      </c>
      <c r="J208" s="72">
        <f t="shared" si="38"/>
        <v>0</v>
      </c>
      <c r="K208" s="80"/>
      <c r="L208" s="72">
        <f t="shared" si="37"/>
        <v>0</v>
      </c>
      <c r="M208" s="72">
        <f>0</f>
        <v>0</v>
      </c>
      <c r="N208" s="72">
        <f t="shared" si="43"/>
        <v>0</v>
      </c>
      <c r="O208" s="72">
        <f t="shared" si="44"/>
        <v>-747.24857988240649</v>
      </c>
      <c r="P208" s="72">
        <f t="shared" si="45"/>
        <v>-3.7362428994120327</v>
      </c>
      <c r="Q208" s="72">
        <f t="shared" si="39"/>
        <v>-750.98482278181848</v>
      </c>
      <c r="R208" s="74">
        <f t="shared" si="46"/>
        <v>0</v>
      </c>
      <c r="S208" s="75">
        <f>IF(I208&gt;0,Q208-(SUM($J$7:J208)+$E$35),0)</f>
        <v>-750.98482278181848</v>
      </c>
      <c r="T208" s="76">
        <f t="shared" si="47"/>
        <v>0</v>
      </c>
      <c r="U208" s="76">
        <f t="shared" si="48"/>
        <v>0</v>
      </c>
      <c r="V208" s="77">
        <f t="shared" si="40"/>
        <v>202</v>
      </c>
      <c r="W208" s="78">
        <f t="shared" si="41"/>
        <v>-750.98482278181848</v>
      </c>
    </row>
    <row r="209" spans="9:23" x14ac:dyDescent="0.25">
      <c r="I209" s="79">
        <f t="shared" si="42"/>
        <v>242</v>
      </c>
      <c r="J209" s="72">
        <f t="shared" si="38"/>
        <v>0</v>
      </c>
      <c r="K209" s="80"/>
      <c r="L209" s="72">
        <f t="shared" si="37"/>
        <v>0</v>
      </c>
      <c r="M209" s="72">
        <f>0</f>
        <v>0</v>
      </c>
      <c r="N209" s="72">
        <f t="shared" si="43"/>
        <v>0</v>
      </c>
      <c r="O209" s="72">
        <f t="shared" si="44"/>
        <v>-750.98482278181848</v>
      </c>
      <c r="P209" s="72">
        <f t="shared" si="45"/>
        <v>-3.7549241139090923</v>
      </c>
      <c r="Q209" s="72">
        <f t="shared" si="39"/>
        <v>-754.73974689572754</v>
      </c>
      <c r="R209" s="74">
        <f t="shared" si="46"/>
        <v>0</v>
      </c>
      <c r="S209" s="75">
        <f>IF(I209&gt;0,Q209-(SUM($J$7:J209)+$E$35),0)</f>
        <v>-754.73974689572754</v>
      </c>
      <c r="T209" s="76">
        <f t="shared" si="47"/>
        <v>0</v>
      </c>
      <c r="U209" s="76">
        <f t="shared" si="48"/>
        <v>0</v>
      </c>
      <c r="V209" s="77">
        <f t="shared" si="40"/>
        <v>203</v>
      </c>
      <c r="W209" s="78">
        <f t="shared" si="41"/>
        <v>-754.73974689572754</v>
      </c>
    </row>
    <row r="210" spans="9:23" x14ac:dyDescent="0.25">
      <c r="I210" s="79">
        <f t="shared" si="42"/>
        <v>241</v>
      </c>
      <c r="J210" s="72">
        <f t="shared" si="38"/>
        <v>0</v>
      </c>
      <c r="K210" s="80"/>
      <c r="L210" s="72">
        <f t="shared" si="37"/>
        <v>0</v>
      </c>
      <c r="M210" s="72">
        <f>0</f>
        <v>0</v>
      </c>
      <c r="N210" s="72">
        <f t="shared" si="43"/>
        <v>0</v>
      </c>
      <c r="O210" s="72">
        <f t="shared" si="44"/>
        <v>-754.73974689572754</v>
      </c>
      <c r="P210" s="72">
        <f t="shared" si="45"/>
        <v>-3.7736987344786379</v>
      </c>
      <c r="Q210" s="72">
        <f t="shared" si="39"/>
        <v>-758.51344563020621</v>
      </c>
      <c r="R210" s="74">
        <f t="shared" si="46"/>
        <v>0</v>
      </c>
      <c r="S210" s="75">
        <f>IF(I210&gt;0,Q210-(SUM($J$7:J210)+$E$35),0)</f>
        <v>-758.51344563020621</v>
      </c>
      <c r="T210" s="76">
        <f t="shared" si="47"/>
        <v>0</v>
      </c>
      <c r="U210" s="76">
        <f t="shared" si="48"/>
        <v>0</v>
      </c>
      <c r="V210" s="77">
        <f t="shared" si="40"/>
        <v>204</v>
      </c>
      <c r="W210" s="78">
        <f t="shared" si="41"/>
        <v>-758.51344563020621</v>
      </c>
    </row>
    <row r="211" spans="9:23" x14ac:dyDescent="0.25">
      <c r="I211" s="82">
        <f t="shared" si="42"/>
        <v>240</v>
      </c>
      <c r="J211" s="72">
        <f t="shared" si="38"/>
        <v>0</v>
      </c>
      <c r="K211" s="83"/>
      <c r="L211" s="72">
        <f t="shared" si="37"/>
        <v>24.95</v>
      </c>
      <c r="M211" s="72">
        <f>0</f>
        <v>0</v>
      </c>
      <c r="N211" s="72">
        <f t="shared" si="43"/>
        <v>0</v>
      </c>
      <c r="O211" s="72">
        <f t="shared" si="44"/>
        <v>-783.46344563020625</v>
      </c>
      <c r="P211" s="72">
        <f t="shared" si="45"/>
        <v>-3.9173172281510316</v>
      </c>
      <c r="Q211" s="72">
        <f t="shared" si="39"/>
        <v>-787.38076285835723</v>
      </c>
      <c r="R211" s="74">
        <f t="shared" si="46"/>
        <v>-24.95</v>
      </c>
      <c r="S211" s="75">
        <f>IF(I211&gt;0,Q211-(SUM($J$7:J211)+$E$35),0)</f>
        <v>-787.38076285835723</v>
      </c>
      <c r="T211" s="76">
        <f t="shared" si="47"/>
        <v>0</v>
      </c>
      <c r="U211" s="76">
        <f t="shared" si="48"/>
        <v>0</v>
      </c>
      <c r="V211" s="77">
        <f t="shared" si="40"/>
        <v>205</v>
      </c>
      <c r="W211" s="78">
        <f t="shared" si="41"/>
        <v>-787.38076285835723</v>
      </c>
    </row>
    <row r="212" spans="9:23" x14ac:dyDescent="0.25">
      <c r="I212" s="79">
        <f t="shared" si="42"/>
        <v>239</v>
      </c>
      <c r="J212" s="72">
        <f t="shared" si="38"/>
        <v>0</v>
      </c>
      <c r="K212" s="80"/>
      <c r="L212" s="72">
        <f t="shared" si="37"/>
        <v>0</v>
      </c>
      <c r="M212" s="72">
        <f>0</f>
        <v>0</v>
      </c>
      <c r="N212" s="72">
        <f t="shared" si="43"/>
        <v>0</v>
      </c>
      <c r="O212" s="72">
        <f t="shared" si="44"/>
        <v>-787.38076285835723</v>
      </c>
      <c r="P212" s="72">
        <f t="shared" si="45"/>
        <v>-3.936903814291786</v>
      </c>
      <c r="Q212" s="72">
        <f t="shared" si="39"/>
        <v>-791.31766667264901</v>
      </c>
      <c r="R212" s="74">
        <f t="shared" si="46"/>
        <v>0</v>
      </c>
      <c r="S212" s="75">
        <f>IF(I212&gt;0,Q212-(SUM($J$7:J212)+$E$35),0)</f>
        <v>-791.31766667264901</v>
      </c>
      <c r="T212" s="76">
        <f t="shared" si="47"/>
        <v>0</v>
      </c>
      <c r="U212" s="76">
        <f t="shared" si="48"/>
        <v>0</v>
      </c>
      <c r="V212" s="77">
        <f t="shared" si="40"/>
        <v>206</v>
      </c>
      <c r="W212" s="78">
        <f t="shared" si="41"/>
        <v>-791.31766667264901</v>
      </c>
    </row>
    <row r="213" spans="9:23" x14ac:dyDescent="0.25">
      <c r="I213" s="79">
        <f t="shared" si="42"/>
        <v>238</v>
      </c>
      <c r="J213" s="72">
        <f t="shared" si="38"/>
        <v>0</v>
      </c>
      <c r="K213" s="80"/>
      <c r="L213" s="72">
        <f t="shared" si="37"/>
        <v>0</v>
      </c>
      <c r="M213" s="72">
        <f>0</f>
        <v>0</v>
      </c>
      <c r="N213" s="72">
        <f t="shared" si="43"/>
        <v>0</v>
      </c>
      <c r="O213" s="72">
        <f t="shared" si="44"/>
        <v>-791.31766667264901</v>
      </c>
      <c r="P213" s="72">
        <f t="shared" si="45"/>
        <v>-3.956588333363245</v>
      </c>
      <c r="Q213" s="72">
        <f t="shared" si="39"/>
        <v>-795.27425500601225</v>
      </c>
      <c r="R213" s="74">
        <f t="shared" si="46"/>
        <v>0</v>
      </c>
      <c r="S213" s="75">
        <f>IF(I213&gt;0,Q213-(SUM($J$7:J213)+$E$35),0)</f>
        <v>-795.27425500601225</v>
      </c>
      <c r="T213" s="76">
        <f t="shared" si="47"/>
        <v>0</v>
      </c>
      <c r="U213" s="76">
        <f t="shared" si="48"/>
        <v>0</v>
      </c>
      <c r="V213" s="77">
        <f t="shared" si="40"/>
        <v>207</v>
      </c>
      <c r="W213" s="78">
        <f t="shared" si="41"/>
        <v>-795.27425500601225</v>
      </c>
    </row>
    <row r="214" spans="9:23" x14ac:dyDescent="0.25">
      <c r="I214" s="79">
        <f t="shared" si="42"/>
        <v>237</v>
      </c>
      <c r="J214" s="72">
        <f t="shared" si="38"/>
        <v>0</v>
      </c>
      <c r="K214" s="80"/>
      <c r="L214" s="72">
        <f t="shared" si="37"/>
        <v>0</v>
      </c>
      <c r="M214" s="72">
        <f>0</f>
        <v>0</v>
      </c>
      <c r="N214" s="72">
        <f t="shared" si="43"/>
        <v>0</v>
      </c>
      <c r="O214" s="72">
        <f t="shared" si="44"/>
        <v>-795.27425500601225</v>
      </c>
      <c r="P214" s="72">
        <f t="shared" si="45"/>
        <v>-3.9763712750300613</v>
      </c>
      <c r="Q214" s="72">
        <f t="shared" si="39"/>
        <v>-799.25062628104229</v>
      </c>
      <c r="R214" s="74">
        <f t="shared" si="46"/>
        <v>0</v>
      </c>
      <c r="S214" s="75">
        <f>IF(I214&gt;0,Q214-(SUM($J$7:J214)+$E$35),0)</f>
        <v>-799.25062628104229</v>
      </c>
      <c r="T214" s="76">
        <f t="shared" si="47"/>
        <v>0</v>
      </c>
      <c r="U214" s="76">
        <f t="shared" si="48"/>
        <v>0</v>
      </c>
      <c r="V214" s="77">
        <f t="shared" si="40"/>
        <v>208</v>
      </c>
      <c r="W214" s="78">
        <f t="shared" si="41"/>
        <v>-799.25062628104229</v>
      </c>
    </row>
    <row r="215" spans="9:23" x14ac:dyDescent="0.25">
      <c r="I215" s="79">
        <f t="shared" si="42"/>
        <v>236</v>
      </c>
      <c r="J215" s="72">
        <f t="shared" si="38"/>
        <v>0</v>
      </c>
      <c r="K215" s="80"/>
      <c r="L215" s="72">
        <f t="shared" si="37"/>
        <v>0</v>
      </c>
      <c r="M215" s="72">
        <f>0</f>
        <v>0</v>
      </c>
      <c r="N215" s="72">
        <f t="shared" si="43"/>
        <v>0</v>
      </c>
      <c r="O215" s="72">
        <f t="shared" si="44"/>
        <v>-799.25062628104229</v>
      </c>
      <c r="P215" s="72">
        <f t="shared" si="45"/>
        <v>-3.9962531314052114</v>
      </c>
      <c r="Q215" s="72">
        <f t="shared" si="39"/>
        <v>-803.24687941244747</v>
      </c>
      <c r="R215" s="74">
        <f t="shared" si="46"/>
        <v>0</v>
      </c>
      <c r="S215" s="75">
        <f>IF(I215&gt;0,Q215-(SUM($J$7:J215)+$E$35),0)</f>
        <v>-803.24687941244747</v>
      </c>
      <c r="T215" s="76">
        <f t="shared" si="47"/>
        <v>0</v>
      </c>
      <c r="U215" s="76">
        <f t="shared" si="48"/>
        <v>0</v>
      </c>
      <c r="V215" s="77">
        <f t="shared" si="40"/>
        <v>209</v>
      </c>
      <c r="W215" s="78">
        <f t="shared" si="41"/>
        <v>-803.24687941244747</v>
      </c>
    </row>
    <row r="216" spans="9:23" x14ac:dyDescent="0.25">
      <c r="I216" s="79">
        <f t="shared" si="42"/>
        <v>235</v>
      </c>
      <c r="J216" s="72">
        <f t="shared" si="38"/>
        <v>0</v>
      </c>
      <c r="K216" s="80"/>
      <c r="L216" s="72">
        <f t="shared" si="37"/>
        <v>0</v>
      </c>
      <c r="M216" s="72">
        <f>0</f>
        <v>0</v>
      </c>
      <c r="N216" s="72">
        <f t="shared" si="43"/>
        <v>0</v>
      </c>
      <c r="O216" s="72">
        <f t="shared" si="44"/>
        <v>-803.24687941244747</v>
      </c>
      <c r="P216" s="72">
        <f t="shared" si="45"/>
        <v>-4.0162343970622372</v>
      </c>
      <c r="Q216" s="72">
        <f t="shared" si="39"/>
        <v>-807.26311380950972</v>
      </c>
      <c r="R216" s="74">
        <f t="shared" si="46"/>
        <v>0</v>
      </c>
      <c r="S216" s="75">
        <f>IF(I216&gt;0,Q216-(SUM($J$7:J216)+$E$35),0)</f>
        <v>-807.26311380950972</v>
      </c>
      <c r="T216" s="76">
        <f t="shared" si="47"/>
        <v>0</v>
      </c>
      <c r="U216" s="76">
        <f t="shared" si="48"/>
        <v>0</v>
      </c>
      <c r="V216" s="77">
        <f t="shared" si="40"/>
        <v>210</v>
      </c>
      <c r="W216" s="78">
        <f t="shared" si="41"/>
        <v>-807.26311380950972</v>
      </c>
    </row>
    <row r="217" spans="9:23" x14ac:dyDescent="0.25">
      <c r="I217" s="79">
        <f t="shared" si="42"/>
        <v>234</v>
      </c>
      <c r="J217" s="72">
        <f t="shared" si="38"/>
        <v>0</v>
      </c>
      <c r="K217" s="80"/>
      <c r="L217" s="72">
        <f t="shared" si="37"/>
        <v>0</v>
      </c>
      <c r="M217" s="72">
        <f>0</f>
        <v>0</v>
      </c>
      <c r="N217" s="72">
        <f t="shared" si="43"/>
        <v>0</v>
      </c>
      <c r="O217" s="72">
        <f t="shared" si="44"/>
        <v>-807.26311380950972</v>
      </c>
      <c r="P217" s="72">
        <f t="shared" si="45"/>
        <v>-4.0363155690475487</v>
      </c>
      <c r="Q217" s="72">
        <f t="shared" si="39"/>
        <v>-811.29942937855731</v>
      </c>
      <c r="R217" s="74">
        <f t="shared" si="46"/>
        <v>0</v>
      </c>
      <c r="S217" s="75">
        <f>IF(I217&gt;0,Q217-(SUM($J$7:J217)+$E$35),0)</f>
        <v>-811.29942937855731</v>
      </c>
      <c r="T217" s="76">
        <f t="shared" si="47"/>
        <v>0</v>
      </c>
      <c r="U217" s="76">
        <f t="shared" si="48"/>
        <v>0</v>
      </c>
      <c r="V217" s="77">
        <f t="shared" si="40"/>
        <v>211</v>
      </c>
      <c r="W217" s="78">
        <f t="shared" si="41"/>
        <v>-811.29942937855731</v>
      </c>
    </row>
    <row r="218" spans="9:23" x14ac:dyDescent="0.25">
      <c r="I218" s="79">
        <f t="shared" si="42"/>
        <v>233</v>
      </c>
      <c r="J218" s="72">
        <f t="shared" si="38"/>
        <v>0</v>
      </c>
      <c r="K218" s="80"/>
      <c r="L218" s="72">
        <f t="shared" si="37"/>
        <v>0</v>
      </c>
      <c r="M218" s="72">
        <f>0</f>
        <v>0</v>
      </c>
      <c r="N218" s="72">
        <f t="shared" si="43"/>
        <v>0</v>
      </c>
      <c r="O218" s="72">
        <f t="shared" si="44"/>
        <v>-811.29942937855731</v>
      </c>
      <c r="P218" s="72">
        <f t="shared" si="45"/>
        <v>-4.0564971468927862</v>
      </c>
      <c r="Q218" s="72">
        <f t="shared" si="39"/>
        <v>-815.35592652545006</v>
      </c>
      <c r="R218" s="74">
        <f t="shared" si="46"/>
        <v>0</v>
      </c>
      <c r="S218" s="75">
        <f>IF(I218&gt;0,Q218-(SUM($J$7:J218)+$E$35),0)</f>
        <v>-815.35592652545006</v>
      </c>
      <c r="T218" s="76">
        <f t="shared" si="47"/>
        <v>0</v>
      </c>
      <c r="U218" s="76">
        <f t="shared" si="48"/>
        <v>0</v>
      </c>
      <c r="V218" s="77">
        <f t="shared" si="40"/>
        <v>212</v>
      </c>
      <c r="W218" s="78">
        <f t="shared" si="41"/>
        <v>-815.35592652545006</v>
      </c>
    </row>
    <row r="219" spans="9:23" x14ac:dyDescent="0.25">
      <c r="I219" s="79">
        <f t="shared" si="42"/>
        <v>232</v>
      </c>
      <c r="J219" s="72">
        <f t="shared" si="38"/>
        <v>0</v>
      </c>
      <c r="K219" s="80"/>
      <c r="L219" s="72">
        <f t="shared" si="37"/>
        <v>0</v>
      </c>
      <c r="M219" s="72">
        <f>0</f>
        <v>0</v>
      </c>
      <c r="N219" s="72">
        <f t="shared" si="43"/>
        <v>0</v>
      </c>
      <c r="O219" s="72">
        <f t="shared" si="44"/>
        <v>-815.35592652545006</v>
      </c>
      <c r="P219" s="72">
        <f t="shared" si="45"/>
        <v>-4.0767796326272503</v>
      </c>
      <c r="Q219" s="72">
        <f t="shared" si="39"/>
        <v>-819.43270615807728</v>
      </c>
      <c r="R219" s="74">
        <f t="shared" si="46"/>
        <v>0</v>
      </c>
      <c r="S219" s="75">
        <f>IF(I219&gt;0,Q219-(SUM($J$7:J219)+$E$35),0)</f>
        <v>-819.43270615807728</v>
      </c>
      <c r="T219" s="76">
        <f t="shared" si="47"/>
        <v>0</v>
      </c>
      <c r="U219" s="76">
        <f t="shared" si="48"/>
        <v>0</v>
      </c>
      <c r="V219" s="77">
        <f t="shared" si="40"/>
        <v>213</v>
      </c>
      <c r="W219" s="78">
        <f t="shared" si="41"/>
        <v>-819.43270615807728</v>
      </c>
    </row>
    <row r="220" spans="9:23" x14ac:dyDescent="0.25">
      <c r="I220" s="79">
        <f t="shared" si="42"/>
        <v>231</v>
      </c>
      <c r="J220" s="72">
        <f t="shared" si="38"/>
        <v>0</v>
      </c>
      <c r="K220" s="80"/>
      <c r="L220" s="72">
        <f t="shared" si="37"/>
        <v>0</v>
      </c>
      <c r="M220" s="72">
        <f>0</f>
        <v>0</v>
      </c>
      <c r="N220" s="72">
        <f t="shared" si="43"/>
        <v>0</v>
      </c>
      <c r="O220" s="72">
        <f t="shared" si="44"/>
        <v>-819.43270615807728</v>
      </c>
      <c r="P220" s="72">
        <f t="shared" si="45"/>
        <v>-4.0971635307903869</v>
      </c>
      <c r="Q220" s="72">
        <f t="shared" si="39"/>
        <v>-823.52986968886762</v>
      </c>
      <c r="R220" s="74">
        <f t="shared" si="46"/>
        <v>0</v>
      </c>
      <c r="S220" s="75">
        <f>IF(I220&gt;0,Q220-(SUM($J$7:J220)+$E$35),0)</f>
        <v>-823.52986968886762</v>
      </c>
      <c r="T220" s="76">
        <f t="shared" si="47"/>
        <v>0</v>
      </c>
      <c r="U220" s="76">
        <f t="shared" si="48"/>
        <v>0</v>
      </c>
      <c r="V220" s="77">
        <f t="shared" si="40"/>
        <v>214</v>
      </c>
      <c r="W220" s="78">
        <f t="shared" si="41"/>
        <v>-823.52986968886762</v>
      </c>
    </row>
    <row r="221" spans="9:23" x14ac:dyDescent="0.25">
      <c r="I221" s="79">
        <f t="shared" si="42"/>
        <v>230</v>
      </c>
      <c r="J221" s="72">
        <f t="shared" si="38"/>
        <v>0</v>
      </c>
      <c r="K221" s="80"/>
      <c r="L221" s="72">
        <f t="shared" si="37"/>
        <v>0</v>
      </c>
      <c r="M221" s="72">
        <f>0</f>
        <v>0</v>
      </c>
      <c r="N221" s="72">
        <f t="shared" si="43"/>
        <v>0</v>
      </c>
      <c r="O221" s="72">
        <f t="shared" si="44"/>
        <v>-823.52986968886762</v>
      </c>
      <c r="P221" s="72">
        <f t="shared" si="45"/>
        <v>-4.1176493484443384</v>
      </c>
      <c r="Q221" s="72">
        <f t="shared" si="39"/>
        <v>-827.64751903731201</v>
      </c>
      <c r="R221" s="74">
        <f t="shared" si="46"/>
        <v>0</v>
      </c>
      <c r="S221" s="75">
        <f>IF(I221&gt;0,Q221-(SUM($J$7:J221)+$E$35),0)</f>
        <v>-827.64751903731201</v>
      </c>
      <c r="T221" s="76">
        <f t="shared" si="47"/>
        <v>0</v>
      </c>
      <c r="U221" s="76">
        <f t="shared" si="48"/>
        <v>0</v>
      </c>
      <c r="V221" s="77">
        <f t="shared" si="40"/>
        <v>215</v>
      </c>
      <c r="W221" s="78">
        <f t="shared" si="41"/>
        <v>-827.64751903731201</v>
      </c>
    </row>
    <row r="222" spans="9:23" x14ac:dyDescent="0.25">
      <c r="I222" s="79">
        <f t="shared" si="42"/>
        <v>229</v>
      </c>
      <c r="J222" s="72">
        <f t="shared" si="38"/>
        <v>0</v>
      </c>
      <c r="K222" s="80"/>
      <c r="L222" s="72">
        <f t="shared" si="37"/>
        <v>0</v>
      </c>
      <c r="M222" s="72">
        <f>0</f>
        <v>0</v>
      </c>
      <c r="N222" s="72">
        <f t="shared" si="43"/>
        <v>0</v>
      </c>
      <c r="O222" s="72">
        <f t="shared" si="44"/>
        <v>-827.64751903731201</v>
      </c>
      <c r="P222" s="72">
        <f t="shared" si="45"/>
        <v>-4.1382375951865598</v>
      </c>
      <c r="Q222" s="72">
        <f t="shared" si="39"/>
        <v>-831.78575663249853</v>
      </c>
      <c r="R222" s="74">
        <f t="shared" si="46"/>
        <v>0</v>
      </c>
      <c r="S222" s="75">
        <f>IF(I222&gt;0,Q222-(SUM($J$7:J222)+$E$35),0)</f>
        <v>-831.78575663249853</v>
      </c>
      <c r="T222" s="76">
        <f t="shared" si="47"/>
        <v>0</v>
      </c>
      <c r="U222" s="76">
        <f t="shared" si="48"/>
        <v>0</v>
      </c>
      <c r="V222" s="77">
        <f t="shared" si="40"/>
        <v>216</v>
      </c>
      <c r="W222" s="78">
        <f t="shared" si="41"/>
        <v>-831.78575663249853</v>
      </c>
    </row>
    <row r="223" spans="9:23" x14ac:dyDescent="0.25">
      <c r="I223" s="82">
        <f t="shared" si="42"/>
        <v>228</v>
      </c>
      <c r="J223" s="72">
        <f t="shared" si="38"/>
        <v>0</v>
      </c>
      <c r="K223" s="83"/>
      <c r="L223" s="72">
        <f t="shared" si="37"/>
        <v>24.95</v>
      </c>
      <c r="M223" s="72">
        <f>0</f>
        <v>0</v>
      </c>
      <c r="N223" s="72">
        <f t="shared" si="43"/>
        <v>0</v>
      </c>
      <c r="O223" s="72">
        <f t="shared" si="44"/>
        <v>-856.73575663249858</v>
      </c>
      <c r="P223" s="72">
        <f t="shared" si="45"/>
        <v>-4.2836787831624932</v>
      </c>
      <c r="Q223" s="72">
        <f t="shared" si="39"/>
        <v>-861.01943541566106</v>
      </c>
      <c r="R223" s="74">
        <f t="shared" si="46"/>
        <v>-24.95</v>
      </c>
      <c r="S223" s="75">
        <f>IF(I223&gt;0,Q223-(SUM($J$7:J223)+$E$35),0)</f>
        <v>-861.01943541566106</v>
      </c>
      <c r="T223" s="76">
        <f t="shared" si="47"/>
        <v>0</v>
      </c>
      <c r="U223" s="76">
        <f t="shared" si="48"/>
        <v>0</v>
      </c>
      <c r="V223" s="77">
        <f t="shared" si="40"/>
        <v>217</v>
      </c>
      <c r="W223" s="78">
        <f t="shared" si="41"/>
        <v>-861.01943541566106</v>
      </c>
    </row>
    <row r="224" spans="9:23" x14ac:dyDescent="0.25">
      <c r="I224" s="79">
        <f t="shared" si="42"/>
        <v>227</v>
      </c>
      <c r="J224" s="72">
        <f t="shared" si="38"/>
        <v>0</v>
      </c>
      <c r="K224" s="80"/>
      <c r="L224" s="72">
        <f t="shared" si="37"/>
        <v>0</v>
      </c>
      <c r="M224" s="72">
        <f>0</f>
        <v>0</v>
      </c>
      <c r="N224" s="72">
        <f t="shared" si="43"/>
        <v>0</v>
      </c>
      <c r="O224" s="72">
        <f t="shared" si="44"/>
        <v>-861.01943541566106</v>
      </c>
      <c r="P224" s="72">
        <f t="shared" si="45"/>
        <v>-4.3050971770783057</v>
      </c>
      <c r="Q224" s="72">
        <f t="shared" si="39"/>
        <v>-865.32453259273939</v>
      </c>
      <c r="R224" s="74">
        <f t="shared" si="46"/>
        <v>0</v>
      </c>
      <c r="S224" s="75">
        <f>IF(I224&gt;0,Q224-(SUM($J$7:J224)+$E$35),0)</f>
        <v>-865.32453259273939</v>
      </c>
      <c r="T224" s="76">
        <f t="shared" si="47"/>
        <v>0</v>
      </c>
      <c r="U224" s="76">
        <f t="shared" si="48"/>
        <v>0</v>
      </c>
      <c r="V224" s="77">
        <f t="shared" si="40"/>
        <v>218</v>
      </c>
      <c r="W224" s="78">
        <f t="shared" si="41"/>
        <v>-865.32453259273939</v>
      </c>
    </row>
    <row r="225" spans="9:23" x14ac:dyDescent="0.25">
      <c r="I225" s="79">
        <f t="shared" si="42"/>
        <v>226</v>
      </c>
      <c r="J225" s="72">
        <f t="shared" si="38"/>
        <v>0</v>
      </c>
      <c r="K225" s="80"/>
      <c r="L225" s="72">
        <f t="shared" si="37"/>
        <v>0</v>
      </c>
      <c r="M225" s="72">
        <f>0</f>
        <v>0</v>
      </c>
      <c r="N225" s="72">
        <f t="shared" si="43"/>
        <v>0</v>
      </c>
      <c r="O225" s="72">
        <f t="shared" si="44"/>
        <v>-865.32453259273939</v>
      </c>
      <c r="P225" s="72">
        <f t="shared" si="45"/>
        <v>-4.3266226629636968</v>
      </c>
      <c r="Q225" s="72">
        <f t="shared" si="39"/>
        <v>-869.65115525570309</v>
      </c>
      <c r="R225" s="74">
        <f t="shared" si="46"/>
        <v>0</v>
      </c>
      <c r="S225" s="75">
        <f>IF(I225&gt;0,Q225-(SUM($J$7:J225)+$E$35),0)</f>
        <v>-869.65115525570309</v>
      </c>
      <c r="T225" s="76">
        <f t="shared" si="47"/>
        <v>0</v>
      </c>
      <c r="U225" s="76">
        <f t="shared" si="48"/>
        <v>0</v>
      </c>
      <c r="V225" s="77">
        <f t="shared" si="40"/>
        <v>219</v>
      </c>
      <c r="W225" s="78">
        <f t="shared" si="41"/>
        <v>-869.65115525570309</v>
      </c>
    </row>
    <row r="226" spans="9:23" x14ac:dyDescent="0.25">
      <c r="I226" s="79">
        <f t="shared" si="42"/>
        <v>225</v>
      </c>
      <c r="J226" s="72">
        <f t="shared" si="38"/>
        <v>0</v>
      </c>
      <c r="K226" s="80"/>
      <c r="L226" s="72">
        <f t="shared" si="37"/>
        <v>0</v>
      </c>
      <c r="M226" s="72">
        <f>0</f>
        <v>0</v>
      </c>
      <c r="N226" s="72">
        <f t="shared" si="43"/>
        <v>0</v>
      </c>
      <c r="O226" s="72">
        <f t="shared" si="44"/>
        <v>-869.65115525570309</v>
      </c>
      <c r="P226" s="72">
        <f t="shared" si="45"/>
        <v>-4.3482557762785152</v>
      </c>
      <c r="Q226" s="72">
        <f t="shared" si="39"/>
        <v>-873.99941103198159</v>
      </c>
      <c r="R226" s="74">
        <f t="shared" si="46"/>
        <v>0</v>
      </c>
      <c r="S226" s="75">
        <f>IF(I226&gt;0,Q226-(SUM($J$7:J226)+$E$35),0)</f>
        <v>-873.99941103198159</v>
      </c>
      <c r="T226" s="76">
        <f t="shared" si="47"/>
        <v>0</v>
      </c>
      <c r="U226" s="76">
        <f t="shared" si="48"/>
        <v>0</v>
      </c>
      <c r="V226" s="77">
        <f t="shared" si="40"/>
        <v>220</v>
      </c>
      <c r="W226" s="78">
        <f t="shared" si="41"/>
        <v>-873.99941103198159</v>
      </c>
    </row>
    <row r="227" spans="9:23" x14ac:dyDescent="0.25">
      <c r="I227" s="79">
        <f t="shared" si="42"/>
        <v>224</v>
      </c>
      <c r="J227" s="72">
        <f t="shared" si="38"/>
        <v>0</v>
      </c>
      <c r="K227" s="80"/>
      <c r="L227" s="72">
        <f t="shared" si="37"/>
        <v>0</v>
      </c>
      <c r="M227" s="72">
        <f>0</f>
        <v>0</v>
      </c>
      <c r="N227" s="72">
        <f t="shared" si="43"/>
        <v>0</v>
      </c>
      <c r="O227" s="72">
        <f t="shared" si="44"/>
        <v>-873.99941103198159</v>
      </c>
      <c r="P227" s="72">
        <f t="shared" si="45"/>
        <v>-4.3699970551599083</v>
      </c>
      <c r="Q227" s="72">
        <f t="shared" si="39"/>
        <v>-878.36940808714155</v>
      </c>
      <c r="R227" s="74">
        <f t="shared" si="46"/>
        <v>0</v>
      </c>
      <c r="S227" s="75">
        <f>IF(I227&gt;0,Q227-(SUM($J$7:J227)+$E$35),0)</f>
        <v>-878.36940808714155</v>
      </c>
      <c r="T227" s="76">
        <f t="shared" si="47"/>
        <v>0</v>
      </c>
      <c r="U227" s="76">
        <f t="shared" si="48"/>
        <v>0</v>
      </c>
      <c r="V227" s="77">
        <f t="shared" si="40"/>
        <v>221</v>
      </c>
      <c r="W227" s="78">
        <f t="shared" si="41"/>
        <v>-878.36940808714155</v>
      </c>
    </row>
    <row r="228" spans="9:23" x14ac:dyDescent="0.25">
      <c r="I228" s="79">
        <f t="shared" si="42"/>
        <v>223</v>
      </c>
      <c r="J228" s="72">
        <f t="shared" si="38"/>
        <v>0</v>
      </c>
      <c r="K228" s="80"/>
      <c r="L228" s="72">
        <f t="shared" si="37"/>
        <v>0</v>
      </c>
      <c r="M228" s="72">
        <f>0</f>
        <v>0</v>
      </c>
      <c r="N228" s="72">
        <f t="shared" si="43"/>
        <v>0</v>
      </c>
      <c r="O228" s="72">
        <f t="shared" si="44"/>
        <v>-878.36940808714155</v>
      </c>
      <c r="P228" s="72">
        <f t="shared" si="45"/>
        <v>-4.3918470404357075</v>
      </c>
      <c r="Q228" s="72">
        <f t="shared" si="39"/>
        <v>-882.76125512757721</v>
      </c>
      <c r="R228" s="74">
        <f t="shared" si="46"/>
        <v>0</v>
      </c>
      <c r="S228" s="75">
        <f>IF(I228&gt;0,Q228-(SUM($J$7:J228)+$E$35),0)</f>
        <v>-882.76125512757721</v>
      </c>
      <c r="T228" s="76">
        <f t="shared" si="47"/>
        <v>0</v>
      </c>
      <c r="U228" s="76">
        <f t="shared" si="48"/>
        <v>0</v>
      </c>
      <c r="V228" s="77">
        <f t="shared" si="40"/>
        <v>222</v>
      </c>
      <c r="W228" s="78">
        <f t="shared" si="41"/>
        <v>-882.76125512757721</v>
      </c>
    </row>
    <row r="229" spans="9:23" x14ac:dyDescent="0.25">
      <c r="I229" s="79">
        <f t="shared" si="42"/>
        <v>222</v>
      </c>
      <c r="J229" s="72">
        <f t="shared" si="38"/>
        <v>0</v>
      </c>
      <c r="K229" s="80"/>
      <c r="L229" s="72">
        <f t="shared" ref="L229:L292" si="49">IF(I229&gt;0,IF((MOD(I229,12)=0),$B$22+$B$48*$B$35,$B$48*$B$35),0)</f>
        <v>0</v>
      </c>
      <c r="M229" s="72">
        <f>0</f>
        <v>0</v>
      </c>
      <c r="N229" s="72">
        <f t="shared" si="43"/>
        <v>0</v>
      </c>
      <c r="O229" s="72">
        <f t="shared" si="44"/>
        <v>-882.76125512757721</v>
      </c>
      <c r="P229" s="72">
        <f t="shared" si="45"/>
        <v>-4.413806275637886</v>
      </c>
      <c r="Q229" s="72">
        <f t="shared" si="39"/>
        <v>-887.17506140321507</v>
      </c>
      <c r="R229" s="74">
        <f t="shared" si="46"/>
        <v>0</v>
      </c>
      <c r="S229" s="75">
        <f>IF(I229&gt;0,Q229-(SUM($J$7:J229)+$E$35),0)</f>
        <v>-887.17506140321507</v>
      </c>
      <c r="T229" s="76">
        <f t="shared" si="47"/>
        <v>0</v>
      </c>
      <c r="U229" s="76">
        <f t="shared" si="48"/>
        <v>0</v>
      </c>
      <c r="V229" s="77">
        <f t="shared" si="40"/>
        <v>223</v>
      </c>
      <c r="W229" s="78">
        <f t="shared" si="41"/>
        <v>-887.17506140321507</v>
      </c>
    </row>
    <row r="230" spans="9:23" x14ac:dyDescent="0.25">
      <c r="I230" s="79">
        <f t="shared" si="42"/>
        <v>221</v>
      </c>
      <c r="J230" s="72">
        <f t="shared" si="38"/>
        <v>0</v>
      </c>
      <c r="K230" s="80"/>
      <c r="L230" s="72">
        <f t="shared" si="49"/>
        <v>0</v>
      </c>
      <c r="M230" s="72">
        <f>0</f>
        <v>0</v>
      </c>
      <c r="N230" s="72">
        <f t="shared" si="43"/>
        <v>0</v>
      </c>
      <c r="O230" s="72">
        <f t="shared" si="44"/>
        <v>-887.17506140321507</v>
      </c>
      <c r="P230" s="72">
        <f t="shared" si="45"/>
        <v>-4.435875307016075</v>
      </c>
      <c r="Q230" s="72">
        <f t="shared" si="39"/>
        <v>-891.61093671023116</v>
      </c>
      <c r="R230" s="74">
        <f t="shared" si="46"/>
        <v>0</v>
      </c>
      <c r="S230" s="75">
        <f>IF(I230&gt;0,Q230-(SUM($J$7:J230)+$E$35),0)</f>
        <v>-891.61093671023116</v>
      </c>
      <c r="T230" s="76">
        <f t="shared" si="47"/>
        <v>0</v>
      </c>
      <c r="U230" s="76">
        <f t="shared" si="48"/>
        <v>0</v>
      </c>
      <c r="V230" s="77">
        <f t="shared" si="40"/>
        <v>224</v>
      </c>
      <c r="W230" s="78">
        <f t="shared" si="41"/>
        <v>-891.61093671023116</v>
      </c>
    </row>
    <row r="231" spans="9:23" x14ac:dyDescent="0.25">
      <c r="I231" s="79">
        <f t="shared" si="42"/>
        <v>220</v>
      </c>
      <c r="J231" s="72">
        <f t="shared" si="38"/>
        <v>0</v>
      </c>
      <c r="K231" s="80"/>
      <c r="L231" s="72">
        <f t="shared" si="49"/>
        <v>0</v>
      </c>
      <c r="M231" s="72">
        <f>0</f>
        <v>0</v>
      </c>
      <c r="N231" s="72">
        <f t="shared" si="43"/>
        <v>0</v>
      </c>
      <c r="O231" s="72">
        <f t="shared" si="44"/>
        <v>-891.61093671023116</v>
      </c>
      <c r="P231" s="72">
        <f t="shared" si="45"/>
        <v>-4.4580546835511559</v>
      </c>
      <c r="Q231" s="72">
        <f t="shared" si="39"/>
        <v>-896.06899139378231</v>
      </c>
      <c r="R231" s="74">
        <f t="shared" si="46"/>
        <v>0</v>
      </c>
      <c r="S231" s="75">
        <f>IF(I231&gt;0,Q231-(SUM($J$7:J231)+$E$35),0)</f>
        <v>-896.06899139378231</v>
      </c>
      <c r="T231" s="76">
        <f t="shared" si="47"/>
        <v>0</v>
      </c>
      <c r="U231" s="76">
        <f t="shared" si="48"/>
        <v>0</v>
      </c>
      <c r="V231" s="77">
        <f t="shared" si="40"/>
        <v>225</v>
      </c>
      <c r="W231" s="78">
        <f t="shared" si="41"/>
        <v>-896.06899139378231</v>
      </c>
    </row>
    <row r="232" spans="9:23" x14ac:dyDescent="0.25">
      <c r="I232" s="79">
        <f t="shared" si="42"/>
        <v>219</v>
      </c>
      <c r="J232" s="72">
        <f t="shared" si="38"/>
        <v>0</v>
      </c>
      <c r="K232" s="80"/>
      <c r="L232" s="72">
        <f t="shared" si="49"/>
        <v>0</v>
      </c>
      <c r="M232" s="72">
        <f>0</f>
        <v>0</v>
      </c>
      <c r="N232" s="72">
        <f t="shared" si="43"/>
        <v>0</v>
      </c>
      <c r="O232" s="72">
        <f t="shared" si="44"/>
        <v>-896.06899139378231</v>
      </c>
      <c r="P232" s="72">
        <f t="shared" si="45"/>
        <v>-4.4803449569689118</v>
      </c>
      <c r="Q232" s="72">
        <f t="shared" si="39"/>
        <v>-900.54933635075122</v>
      </c>
      <c r="R232" s="74">
        <f t="shared" si="46"/>
        <v>0</v>
      </c>
      <c r="S232" s="75">
        <f>IF(I232&gt;0,Q232-(SUM($J$7:J232)+$E$35),0)</f>
        <v>-900.54933635075122</v>
      </c>
      <c r="T232" s="76">
        <f t="shared" si="47"/>
        <v>0</v>
      </c>
      <c r="U232" s="76">
        <f t="shared" si="48"/>
        <v>0</v>
      </c>
      <c r="V232" s="77">
        <f t="shared" si="40"/>
        <v>226</v>
      </c>
      <c r="W232" s="78">
        <f t="shared" si="41"/>
        <v>-900.54933635075122</v>
      </c>
    </row>
    <row r="233" spans="9:23" x14ac:dyDescent="0.25">
      <c r="I233" s="79">
        <f t="shared" si="42"/>
        <v>218</v>
      </c>
      <c r="J233" s="72">
        <f t="shared" si="38"/>
        <v>0</v>
      </c>
      <c r="K233" s="80"/>
      <c r="L233" s="72">
        <f t="shared" si="49"/>
        <v>0</v>
      </c>
      <c r="M233" s="72">
        <f>0</f>
        <v>0</v>
      </c>
      <c r="N233" s="72">
        <f t="shared" si="43"/>
        <v>0</v>
      </c>
      <c r="O233" s="72">
        <f t="shared" si="44"/>
        <v>-900.54933635075122</v>
      </c>
      <c r="P233" s="72">
        <f t="shared" si="45"/>
        <v>-4.5027466817537558</v>
      </c>
      <c r="Q233" s="72">
        <f t="shared" si="39"/>
        <v>-905.05208303250492</v>
      </c>
      <c r="R233" s="74">
        <f t="shared" si="46"/>
        <v>0</v>
      </c>
      <c r="S233" s="75">
        <f>IF(I233&gt;0,Q233-(SUM($J$7:J233)+$E$35),0)</f>
        <v>-905.05208303250492</v>
      </c>
      <c r="T233" s="76">
        <f t="shared" si="47"/>
        <v>0</v>
      </c>
      <c r="U233" s="76">
        <f t="shared" si="48"/>
        <v>0</v>
      </c>
      <c r="V233" s="77">
        <f t="shared" si="40"/>
        <v>227</v>
      </c>
      <c r="W233" s="78">
        <f t="shared" si="41"/>
        <v>-905.05208303250492</v>
      </c>
    </row>
    <row r="234" spans="9:23" x14ac:dyDescent="0.25">
      <c r="I234" s="79">
        <f t="shared" si="42"/>
        <v>217</v>
      </c>
      <c r="J234" s="72">
        <f t="shared" si="38"/>
        <v>0</v>
      </c>
      <c r="K234" s="80"/>
      <c r="L234" s="72">
        <f t="shared" si="49"/>
        <v>0</v>
      </c>
      <c r="M234" s="72">
        <f>0</f>
        <v>0</v>
      </c>
      <c r="N234" s="72">
        <f t="shared" si="43"/>
        <v>0</v>
      </c>
      <c r="O234" s="72">
        <f t="shared" si="44"/>
        <v>-905.05208303250492</v>
      </c>
      <c r="P234" s="72">
        <f t="shared" si="45"/>
        <v>-4.5252604151625251</v>
      </c>
      <c r="Q234" s="72">
        <f t="shared" si="39"/>
        <v>-909.57734344766743</v>
      </c>
      <c r="R234" s="74">
        <f t="shared" si="46"/>
        <v>0</v>
      </c>
      <c r="S234" s="75">
        <f>IF(I234&gt;0,Q234-(SUM($J$7:J234)+$E$35),0)</f>
        <v>-909.57734344766743</v>
      </c>
      <c r="T234" s="76">
        <f t="shared" si="47"/>
        <v>0</v>
      </c>
      <c r="U234" s="76">
        <f t="shared" si="48"/>
        <v>0</v>
      </c>
      <c r="V234" s="77">
        <f t="shared" si="40"/>
        <v>228</v>
      </c>
      <c r="W234" s="78">
        <f t="shared" si="41"/>
        <v>-909.57734344766743</v>
      </c>
    </row>
    <row r="235" spans="9:23" x14ac:dyDescent="0.25">
      <c r="I235" s="82">
        <f t="shared" si="42"/>
        <v>216</v>
      </c>
      <c r="J235" s="72">
        <f t="shared" si="38"/>
        <v>0</v>
      </c>
      <c r="K235" s="83"/>
      <c r="L235" s="72">
        <f t="shared" si="49"/>
        <v>24.95</v>
      </c>
      <c r="M235" s="72">
        <f>0</f>
        <v>0</v>
      </c>
      <c r="N235" s="72">
        <f t="shared" si="43"/>
        <v>0</v>
      </c>
      <c r="O235" s="72">
        <f t="shared" si="44"/>
        <v>-934.52734344766748</v>
      </c>
      <c r="P235" s="72">
        <f t="shared" si="45"/>
        <v>-4.6726367172383378</v>
      </c>
      <c r="Q235" s="72">
        <f t="shared" si="39"/>
        <v>-939.19998016490581</v>
      </c>
      <c r="R235" s="74">
        <f t="shared" si="46"/>
        <v>-24.95</v>
      </c>
      <c r="S235" s="75">
        <f>IF(I235&gt;0,Q235-(SUM($J$7:J235)+$E$35),0)</f>
        <v>-939.19998016490581</v>
      </c>
      <c r="T235" s="76">
        <f t="shared" si="47"/>
        <v>0</v>
      </c>
      <c r="U235" s="76">
        <f t="shared" si="48"/>
        <v>0</v>
      </c>
      <c r="V235" s="77">
        <f t="shared" si="40"/>
        <v>229</v>
      </c>
      <c r="W235" s="78">
        <f t="shared" si="41"/>
        <v>-939.19998016490581</v>
      </c>
    </row>
    <row r="236" spans="9:23" x14ac:dyDescent="0.25">
      <c r="I236" s="79">
        <f t="shared" si="42"/>
        <v>215</v>
      </c>
      <c r="J236" s="72">
        <f t="shared" si="38"/>
        <v>0</v>
      </c>
      <c r="K236" s="80"/>
      <c r="L236" s="72">
        <f t="shared" si="49"/>
        <v>0</v>
      </c>
      <c r="M236" s="72">
        <f>0</f>
        <v>0</v>
      </c>
      <c r="N236" s="72">
        <f t="shared" si="43"/>
        <v>0</v>
      </c>
      <c r="O236" s="72">
        <f t="shared" si="44"/>
        <v>-939.19998016490581</v>
      </c>
      <c r="P236" s="72">
        <f t="shared" si="45"/>
        <v>-4.6959999008245292</v>
      </c>
      <c r="Q236" s="72">
        <f t="shared" si="39"/>
        <v>-943.89598006573033</v>
      </c>
      <c r="R236" s="74">
        <f t="shared" si="46"/>
        <v>0</v>
      </c>
      <c r="S236" s="75">
        <f>IF(I236&gt;0,Q236-(SUM($J$7:J236)+$E$35),0)</f>
        <v>-943.89598006573033</v>
      </c>
      <c r="T236" s="76">
        <f t="shared" si="47"/>
        <v>0</v>
      </c>
      <c r="U236" s="76">
        <f t="shared" si="48"/>
        <v>0</v>
      </c>
      <c r="V236" s="77">
        <f t="shared" si="40"/>
        <v>230</v>
      </c>
      <c r="W236" s="78">
        <f t="shared" si="41"/>
        <v>-943.89598006573033</v>
      </c>
    </row>
    <row r="237" spans="9:23" x14ac:dyDescent="0.25">
      <c r="I237" s="79">
        <f t="shared" si="42"/>
        <v>214</v>
      </c>
      <c r="J237" s="72">
        <f t="shared" si="38"/>
        <v>0</v>
      </c>
      <c r="K237" s="80"/>
      <c r="L237" s="72">
        <f t="shared" si="49"/>
        <v>0</v>
      </c>
      <c r="M237" s="72">
        <f>0</f>
        <v>0</v>
      </c>
      <c r="N237" s="72">
        <f t="shared" si="43"/>
        <v>0</v>
      </c>
      <c r="O237" s="72">
        <f t="shared" si="44"/>
        <v>-943.89598006573033</v>
      </c>
      <c r="P237" s="72">
        <f t="shared" si="45"/>
        <v>-4.7194799003286514</v>
      </c>
      <c r="Q237" s="72">
        <f t="shared" si="39"/>
        <v>-948.61545996605901</v>
      </c>
      <c r="R237" s="74">
        <f t="shared" si="46"/>
        <v>0</v>
      </c>
      <c r="S237" s="75">
        <f>IF(I237&gt;0,Q237-(SUM($J$7:J237)+$E$35),0)</f>
        <v>-948.61545996605901</v>
      </c>
      <c r="T237" s="76">
        <f t="shared" si="47"/>
        <v>0</v>
      </c>
      <c r="U237" s="76">
        <f t="shared" si="48"/>
        <v>0</v>
      </c>
      <c r="V237" s="77">
        <f t="shared" si="40"/>
        <v>231</v>
      </c>
      <c r="W237" s="78">
        <f t="shared" si="41"/>
        <v>-948.61545996605901</v>
      </c>
    </row>
    <row r="238" spans="9:23" x14ac:dyDescent="0.25">
      <c r="I238" s="79">
        <f t="shared" si="42"/>
        <v>213</v>
      </c>
      <c r="J238" s="72">
        <f t="shared" si="38"/>
        <v>0</v>
      </c>
      <c r="K238" s="80"/>
      <c r="L238" s="72">
        <f t="shared" si="49"/>
        <v>0</v>
      </c>
      <c r="M238" s="72">
        <f>0</f>
        <v>0</v>
      </c>
      <c r="N238" s="72">
        <f t="shared" si="43"/>
        <v>0</v>
      </c>
      <c r="O238" s="72">
        <f t="shared" si="44"/>
        <v>-948.61545996605901</v>
      </c>
      <c r="P238" s="72">
        <f t="shared" si="45"/>
        <v>-4.7430772998302952</v>
      </c>
      <c r="Q238" s="72">
        <f t="shared" si="39"/>
        <v>-953.35853726588925</v>
      </c>
      <c r="R238" s="74">
        <f t="shared" si="46"/>
        <v>0</v>
      </c>
      <c r="S238" s="75">
        <f>IF(I238&gt;0,Q238-(SUM($J$7:J238)+$E$35),0)</f>
        <v>-953.35853726588925</v>
      </c>
      <c r="T238" s="76">
        <f t="shared" si="47"/>
        <v>0</v>
      </c>
      <c r="U238" s="76">
        <f t="shared" si="48"/>
        <v>0</v>
      </c>
      <c r="V238" s="77">
        <f t="shared" si="40"/>
        <v>232</v>
      </c>
      <c r="W238" s="78">
        <f t="shared" si="41"/>
        <v>-953.35853726588925</v>
      </c>
    </row>
    <row r="239" spans="9:23" x14ac:dyDescent="0.25">
      <c r="I239" s="79">
        <f t="shared" si="42"/>
        <v>212</v>
      </c>
      <c r="J239" s="72">
        <f t="shared" si="38"/>
        <v>0</v>
      </c>
      <c r="K239" s="80"/>
      <c r="L239" s="72">
        <f t="shared" si="49"/>
        <v>0</v>
      </c>
      <c r="M239" s="72">
        <f>0</f>
        <v>0</v>
      </c>
      <c r="N239" s="72">
        <f t="shared" si="43"/>
        <v>0</v>
      </c>
      <c r="O239" s="72">
        <f t="shared" si="44"/>
        <v>-953.35853726588925</v>
      </c>
      <c r="P239" s="72">
        <f t="shared" si="45"/>
        <v>-4.7667926863294463</v>
      </c>
      <c r="Q239" s="72">
        <f t="shared" si="39"/>
        <v>-958.12532995221875</v>
      </c>
      <c r="R239" s="74">
        <f t="shared" si="46"/>
        <v>0</v>
      </c>
      <c r="S239" s="75">
        <f>IF(I239&gt;0,Q239-(SUM($J$7:J239)+$E$35),0)</f>
        <v>-958.12532995221875</v>
      </c>
      <c r="T239" s="76">
        <f t="shared" si="47"/>
        <v>0</v>
      </c>
      <c r="U239" s="76">
        <f t="shared" si="48"/>
        <v>0</v>
      </c>
      <c r="V239" s="77">
        <f t="shared" si="40"/>
        <v>233</v>
      </c>
      <c r="W239" s="78">
        <f t="shared" si="41"/>
        <v>-958.12532995221875</v>
      </c>
    </row>
    <row r="240" spans="9:23" x14ac:dyDescent="0.25">
      <c r="I240" s="79">
        <f t="shared" si="42"/>
        <v>211</v>
      </c>
      <c r="J240" s="72">
        <f t="shared" si="38"/>
        <v>0</v>
      </c>
      <c r="K240" s="80"/>
      <c r="L240" s="72">
        <f t="shared" si="49"/>
        <v>0</v>
      </c>
      <c r="M240" s="72">
        <f>0</f>
        <v>0</v>
      </c>
      <c r="N240" s="72">
        <f t="shared" si="43"/>
        <v>0</v>
      </c>
      <c r="O240" s="72">
        <f t="shared" si="44"/>
        <v>-958.12532995221875</v>
      </c>
      <c r="P240" s="72">
        <f t="shared" si="45"/>
        <v>-4.7906266497610934</v>
      </c>
      <c r="Q240" s="72">
        <f t="shared" si="39"/>
        <v>-962.91595660197981</v>
      </c>
      <c r="R240" s="74">
        <f t="shared" si="46"/>
        <v>0</v>
      </c>
      <c r="S240" s="75">
        <f>IF(I240&gt;0,Q240-(SUM($J$7:J240)+$E$35),0)</f>
        <v>-962.91595660197981</v>
      </c>
      <c r="T240" s="76">
        <f t="shared" si="47"/>
        <v>0</v>
      </c>
      <c r="U240" s="76">
        <f t="shared" si="48"/>
        <v>0</v>
      </c>
      <c r="V240" s="77">
        <f t="shared" si="40"/>
        <v>234</v>
      </c>
      <c r="W240" s="78">
        <f t="shared" si="41"/>
        <v>-962.91595660197981</v>
      </c>
    </row>
    <row r="241" spans="9:23" x14ac:dyDescent="0.25">
      <c r="I241" s="79">
        <f t="shared" si="42"/>
        <v>210</v>
      </c>
      <c r="J241" s="72">
        <f t="shared" si="38"/>
        <v>0</v>
      </c>
      <c r="K241" s="80"/>
      <c r="L241" s="72">
        <f t="shared" si="49"/>
        <v>0</v>
      </c>
      <c r="M241" s="72">
        <f>0</f>
        <v>0</v>
      </c>
      <c r="N241" s="72">
        <f t="shared" si="43"/>
        <v>0</v>
      </c>
      <c r="O241" s="72">
        <f t="shared" si="44"/>
        <v>-962.91595660197981</v>
      </c>
      <c r="P241" s="72">
        <f t="shared" si="45"/>
        <v>-4.8145797830098989</v>
      </c>
      <c r="Q241" s="72">
        <f t="shared" si="39"/>
        <v>-967.7305363849897</v>
      </c>
      <c r="R241" s="74">
        <f t="shared" si="46"/>
        <v>0</v>
      </c>
      <c r="S241" s="75">
        <f>IF(I241&gt;0,Q241-(SUM($J$7:J241)+$E$35),0)</f>
        <v>-967.7305363849897</v>
      </c>
      <c r="T241" s="76">
        <f t="shared" si="47"/>
        <v>0</v>
      </c>
      <c r="U241" s="76">
        <f t="shared" si="48"/>
        <v>0</v>
      </c>
      <c r="V241" s="77">
        <f t="shared" si="40"/>
        <v>235</v>
      </c>
      <c r="W241" s="78">
        <f t="shared" si="41"/>
        <v>-967.7305363849897</v>
      </c>
    </row>
    <row r="242" spans="9:23" x14ac:dyDescent="0.25">
      <c r="I242" s="79">
        <f t="shared" si="42"/>
        <v>209</v>
      </c>
      <c r="J242" s="72">
        <f t="shared" si="38"/>
        <v>0</v>
      </c>
      <c r="K242" s="80"/>
      <c r="L242" s="72">
        <f t="shared" si="49"/>
        <v>0</v>
      </c>
      <c r="M242" s="72">
        <f>0</f>
        <v>0</v>
      </c>
      <c r="N242" s="72">
        <f t="shared" si="43"/>
        <v>0</v>
      </c>
      <c r="O242" s="72">
        <f t="shared" si="44"/>
        <v>-967.7305363849897</v>
      </c>
      <c r="P242" s="72">
        <f t="shared" si="45"/>
        <v>-4.8386526819249482</v>
      </c>
      <c r="Q242" s="72">
        <f t="shared" si="39"/>
        <v>-972.56918906691465</v>
      </c>
      <c r="R242" s="74">
        <f t="shared" si="46"/>
        <v>0</v>
      </c>
      <c r="S242" s="75">
        <f>IF(I242&gt;0,Q242-(SUM($J$7:J242)+$E$35),0)</f>
        <v>-972.56918906691465</v>
      </c>
      <c r="T242" s="76">
        <f t="shared" si="47"/>
        <v>0</v>
      </c>
      <c r="U242" s="76">
        <f t="shared" si="48"/>
        <v>0</v>
      </c>
      <c r="V242" s="77">
        <f t="shared" si="40"/>
        <v>236</v>
      </c>
      <c r="W242" s="78">
        <f t="shared" si="41"/>
        <v>-972.56918906691465</v>
      </c>
    </row>
    <row r="243" spans="9:23" x14ac:dyDescent="0.25">
      <c r="I243" s="79">
        <f t="shared" si="42"/>
        <v>208</v>
      </c>
      <c r="J243" s="72">
        <f t="shared" si="38"/>
        <v>0</v>
      </c>
      <c r="K243" s="80"/>
      <c r="L243" s="72">
        <f t="shared" si="49"/>
        <v>0</v>
      </c>
      <c r="M243" s="72">
        <f>0</f>
        <v>0</v>
      </c>
      <c r="N243" s="72">
        <f t="shared" si="43"/>
        <v>0</v>
      </c>
      <c r="O243" s="72">
        <f t="shared" si="44"/>
        <v>-972.56918906691465</v>
      </c>
      <c r="P243" s="72">
        <f t="shared" si="45"/>
        <v>-4.8628459453345734</v>
      </c>
      <c r="Q243" s="72">
        <f t="shared" si="39"/>
        <v>-977.43203501224923</v>
      </c>
      <c r="R243" s="74">
        <f t="shared" si="46"/>
        <v>0</v>
      </c>
      <c r="S243" s="75">
        <f>IF(I243&gt;0,Q243-(SUM($J$7:J243)+$E$35),0)</f>
        <v>-977.43203501224923</v>
      </c>
      <c r="T243" s="76">
        <f t="shared" si="47"/>
        <v>0</v>
      </c>
      <c r="U243" s="76">
        <f t="shared" si="48"/>
        <v>0</v>
      </c>
      <c r="V243" s="77">
        <f t="shared" si="40"/>
        <v>237</v>
      </c>
      <c r="W243" s="78">
        <f t="shared" si="41"/>
        <v>-977.43203501224923</v>
      </c>
    </row>
    <row r="244" spans="9:23" x14ac:dyDescent="0.25">
      <c r="I244" s="79">
        <f t="shared" si="42"/>
        <v>207</v>
      </c>
      <c r="J244" s="72">
        <f t="shared" si="38"/>
        <v>0</v>
      </c>
      <c r="K244" s="80"/>
      <c r="L244" s="72">
        <f t="shared" si="49"/>
        <v>0</v>
      </c>
      <c r="M244" s="72">
        <f>0</f>
        <v>0</v>
      </c>
      <c r="N244" s="72">
        <f t="shared" si="43"/>
        <v>0</v>
      </c>
      <c r="O244" s="72">
        <f t="shared" si="44"/>
        <v>-977.43203501224923</v>
      </c>
      <c r="P244" s="72">
        <f t="shared" si="45"/>
        <v>-4.8871601750612461</v>
      </c>
      <c r="Q244" s="72">
        <f t="shared" si="39"/>
        <v>-982.31919518731047</v>
      </c>
      <c r="R244" s="74">
        <f t="shared" si="46"/>
        <v>0</v>
      </c>
      <c r="S244" s="75">
        <f>IF(I244&gt;0,Q244-(SUM($J$7:J244)+$E$35),0)</f>
        <v>-982.31919518731047</v>
      </c>
      <c r="T244" s="76">
        <f t="shared" si="47"/>
        <v>0</v>
      </c>
      <c r="U244" s="76">
        <f t="shared" si="48"/>
        <v>0</v>
      </c>
      <c r="V244" s="77">
        <f t="shared" si="40"/>
        <v>238</v>
      </c>
      <c r="W244" s="78">
        <f t="shared" si="41"/>
        <v>-982.31919518731047</v>
      </c>
    </row>
    <row r="245" spans="9:23" x14ac:dyDescent="0.25">
      <c r="I245" s="79">
        <f t="shared" si="42"/>
        <v>206</v>
      </c>
      <c r="J245" s="72">
        <f t="shared" si="38"/>
        <v>0</v>
      </c>
      <c r="K245" s="80"/>
      <c r="L245" s="72">
        <f t="shared" si="49"/>
        <v>0</v>
      </c>
      <c r="M245" s="72">
        <f>0</f>
        <v>0</v>
      </c>
      <c r="N245" s="72">
        <f t="shared" si="43"/>
        <v>0</v>
      </c>
      <c r="O245" s="72">
        <f t="shared" si="44"/>
        <v>-982.31919518731047</v>
      </c>
      <c r="P245" s="72">
        <f t="shared" si="45"/>
        <v>-4.9115959759365522</v>
      </c>
      <c r="Q245" s="72">
        <f t="shared" si="39"/>
        <v>-987.23079116324698</v>
      </c>
      <c r="R245" s="74">
        <f t="shared" si="46"/>
        <v>0</v>
      </c>
      <c r="S245" s="75">
        <f>IF(I245&gt;0,Q245-(SUM($J$7:J245)+$E$35),0)</f>
        <v>-987.23079116324698</v>
      </c>
      <c r="T245" s="76">
        <f t="shared" si="47"/>
        <v>0</v>
      </c>
      <c r="U245" s="76">
        <f t="shared" si="48"/>
        <v>0</v>
      </c>
      <c r="V245" s="77">
        <f t="shared" si="40"/>
        <v>239</v>
      </c>
      <c r="W245" s="78">
        <f t="shared" si="41"/>
        <v>-987.23079116324698</v>
      </c>
    </row>
    <row r="246" spans="9:23" x14ac:dyDescent="0.25">
      <c r="I246" s="79">
        <f t="shared" si="42"/>
        <v>205</v>
      </c>
      <c r="J246" s="72">
        <f t="shared" si="38"/>
        <v>0</v>
      </c>
      <c r="K246" s="80"/>
      <c r="L246" s="72">
        <f t="shared" si="49"/>
        <v>0</v>
      </c>
      <c r="M246" s="72">
        <f>0</f>
        <v>0</v>
      </c>
      <c r="N246" s="72">
        <f t="shared" si="43"/>
        <v>0</v>
      </c>
      <c r="O246" s="72">
        <f t="shared" si="44"/>
        <v>-987.23079116324698</v>
      </c>
      <c r="P246" s="72">
        <f t="shared" si="45"/>
        <v>-4.9361539558162351</v>
      </c>
      <c r="Q246" s="72">
        <f t="shared" si="39"/>
        <v>-992.16694511906326</v>
      </c>
      <c r="R246" s="74">
        <f t="shared" si="46"/>
        <v>0</v>
      </c>
      <c r="S246" s="75">
        <f>IF(I246&gt;0,Q246-(SUM($J$7:J246)+$E$35),0)</f>
        <v>-992.16694511906326</v>
      </c>
      <c r="T246" s="76">
        <f t="shared" si="47"/>
        <v>0</v>
      </c>
      <c r="U246" s="76">
        <f t="shared" si="48"/>
        <v>0</v>
      </c>
      <c r="V246" s="77">
        <f t="shared" si="40"/>
        <v>240</v>
      </c>
      <c r="W246" s="78">
        <f t="shared" si="41"/>
        <v>-992.16694511906326</v>
      </c>
    </row>
    <row r="247" spans="9:23" x14ac:dyDescent="0.25">
      <c r="I247" s="82">
        <f t="shared" si="42"/>
        <v>204</v>
      </c>
      <c r="J247" s="72">
        <f t="shared" si="38"/>
        <v>0</v>
      </c>
      <c r="K247" s="83"/>
      <c r="L247" s="72">
        <f t="shared" si="49"/>
        <v>24.95</v>
      </c>
      <c r="M247" s="72">
        <f>0</f>
        <v>0</v>
      </c>
      <c r="N247" s="72">
        <f t="shared" si="43"/>
        <v>0</v>
      </c>
      <c r="O247" s="72">
        <f t="shared" si="44"/>
        <v>-1017.1169451190633</v>
      </c>
      <c r="P247" s="72">
        <f t="shared" si="45"/>
        <v>-5.085584725595317</v>
      </c>
      <c r="Q247" s="72">
        <f t="shared" si="39"/>
        <v>-1022.2025298446587</v>
      </c>
      <c r="R247" s="74">
        <f t="shared" si="46"/>
        <v>-24.95</v>
      </c>
      <c r="S247" s="75">
        <f>IF(I247&gt;0,Q247-(SUM($J$7:J247)+$E$35),0)</f>
        <v>-1022.2025298446587</v>
      </c>
      <c r="T247" s="76">
        <f t="shared" si="47"/>
        <v>0</v>
      </c>
      <c r="U247" s="76">
        <f t="shared" si="48"/>
        <v>0</v>
      </c>
      <c r="V247" s="77">
        <f t="shared" si="40"/>
        <v>241</v>
      </c>
      <c r="W247" s="78">
        <f t="shared" si="41"/>
        <v>-1022.2025298446587</v>
      </c>
    </row>
    <row r="248" spans="9:23" x14ac:dyDescent="0.25">
      <c r="I248" s="79">
        <f t="shared" si="42"/>
        <v>203</v>
      </c>
      <c r="J248" s="72">
        <f t="shared" si="38"/>
        <v>0</v>
      </c>
      <c r="K248" s="80"/>
      <c r="L248" s="72">
        <f t="shared" si="49"/>
        <v>0</v>
      </c>
      <c r="M248" s="72">
        <f>0</f>
        <v>0</v>
      </c>
      <c r="N248" s="72">
        <f t="shared" si="43"/>
        <v>0</v>
      </c>
      <c r="O248" s="72">
        <f t="shared" si="44"/>
        <v>-1022.2025298446587</v>
      </c>
      <c r="P248" s="72">
        <f t="shared" si="45"/>
        <v>-5.1110126492232935</v>
      </c>
      <c r="Q248" s="72">
        <f t="shared" si="39"/>
        <v>-1027.3135424938819</v>
      </c>
      <c r="R248" s="74">
        <f t="shared" si="46"/>
        <v>0</v>
      </c>
      <c r="S248" s="75">
        <f>IF(I248&gt;0,Q248-(SUM($J$7:J248)+$E$35),0)</f>
        <v>-1027.3135424938819</v>
      </c>
      <c r="T248" s="76">
        <f t="shared" si="47"/>
        <v>0</v>
      </c>
      <c r="U248" s="76">
        <f t="shared" si="48"/>
        <v>0</v>
      </c>
      <c r="V248" s="77">
        <f t="shared" si="40"/>
        <v>242</v>
      </c>
      <c r="W248" s="78">
        <f t="shared" si="41"/>
        <v>-1027.3135424938819</v>
      </c>
    </row>
    <row r="249" spans="9:23" x14ac:dyDescent="0.25">
      <c r="I249" s="79">
        <f t="shared" si="42"/>
        <v>202</v>
      </c>
      <c r="J249" s="72">
        <f t="shared" si="38"/>
        <v>0</v>
      </c>
      <c r="K249" s="80"/>
      <c r="L249" s="72">
        <f t="shared" si="49"/>
        <v>0</v>
      </c>
      <c r="M249" s="72">
        <f>0</f>
        <v>0</v>
      </c>
      <c r="N249" s="72">
        <f t="shared" si="43"/>
        <v>0</v>
      </c>
      <c r="O249" s="72">
        <f t="shared" si="44"/>
        <v>-1027.3135424938819</v>
      </c>
      <c r="P249" s="72">
        <f t="shared" si="45"/>
        <v>-5.1365677124694091</v>
      </c>
      <c r="Q249" s="72">
        <f t="shared" si="39"/>
        <v>-1032.4501102063514</v>
      </c>
      <c r="R249" s="74">
        <f t="shared" si="46"/>
        <v>0</v>
      </c>
      <c r="S249" s="75">
        <f>IF(I249&gt;0,Q249-(SUM($J$7:J249)+$E$35),0)</f>
        <v>-1032.4501102063514</v>
      </c>
      <c r="T249" s="76">
        <f t="shared" si="47"/>
        <v>0</v>
      </c>
      <c r="U249" s="76">
        <f t="shared" si="48"/>
        <v>0</v>
      </c>
      <c r="V249" s="77">
        <f t="shared" si="40"/>
        <v>243</v>
      </c>
      <c r="W249" s="78">
        <f t="shared" si="41"/>
        <v>-1032.4501102063514</v>
      </c>
    </row>
    <row r="250" spans="9:23" x14ac:dyDescent="0.25">
      <c r="I250" s="79">
        <f t="shared" si="42"/>
        <v>201</v>
      </c>
      <c r="J250" s="72">
        <f t="shared" si="38"/>
        <v>0</v>
      </c>
      <c r="K250" s="80"/>
      <c r="L250" s="72">
        <f t="shared" si="49"/>
        <v>0</v>
      </c>
      <c r="M250" s="72">
        <f>0</f>
        <v>0</v>
      </c>
      <c r="N250" s="72">
        <f t="shared" si="43"/>
        <v>0</v>
      </c>
      <c r="O250" s="72">
        <f t="shared" si="44"/>
        <v>-1032.4501102063514</v>
      </c>
      <c r="P250" s="72">
        <f t="shared" si="45"/>
        <v>-5.1622505510317573</v>
      </c>
      <c r="Q250" s="72">
        <f t="shared" si="39"/>
        <v>-1037.6123607573832</v>
      </c>
      <c r="R250" s="74">
        <f t="shared" si="46"/>
        <v>0</v>
      </c>
      <c r="S250" s="75">
        <f>IF(I250&gt;0,Q250-(SUM($J$7:J250)+$E$35),0)</f>
        <v>-1037.6123607573832</v>
      </c>
      <c r="T250" s="76">
        <f t="shared" si="47"/>
        <v>0</v>
      </c>
      <c r="U250" s="76">
        <f t="shared" si="48"/>
        <v>0</v>
      </c>
      <c r="V250" s="77">
        <f t="shared" si="40"/>
        <v>244</v>
      </c>
      <c r="W250" s="78">
        <f t="shared" si="41"/>
        <v>-1037.6123607573832</v>
      </c>
    </row>
    <row r="251" spans="9:23" x14ac:dyDescent="0.25">
      <c r="I251" s="79">
        <f t="shared" si="42"/>
        <v>200</v>
      </c>
      <c r="J251" s="72">
        <f t="shared" si="38"/>
        <v>0</v>
      </c>
      <c r="K251" s="80"/>
      <c r="L251" s="72">
        <f t="shared" si="49"/>
        <v>0</v>
      </c>
      <c r="M251" s="72">
        <f>0</f>
        <v>0</v>
      </c>
      <c r="N251" s="72">
        <f t="shared" si="43"/>
        <v>0</v>
      </c>
      <c r="O251" s="72">
        <f t="shared" si="44"/>
        <v>-1037.6123607573832</v>
      </c>
      <c r="P251" s="72">
        <f t="shared" si="45"/>
        <v>-5.1880618037869155</v>
      </c>
      <c r="Q251" s="72">
        <f t="shared" si="39"/>
        <v>-1042.8004225611701</v>
      </c>
      <c r="R251" s="74">
        <f t="shared" si="46"/>
        <v>0</v>
      </c>
      <c r="S251" s="75">
        <f>IF(I251&gt;0,Q251-(SUM($J$7:J251)+$E$35),0)</f>
        <v>-1042.8004225611701</v>
      </c>
      <c r="T251" s="76">
        <f t="shared" si="47"/>
        <v>0</v>
      </c>
      <c r="U251" s="76">
        <f t="shared" si="48"/>
        <v>0</v>
      </c>
      <c r="V251" s="77">
        <f t="shared" si="40"/>
        <v>245</v>
      </c>
      <c r="W251" s="78">
        <f t="shared" si="41"/>
        <v>-1042.8004225611701</v>
      </c>
    </row>
    <row r="252" spans="9:23" x14ac:dyDescent="0.25">
      <c r="I252" s="79">
        <f t="shared" si="42"/>
        <v>199</v>
      </c>
      <c r="J252" s="72">
        <f t="shared" si="38"/>
        <v>0</v>
      </c>
      <c r="K252" s="80"/>
      <c r="L252" s="72">
        <f t="shared" si="49"/>
        <v>0</v>
      </c>
      <c r="M252" s="72">
        <f>0</f>
        <v>0</v>
      </c>
      <c r="N252" s="72">
        <f t="shared" si="43"/>
        <v>0</v>
      </c>
      <c r="O252" s="72">
        <f t="shared" si="44"/>
        <v>-1042.8004225611701</v>
      </c>
      <c r="P252" s="72">
        <f t="shared" si="45"/>
        <v>-5.2140021128058507</v>
      </c>
      <c r="Q252" s="72">
        <f t="shared" si="39"/>
        <v>-1048.014424673976</v>
      </c>
      <c r="R252" s="74">
        <f t="shared" si="46"/>
        <v>0</v>
      </c>
      <c r="S252" s="75">
        <f>IF(I252&gt;0,Q252-(SUM($J$7:J252)+$E$35),0)</f>
        <v>-1048.014424673976</v>
      </c>
      <c r="T252" s="76">
        <f t="shared" si="47"/>
        <v>0</v>
      </c>
      <c r="U252" s="76">
        <f t="shared" si="48"/>
        <v>0</v>
      </c>
      <c r="V252" s="77">
        <f t="shared" si="40"/>
        <v>246</v>
      </c>
      <c r="W252" s="78">
        <f t="shared" si="41"/>
        <v>-1048.014424673976</v>
      </c>
    </row>
    <row r="253" spans="9:23" x14ac:dyDescent="0.25">
      <c r="I253" s="79">
        <f t="shared" si="42"/>
        <v>198</v>
      </c>
      <c r="J253" s="72">
        <f t="shared" si="38"/>
        <v>0</v>
      </c>
      <c r="K253" s="80"/>
      <c r="L253" s="72">
        <f t="shared" si="49"/>
        <v>0</v>
      </c>
      <c r="M253" s="72">
        <f>0</f>
        <v>0</v>
      </c>
      <c r="N253" s="72">
        <f t="shared" si="43"/>
        <v>0</v>
      </c>
      <c r="O253" s="72">
        <f t="shared" si="44"/>
        <v>-1048.014424673976</v>
      </c>
      <c r="P253" s="72">
        <f t="shared" si="45"/>
        <v>-5.2400721233698802</v>
      </c>
      <c r="Q253" s="72">
        <f t="shared" si="39"/>
        <v>-1053.2544967973458</v>
      </c>
      <c r="R253" s="74">
        <f t="shared" si="46"/>
        <v>0</v>
      </c>
      <c r="S253" s="75">
        <f>IF(I253&gt;0,Q253-(SUM($J$7:J253)+$E$35),0)</f>
        <v>-1053.2544967973458</v>
      </c>
      <c r="T253" s="76">
        <f t="shared" si="47"/>
        <v>0</v>
      </c>
      <c r="U253" s="76">
        <f t="shared" si="48"/>
        <v>0</v>
      </c>
      <c r="V253" s="77">
        <f t="shared" si="40"/>
        <v>247</v>
      </c>
      <c r="W253" s="78">
        <f t="shared" si="41"/>
        <v>-1053.2544967973458</v>
      </c>
    </row>
    <row r="254" spans="9:23" x14ac:dyDescent="0.25">
      <c r="I254" s="79">
        <f t="shared" si="42"/>
        <v>197</v>
      </c>
      <c r="J254" s="72">
        <f t="shared" si="38"/>
        <v>0</v>
      </c>
      <c r="K254" s="80"/>
      <c r="L254" s="72">
        <f t="shared" si="49"/>
        <v>0</v>
      </c>
      <c r="M254" s="72">
        <f>0</f>
        <v>0</v>
      </c>
      <c r="N254" s="72">
        <f t="shared" si="43"/>
        <v>0</v>
      </c>
      <c r="O254" s="72">
        <f t="shared" si="44"/>
        <v>-1053.2544967973458</v>
      </c>
      <c r="P254" s="72">
        <f t="shared" si="45"/>
        <v>-5.2662724839867296</v>
      </c>
      <c r="Q254" s="72">
        <f t="shared" si="39"/>
        <v>-1058.5207692813326</v>
      </c>
      <c r="R254" s="74">
        <f t="shared" si="46"/>
        <v>0</v>
      </c>
      <c r="S254" s="75">
        <f>IF(I254&gt;0,Q254-(SUM($J$7:J254)+$E$35),0)</f>
        <v>-1058.5207692813326</v>
      </c>
      <c r="T254" s="76">
        <f t="shared" si="47"/>
        <v>0</v>
      </c>
      <c r="U254" s="76">
        <f t="shared" si="48"/>
        <v>0</v>
      </c>
      <c r="V254" s="77">
        <f t="shared" si="40"/>
        <v>248</v>
      </c>
      <c r="W254" s="78">
        <f t="shared" si="41"/>
        <v>-1058.5207692813326</v>
      </c>
    </row>
    <row r="255" spans="9:23" x14ac:dyDescent="0.25">
      <c r="I255" s="79">
        <f t="shared" si="42"/>
        <v>196</v>
      </c>
      <c r="J255" s="72">
        <f t="shared" si="38"/>
        <v>0</v>
      </c>
      <c r="K255" s="80"/>
      <c r="L255" s="72">
        <f t="shared" si="49"/>
        <v>0</v>
      </c>
      <c r="M255" s="72">
        <f>0</f>
        <v>0</v>
      </c>
      <c r="N255" s="72">
        <f t="shared" si="43"/>
        <v>0</v>
      </c>
      <c r="O255" s="72">
        <f t="shared" si="44"/>
        <v>-1058.5207692813326</v>
      </c>
      <c r="P255" s="72">
        <f t="shared" si="45"/>
        <v>-5.2926038464066627</v>
      </c>
      <c r="Q255" s="72">
        <f t="shared" si="39"/>
        <v>-1063.8133731277392</v>
      </c>
      <c r="R255" s="74">
        <f t="shared" si="46"/>
        <v>0</v>
      </c>
      <c r="S255" s="75">
        <f>IF(I255&gt;0,Q255-(SUM($J$7:J255)+$E$35),0)</f>
        <v>-1063.8133731277392</v>
      </c>
      <c r="T255" s="76">
        <f t="shared" si="47"/>
        <v>0</v>
      </c>
      <c r="U255" s="76">
        <f t="shared" si="48"/>
        <v>0</v>
      </c>
      <c r="V255" s="77">
        <f t="shared" si="40"/>
        <v>249</v>
      </c>
      <c r="W255" s="78">
        <f t="shared" si="41"/>
        <v>-1063.8133731277392</v>
      </c>
    </row>
    <row r="256" spans="9:23" x14ac:dyDescent="0.25">
      <c r="I256" s="79">
        <f t="shared" si="42"/>
        <v>195</v>
      </c>
      <c r="J256" s="72">
        <f t="shared" si="38"/>
        <v>0</v>
      </c>
      <c r="K256" s="80"/>
      <c r="L256" s="72">
        <f t="shared" si="49"/>
        <v>0</v>
      </c>
      <c r="M256" s="72">
        <f>0</f>
        <v>0</v>
      </c>
      <c r="N256" s="72">
        <f t="shared" si="43"/>
        <v>0</v>
      </c>
      <c r="O256" s="72">
        <f t="shared" si="44"/>
        <v>-1063.8133731277392</v>
      </c>
      <c r="P256" s="72">
        <f t="shared" si="45"/>
        <v>-5.3190668656386961</v>
      </c>
      <c r="Q256" s="72">
        <f t="shared" si="39"/>
        <v>-1069.1324399933778</v>
      </c>
      <c r="R256" s="74">
        <f t="shared" si="46"/>
        <v>0</v>
      </c>
      <c r="S256" s="75">
        <f>IF(I256&gt;0,Q256-(SUM($J$7:J256)+$E$35),0)</f>
        <v>-1069.1324399933778</v>
      </c>
      <c r="T256" s="76">
        <f t="shared" si="47"/>
        <v>0</v>
      </c>
      <c r="U256" s="76">
        <f t="shared" si="48"/>
        <v>0</v>
      </c>
      <c r="V256" s="77">
        <f t="shared" si="40"/>
        <v>250</v>
      </c>
      <c r="W256" s="78">
        <f t="shared" si="41"/>
        <v>-1069.1324399933778</v>
      </c>
    </row>
    <row r="257" spans="9:23" x14ac:dyDescent="0.25">
      <c r="I257" s="79">
        <f t="shared" si="42"/>
        <v>194</v>
      </c>
      <c r="J257" s="72">
        <f t="shared" si="38"/>
        <v>0</v>
      </c>
      <c r="K257" s="80"/>
      <c r="L257" s="72">
        <f t="shared" si="49"/>
        <v>0</v>
      </c>
      <c r="M257" s="72">
        <f>0</f>
        <v>0</v>
      </c>
      <c r="N257" s="72">
        <f t="shared" si="43"/>
        <v>0</v>
      </c>
      <c r="O257" s="72">
        <f t="shared" si="44"/>
        <v>-1069.1324399933778</v>
      </c>
      <c r="P257" s="72">
        <f t="shared" si="45"/>
        <v>-5.3456621999668892</v>
      </c>
      <c r="Q257" s="72">
        <f t="shared" si="39"/>
        <v>-1074.4781021933447</v>
      </c>
      <c r="R257" s="74">
        <f t="shared" si="46"/>
        <v>0</v>
      </c>
      <c r="S257" s="75">
        <f>IF(I257&gt;0,Q257-(SUM($J$7:J257)+$E$35),0)</f>
        <v>-1074.4781021933447</v>
      </c>
      <c r="T257" s="76">
        <f t="shared" si="47"/>
        <v>0</v>
      </c>
      <c r="U257" s="76">
        <f t="shared" si="48"/>
        <v>0</v>
      </c>
      <c r="V257" s="77">
        <f t="shared" si="40"/>
        <v>251</v>
      </c>
      <c r="W257" s="78">
        <f t="shared" si="41"/>
        <v>-1074.4781021933447</v>
      </c>
    </row>
    <row r="258" spans="9:23" x14ac:dyDescent="0.25">
      <c r="I258" s="79">
        <f t="shared" si="42"/>
        <v>193</v>
      </c>
      <c r="J258" s="72">
        <f t="shared" si="38"/>
        <v>0</v>
      </c>
      <c r="K258" s="80"/>
      <c r="L258" s="72">
        <f t="shared" si="49"/>
        <v>0</v>
      </c>
      <c r="M258" s="72">
        <f>0</f>
        <v>0</v>
      </c>
      <c r="N258" s="72">
        <f t="shared" si="43"/>
        <v>0</v>
      </c>
      <c r="O258" s="72">
        <f t="shared" si="44"/>
        <v>-1074.4781021933447</v>
      </c>
      <c r="P258" s="72">
        <f t="shared" si="45"/>
        <v>-5.3723905109667234</v>
      </c>
      <c r="Q258" s="72">
        <f t="shared" si="39"/>
        <v>-1079.8504927043114</v>
      </c>
      <c r="R258" s="74">
        <f t="shared" si="46"/>
        <v>0</v>
      </c>
      <c r="S258" s="75">
        <f>IF(I258&gt;0,Q258-(SUM($J$7:J258)+$E$35),0)</f>
        <v>-1079.8504927043114</v>
      </c>
      <c r="T258" s="76">
        <f t="shared" si="47"/>
        <v>0</v>
      </c>
      <c r="U258" s="76">
        <f t="shared" si="48"/>
        <v>0</v>
      </c>
      <c r="V258" s="77">
        <f t="shared" si="40"/>
        <v>252</v>
      </c>
      <c r="W258" s="78">
        <f t="shared" si="41"/>
        <v>-1079.8504927043114</v>
      </c>
    </row>
    <row r="259" spans="9:23" x14ac:dyDescent="0.25">
      <c r="I259" s="82">
        <f t="shared" si="42"/>
        <v>192</v>
      </c>
      <c r="J259" s="72">
        <f t="shared" si="38"/>
        <v>0</v>
      </c>
      <c r="K259" s="83"/>
      <c r="L259" s="72">
        <f t="shared" si="49"/>
        <v>24.95</v>
      </c>
      <c r="M259" s="72">
        <f>0</f>
        <v>0</v>
      </c>
      <c r="N259" s="72">
        <f t="shared" si="43"/>
        <v>0</v>
      </c>
      <c r="O259" s="72">
        <f t="shared" si="44"/>
        <v>-1104.8004927043114</v>
      </c>
      <c r="P259" s="72">
        <f t="shared" si="45"/>
        <v>-5.5240024635215574</v>
      </c>
      <c r="Q259" s="72">
        <f t="shared" si="39"/>
        <v>-1110.324495167833</v>
      </c>
      <c r="R259" s="74">
        <f t="shared" si="46"/>
        <v>-24.95</v>
      </c>
      <c r="S259" s="75">
        <f>IF(I259&gt;0,Q259-(SUM($J$7:J259)+$E$35),0)</f>
        <v>-1110.324495167833</v>
      </c>
      <c r="T259" s="76">
        <f t="shared" si="47"/>
        <v>0</v>
      </c>
      <c r="U259" s="76">
        <f t="shared" si="48"/>
        <v>0</v>
      </c>
      <c r="V259" s="77">
        <f t="shared" si="40"/>
        <v>253</v>
      </c>
      <c r="W259" s="78">
        <f t="shared" si="41"/>
        <v>-1110.324495167833</v>
      </c>
    </row>
    <row r="260" spans="9:23" x14ac:dyDescent="0.25">
      <c r="I260" s="79">
        <f t="shared" si="42"/>
        <v>191</v>
      </c>
      <c r="J260" s="72">
        <f t="shared" si="38"/>
        <v>0</v>
      </c>
      <c r="K260" s="80"/>
      <c r="L260" s="72">
        <f t="shared" si="49"/>
        <v>0</v>
      </c>
      <c r="M260" s="72">
        <f>0</f>
        <v>0</v>
      </c>
      <c r="N260" s="72">
        <f t="shared" si="43"/>
        <v>0</v>
      </c>
      <c r="O260" s="72">
        <f t="shared" si="44"/>
        <v>-1110.324495167833</v>
      </c>
      <c r="P260" s="72">
        <f t="shared" si="45"/>
        <v>-5.5516224758391655</v>
      </c>
      <c r="Q260" s="72">
        <f t="shared" si="39"/>
        <v>-1115.8761176436722</v>
      </c>
      <c r="R260" s="74">
        <f t="shared" si="46"/>
        <v>0</v>
      </c>
      <c r="S260" s="75">
        <f>IF(I260&gt;0,Q260-(SUM($J$7:J260)+$E$35),0)</f>
        <v>-1115.8761176436722</v>
      </c>
      <c r="T260" s="76">
        <f t="shared" si="47"/>
        <v>0</v>
      </c>
      <c r="U260" s="76">
        <f t="shared" si="48"/>
        <v>0</v>
      </c>
      <c r="V260" s="77">
        <f t="shared" si="40"/>
        <v>254</v>
      </c>
      <c r="W260" s="78">
        <f t="shared" si="41"/>
        <v>-1115.8761176436722</v>
      </c>
    </row>
    <row r="261" spans="9:23" x14ac:dyDescent="0.25">
      <c r="I261" s="79">
        <f t="shared" si="42"/>
        <v>190</v>
      </c>
      <c r="J261" s="72">
        <f t="shared" si="38"/>
        <v>0</v>
      </c>
      <c r="K261" s="80"/>
      <c r="L261" s="72">
        <f t="shared" si="49"/>
        <v>0</v>
      </c>
      <c r="M261" s="72">
        <f>0</f>
        <v>0</v>
      </c>
      <c r="N261" s="72">
        <f t="shared" si="43"/>
        <v>0</v>
      </c>
      <c r="O261" s="72">
        <f t="shared" si="44"/>
        <v>-1115.8761176436722</v>
      </c>
      <c r="P261" s="72">
        <f t="shared" si="45"/>
        <v>-5.5793805882183607</v>
      </c>
      <c r="Q261" s="72">
        <f t="shared" si="39"/>
        <v>-1121.4554982318905</v>
      </c>
      <c r="R261" s="74">
        <f t="shared" si="46"/>
        <v>0</v>
      </c>
      <c r="S261" s="75">
        <f>IF(I261&gt;0,Q261-(SUM($J$7:J261)+$E$35),0)</f>
        <v>-1121.4554982318905</v>
      </c>
      <c r="T261" s="76">
        <f t="shared" si="47"/>
        <v>0</v>
      </c>
      <c r="U261" s="76">
        <f t="shared" si="48"/>
        <v>0</v>
      </c>
      <c r="V261" s="77">
        <f t="shared" si="40"/>
        <v>255</v>
      </c>
      <c r="W261" s="78">
        <f t="shared" si="41"/>
        <v>-1121.4554982318905</v>
      </c>
    </row>
    <row r="262" spans="9:23" x14ac:dyDescent="0.25">
      <c r="I262" s="79">
        <f t="shared" si="42"/>
        <v>189</v>
      </c>
      <c r="J262" s="72">
        <f t="shared" si="38"/>
        <v>0</v>
      </c>
      <c r="K262" s="80"/>
      <c r="L262" s="72">
        <f t="shared" si="49"/>
        <v>0</v>
      </c>
      <c r="M262" s="72">
        <f>0</f>
        <v>0</v>
      </c>
      <c r="N262" s="72">
        <f t="shared" si="43"/>
        <v>0</v>
      </c>
      <c r="O262" s="72">
        <f t="shared" si="44"/>
        <v>-1121.4554982318905</v>
      </c>
      <c r="P262" s="72">
        <f t="shared" si="45"/>
        <v>-5.6072774911594525</v>
      </c>
      <c r="Q262" s="72">
        <f t="shared" si="39"/>
        <v>-1127.06277572305</v>
      </c>
      <c r="R262" s="74">
        <f t="shared" si="46"/>
        <v>0</v>
      </c>
      <c r="S262" s="75">
        <f>IF(I262&gt;0,Q262-(SUM($J$7:J262)+$E$35),0)</f>
        <v>-1127.06277572305</v>
      </c>
      <c r="T262" s="76">
        <f t="shared" si="47"/>
        <v>0</v>
      </c>
      <c r="U262" s="76">
        <f t="shared" si="48"/>
        <v>0</v>
      </c>
      <c r="V262" s="77">
        <f t="shared" si="40"/>
        <v>256</v>
      </c>
      <c r="W262" s="78">
        <f t="shared" si="41"/>
        <v>-1127.06277572305</v>
      </c>
    </row>
    <row r="263" spans="9:23" x14ac:dyDescent="0.25">
      <c r="I263" s="79">
        <f t="shared" si="42"/>
        <v>188</v>
      </c>
      <c r="J263" s="72">
        <f t="shared" ref="J263:J326" si="50">(IF(I263&gt;0,$J$5,0))</f>
        <v>0</v>
      </c>
      <c r="K263" s="80"/>
      <c r="L263" s="72">
        <f t="shared" si="49"/>
        <v>0</v>
      </c>
      <c r="M263" s="72">
        <f>0</f>
        <v>0</v>
      </c>
      <c r="N263" s="72">
        <f t="shared" si="43"/>
        <v>0</v>
      </c>
      <c r="O263" s="72">
        <f t="shared" si="44"/>
        <v>-1127.06277572305</v>
      </c>
      <c r="P263" s="72">
        <f t="shared" si="45"/>
        <v>-5.6353138786152499</v>
      </c>
      <c r="Q263" s="72">
        <f t="shared" ref="Q263:Q326" si="51">O263+P263</f>
        <v>-1132.6980896016653</v>
      </c>
      <c r="R263" s="74">
        <f t="shared" si="46"/>
        <v>0</v>
      </c>
      <c r="S263" s="75">
        <f>IF(I263&gt;0,Q263-(SUM($J$7:J263)+$E$35),0)</f>
        <v>-1132.6980896016653</v>
      </c>
      <c r="T263" s="76">
        <f t="shared" si="47"/>
        <v>0</v>
      </c>
      <c r="U263" s="76">
        <f t="shared" si="48"/>
        <v>0</v>
      </c>
      <c r="V263" s="77">
        <f t="shared" ref="V263:V326" si="52">$I$5-I264</f>
        <v>257</v>
      </c>
      <c r="W263" s="78">
        <f t="shared" ref="W263:W326" si="53">Q263</f>
        <v>-1132.6980896016653</v>
      </c>
    </row>
    <row r="264" spans="9:23" x14ac:dyDescent="0.25">
      <c r="I264" s="79">
        <f t="shared" ref="I264:I327" si="54">IF(I263-1&gt;0,I263-1,0)</f>
        <v>187</v>
      </c>
      <c r="J264" s="72">
        <f t="shared" si="50"/>
        <v>0</v>
      </c>
      <c r="K264" s="80"/>
      <c r="L264" s="72">
        <f t="shared" si="49"/>
        <v>0</v>
      </c>
      <c r="M264" s="72">
        <f>0</f>
        <v>0</v>
      </c>
      <c r="N264" s="72">
        <f t="shared" ref="N264:N327" si="55">IF(I264&gt;0,O264*($N$5/12),0)</f>
        <v>0</v>
      </c>
      <c r="O264" s="72">
        <f t="shared" ref="O264:O327" si="56">IF(I264&gt;0,(Q263+R264)*(1-($N$5/12)),0)</f>
        <v>-1132.6980896016653</v>
      </c>
      <c r="P264" s="72">
        <f t="shared" ref="P264:P327" si="57">O264*($B$15/12)</f>
        <v>-5.6634904480083268</v>
      </c>
      <c r="Q264" s="72">
        <f t="shared" si="51"/>
        <v>-1138.3615800496736</v>
      </c>
      <c r="R264" s="74">
        <f t="shared" ref="R264:R327" si="58">IF(I264&gt;0,(J264-K264-L264-M264),0)</f>
        <v>0</v>
      </c>
      <c r="S264" s="75">
        <f>IF(I264&gt;0,Q264-(SUM($J$7:J264)+$E$35),0)</f>
        <v>-1138.3615800496736</v>
      </c>
      <c r="T264" s="76">
        <f t="shared" ref="T264:T327" si="59">IF(S264&lt;0,0,1)</f>
        <v>0</v>
      </c>
      <c r="U264" s="76">
        <f t="shared" ref="U264:U327" si="60">T265-T264</f>
        <v>0</v>
      </c>
      <c r="V264" s="77">
        <f t="shared" si="52"/>
        <v>258</v>
      </c>
      <c r="W264" s="78">
        <f t="shared" si="53"/>
        <v>-1138.3615800496736</v>
      </c>
    </row>
    <row r="265" spans="9:23" x14ac:dyDescent="0.25">
      <c r="I265" s="79">
        <f t="shared" si="54"/>
        <v>186</v>
      </c>
      <c r="J265" s="72">
        <f t="shared" si="50"/>
        <v>0</v>
      </c>
      <c r="K265" s="80"/>
      <c r="L265" s="72">
        <f t="shared" si="49"/>
        <v>0</v>
      </c>
      <c r="M265" s="72">
        <f>0</f>
        <v>0</v>
      </c>
      <c r="N265" s="72">
        <f t="shared" si="55"/>
        <v>0</v>
      </c>
      <c r="O265" s="72">
        <f t="shared" si="56"/>
        <v>-1138.3615800496736</v>
      </c>
      <c r="P265" s="72">
        <f t="shared" si="57"/>
        <v>-5.6918079002483681</v>
      </c>
      <c r="Q265" s="72">
        <f t="shared" si="51"/>
        <v>-1144.0533879499221</v>
      </c>
      <c r="R265" s="74">
        <f t="shared" si="58"/>
        <v>0</v>
      </c>
      <c r="S265" s="75">
        <f>IF(I265&gt;0,Q265-(SUM($J$7:J265)+$E$35),0)</f>
        <v>-1144.0533879499221</v>
      </c>
      <c r="T265" s="76">
        <f t="shared" si="59"/>
        <v>0</v>
      </c>
      <c r="U265" s="76">
        <f t="shared" si="60"/>
        <v>0</v>
      </c>
      <c r="V265" s="77">
        <f t="shared" si="52"/>
        <v>259</v>
      </c>
      <c r="W265" s="78">
        <f t="shared" si="53"/>
        <v>-1144.0533879499221</v>
      </c>
    </row>
    <row r="266" spans="9:23" x14ac:dyDescent="0.25">
      <c r="I266" s="79">
        <f t="shared" si="54"/>
        <v>185</v>
      </c>
      <c r="J266" s="72">
        <f t="shared" si="50"/>
        <v>0</v>
      </c>
      <c r="K266" s="80"/>
      <c r="L266" s="72">
        <f t="shared" si="49"/>
        <v>0</v>
      </c>
      <c r="M266" s="72">
        <f>0</f>
        <v>0</v>
      </c>
      <c r="N266" s="72">
        <f t="shared" si="55"/>
        <v>0</v>
      </c>
      <c r="O266" s="72">
        <f t="shared" si="56"/>
        <v>-1144.0533879499221</v>
      </c>
      <c r="P266" s="72">
        <f t="shared" si="57"/>
        <v>-5.7202669397496111</v>
      </c>
      <c r="Q266" s="72">
        <f t="shared" si="51"/>
        <v>-1149.7736548896717</v>
      </c>
      <c r="R266" s="74">
        <f t="shared" si="58"/>
        <v>0</v>
      </c>
      <c r="S266" s="75">
        <f>IF(I266&gt;0,Q266-(SUM($J$7:J266)+$E$35),0)</f>
        <v>-1149.7736548896717</v>
      </c>
      <c r="T266" s="76">
        <f t="shared" si="59"/>
        <v>0</v>
      </c>
      <c r="U266" s="76">
        <f t="shared" si="60"/>
        <v>0</v>
      </c>
      <c r="V266" s="77">
        <f t="shared" si="52"/>
        <v>260</v>
      </c>
      <c r="W266" s="78">
        <f t="shared" si="53"/>
        <v>-1149.7736548896717</v>
      </c>
    </row>
    <row r="267" spans="9:23" x14ac:dyDescent="0.25">
      <c r="I267" s="79">
        <f t="shared" si="54"/>
        <v>184</v>
      </c>
      <c r="J267" s="72">
        <f t="shared" si="50"/>
        <v>0</v>
      </c>
      <c r="K267" s="80"/>
      <c r="L267" s="72">
        <f t="shared" si="49"/>
        <v>0</v>
      </c>
      <c r="M267" s="72">
        <f>0</f>
        <v>0</v>
      </c>
      <c r="N267" s="72">
        <f t="shared" si="55"/>
        <v>0</v>
      </c>
      <c r="O267" s="72">
        <f t="shared" si="56"/>
        <v>-1149.7736548896717</v>
      </c>
      <c r="P267" s="72">
        <f t="shared" si="57"/>
        <v>-5.7488682744483581</v>
      </c>
      <c r="Q267" s="72">
        <f t="shared" si="51"/>
        <v>-1155.52252316412</v>
      </c>
      <c r="R267" s="74">
        <f t="shared" si="58"/>
        <v>0</v>
      </c>
      <c r="S267" s="75">
        <f>IF(I267&gt;0,Q267-(SUM($J$7:J267)+$E$35),0)</f>
        <v>-1155.52252316412</v>
      </c>
      <c r="T267" s="76">
        <f t="shared" si="59"/>
        <v>0</v>
      </c>
      <c r="U267" s="76">
        <f t="shared" si="60"/>
        <v>0</v>
      </c>
      <c r="V267" s="77">
        <f t="shared" si="52"/>
        <v>261</v>
      </c>
      <c r="W267" s="78">
        <f t="shared" si="53"/>
        <v>-1155.52252316412</v>
      </c>
    </row>
    <row r="268" spans="9:23" x14ac:dyDescent="0.25">
      <c r="I268" s="79">
        <f t="shared" si="54"/>
        <v>183</v>
      </c>
      <c r="J268" s="72">
        <f t="shared" si="50"/>
        <v>0</v>
      </c>
      <c r="K268" s="80"/>
      <c r="L268" s="72">
        <f t="shared" si="49"/>
        <v>0</v>
      </c>
      <c r="M268" s="72">
        <f>0</f>
        <v>0</v>
      </c>
      <c r="N268" s="72">
        <f t="shared" si="55"/>
        <v>0</v>
      </c>
      <c r="O268" s="72">
        <f t="shared" si="56"/>
        <v>-1155.52252316412</v>
      </c>
      <c r="P268" s="72">
        <f t="shared" si="57"/>
        <v>-5.7776126158206003</v>
      </c>
      <c r="Q268" s="72">
        <f t="shared" si="51"/>
        <v>-1161.3001357799405</v>
      </c>
      <c r="R268" s="74">
        <f t="shared" si="58"/>
        <v>0</v>
      </c>
      <c r="S268" s="75">
        <f>IF(I268&gt;0,Q268-(SUM($J$7:J268)+$E$35),0)</f>
        <v>-1161.3001357799405</v>
      </c>
      <c r="T268" s="76">
        <f t="shared" si="59"/>
        <v>0</v>
      </c>
      <c r="U268" s="76">
        <f t="shared" si="60"/>
        <v>0</v>
      </c>
      <c r="V268" s="77">
        <f t="shared" si="52"/>
        <v>262</v>
      </c>
      <c r="W268" s="78">
        <f t="shared" si="53"/>
        <v>-1161.3001357799405</v>
      </c>
    </row>
    <row r="269" spans="9:23" x14ac:dyDescent="0.25">
      <c r="I269" s="79">
        <f t="shared" si="54"/>
        <v>182</v>
      </c>
      <c r="J269" s="72">
        <f t="shared" si="50"/>
        <v>0</v>
      </c>
      <c r="K269" s="80"/>
      <c r="L269" s="72">
        <f t="shared" si="49"/>
        <v>0</v>
      </c>
      <c r="M269" s="72">
        <f>0</f>
        <v>0</v>
      </c>
      <c r="N269" s="72">
        <f t="shared" si="55"/>
        <v>0</v>
      </c>
      <c r="O269" s="72">
        <f t="shared" si="56"/>
        <v>-1161.3001357799405</v>
      </c>
      <c r="P269" s="72">
        <f t="shared" si="57"/>
        <v>-5.8065006788997025</v>
      </c>
      <c r="Q269" s="72">
        <f t="shared" si="51"/>
        <v>-1167.1066364588403</v>
      </c>
      <c r="R269" s="74">
        <f t="shared" si="58"/>
        <v>0</v>
      </c>
      <c r="S269" s="75">
        <f>IF(I269&gt;0,Q269-(SUM($J$7:J269)+$E$35),0)</f>
        <v>-1167.1066364588403</v>
      </c>
      <c r="T269" s="76">
        <f t="shared" si="59"/>
        <v>0</v>
      </c>
      <c r="U269" s="76">
        <f t="shared" si="60"/>
        <v>0</v>
      </c>
      <c r="V269" s="77">
        <f t="shared" si="52"/>
        <v>263</v>
      </c>
      <c r="W269" s="78">
        <f t="shared" si="53"/>
        <v>-1167.1066364588403</v>
      </c>
    </row>
    <row r="270" spans="9:23" x14ac:dyDescent="0.25">
      <c r="I270" s="79">
        <f t="shared" si="54"/>
        <v>181</v>
      </c>
      <c r="J270" s="72">
        <f t="shared" si="50"/>
        <v>0</v>
      </c>
      <c r="K270" s="80"/>
      <c r="L270" s="72">
        <f t="shared" si="49"/>
        <v>0</v>
      </c>
      <c r="M270" s="72">
        <f>0</f>
        <v>0</v>
      </c>
      <c r="N270" s="72">
        <f t="shared" si="55"/>
        <v>0</v>
      </c>
      <c r="O270" s="72">
        <f t="shared" si="56"/>
        <v>-1167.1066364588403</v>
      </c>
      <c r="P270" s="72">
        <f t="shared" si="57"/>
        <v>-5.8355331822942018</v>
      </c>
      <c r="Q270" s="72">
        <f t="shared" si="51"/>
        <v>-1172.9421696411346</v>
      </c>
      <c r="R270" s="74">
        <f t="shared" si="58"/>
        <v>0</v>
      </c>
      <c r="S270" s="75">
        <f>IF(I270&gt;0,Q270-(SUM($J$7:J270)+$E$35),0)</f>
        <v>-1172.9421696411346</v>
      </c>
      <c r="T270" s="76">
        <f t="shared" si="59"/>
        <v>0</v>
      </c>
      <c r="U270" s="76">
        <f t="shared" si="60"/>
        <v>0</v>
      </c>
      <c r="V270" s="77">
        <f t="shared" si="52"/>
        <v>264</v>
      </c>
      <c r="W270" s="78">
        <f t="shared" si="53"/>
        <v>-1172.9421696411346</v>
      </c>
    </row>
    <row r="271" spans="9:23" x14ac:dyDescent="0.25">
      <c r="I271" s="82">
        <f t="shared" si="54"/>
        <v>180</v>
      </c>
      <c r="J271" s="72">
        <f t="shared" si="50"/>
        <v>0</v>
      </c>
      <c r="K271" s="83"/>
      <c r="L271" s="72">
        <f t="shared" si="49"/>
        <v>24.95</v>
      </c>
      <c r="M271" s="72">
        <f>0</f>
        <v>0</v>
      </c>
      <c r="N271" s="72">
        <f t="shared" si="55"/>
        <v>0</v>
      </c>
      <c r="O271" s="72">
        <f t="shared" si="56"/>
        <v>-1197.8921696411346</v>
      </c>
      <c r="P271" s="72">
        <f t="shared" si="57"/>
        <v>-5.989460848205673</v>
      </c>
      <c r="Q271" s="72">
        <f t="shared" si="51"/>
        <v>-1203.8816304893403</v>
      </c>
      <c r="R271" s="74">
        <f t="shared" si="58"/>
        <v>-24.95</v>
      </c>
      <c r="S271" s="75">
        <f>IF(I271&gt;0,Q271-(SUM($J$7:J271)+$E$35),0)</f>
        <v>-1203.8816304893403</v>
      </c>
      <c r="T271" s="76">
        <f t="shared" si="59"/>
        <v>0</v>
      </c>
      <c r="U271" s="76">
        <f t="shared" si="60"/>
        <v>0</v>
      </c>
      <c r="V271" s="77">
        <f t="shared" si="52"/>
        <v>265</v>
      </c>
      <c r="W271" s="78">
        <f t="shared" si="53"/>
        <v>-1203.8816304893403</v>
      </c>
    </row>
    <row r="272" spans="9:23" x14ac:dyDescent="0.25">
      <c r="I272" s="79">
        <f t="shared" si="54"/>
        <v>179</v>
      </c>
      <c r="J272" s="72">
        <f t="shared" si="50"/>
        <v>0</v>
      </c>
      <c r="K272" s="80"/>
      <c r="L272" s="72">
        <f t="shared" si="49"/>
        <v>0</v>
      </c>
      <c r="M272" s="72">
        <f>0</f>
        <v>0</v>
      </c>
      <c r="N272" s="72">
        <f t="shared" si="55"/>
        <v>0</v>
      </c>
      <c r="O272" s="72">
        <f t="shared" si="56"/>
        <v>-1203.8816304893403</v>
      </c>
      <c r="P272" s="72">
        <f t="shared" si="57"/>
        <v>-6.0194081524467018</v>
      </c>
      <c r="Q272" s="72">
        <f t="shared" si="51"/>
        <v>-1209.901038641787</v>
      </c>
      <c r="R272" s="74">
        <f t="shared" si="58"/>
        <v>0</v>
      </c>
      <c r="S272" s="75">
        <f>IF(I272&gt;0,Q272-(SUM($J$7:J272)+$E$35),0)</f>
        <v>-1209.901038641787</v>
      </c>
      <c r="T272" s="76">
        <f t="shared" si="59"/>
        <v>0</v>
      </c>
      <c r="U272" s="76">
        <f t="shared" si="60"/>
        <v>0</v>
      </c>
      <c r="V272" s="77">
        <f t="shared" si="52"/>
        <v>266</v>
      </c>
      <c r="W272" s="78">
        <f t="shared" si="53"/>
        <v>-1209.901038641787</v>
      </c>
    </row>
    <row r="273" spans="9:23" x14ac:dyDescent="0.25">
      <c r="I273" s="79">
        <f t="shared" si="54"/>
        <v>178</v>
      </c>
      <c r="J273" s="72">
        <f t="shared" si="50"/>
        <v>0</v>
      </c>
      <c r="K273" s="80"/>
      <c r="L273" s="72">
        <f t="shared" si="49"/>
        <v>0</v>
      </c>
      <c r="M273" s="72">
        <f>0</f>
        <v>0</v>
      </c>
      <c r="N273" s="72">
        <f t="shared" si="55"/>
        <v>0</v>
      </c>
      <c r="O273" s="72">
        <f t="shared" si="56"/>
        <v>-1209.901038641787</v>
      </c>
      <c r="P273" s="72">
        <f t="shared" si="57"/>
        <v>-6.049505193208935</v>
      </c>
      <c r="Q273" s="72">
        <f t="shared" si="51"/>
        <v>-1215.9505438349959</v>
      </c>
      <c r="R273" s="74">
        <f t="shared" si="58"/>
        <v>0</v>
      </c>
      <c r="S273" s="75">
        <f>IF(I273&gt;0,Q273-(SUM($J$7:J273)+$E$35),0)</f>
        <v>-1215.9505438349959</v>
      </c>
      <c r="T273" s="76">
        <f t="shared" si="59"/>
        <v>0</v>
      </c>
      <c r="U273" s="76">
        <f t="shared" si="60"/>
        <v>0</v>
      </c>
      <c r="V273" s="77">
        <f t="shared" si="52"/>
        <v>267</v>
      </c>
      <c r="W273" s="78">
        <f t="shared" si="53"/>
        <v>-1215.9505438349959</v>
      </c>
    </row>
    <row r="274" spans="9:23" x14ac:dyDescent="0.25">
      <c r="I274" s="79">
        <f t="shared" si="54"/>
        <v>177</v>
      </c>
      <c r="J274" s="72">
        <f t="shared" si="50"/>
        <v>0</v>
      </c>
      <c r="K274" s="80"/>
      <c r="L274" s="72">
        <f t="shared" si="49"/>
        <v>0</v>
      </c>
      <c r="M274" s="72">
        <f>0</f>
        <v>0</v>
      </c>
      <c r="N274" s="72">
        <f t="shared" si="55"/>
        <v>0</v>
      </c>
      <c r="O274" s="72">
        <f t="shared" si="56"/>
        <v>-1215.9505438349959</v>
      </c>
      <c r="P274" s="72">
        <f t="shared" si="57"/>
        <v>-6.0797527191749792</v>
      </c>
      <c r="Q274" s="72">
        <f t="shared" si="51"/>
        <v>-1222.0302965541709</v>
      </c>
      <c r="R274" s="74">
        <f t="shared" si="58"/>
        <v>0</v>
      </c>
      <c r="S274" s="75">
        <f>IF(I274&gt;0,Q274-(SUM($J$7:J274)+$E$35),0)</f>
        <v>-1222.0302965541709</v>
      </c>
      <c r="T274" s="76">
        <f t="shared" si="59"/>
        <v>0</v>
      </c>
      <c r="U274" s="76">
        <f t="shared" si="60"/>
        <v>0</v>
      </c>
      <c r="V274" s="77">
        <f t="shared" si="52"/>
        <v>268</v>
      </c>
      <c r="W274" s="78">
        <f t="shared" si="53"/>
        <v>-1222.0302965541709</v>
      </c>
    </row>
    <row r="275" spans="9:23" x14ac:dyDescent="0.25">
      <c r="I275" s="79">
        <f t="shared" si="54"/>
        <v>176</v>
      </c>
      <c r="J275" s="72">
        <f t="shared" si="50"/>
        <v>0</v>
      </c>
      <c r="K275" s="80"/>
      <c r="L275" s="72">
        <f t="shared" si="49"/>
        <v>0</v>
      </c>
      <c r="M275" s="72">
        <f>0</f>
        <v>0</v>
      </c>
      <c r="N275" s="72">
        <f t="shared" si="55"/>
        <v>0</v>
      </c>
      <c r="O275" s="72">
        <f t="shared" si="56"/>
        <v>-1222.0302965541709</v>
      </c>
      <c r="P275" s="72">
        <f t="shared" si="57"/>
        <v>-6.1101514827708545</v>
      </c>
      <c r="Q275" s="72">
        <f t="shared" si="51"/>
        <v>-1228.1404480369417</v>
      </c>
      <c r="R275" s="74">
        <f t="shared" si="58"/>
        <v>0</v>
      </c>
      <c r="S275" s="75">
        <f>IF(I275&gt;0,Q275-(SUM($J$7:J275)+$E$35),0)</f>
        <v>-1228.1404480369417</v>
      </c>
      <c r="T275" s="76">
        <f t="shared" si="59"/>
        <v>0</v>
      </c>
      <c r="U275" s="76">
        <f t="shared" si="60"/>
        <v>0</v>
      </c>
      <c r="V275" s="77">
        <f t="shared" si="52"/>
        <v>269</v>
      </c>
      <c r="W275" s="78">
        <f t="shared" si="53"/>
        <v>-1228.1404480369417</v>
      </c>
    </row>
    <row r="276" spans="9:23" x14ac:dyDescent="0.25">
      <c r="I276" s="79">
        <f t="shared" si="54"/>
        <v>175</v>
      </c>
      <c r="J276" s="72">
        <f t="shared" si="50"/>
        <v>0</v>
      </c>
      <c r="K276" s="80"/>
      <c r="L276" s="72">
        <f t="shared" si="49"/>
        <v>0</v>
      </c>
      <c r="M276" s="72">
        <f>0</f>
        <v>0</v>
      </c>
      <c r="N276" s="72">
        <f t="shared" si="55"/>
        <v>0</v>
      </c>
      <c r="O276" s="72">
        <f t="shared" si="56"/>
        <v>-1228.1404480369417</v>
      </c>
      <c r="P276" s="72">
        <f t="shared" si="57"/>
        <v>-6.1407022401847087</v>
      </c>
      <c r="Q276" s="72">
        <f t="shared" si="51"/>
        <v>-1234.2811502771265</v>
      </c>
      <c r="R276" s="74">
        <f t="shared" si="58"/>
        <v>0</v>
      </c>
      <c r="S276" s="75">
        <f>IF(I276&gt;0,Q276-(SUM($J$7:J276)+$E$35),0)</f>
        <v>-1234.2811502771265</v>
      </c>
      <c r="T276" s="76">
        <f t="shared" si="59"/>
        <v>0</v>
      </c>
      <c r="U276" s="76">
        <f t="shared" si="60"/>
        <v>0</v>
      </c>
      <c r="V276" s="77">
        <f t="shared" si="52"/>
        <v>270</v>
      </c>
      <c r="W276" s="78">
        <f t="shared" si="53"/>
        <v>-1234.2811502771265</v>
      </c>
    </row>
    <row r="277" spans="9:23" x14ac:dyDescent="0.25">
      <c r="I277" s="79">
        <f t="shared" si="54"/>
        <v>174</v>
      </c>
      <c r="J277" s="72">
        <f t="shared" si="50"/>
        <v>0</v>
      </c>
      <c r="K277" s="80"/>
      <c r="L277" s="72">
        <f t="shared" si="49"/>
        <v>0</v>
      </c>
      <c r="M277" s="72">
        <f>0</f>
        <v>0</v>
      </c>
      <c r="N277" s="72">
        <f t="shared" si="55"/>
        <v>0</v>
      </c>
      <c r="O277" s="72">
        <f t="shared" si="56"/>
        <v>-1234.2811502771265</v>
      </c>
      <c r="P277" s="72">
        <f t="shared" si="57"/>
        <v>-6.1714057513856329</v>
      </c>
      <c r="Q277" s="72">
        <f t="shared" si="51"/>
        <v>-1240.4525560285122</v>
      </c>
      <c r="R277" s="74">
        <f t="shared" si="58"/>
        <v>0</v>
      </c>
      <c r="S277" s="75">
        <f>IF(I277&gt;0,Q277-(SUM($J$7:J277)+$E$35),0)</f>
        <v>-1240.4525560285122</v>
      </c>
      <c r="T277" s="76">
        <f t="shared" si="59"/>
        <v>0</v>
      </c>
      <c r="U277" s="76">
        <f t="shared" si="60"/>
        <v>0</v>
      </c>
      <c r="V277" s="77">
        <f t="shared" si="52"/>
        <v>271</v>
      </c>
      <c r="W277" s="78">
        <f t="shared" si="53"/>
        <v>-1240.4525560285122</v>
      </c>
    </row>
    <row r="278" spans="9:23" x14ac:dyDescent="0.25">
      <c r="I278" s="79">
        <f t="shared" si="54"/>
        <v>173</v>
      </c>
      <c r="J278" s="72">
        <f t="shared" si="50"/>
        <v>0</v>
      </c>
      <c r="K278" s="80"/>
      <c r="L278" s="72">
        <f t="shared" si="49"/>
        <v>0</v>
      </c>
      <c r="M278" s="72">
        <f>0</f>
        <v>0</v>
      </c>
      <c r="N278" s="72">
        <f t="shared" si="55"/>
        <v>0</v>
      </c>
      <c r="O278" s="72">
        <f t="shared" si="56"/>
        <v>-1240.4525560285122</v>
      </c>
      <c r="P278" s="72">
        <f t="shared" si="57"/>
        <v>-6.2022627801425614</v>
      </c>
      <c r="Q278" s="72">
        <f t="shared" si="51"/>
        <v>-1246.6548188086547</v>
      </c>
      <c r="R278" s="74">
        <f t="shared" si="58"/>
        <v>0</v>
      </c>
      <c r="S278" s="75">
        <f>IF(I278&gt;0,Q278-(SUM($J$7:J278)+$E$35),0)</f>
        <v>-1246.6548188086547</v>
      </c>
      <c r="T278" s="76">
        <f t="shared" si="59"/>
        <v>0</v>
      </c>
      <c r="U278" s="76">
        <f t="shared" si="60"/>
        <v>0</v>
      </c>
      <c r="V278" s="77">
        <f t="shared" si="52"/>
        <v>272</v>
      </c>
      <c r="W278" s="78">
        <f t="shared" si="53"/>
        <v>-1246.6548188086547</v>
      </c>
    </row>
    <row r="279" spans="9:23" x14ac:dyDescent="0.25">
      <c r="I279" s="79">
        <f t="shared" si="54"/>
        <v>172</v>
      </c>
      <c r="J279" s="72">
        <f t="shared" si="50"/>
        <v>0</v>
      </c>
      <c r="K279" s="80"/>
      <c r="L279" s="72">
        <f t="shared" si="49"/>
        <v>0</v>
      </c>
      <c r="M279" s="72">
        <f>0</f>
        <v>0</v>
      </c>
      <c r="N279" s="72">
        <f t="shared" si="55"/>
        <v>0</v>
      </c>
      <c r="O279" s="72">
        <f t="shared" si="56"/>
        <v>-1246.6548188086547</v>
      </c>
      <c r="P279" s="72">
        <f t="shared" si="57"/>
        <v>-6.2332740940432734</v>
      </c>
      <c r="Q279" s="72">
        <f t="shared" si="51"/>
        <v>-1252.888092902698</v>
      </c>
      <c r="R279" s="74">
        <f t="shared" si="58"/>
        <v>0</v>
      </c>
      <c r="S279" s="75">
        <f>IF(I279&gt;0,Q279-(SUM($J$7:J279)+$E$35),0)</f>
        <v>-1252.888092902698</v>
      </c>
      <c r="T279" s="76">
        <f t="shared" si="59"/>
        <v>0</v>
      </c>
      <c r="U279" s="76">
        <f t="shared" si="60"/>
        <v>0</v>
      </c>
      <c r="V279" s="77">
        <f t="shared" si="52"/>
        <v>273</v>
      </c>
      <c r="W279" s="78">
        <f t="shared" si="53"/>
        <v>-1252.888092902698</v>
      </c>
    </row>
    <row r="280" spans="9:23" x14ac:dyDescent="0.25">
      <c r="I280" s="79">
        <f t="shared" si="54"/>
        <v>171</v>
      </c>
      <c r="J280" s="72">
        <f t="shared" si="50"/>
        <v>0</v>
      </c>
      <c r="K280" s="80"/>
      <c r="L280" s="72">
        <f t="shared" si="49"/>
        <v>0</v>
      </c>
      <c r="M280" s="72">
        <f>0</f>
        <v>0</v>
      </c>
      <c r="N280" s="72">
        <f t="shared" si="55"/>
        <v>0</v>
      </c>
      <c r="O280" s="72">
        <f t="shared" si="56"/>
        <v>-1252.888092902698</v>
      </c>
      <c r="P280" s="72">
        <f t="shared" si="57"/>
        <v>-6.2644404645134903</v>
      </c>
      <c r="Q280" s="72">
        <f t="shared" si="51"/>
        <v>-1259.1525333672114</v>
      </c>
      <c r="R280" s="74">
        <f t="shared" si="58"/>
        <v>0</v>
      </c>
      <c r="S280" s="75">
        <f>IF(I280&gt;0,Q280-(SUM($J$7:J280)+$E$35),0)</f>
        <v>-1259.1525333672114</v>
      </c>
      <c r="T280" s="76">
        <f t="shared" si="59"/>
        <v>0</v>
      </c>
      <c r="U280" s="76">
        <f t="shared" si="60"/>
        <v>0</v>
      </c>
      <c r="V280" s="77">
        <f t="shared" si="52"/>
        <v>274</v>
      </c>
      <c r="W280" s="78">
        <f t="shared" si="53"/>
        <v>-1259.1525333672114</v>
      </c>
    </row>
    <row r="281" spans="9:23" x14ac:dyDescent="0.25">
      <c r="I281" s="79">
        <f t="shared" si="54"/>
        <v>170</v>
      </c>
      <c r="J281" s="72">
        <f t="shared" si="50"/>
        <v>0</v>
      </c>
      <c r="K281" s="80"/>
      <c r="L281" s="72">
        <f t="shared" si="49"/>
        <v>0</v>
      </c>
      <c r="M281" s="72">
        <f>0</f>
        <v>0</v>
      </c>
      <c r="N281" s="72">
        <f t="shared" si="55"/>
        <v>0</v>
      </c>
      <c r="O281" s="72">
        <f t="shared" si="56"/>
        <v>-1259.1525333672114</v>
      </c>
      <c r="P281" s="72">
        <f t="shared" si="57"/>
        <v>-6.2957626668360573</v>
      </c>
      <c r="Q281" s="72">
        <f t="shared" si="51"/>
        <v>-1265.4482960340474</v>
      </c>
      <c r="R281" s="74">
        <f t="shared" si="58"/>
        <v>0</v>
      </c>
      <c r="S281" s="75">
        <f>IF(I281&gt;0,Q281-(SUM($J$7:J281)+$E$35),0)</f>
        <v>-1265.4482960340474</v>
      </c>
      <c r="T281" s="76">
        <f t="shared" si="59"/>
        <v>0</v>
      </c>
      <c r="U281" s="76">
        <f t="shared" si="60"/>
        <v>0</v>
      </c>
      <c r="V281" s="77">
        <f t="shared" si="52"/>
        <v>275</v>
      </c>
      <c r="W281" s="78">
        <f t="shared" si="53"/>
        <v>-1265.4482960340474</v>
      </c>
    </row>
    <row r="282" spans="9:23" x14ac:dyDescent="0.25">
      <c r="I282" s="79">
        <f t="shared" si="54"/>
        <v>169</v>
      </c>
      <c r="J282" s="72">
        <f t="shared" si="50"/>
        <v>0</v>
      </c>
      <c r="K282" s="80"/>
      <c r="L282" s="72">
        <f t="shared" si="49"/>
        <v>0</v>
      </c>
      <c r="M282" s="72">
        <f>0</f>
        <v>0</v>
      </c>
      <c r="N282" s="72">
        <f t="shared" si="55"/>
        <v>0</v>
      </c>
      <c r="O282" s="72">
        <f t="shared" si="56"/>
        <v>-1265.4482960340474</v>
      </c>
      <c r="P282" s="72">
        <f t="shared" si="57"/>
        <v>-6.3272414801702368</v>
      </c>
      <c r="Q282" s="72">
        <f t="shared" si="51"/>
        <v>-1271.7755375142176</v>
      </c>
      <c r="R282" s="74">
        <f t="shared" si="58"/>
        <v>0</v>
      </c>
      <c r="S282" s="75">
        <f>IF(I282&gt;0,Q282-(SUM($J$7:J282)+$E$35),0)</f>
        <v>-1271.7755375142176</v>
      </c>
      <c r="T282" s="76">
        <f t="shared" si="59"/>
        <v>0</v>
      </c>
      <c r="U282" s="76">
        <f t="shared" si="60"/>
        <v>0</v>
      </c>
      <c r="V282" s="77">
        <f t="shared" si="52"/>
        <v>276</v>
      </c>
      <c r="W282" s="78">
        <f t="shared" si="53"/>
        <v>-1271.7755375142176</v>
      </c>
    </row>
    <row r="283" spans="9:23" x14ac:dyDescent="0.25">
      <c r="I283" s="82">
        <f t="shared" si="54"/>
        <v>168</v>
      </c>
      <c r="J283" s="72">
        <f t="shared" si="50"/>
        <v>0</v>
      </c>
      <c r="K283" s="83"/>
      <c r="L283" s="72">
        <f t="shared" si="49"/>
        <v>24.95</v>
      </c>
      <c r="M283" s="72">
        <f>0</f>
        <v>0</v>
      </c>
      <c r="N283" s="72">
        <f t="shared" si="55"/>
        <v>0</v>
      </c>
      <c r="O283" s="72">
        <f t="shared" si="56"/>
        <v>-1296.7255375142176</v>
      </c>
      <c r="P283" s="72">
        <f t="shared" si="57"/>
        <v>-6.4836276875710883</v>
      </c>
      <c r="Q283" s="72">
        <f t="shared" si="51"/>
        <v>-1303.2091652017887</v>
      </c>
      <c r="R283" s="74">
        <f t="shared" si="58"/>
        <v>-24.95</v>
      </c>
      <c r="S283" s="75">
        <f>IF(I283&gt;0,Q283-(SUM($J$7:J283)+$E$35),0)</f>
        <v>-1303.2091652017887</v>
      </c>
      <c r="T283" s="76">
        <f t="shared" si="59"/>
        <v>0</v>
      </c>
      <c r="U283" s="76">
        <f t="shared" si="60"/>
        <v>0</v>
      </c>
      <c r="V283" s="77">
        <f t="shared" si="52"/>
        <v>277</v>
      </c>
      <c r="W283" s="78">
        <f t="shared" si="53"/>
        <v>-1303.2091652017887</v>
      </c>
    </row>
    <row r="284" spans="9:23" x14ac:dyDescent="0.25">
      <c r="I284" s="79">
        <f t="shared" si="54"/>
        <v>167</v>
      </c>
      <c r="J284" s="72">
        <f t="shared" si="50"/>
        <v>0</v>
      </c>
      <c r="K284" s="80"/>
      <c r="L284" s="72">
        <f t="shared" si="49"/>
        <v>0</v>
      </c>
      <c r="M284" s="72">
        <f>0</f>
        <v>0</v>
      </c>
      <c r="N284" s="72">
        <f t="shared" si="55"/>
        <v>0</v>
      </c>
      <c r="O284" s="72">
        <f t="shared" si="56"/>
        <v>-1303.2091652017887</v>
      </c>
      <c r="P284" s="72">
        <f t="shared" si="57"/>
        <v>-6.5160458260089431</v>
      </c>
      <c r="Q284" s="72">
        <f t="shared" si="51"/>
        <v>-1309.7252110277975</v>
      </c>
      <c r="R284" s="74">
        <f t="shared" si="58"/>
        <v>0</v>
      </c>
      <c r="S284" s="75">
        <f>IF(I284&gt;0,Q284-(SUM($J$7:J284)+$E$35),0)</f>
        <v>-1309.7252110277975</v>
      </c>
      <c r="T284" s="76">
        <f t="shared" si="59"/>
        <v>0</v>
      </c>
      <c r="U284" s="76">
        <f t="shared" si="60"/>
        <v>0</v>
      </c>
      <c r="V284" s="77">
        <f t="shared" si="52"/>
        <v>278</v>
      </c>
      <c r="W284" s="78">
        <f t="shared" si="53"/>
        <v>-1309.7252110277975</v>
      </c>
    </row>
    <row r="285" spans="9:23" x14ac:dyDescent="0.25">
      <c r="I285" s="79">
        <f t="shared" si="54"/>
        <v>166</v>
      </c>
      <c r="J285" s="72">
        <f t="shared" si="50"/>
        <v>0</v>
      </c>
      <c r="K285" s="80"/>
      <c r="L285" s="72">
        <f t="shared" si="49"/>
        <v>0</v>
      </c>
      <c r="M285" s="72">
        <f>0</f>
        <v>0</v>
      </c>
      <c r="N285" s="72">
        <f t="shared" si="55"/>
        <v>0</v>
      </c>
      <c r="O285" s="72">
        <f t="shared" si="56"/>
        <v>-1309.7252110277975</v>
      </c>
      <c r="P285" s="72">
        <f t="shared" si="57"/>
        <v>-6.5486260551389881</v>
      </c>
      <c r="Q285" s="72">
        <f t="shared" si="51"/>
        <v>-1316.2738370829366</v>
      </c>
      <c r="R285" s="74">
        <f t="shared" si="58"/>
        <v>0</v>
      </c>
      <c r="S285" s="75">
        <f>IF(I285&gt;0,Q285-(SUM($J$7:J285)+$E$35),0)</f>
        <v>-1316.2738370829366</v>
      </c>
      <c r="T285" s="76">
        <f t="shared" si="59"/>
        <v>0</v>
      </c>
      <c r="U285" s="76">
        <f t="shared" si="60"/>
        <v>0</v>
      </c>
      <c r="V285" s="77">
        <f t="shared" si="52"/>
        <v>279</v>
      </c>
      <c r="W285" s="78">
        <f t="shared" si="53"/>
        <v>-1316.2738370829366</v>
      </c>
    </row>
    <row r="286" spans="9:23" x14ac:dyDescent="0.25">
      <c r="I286" s="79">
        <f t="shared" si="54"/>
        <v>165</v>
      </c>
      <c r="J286" s="72">
        <f t="shared" si="50"/>
        <v>0</v>
      </c>
      <c r="K286" s="80"/>
      <c r="L286" s="72">
        <f t="shared" si="49"/>
        <v>0</v>
      </c>
      <c r="M286" s="72">
        <f>0</f>
        <v>0</v>
      </c>
      <c r="N286" s="72">
        <f t="shared" si="55"/>
        <v>0</v>
      </c>
      <c r="O286" s="72">
        <f t="shared" si="56"/>
        <v>-1316.2738370829366</v>
      </c>
      <c r="P286" s="72">
        <f t="shared" si="57"/>
        <v>-6.5813691854146832</v>
      </c>
      <c r="Q286" s="72">
        <f t="shared" si="51"/>
        <v>-1322.8552062683511</v>
      </c>
      <c r="R286" s="74">
        <f t="shared" si="58"/>
        <v>0</v>
      </c>
      <c r="S286" s="75">
        <f>IF(I286&gt;0,Q286-(SUM($J$7:J286)+$E$35),0)</f>
        <v>-1322.8552062683511</v>
      </c>
      <c r="T286" s="76">
        <f t="shared" si="59"/>
        <v>0</v>
      </c>
      <c r="U286" s="76">
        <f t="shared" si="60"/>
        <v>0</v>
      </c>
      <c r="V286" s="77">
        <f t="shared" si="52"/>
        <v>280</v>
      </c>
      <c r="W286" s="78">
        <f t="shared" si="53"/>
        <v>-1322.8552062683511</v>
      </c>
    </row>
    <row r="287" spans="9:23" x14ac:dyDescent="0.25">
      <c r="I287" s="79">
        <f t="shared" si="54"/>
        <v>164</v>
      </c>
      <c r="J287" s="72">
        <f t="shared" si="50"/>
        <v>0</v>
      </c>
      <c r="K287" s="80"/>
      <c r="L287" s="72">
        <f t="shared" si="49"/>
        <v>0</v>
      </c>
      <c r="M287" s="72">
        <f>0</f>
        <v>0</v>
      </c>
      <c r="N287" s="72">
        <f t="shared" si="55"/>
        <v>0</v>
      </c>
      <c r="O287" s="72">
        <f t="shared" si="56"/>
        <v>-1322.8552062683511</v>
      </c>
      <c r="P287" s="72">
        <f t="shared" si="57"/>
        <v>-6.6142760313417561</v>
      </c>
      <c r="Q287" s="72">
        <f t="shared" si="51"/>
        <v>-1329.4694822996928</v>
      </c>
      <c r="R287" s="74">
        <f t="shared" si="58"/>
        <v>0</v>
      </c>
      <c r="S287" s="75">
        <f>IF(I287&gt;0,Q287-(SUM($J$7:J287)+$E$35),0)</f>
        <v>-1329.4694822996928</v>
      </c>
      <c r="T287" s="76">
        <f t="shared" si="59"/>
        <v>0</v>
      </c>
      <c r="U287" s="76">
        <f t="shared" si="60"/>
        <v>0</v>
      </c>
      <c r="V287" s="77">
        <f t="shared" si="52"/>
        <v>281</v>
      </c>
      <c r="W287" s="78">
        <f t="shared" si="53"/>
        <v>-1329.4694822996928</v>
      </c>
    </row>
    <row r="288" spans="9:23" x14ac:dyDescent="0.25">
      <c r="I288" s="79">
        <f t="shared" si="54"/>
        <v>163</v>
      </c>
      <c r="J288" s="72">
        <f t="shared" si="50"/>
        <v>0</v>
      </c>
      <c r="K288" s="80"/>
      <c r="L288" s="72">
        <f t="shared" si="49"/>
        <v>0</v>
      </c>
      <c r="M288" s="72">
        <f>0</f>
        <v>0</v>
      </c>
      <c r="N288" s="72">
        <f t="shared" si="55"/>
        <v>0</v>
      </c>
      <c r="O288" s="72">
        <f t="shared" si="56"/>
        <v>-1329.4694822996928</v>
      </c>
      <c r="P288" s="72">
        <f t="shared" si="57"/>
        <v>-6.6473474114984645</v>
      </c>
      <c r="Q288" s="72">
        <f t="shared" si="51"/>
        <v>-1336.1168297111913</v>
      </c>
      <c r="R288" s="74">
        <f t="shared" si="58"/>
        <v>0</v>
      </c>
      <c r="S288" s="75">
        <f>IF(I288&gt;0,Q288-(SUM($J$7:J288)+$E$35),0)</f>
        <v>-1336.1168297111913</v>
      </c>
      <c r="T288" s="76">
        <f t="shared" si="59"/>
        <v>0</v>
      </c>
      <c r="U288" s="76">
        <f t="shared" si="60"/>
        <v>0</v>
      </c>
      <c r="V288" s="77">
        <f t="shared" si="52"/>
        <v>282</v>
      </c>
      <c r="W288" s="78">
        <f t="shared" si="53"/>
        <v>-1336.1168297111913</v>
      </c>
    </row>
    <row r="289" spans="9:23" x14ac:dyDescent="0.25">
      <c r="I289" s="79">
        <f t="shared" si="54"/>
        <v>162</v>
      </c>
      <c r="J289" s="72">
        <f t="shared" si="50"/>
        <v>0</v>
      </c>
      <c r="K289" s="80"/>
      <c r="L289" s="72">
        <f t="shared" si="49"/>
        <v>0</v>
      </c>
      <c r="M289" s="72">
        <f>0</f>
        <v>0</v>
      </c>
      <c r="N289" s="72">
        <f t="shared" si="55"/>
        <v>0</v>
      </c>
      <c r="O289" s="72">
        <f t="shared" si="56"/>
        <v>-1336.1168297111913</v>
      </c>
      <c r="P289" s="72">
        <f t="shared" si="57"/>
        <v>-6.6805841485559565</v>
      </c>
      <c r="Q289" s="72">
        <f t="shared" si="51"/>
        <v>-1342.7974138597472</v>
      </c>
      <c r="R289" s="74">
        <f t="shared" si="58"/>
        <v>0</v>
      </c>
      <c r="S289" s="75">
        <f>IF(I289&gt;0,Q289-(SUM($J$7:J289)+$E$35),0)</f>
        <v>-1342.7974138597472</v>
      </c>
      <c r="T289" s="76">
        <f t="shared" si="59"/>
        <v>0</v>
      </c>
      <c r="U289" s="76">
        <f t="shared" si="60"/>
        <v>0</v>
      </c>
      <c r="V289" s="77">
        <f t="shared" si="52"/>
        <v>283</v>
      </c>
      <c r="W289" s="78">
        <f t="shared" si="53"/>
        <v>-1342.7974138597472</v>
      </c>
    </row>
    <row r="290" spans="9:23" x14ac:dyDescent="0.25">
      <c r="I290" s="79">
        <f t="shared" si="54"/>
        <v>161</v>
      </c>
      <c r="J290" s="72">
        <f t="shared" si="50"/>
        <v>0</v>
      </c>
      <c r="K290" s="80"/>
      <c r="L290" s="72">
        <f t="shared" si="49"/>
        <v>0</v>
      </c>
      <c r="M290" s="72">
        <f>0</f>
        <v>0</v>
      </c>
      <c r="N290" s="72">
        <f t="shared" si="55"/>
        <v>0</v>
      </c>
      <c r="O290" s="72">
        <f t="shared" si="56"/>
        <v>-1342.7974138597472</v>
      </c>
      <c r="P290" s="72">
        <f t="shared" si="57"/>
        <v>-6.713987069298736</v>
      </c>
      <c r="Q290" s="72">
        <f t="shared" si="51"/>
        <v>-1349.511400929046</v>
      </c>
      <c r="R290" s="74">
        <f t="shared" si="58"/>
        <v>0</v>
      </c>
      <c r="S290" s="75">
        <f>IF(I290&gt;0,Q290-(SUM($J$7:J290)+$E$35),0)</f>
        <v>-1349.511400929046</v>
      </c>
      <c r="T290" s="76">
        <f t="shared" si="59"/>
        <v>0</v>
      </c>
      <c r="U290" s="76">
        <f t="shared" si="60"/>
        <v>0</v>
      </c>
      <c r="V290" s="77">
        <f t="shared" si="52"/>
        <v>284</v>
      </c>
      <c r="W290" s="78">
        <f t="shared" si="53"/>
        <v>-1349.511400929046</v>
      </c>
    </row>
    <row r="291" spans="9:23" x14ac:dyDescent="0.25">
      <c r="I291" s="79">
        <f t="shared" si="54"/>
        <v>160</v>
      </c>
      <c r="J291" s="72">
        <f t="shared" si="50"/>
        <v>0</v>
      </c>
      <c r="K291" s="80"/>
      <c r="L291" s="72">
        <f t="shared" si="49"/>
        <v>0</v>
      </c>
      <c r="M291" s="72">
        <f>0</f>
        <v>0</v>
      </c>
      <c r="N291" s="72">
        <f t="shared" si="55"/>
        <v>0</v>
      </c>
      <c r="O291" s="72">
        <f t="shared" si="56"/>
        <v>-1349.511400929046</v>
      </c>
      <c r="P291" s="72">
        <f t="shared" si="57"/>
        <v>-6.7475570046452304</v>
      </c>
      <c r="Q291" s="72">
        <f t="shared" si="51"/>
        <v>-1356.2589579336911</v>
      </c>
      <c r="R291" s="74">
        <f t="shared" si="58"/>
        <v>0</v>
      </c>
      <c r="S291" s="75">
        <f>IF(I291&gt;0,Q291-(SUM($J$7:J291)+$E$35),0)</f>
        <v>-1356.2589579336911</v>
      </c>
      <c r="T291" s="76">
        <f t="shared" si="59"/>
        <v>0</v>
      </c>
      <c r="U291" s="76">
        <f t="shared" si="60"/>
        <v>0</v>
      </c>
      <c r="V291" s="77">
        <f t="shared" si="52"/>
        <v>285</v>
      </c>
      <c r="W291" s="78">
        <f t="shared" si="53"/>
        <v>-1356.2589579336911</v>
      </c>
    </row>
    <row r="292" spans="9:23" x14ac:dyDescent="0.25">
      <c r="I292" s="79">
        <f t="shared" si="54"/>
        <v>159</v>
      </c>
      <c r="J292" s="72">
        <f t="shared" si="50"/>
        <v>0</v>
      </c>
      <c r="K292" s="80"/>
      <c r="L292" s="72">
        <f t="shared" si="49"/>
        <v>0</v>
      </c>
      <c r="M292" s="72">
        <f>0</f>
        <v>0</v>
      </c>
      <c r="N292" s="72">
        <f t="shared" si="55"/>
        <v>0</v>
      </c>
      <c r="O292" s="72">
        <f t="shared" si="56"/>
        <v>-1356.2589579336911</v>
      </c>
      <c r="P292" s="72">
        <f t="shared" si="57"/>
        <v>-6.7812947896684559</v>
      </c>
      <c r="Q292" s="72">
        <f t="shared" si="51"/>
        <v>-1363.0402527233596</v>
      </c>
      <c r="R292" s="74">
        <f t="shared" si="58"/>
        <v>0</v>
      </c>
      <c r="S292" s="75">
        <f>IF(I292&gt;0,Q292-(SUM($J$7:J292)+$E$35),0)</f>
        <v>-1363.0402527233596</v>
      </c>
      <c r="T292" s="76">
        <f t="shared" si="59"/>
        <v>0</v>
      </c>
      <c r="U292" s="76">
        <f t="shared" si="60"/>
        <v>0</v>
      </c>
      <c r="V292" s="77">
        <f t="shared" si="52"/>
        <v>286</v>
      </c>
      <c r="W292" s="78">
        <f t="shared" si="53"/>
        <v>-1363.0402527233596</v>
      </c>
    </row>
    <row r="293" spans="9:23" x14ac:dyDescent="0.25">
      <c r="I293" s="79">
        <f t="shared" si="54"/>
        <v>158</v>
      </c>
      <c r="J293" s="72">
        <f t="shared" si="50"/>
        <v>0</v>
      </c>
      <c r="K293" s="80"/>
      <c r="L293" s="72">
        <f t="shared" ref="L293:L356" si="61">IF(I293&gt;0,IF((MOD(I293,12)=0),$B$22+$B$48*$B$35,$B$48*$B$35),0)</f>
        <v>0</v>
      </c>
      <c r="M293" s="72">
        <f>0</f>
        <v>0</v>
      </c>
      <c r="N293" s="72">
        <f t="shared" si="55"/>
        <v>0</v>
      </c>
      <c r="O293" s="72">
        <f t="shared" si="56"/>
        <v>-1363.0402527233596</v>
      </c>
      <c r="P293" s="72">
        <f t="shared" si="57"/>
        <v>-6.8152012636167978</v>
      </c>
      <c r="Q293" s="72">
        <f t="shared" si="51"/>
        <v>-1369.8554539869763</v>
      </c>
      <c r="R293" s="74">
        <f t="shared" si="58"/>
        <v>0</v>
      </c>
      <c r="S293" s="75">
        <f>IF(I293&gt;0,Q293-(SUM($J$7:J293)+$E$35),0)</f>
        <v>-1369.8554539869763</v>
      </c>
      <c r="T293" s="76">
        <f t="shared" si="59"/>
        <v>0</v>
      </c>
      <c r="U293" s="76">
        <f t="shared" si="60"/>
        <v>0</v>
      </c>
      <c r="V293" s="77">
        <f t="shared" si="52"/>
        <v>287</v>
      </c>
      <c r="W293" s="78">
        <f t="shared" si="53"/>
        <v>-1369.8554539869763</v>
      </c>
    </row>
    <row r="294" spans="9:23" x14ac:dyDescent="0.25">
      <c r="I294" s="79">
        <f t="shared" si="54"/>
        <v>157</v>
      </c>
      <c r="J294" s="72">
        <f t="shared" si="50"/>
        <v>0</v>
      </c>
      <c r="K294" s="80"/>
      <c r="L294" s="72">
        <f t="shared" si="61"/>
        <v>0</v>
      </c>
      <c r="M294" s="72">
        <f>0</f>
        <v>0</v>
      </c>
      <c r="N294" s="72">
        <f t="shared" si="55"/>
        <v>0</v>
      </c>
      <c r="O294" s="72">
        <f t="shared" si="56"/>
        <v>-1369.8554539869763</v>
      </c>
      <c r="P294" s="72">
        <f t="shared" si="57"/>
        <v>-6.8492772699348814</v>
      </c>
      <c r="Q294" s="72">
        <f t="shared" si="51"/>
        <v>-1376.7047312569111</v>
      </c>
      <c r="R294" s="74">
        <f t="shared" si="58"/>
        <v>0</v>
      </c>
      <c r="S294" s="75">
        <f>IF(I294&gt;0,Q294-(SUM($J$7:J294)+$E$35),0)</f>
        <v>-1376.7047312569111</v>
      </c>
      <c r="T294" s="76">
        <f t="shared" si="59"/>
        <v>0</v>
      </c>
      <c r="U294" s="76">
        <f t="shared" si="60"/>
        <v>0</v>
      </c>
      <c r="V294" s="77">
        <f t="shared" si="52"/>
        <v>288</v>
      </c>
      <c r="W294" s="78">
        <f t="shared" si="53"/>
        <v>-1376.7047312569111</v>
      </c>
    </row>
    <row r="295" spans="9:23" x14ac:dyDescent="0.25">
      <c r="I295" s="82">
        <f t="shared" si="54"/>
        <v>156</v>
      </c>
      <c r="J295" s="72">
        <f t="shared" si="50"/>
        <v>0</v>
      </c>
      <c r="K295" s="83"/>
      <c r="L295" s="72">
        <f t="shared" si="61"/>
        <v>24.95</v>
      </c>
      <c r="M295" s="72">
        <f>0</f>
        <v>0</v>
      </c>
      <c r="N295" s="72">
        <f t="shared" si="55"/>
        <v>0</v>
      </c>
      <c r="O295" s="72">
        <f t="shared" si="56"/>
        <v>-1401.6547312569112</v>
      </c>
      <c r="P295" s="72">
        <f t="shared" si="57"/>
        <v>-7.0082736562845565</v>
      </c>
      <c r="Q295" s="72">
        <f t="shared" si="51"/>
        <v>-1408.6630049131957</v>
      </c>
      <c r="R295" s="74">
        <f t="shared" si="58"/>
        <v>-24.95</v>
      </c>
      <c r="S295" s="75">
        <f>IF(I295&gt;0,Q295-(SUM($J$7:J295)+$E$35),0)</f>
        <v>-1408.6630049131957</v>
      </c>
      <c r="T295" s="76">
        <f t="shared" si="59"/>
        <v>0</v>
      </c>
      <c r="U295" s="76">
        <f t="shared" si="60"/>
        <v>0</v>
      </c>
      <c r="V295" s="77">
        <f t="shared" si="52"/>
        <v>289</v>
      </c>
      <c r="W295" s="78">
        <f t="shared" si="53"/>
        <v>-1408.6630049131957</v>
      </c>
    </row>
    <row r="296" spans="9:23" x14ac:dyDescent="0.25">
      <c r="I296" s="79">
        <f t="shared" si="54"/>
        <v>155</v>
      </c>
      <c r="J296" s="72">
        <f t="shared" si="50"/>
        <v>0</v>
      </c>
      <c r="K296" s="80"/>
      <c r="L296" s="72">
        <f t="shared" si="61"/>
        <v>0</v>
      </c>
      <c r="M296" s="72">
        <f>0</f>
        <v>0</v>
      </c>
      <c r="N296" s="72">
        <f t="shared" si="55"/>
        <v>0</v>
      </c>
      <c r="O296" s="72">
        <f t="shared" si="56"/>
        <v>-1408.6630049131957</v>
      </c>
      <c r="P296" s="72">
        <f t="shared" si="57"/>
        <v>-7.0433150245659784</v>
      </c>
      <c r="Q296" s="72">
        <f t="shared" si="51"/>
        <v>-1415.7063199377617</v>
      </c>
      <c r="R296" s="74">
        <f t="shared" si="58"/>
        <v>0</v>
      </c>
      <c r="S296" s="75">
        <f>IF(I296&gt;0,Q296-(SUM($J$7:J296)+$E$35),0)</f>
        <v>-1415.7063199377617</v>
      </c>
      <c r="T296" s="76">
        <f t="shared" si="59"/>
        <v>0</v>
      </c>
      <c r="U296" s="76">
        <f t="shared" si="60"/>
        <v>0</v>
      </c>
      <c r="V296" s="77">
        <f t="shared" si="52"/>
        <v>290</v>
      </c>
      <c r="W296" s="78">
        <f t="shared" si="53"/>
        <v>-1415.7063199377617</v>
      </c>
    </row>
    <row r="297" spans="9:23" x14ac:dyDescent="0.25">
      <c r="I297" s="79">
        <f t="shared" si="54"/>
        <v>154</v>
      </c>
      <c r="J297" s="72">
        <f t="shared" si="50"/>
        <v>0</v>
      </c>
      <c r="K297" s="80"/>
      <c r="L297" s="72">
        <f t="shared" si="61"/>
        <v>0</v>
      </c>
      <c r="M297" s="72">
        <f>0</f>
        <v>0</v>
      </c>
      <c r="N297" s="72">
        <f t="shared" si="55"/>
        <v>0</v>
      </c>
      <c r="O297" s="72">
        <f t="shared" si="56"/>
        <v>-1415.7063199377617</v>
      </c>
      <c r="P297" s="72">
        <f t="shared" si="57"/>
        <v>-7.0785315996888087</v>
      </c>
      <c r="Q297" s="72">
        <f t="shared" si="51"/>
        <v>-1422.7848515374505</v>
      </c>
      <c r="R297" s="74">
        <f t="shared" si="58"/>
        <v>0</v>
      </c>
      <c r="S297" s="75">
        <f>IF(I297&gt;0,Q297-(SUM($J$7:J297)+$E$35),0)</f>
        <v>-1422.7848515374505</v>
      </c>
      <c r="T297" s="76">
        <f t="shared" si="59"/>
        <v>0</v>
      </c>
      <c r="U297" s="76">
        <f t="shared" si="60"/>
        <v>0</v>
      </c>
      <c r="V297" s="77">
        <f t="shared" si="52"/>
        <v>291</v>
      </c>
      <c r="W297" s="78">
        <f t="shared" si="53"/>
        <v>-1422.7848515374505</v>
      </c>
    </row>
    <row r="298" spans="9:23" x14ac:dyDescent="0.25">
      <c r="I298" s="79">
        <f t="shared" si="54"/>
        <v>153</v>
      </c>
      <c r="J298" s="72">
        <f t="shared" si="50"/>
        <v>0</v>
      </c>
      <c r="K298" s="80"/>
      <c r="L298" s="72">
        <f t="shared" si="61"/>
        <v>0</v>
      </c>
      <c r="M298" s="72">
        <f>0</f>
        <v>0</v>
      </c>
      <c r="N298" s="72">
        <f t="shared" si="55"/>
        <v>0</v>
      </c>
      <c r="O298" s="72">
        <f t="shared" si="56"/>
        <v>-1422.7848515374505</v>
      </c>
      <c r="P298" s="72">
        <f t="shared" si="57"/>
        <v>-7.1139242576872528</v>
      </c>
      <c r="Q298" s="72">
        <f t="shared" si="51"/>
        <v>-1429.8987757951379</v>
      </c>
      <c r="R298" s="74">
        <f t="shared" si="58"/>
        <v>0</v>
      </c>
      <c r="S298" s="75">
        <f>IF(I298&gt;0,Q298-(SUM($J$7:J298)+$E$35),0)</f>
        <v>-1429.8987757951379</v>
      </c>
      <c r="T298" s="76">
        <f t="shared" si="59"/>
        <v>0</v>
      </c>
      <c r="U298" s="76">
        <f t="shared" si="60"/>
        <v>0</v>
      </c>
      <c r="V298" s="77">
        <f t="shared" si="52"/>
        <v>292</v>
      </c>
      <c r="W298" s="78">
        <f t="shared" si="53"/>
        <v>-1429.8987757951379</v>
      </c>
    </row>
    <row r="299" spans="9:23" x14ac:dyDescent="0.25">
      <c r="I299" s="79">
        <f t="shared" si="54"/>
        <v>152</v>
      </c>
      <c r="J299" s="72">
        <f t="shared" si="50"/>
        <v>0</v>
      </c>
      <c r="K299" s="80"/>
      <c r="L299" s="72">
        <f t="shared" si="61"/>
        <v>0</v>
      </c>
      <c r="M299" s="72">
        <f>0</f>
        <v>0</v>
      </c>
      <c r="N299" s="72">
        <f t="shared" si="55"/>
        <v>0</v>
      </c>
      <c r="O299" s="72">
        <f t="shared" si="56"/>
        <v>-1429.8987757951379</v>
      </c>
      <c r="P299" s="72">
        <f t="shared" si="57"/>
        <v>-7.1494938789756901</v>
      </c>
      <c r="Q299" s="72">
        <f t="shared" si="51"/>
        <v>-1437.0482696741135</v>
      </c>
      <c r="R299" s="74">
        <f t="shared" si="58"/>
        <v>0</v>
      </c>
      <c r="S299" s="75">
        <f>IF(I299&gt;0,Q299-(SUM($J$7:J299)+$E$35),0)</f>
        <v>-1437.0482696741135</v>
      </c>
      <c r="T299" s="76">
        <f t="shared" si="59"/>
        <v>0</v>
      </c>
      <c r="U299" s="76">
        <f t="shared" si="60"/>
        <v>0</v>
      </c>
      <c r="V299" s="77">
        <f t="shared" si="52"/>
        <v>293</v>
      </c>
      <c r="W299" s="78">
        <f t="shared" si="53"/>
        <v>-1437.0482696741135</v>
      </c>
    </row>
    <row r="300" spans="9:23" x14ac:dyDescent="0.25">
      <c r="I300" s="79">
        <f t="shared" si="54"/>
        <v>151</v>
      </c>
      <c r="J300" s="72">
        <f t="shared" si="50"/>
        <v>0</v>
      </c>
      <c r="K300" s="80"/>
      <c r="L300" s="72">
        <f t="shared" si="61"/>
        <v>0</v>
      </c>
      <c r="M300" s="72">
        <f>0</f>
        <v>0</v>
      </c>
      <c r="N300" s="72">
        <f t="shared" si="55"/>
        <v>0</v>
      </c>
      <c r="O300" s="72">
        <f t="shared" si="56"/>
        <v>-1437.0482696741135</v>
      </c>
      <c r="P300" s="72">
        <f t="shared" si="57"/>
        <v>-7.1852413483705675</v>
      </c>
      <c r="Q300" s="72">
        <f t="shared" si="51"/>
        <v>-1444.233511022484</v>
      </c>
      <c r="R300" s="74">
        <f t="shared" si="58"/>
        <v>0</v>
      </c>
      <c r="S300" s="75">
        <f>IF(I300&gt;0,Q300-(SUM($J$7:J300)+$E$35),0)</f>
        <v>-1444.233511022484</v>
      </c>
      <c r="T300" s="76">
        <f t="shared" si="59"/>
        <v>0</v>
      </c>
      <c r="U300" s="76">
        <f t="shared" si="60"/>
        <v>0</v>
      </c>
      <c r="V300" s="77">
        <f t="shared" si="52"/>
        <v>294</v>
      </c>
      <c r="W300" s="78">
        <f t="shared" si="53"/>
        <v>-1444.233511022484</v>
      </c>
    </row>
    <row r="301" spans="9:23" x14ac:dyDescent="0.25">
      <c r="I301" s="79">
        <f t="shared" si="54"/>
        <v>150</v>
      </c>
      <c r="J301" s="72">
        <f t="shared" si="50"/>
        <v>0</v>
      </c>
      <c r="K301" s="80"/>
      <c r="L301" s="72">
        <f t="shared" si="61"/>
        <v>0</v>
      </c>
      <c r="M301" s="72">
        <f>0</f>
        <v>0</v>
      </c>
      <c r="N301" s="72">
        <f t="shared" si="55"/>
        <v>0</v>
      </c>
      <c r="O301" s="72">
        <f t="shared" si="56"/>
        <v>-1444.233511022484</v>
      </c>
      <c r="P301" s="72">
        <f t="shared" si="57"/>
        <v>-7.2211675551124204</v>
      </c>
      <c r="Q301" s="72">
        <f t="shared" si="51"/>
        <v>-1451.4546785775965</v>
      </c>
      <c r="R301" s="74">
        <f t="shared" si="58"/>
        <v>0</v>
      </c>
      <c r="S301" s="75">
        <f>IF(I301&gt;0,Q301-(SUM($J$7:J301)+$E$35),0)</f>
        <v>-1451.4546785775965</v>
      </c>
      <c r="T301" s="76">
        <f t="shared" si="59"/>
        <v>0</v>
      </c>
      <c r="U301" s="76">
        <f t="shared" si="60"/>
        <v>0</v>
      </c>
      <c r="V301" s="77">
        <f t="shared" si="52"/>
        <v>295</v>
      </c>
      <c r="W301" s="78">
        <f t="shared" si="53"/>
        <v>-1451.4546785775965</v>
      </c>
    </row>
    <row r="302" spans="9:23" x14ac:dyDescent="0.25">
      <c r="I302" s="79">
        <f t="shared" si="54"/>
        <v>149</v>
      </c>
      <c r="J302" s="72">
        <f t="shared" si="50"/>
        <v>0</v>
      </c>
      <c r="K302" s="80"/>
      <c r="L302" s="72">
        <f t="shared" si="61"/>
        <v>0</v>
      </c>
      <c r="M302" s="72">
        <f>0</f>
        <v>0</v>
      </c>
      <c r="N302" s="72">
        <f t="shared" si="55"/>
        <v>0</v>
      </c>
      <c r="O302" s="72">
        <f t="shared" si="56"/>
        <v>-1451.4546785775965</v>
      </c>
      <c r="P302" s="72">
        <f t="shared" si="57"/>
        <v>-7.2572733928879822</v>
      </c>
      <c r="Q302" s="72">
        <f t="shared" si="51"/>
        <v>-1458.7119519704845</v>
      </c>
      <c r="R302" s="74">
        <f t="shared" si="58"/>
        <v>0</v>
      </c>
      <c r="S302" s="75">
        <f>IF(I302&gt;0,Q302-(SUM($J$7:J302)+$E$35),0)</f>
        <v>-1458.7119519704845</v>
      </c>
      <c r="T302" s="76">
        <f t="shared" si="59"/>
        <v>0</v>
      </c>
      <c r="U302" s="76">
        <f t="shared" si="60"/>
        <v>0</v>
      </c>
      <c r="V302" s="77">
        <f t="shared" si="52"/>
        <v>296</v>
      </c>
      <c r="W302" s="78">
        <f t="shared" si="53"/>
        <v>-1458.7119519704845</v>
      </c>
    </row>
    <row r="303" spans="9:23" x14ac:dyDescent="0.25">
      <c r="I303" s="79">
        <f t="shared" si="54"/>
        <v>148</v>
      </c>
      <c r="J303" s="72">
        <f t="shared" si="50"/>
        <v>0</v>
      </c>
      <c r="K303" s="80"/>
      <c r="L303" s="72">
        <f t="shared" si="61"/>
        <v>0</v>
      </c>
      <c r="M303" s="72">
        <f>0</f>
        <v>0</v>
      </c>
      <c r="N303" s="72">
        <f t="shared" si="55"/>
        <v>0</v>
      </c>
      <c r="O303" s="72">
        <f t="shared" si="56"/>
        <v>-1458.7119519704845</v>
      </c>
      <c r="P303" s="72">
        <f t="shared" si="57"/>
        <v>-7.2935597598524229</v>
      </c>
      <c r="Q303" s="72">
        <f t="shared" si="51"/>
        <v>-1466.0055117303368</v>
      </c>
      <c r="R303" s="74">
        <f t="shared" si="58"/>
        <v>0</v>
      </c>
      <c r="S303" s="75">
        <f>IF(I303&gt;0,Q303-(SUM($J$7:J303)+$E$35),0)</f>
        <v>-1466.0055117303368</v>
      </c>
      <c r="T303" s="76">
        <f t="shared" si="59"/>
        <v>0</v>
      </c>
      <c r="U303" s="76">
        <f t="shared" si="60"/>
        <v>0</v>
      </c>
      <c r="V303" s="77">
        <f t="shared" si="52"/>
        <v>297</v>
      </c>
      <c r="W303" s="78">
        <f t="shared" si="53"/>
        <v>-1466.0055117303368</v>
      </c>
    </row>
    <row r="304" spans="9:23" x14ac:dyDescent="0.25">
      <c r="I304" s="79">
        <f t="shared" si="54"/>
        <v>147</v>
      </c>
      <c r="J304" s="72">
        <f t="shared" si="50"/>
        <v>0</v>
      </c>
      <c r="K304" s="80"/>
      <c r="L304" s="72">
        <f t="shared" si="61"/>
        <v>0</v>
      </c>
      <c r="M304" s="72">
        <f>0</f>
        <v>0</v>
      </c>
      <c r="N304" s="72">
        <f t="shared" si="55"/>
        <v>0</v>
      </c>
      <c r="O304" s="72">
        <f t="shared" si="56"/>
        <v>-1466.0055117303368</v>
      </c>
      <c r="P304" s="72">
        <f t="shared" si="57"/>
        <v>-7.3300275586516843</v>
      </c>
      <c r="Q304" s="72">
        <f t="shared" si="51"/>
        <v>-1473.3355392889885</v>
      </c>
      <c r="R304" s="74">
        <f t="shared" si="58"/>
        <v>0</v>
      </c>
      <c r="S304" s="75">
        <f>IF(I304&gt;0,Q304-(SUM($J$7:J304)+$E$35),0)</f>
        <v>-1473.3355392889885</v>
      </c>
      <c r="T304" s="76">
        <f t="shared" si="59"/>
        <v>0</v>
      </c>
      <c r="U304" s="76">
        <f t="shared" si="60"/>
        <v>0</v>
      </c>
      <c r="V304" s="77">
        <f t="shared" si="52"/>
        <v>298</v>
      </c>
      <c r="W304" s="78">
        <f t="shared" si="53"/>
        <v>-1473.3355392889885</v>
      </c>
    </row>
    <row r="305" spans="9:23" x14ac:dyDescent="0.25">
      <c r="I305" s="79">
        <f t="shared" si="54"/>
        <v>146</v>
      </c>
      <c r="J305" s="72">
        <f t="shared" si="50"/>
        <v>0</v>
      </c>
      <c r="K305" s="80"/>
      <c r="L305" s="72">
        <f t="shared" si="61"/>
        <v>0</v>
      </c>
      <c r="M305" s="72">
        <f>0</f>
        <v>0</v>
      </c>
      <c r="N305" s="72">
        <f t="shared" si="55"/>
        <v>0</v>
      </c>
      <c r="O305" s="72">
        <f t="shared" si="56"/>
        <v>-1473.3355392889885</v>
      </c>
      <c r="P305" s="72">
        <f t="shared" si="57"/>
        <v>-7.3666776964449427</v>
      </c>
      <c r="Q305" s="72">
        <f t="shared" si="51"/>
        <v>-1480.7022169854333</v>
      </c>
      <c r="R305" s="74">
        <f t="shared" si="58"/>
        <v>0</v>
      </c>
      <c r="S305" s="75">
        <f>IF(I305&gt;0,Q305-(SUM($J$7:J305)+$E$35),0)</f>
        <v>-1480.7022169854333</v>
      </c>
      <c r="T305" s="76">
        <f t="shared" si="59"/>
        <v>0</v>
      </c>
      <c r="U305" s="76">
        <f t="shared" si="60"/>
        <v>0</v>
      </c>
      <c r="V305" s="77">
        <f t="shared" si="52"/>
        <v>299</v>
      </c>
      <c r="W305" s="78">
        <f t="shared" si="53"/>
        <v>-1480.7022169854333</v>
      </c>
    </row>
    <row r="306" spans="9:23" x14ac:dyDescent="0.25">
      <c r="I306" s="79">
        <f t="shared" si="54"/>
        <v>145</v>
      </c>
      <c r="J306" s="72">
        <f t="shared" si="50"/>
        <v>0</v>
      </c>
      <c r="K306" s="80"/>
      <c r="L306" s="72">
        <f t="shared" si="61"/>
        <v>0</v>
      </c>
      <c r="M306" s="72">
        <f>0</f>
        <v>0</v>
      </c>
      <c r="N306" s="72">
        <f t="shared" si="55"/>
        <v>0</v>
      </c>
      <c r="O306" s="72">
        <f t="shared" si="56"/>
        <v>-1480.7022169854333</v>
      </c>
      <c r="P306" s="72">
        <f t="shared" si="57"/>
        <v>-7.4035110849271666</v>
      </c>
      <c r="Q306" s="72">
        <f t="shared" si="51"/>
        <v>-1488.1057280703606</v>
      </c>
      <c r="R306" s="74">
        <f t="shared" si="58"/>
        <v>0</v>
      </c>
      <c r="S306" s="75">
        <f>IF(I306&gt;0,Q306-(SUM($J$7:J306)+$E$35),0)</f>
        <v>-1488.1057280703606</v>
      </c>
      <c r="T306" s="76">
        <f t="shared" si="59"/>
        <v>0</v>
      </c>
      <c r="U306" s="76">
        <f t="shared" si="60"/>
        <v>0</v>
      </c>
      <c r="V306" s="77">
        <f t="shared" si="52"/>
        <v>300</v>
      </c>
      <c r="W306" s="78">
        <f t="shared" si="53"/>
        <v>-1488.1057280703606</v>
      </c>
    </row>
    <row r="307" spans="9:23" x14ac:dyDescent="0.25">
      <c r="I307" s="82">
        <f t="shared" si="54"/>
        <v>144</v>
      </c>
      <c r="J307" s="72">
        <f t="shared" si="50"/>
        <v>0</v>
      </c>
      <c r="K307" s="83"/>
      <c r="L307" s="72">
        <f t="shared" si="61"/>
        <v>24.95</v>
      </c>
      <c r="M307" s="72">
        <f>0</f>
        <v>0</v>
      </c>
      <c r="N307" s="72">
        <f t="shared" si="55"/>
        <v>0</v>
      </c>
      <c r="O307" s="72">
        <f t="shared" si="56"/>
        <v>-1513.0557280703606</v>
      </c>
      <c r="P307" s="72">
        <f t="shared" si="57"/>
        <v>-7.5652786403518029</v>
      </c>
      <c r="Q307" s="72">
        <f t="shared" si="51"/>
        <v>-1520.6210067107124</v>
      </c>
      <c r="R307" s="74">
        <f t="shared" si="58"/>
        <v>-24.95</v>
      </c>
      <c r="S307" s="75">
        <f>IF(I307&gt;0,Q307-(SUM($J$7:J307)+$E$35),0)</f>
        <v>-1520.6210067107124</v>
      </c>
      <c r="T307" s="76">
        <f t="shared" si="59"/>
        <v>0</v>
      </c>
      <c r="U307" s="76">
        <f t="shared" si="60"/>
        <v>0</v>
      </c>
      <c r="V307" s="77">
        <f t="shared" si="52"/>
        <v>301</v>
      </c>
      <c r="W307" s="78">
        <f t="shared" si="53"/>
        <v>-1520.6210067107124</v>
      </c>
    </row>
    <row r="308" spans="9:23" x14ac:dyDescent="0.25">
      <c r="I308" s="79">
        <f t="shared" si="54"/>
        <v>143</v>
      </c>
      <c r="J308" s="72">
        <f t="shared" si="50"/>
        <v>0</v>
      </c>
      <c r="K308" s="80"/>
      <c r="L308" s="72">
        <f t="shared" si="61"/>
        <v>0</v>
      </c>
      <c r="M308" s="72">
        <f>0</f>
        <v>0</v>
      </c>
      <c r="N308" s="72">
        <f t="shared" si="55"/>
        <v>0</v>
      </c>
      <c r="O308" s="72">
        <f t="shared" si="56"/>
        <v>-1520.6210067107124</v>
      </c>
      <c r="P308" s="72">
        <f t="shared" si="57"/>
        <v>-7.6031050335535619</v>
      </c>
      <c r="Q308" s="72">
        <f t="shared" si="51"/>
        <v>-1528.2241117442661</v>
      </c>
      <c r="R308" s="74">
        <f t="shared" si="58"/>
        <v>0</v>
      </c>
      <c r="S308" s="75">
        <f>IF(I308&gt;0,Q308-(SUM($J$7:J308)+$E$35),0)</f>
        <v>-1528.2241117442661</v>
      </c>
      <c r="T308" s="76">
        <f t="shared" si="59"/>
        <v>0</v>
      </c>
      <c r="U308" s="76">
        <f t="shared" si="60"/>
        <v>0</v>
      </c>
      <c r="V308" s="77">
        <f t="shared" si="52"/>
        <v>302</v>
      </c>
      <c r="W308" s="78">
        <f t="shared" si="53"/>
        <v>-1528.2241117442661</v>
      </c>
    </row>
    <row r="309" spans="9:23" x14ac:dyDescent="0.25">
      <c r="I309" s="79">
        <f t="shared" si="54"/>
        <v>142</v>
      </c>
      <c r="J309" s="72">
        <f t="shared" si="50"/>
        <v>0</v>
      </c>
      <c r="K309" s="80"/>
      <c r="L309" s="72">
        <f t="shared" si="61"/>
        <v>0</v>
      </c>
      <c r="M309" s="72">
        <f>0</f>
        <v>0</v>
      </c>
      <c r="N309" s="72">
        <f t="shared" si="55"/>
        <v>0</v>
      </c>
      <c r="O309" s="72">
        <f t="shared" si="56"/>
        <v>-1528.2241117442661</v>
      </c>
      <c r="P309" s="72">
        <f t="shared" si="57"/>
        <v>-7.6411205587213304</v>
      </c>
      <c r="Q309" s="72">
        <f t="shared" si="51"/>
        <v>-1535.8652323029874</v>
      </c>
      <c r="R309" s="74">
        <f t="shared" si="58"/>
        <v>0</v>
      </c>
      <c r="S309" s="75">
        <f>IF(I309&gt;0,Q309-(SUM($J$7:J309)+$E$35),0)</f>
        <v>-1535.8652323029874</v>
      </c>
      <c r="T309" s="76">
        <f t="shared" si="59"/>
        <v>0</v>
      </c>
      <c r="U309" s="76">
        <f t="shared" si="60"/>
        <v>0</v>
      </c>
      <c r="V309" s="77">
        <f t="shared" si="52"/>
        <v>303</v>
      </c>
      <c r="W309" s="78">
        <f t="shared" si="53"/>
        <v>-1535.8652323029874</v>
      </c>
    </row>
    <row r="310" spans="9:23" x14ac:dyDescent="0.25">
      <c r="I310" s="79">
        <f t="shared" si="54"/>
        <v>141</v>
      </c>
      <c r="J310" s="72">
        <f t="shared" si="50"/>
        <v>0</v>
      </c>
      <c r="K310" s="80"/>
      <c r="L310" s="72">
        <f t="shared" si="61"/>
        <v>0</v>
      </c>
      <c r="M310" s="72">
        <f>0</f>
        <v>0</v>
      </c>
      <c r="N310" s="72">
        <f t="shared" si="55"/>
        <v>0</v>
      </c>
      <c r="O310" s="72">
        <f t="shared" si="56"/>
        <v>-1535.8652323029874</v>
      </c>
      <c r="P310" s="72">
        <f t="shared" si="57"/>
        <v>-7.6793261615149371</v>
      </c>
      <c r="Q310" s="72">
        <f t="shared" si="51"/>
        <v>-1543.5445584645022</v>
      </c>
      <c r="R310" s="74">
        <f t="shared" si="58"/>
        <v>0</v>
      </c>
      <c r="S310" s="75">
        <f>IF(I310&gt;0,Q310-(SUM($J$7:J310)+$E$35),0)</f>
        <v>-1543.5445584645022</v>
      </c>
      <c r="T310" s="76">
        <f t="shared" si="59"/>
        <v>0</v>
      </c>
      <c r="U310" s="76">
        <f t="shared" si="60"/>
        <v>0</v>
      </c>
      <c r="V310" s="77">
        <f t="shared" si="52"/>
        <v>304</v>
      </c>
      <c r="W310" s="78">
        <f t="shared" si="53"/>
        <v>-1543.5445584645022</v>
      </c>
    </row>
    <row r="311" spans="9:23" x14ac:dyDescent="0.25">
      <c r="I311" s="79">
        <f t="shared" si="54"/>
        <v>140</v>
      </c>
      <c r="J311" s="72">
        <f t="shared" si="50"/>
        <v>0</v>
      </c>
      <c r="K311" s="80"/>
      <c r="L311" s="72">
        <f t="shared" si="61"/>
        <v>0</v>
      </c>
      <c r="M311" s="72">
        <f>0</f>
        <v>0</v>
      </c>
      <c r="N311" s="72">
        <f t="shared" si="55"/>
        <v>0</v>
      </c>
      <c r="O311" s="72">
        <f t="shared" si="56"/>
        <v>-1543.5445584645022</v>
      </c>
      <c r="P311" s="72">
        <f t="shared" si="57"/>
        <v>-7.7177227923225109</v>
      </c>
      <c r="Q311" s="72">
        <f t="shared" si="51"/>
        <v>-1551.2622812568247</v>
      </c>
      <c r="R311" s="74">
        <f t="shared" si="58"/>
        <v>0</v>
      </c>
      <c r="S311" s="75">
        <f>IF(I311&gt;0,Q311-(SUM($J$7:J311)+$E$35),0)</f>
        <v>-1551.2622812568247</v>
      </c>
      <c r="T311" s="76">
        <f t="shared" si="59"/>
        <v>0</v>
      </c>
      <c r="U311" s="76">
        <f t="shared" si="60"/>
        <v>0</v>
      </c>
      <c r="V311" s="77">
        <f t="shared" si="52"/>
        <v>305</v>
      </c>
      <c r="W311" s="78">
        <f t="shared" si="53"/>
        <v>-1551.2622812568247</v>
      </c>
    </row>
    <row r="312" spans="9:23" x14ac:dyDescent="0.25">
      <c r="I312" s="79">
        <f t="shared" si="54"/>
        <v>139</v>
      </c>
      <c r="J312" s="72">
        <f t="shared" si="50"/>
        <v>0</v>
      </c>
      <c r="K312" s="80"/>
      <c r="L312" s="72">
        <f t="shared" si="61"/>
        <v>0</v>
      </c>
      <c r="M312" s="72">
        <f>0</f>
        <v>0</v>
      </c>
      <c r="N312" s="72">
        <f t="shared" si="55"/>
        <v>0</v>
      </c>
      <c r="O312" s="72">
        <f t="shared" si="56"/>
        <v>-1551.2622812568247</v>
      </c>
      <c r="P312" s="72">
        <f t="shared" si="57"/>
        <v>-7.7563114062841239</v>
      </c>
      <c r="Q312" s="72">
        <f t="shared" si="51"/>
        <v>-1559.0185926631088</v>
      </c>
      <c r="R312" s="74">
        <f t="shared" si="58"/>
        <v>0</v>
      </c>
      <c r="S312" s="75">
        <f>IF(I312&gt;0,Q312-(SUM($J$7:J312)+$E$35),0)</f>
        <v>-1559.0185926631088</v>
      </c>
      <c r="T312" s="76">
        <f t="shared" si="59"/>
        <v>0</v>
      </c>
      <c r="U312" s="76">
        <f t="shared" si="60"/>
        <v>0</v>
      </c>
      <c r="V312" s="77">
        <f t="shared" si="52"/>
        <v>306</v>
      </c>
      <c r="W312" s="78">
        <f t="shared" si="53"/>
        <v>-1559.0185926631088</v>
      </c>
    </row>
    <row r="313" spans="9:23" x14ac:dyDescent="0.25">
      <c r="I313" s="79">
        <f t="shared" si="54"/>
        <v>138</v>
      </c>
      <c r="J313" s="72">
        <f t="shared" si="50"/>
        <v>0</v>
      </c>
      <c r="K313" s="80"/>
      <c r="L313" s="72">
        <f t="shared" si="61"/>
        <v>0</v>
      </c>
      <c r="M313" s="72">
        <f>0</f>
        <v>0</v>
      </c>
      <c r="N313" s="72">
        <f t="shared" si="55"/>
        <v>0</v>
      </c>
      <c r="O313" s="72">
        <f t="shared" si="56"/>
        <v>-1559.0185926631088</v>
      </c>
      <c r="P313" s="72">
        <f t="shared" si="57"/>
        <v>-7.7950929633155441</v>
      </c>
      <c r="Q313" s="72">
        <f t="shared" si="51"/>
        <v>-1566.8136856264243</v>
      </c>
      <c r="R313" s="74">
        <f t="shared" si="58"/>
        <v>0</v>
      </c>
      <c r="S313" s="75">
        <f>IF(I313&gt;0,Q313-(SUM($J$7:J313)+$E$35),0)</f>
        <v>-1566.8136856264243</v>
      </c>
      <c r="T313" s="76">
        <f t="shared" si="59"/>
        <v>0</v>
      </c>
      <c r="U313" s="76">
        <f t="shared" si="60"/>
        <v>0</v>
      </c>
      <c r="V313" s="77">
        <f t="shared" si="52"/>
        <v>307</v>
      </c>
      <c r="W313" s="78">
        <f t="shared" si="53"/>
        <v>-1566.8136856264243</v>
      </c>
    </row>
    <row r="314" spans="9:23" x14ac:dyDescent="0.25">
      <c r="I314" s="79">
        <f t="shared" si="54"/>
        <v>137</v>
      </c>
      <c r="J314" s="72">
        <f t="shared" si="50"/>
        <v>0</v>
      </c>
      <c r="K314" s="80"/>
      <c r="L314" s="72">
        <f t="shared" si="61"/>
        <v>0</v>
      </c>
      <c r="M314" s="72">
        <f>0</f>
        <v>0</v>
      </c>
      <c r="N314" s="72">
        <f t="shared" si="55"/>
        <v>0</v>
      </c>
      <c r="O314" s="72">
        <f t="shared" si="56"/>
        <v>-1566.8136856264243</v>
      </c>
      <c r="P314" s="72">
        <f t="shared" si="57"/>
        <v>-7.834068428132122</v>
      </c>
      <c r="Q314" s="72">
        <f t="shared" si="51"/>
        <v>-1574.6477540545563</v>
      </c>
      <c r="R314" s="74">
        <f t="shared" si="58"/>
        <v>0</v>
      </c>
      <c r="S314" s="75">
        <f>IF(I314&gt;0,Q314-(SUM($J$7:J314)+$E$35),0)</f>
        <v>-1574.6477540545563</v>
      </c>
      <c r="T314" s="76">
        <f t="shared" si="59"/>
        <v>0</v>
      </c>
      <c r="U314" s="76">
        <f t="shared" si="60"/>
        <v>0</v>
      </c>
      <c r="V314" s="77">
        <f t="shared" si="52"/>
        <v>308</v>
      </c>
      <c r="W314" s="78">
        <f t="shared" si="53"/>
        <v>-1574.6477540545563</v>
      </c>
    </row>
    <row r="315" spans="9:23" x14ac:dyDescent="0.25">
      <c r="I315" s="79">
        <f t="shared" si="54"/>
        <v>136</v>
      </c>
      <c r="J315" s="72">
        <f t="shared" si="50"/>
        <v>0</v>
      </c>
      <c r="K315" s="80"/>
      <c r="L315" s="72">
        <f t="shared" si="61"/>
        <v>0</v>
      </c>
      <c r="M315" s="72">
        <f>0</f>
        <v>0</v>
      </c>
      <c r="N315" s="72">
        <f t="shared" si="55"/>
        <v>0</v>
      </c>
      <c r="O315" s="72">
        <f t="shared" si="56"/>
        <v>-1574.6477540545563</v>
      </c>
      <c r="P315" s="72">
        <f t="shared" si="57"/>
        <v>-7.8732387702727822</v>
      </c>
      <c r="Q315" s="72">
        <f t="shared" si="51"/>
        <v>-1582.5209928248291</v>
      </c>
      <c r="R315" s="74">
        <f t="shared" si="58"/>
        <v>0</v>
      </c>
      <c r="S315" s="75">
        <f>IF(I315&gt;0,Q315-(SUM($J$7:J315)+$E$35),0)</f>
        <v>-1582.5209928248291</v>
      </c>
      <c r="T315" s="76">
        <f t="shared" si="59"/>
        <v>0</v>
      </c>
      <c r="U315" s="76">
        <f t="shared" si="60"/>
        <v>0</v>
      </c>
      <c r="V315" s="77">
        <f t="shared" si="52"/>
        <v>309</v>
      </c>
      <c r="W315" s="78">
        <f t="shared" si="53"/>
        <v>-1582.5209928248291</v>
      </c>
    </row>
    <row r="316" spans="9:23" x14ac:dyDescent="0.25">
      <c r="I316" s="79">
        <f t="shared" si="54"/>
        <v>135</v>
      </c>
      <c r="J316" s="72">
        <f t="shared" si="50"/>
        <v>0</v>
      </c>
      <c r="K316" s="80"/>
      <c r="L316" s="72">
        <f t="shared" si="61"/>
        <v>0</v>
      </c>
      <c r="M316" s="72">
        <f>0</f>
        <v>0</v>
      </c>
      <c r="N316" s="72">
        <f t="shared" si="55"/>
        <v>0</v>
      </c>
      <c r="O316" s="72">
        <f t="shared" si="56"/>
        <v>-1582.5209928248291</v>
      </c>
      <c r="P316" s="72">
        <f t="shared" si="57"/>
        <v>-7.9126049641241458</v>
      </c>
      <c r="Q316" s="72">
        <f t="shared" si="51"/>
        <v>-1590.4335977889532</v>
      </c>
      <c r="R316" s="74">
        <f t="shared" si="58"/>
        <v>0</v>
      </c>
      <c r="S316" s="75">
        <f>IF(I316&gt;0,Q316-(SUM($J$7:J316)+$E$35),0)</f>
        <v>-1590.4335977889532</v>
      </c>
      <c r="T316" s="76">
        <f t="shared" si="59"/>
        <v>0</v>
      </c>
      <c r="U316" s="76">
        <f t="shared" si="60"/>
        <v>0</v>
      </c>
      <c r="V316" s="77">
        <f t="shared" si="52"/>
        <v>310</v>
      </c>
      <c r="W316" s="78">
        <f t="shared" si="53"/>
        <v>-1590.4335977889532</v>
      </c>
    </row>
    <row r="317" spans="9:23" x14ac:dyDescent="0.25">
      <c r="I317" s="79">
        <f t="shared" si="54"/>
        <v>134</v>
      </c>
      <c r="J317" s="72">
        <f t="shared" si="50"/>
        <v>0</v>
      </c>
      <c r="K317" s="80"/>
      <c r="L317" s="72">
        <f t="shared" si="61"/>
        <v>0</v>
      </c>
      <c r="M317" s="72">
        <f>0</f>
        <v>0</v>
      </c>
      <c r="N317" s="72">
        <f t="shared" si="55"/>
        <v>0</v>
      </c>
      <c r="O317" s="72">
        <f t="shared" si="56"/>
        <v>-1590.4335977889532</v>
      </c>
      <c r="P317" s="72">
        <f t="shared" si="57"/>
        <v>-7.9521679889447663</v>
      </c>
      <c r="Q317" s="72">
        <f t="shared" si="51"/>
        <v>-1598.3857657778979</v>
      </c>
      <c r="R317" s="74">
        <f t="shared" si="58"/>
        <v>0</v>
      </c>
      <c r="S317" s="75">
        <f>IF(I317&gt;0,Q317-(SUM($J$7:J317)+$E$35),0)</f>
        <v>-1598.3857657778979</v>
      </c>
      <c r="T317" s="76">
        <f t="shared" si="59"/>
        <v>0</v>
      </c>
      <c r="U317" s="76">
        <f t="shared" si="60"/>
        <v>0</v>
      </c>
      <c r="V317" s="77">
        <f t="shared" si="52"/>
        <v>311</v>
      </c>
      <c r="W317" s="78">
        <f t="shared" si="53"/>
        <v>-1598.3857657778979</v>
      </c>
    </row>
    <row r="318" spans="9:23" x14ac:dyDescent="0.25">
      <c r="I318" s="79">
        <f t="shared" si="54"/>
        <v>133</v>
      </c>
      <c r="J318" s="72">
        <f t="shared" si="50"/>
        <v>0</v>
      </c>
      <c r="K318" s="80"/>
      <c r="L318" s="72">
        <f t="shared" si="61"/>
        <v>0</v>
      </c>
      <c r="M318" s="72">
        <f>0</f>
        <v>0</v>
      </c>
      <c r="N318" s="72">
        <f t="shared" si="55"/>
        <v>0</v>
      </c>
      <c r="O318" s="72">
        <f t="shared" si="56"/>
        <v>-1598.3857657778979</v>
      </c>
      <c r="P318" s="72">
        <f t="shared" si="57"/>
        <v>-7.9919288288894892</v>
      </c>
      <c r="Q318" s="72">
        <f t="shared" si="51"/>
        <v>-1606.3776946067874</v>
      </c>
      <c r="R318" s="74">
        <f t="shared" si="58"/>
        <v>0</v>
      </c>
      <c r="S318" s="75">
        <f>IF(I318&gt;0,Q318-(SUM($J$7:J318)+$E$35),0)</f>
        <v>-1606.3776946067874</v>
      </c>
      <c r="T318" s="76">
        <f t="shared" si="59"/>
        <v>0</v>
      </c>
      <c r="U318" s="76">
        <f t="shared" si="60"/>
        <v>0</v>
      </c>
      <c r="V318" s="77">
        <f t="shared" si="52"/>
        <v>312</v>
      </c>
      <c r="W318" s="78">
        <f t="shared" si="53"/>
        <v>-1606.3776946067874</v>
      </c>
    </row>
    <row r="319" spans="9:23" x14ac:dyDescent="0.25">
      <c r="I319" s="82">
        <f t="shared" si="54"/>
        <v>132</v>
      </c>
      <c r="J319" s="72">
        <f t="shared" si="50"/>
        <v>0</v>
      </c>
      <c r="K319" s="83"/>
      <c r="L319" s="72">
        <f t="shared" si="61"/>
        <v>24.95</v>
      </c>
      <c r="M319" s="72">
        <f>0</f>
        <v>0</v>
      </c>
      <c r="N319" s="72">
        <f t="shared" si="55"/>
        <v>0</v>
      </c>
      <c r="O319" s="72">
        <f t="shared" si="56"/>
        <v>-1631.3276946067874</v>
      </c>
      <c r="P319" s="72">
        <f t="shared" si="57"/>
        <v>-8.1566384730339365</v>
      </c>
      <c r="Q319" s="72">
        <f t="shared" si="51"/>
        <v>-1639.4843330798215</v>
      </c>
      <c r="R319" s="74">
        <f t="shared" si="58"/>
        <v>-24.95</v>
      </c>
      <c r="S319" s="75">
        <f>IF(I319&gt;0,Q319-(SUM($J$7:J319)+$E$35),0)</f>
        <v>-1639.4843330798215</v>
      </c>
      <c r="T319" s="76">
        <f t="shared" si="59"/>
        <v>0</v>
      </c>
      <c r="U319" s="76">
        <f t="shared" si="60"/>
        <v>0</v>
      </c>
      <c r="V319" s="77">
        <f t="shared" si="52"/>
        <v>313</v>
      </c>
      <c r="W319" s="78">
        <f t="shared" si="53"/>
        <v>-1639.4843330798215</v>
      </c>
    </row>
    <row r="320" spans="9:23" x14ac:dyDescent="0.25">
      <c r="I320" s="79">
        <f t="shared" si="54"/>
        <v>131</v>
      </c>
      <c r="J320" s="72">
        <f t="shared" si="50"/>
        <v>0</v>
      </c>
      <c r="K320" s="80"/>
      <c r="L320" s="72">
        <f t="shared" si="61"/>
        <v>0</v>
      </c>
      <c r="M320" s="72">
        <f>0</f>
        <v>0</v>
      </c>
      <c r="N320" s="72">
        <f t="shared" si="55"/>
        <v>0</v>
      </c>
      <c r="O320" s="72">
        <f t="shared" si="56"/>
        <v>-1639.4843330798215</v>
      </c>
      <c r="P320" s="72">
        <f t="shared" si="57"/>
        <v>-8.1974216653991068</v>
      </c>
      <c r="Q320" s="72">
        <f t="shared" si="51"/>
        <v>-1647.6817547452206</v>
      </c>
      <c r="R320" s="74">
        <f t="shared" si="58"/>
        <v>0</v>
      </c>
      <c r="S320" s="75">
        <f>IF(I320&gt;0,Q320-(SUM($J$7:J320)+$E$35),0)</f>
        <v>-1647.6817547452206</v>
      </c>
      <c r="T320" s="76">
        <f t="shared" si="59"/>
        <v>0</v>
      </c>
      <c r="U320" s="76">
        <f t="shared" si="60"/>
        <v>0</v>
      </c>
      <c r="V320" s="77">
        <f t="shared" si="52"/>
        <v>314</v>
      </c>
      <c r="W320" s="78">
        <f t="shared" si="53"/>
        <v>-1647.6817547452206</v>
      </c>
    </row>
    <row r="321" spans="9:23" x14ac:dyDescent="0.25">
      <c r="I321" s="79">
        <f t="shared" si="54"/>
        <v>130</v>
      </c>
      <c r="J321" s="72">
        <f t="shared" si="50"/>
        <v>0</v>
      </c>
      <c r="K321" s="80"/>
      <c r="L321" s="72">
        <f t="shared" si="61"/>
        <v>0</v>
      </c>
      <c r="M321" s="72">
        <f>0</f>
        <v>0</v>
      </c>
      <c r="N321" s="72">
        <f t="shared" si="55"/>
        <v>0</v>
      </c>
      <c r="O321" s="72">
        <f t="shared" si="56"/>
        <v>-1647.6817547452206</v>
      </c>
      <c r="P321" s="72">
        <f t="shared" si="57"/>
        <v>-8.2384087737261034</v>
      </c>
      <c r="Q321" s="72">
        <f t="shared" si="51"/>
        <v>-1655.9201635189468</v>
      </c>
      <c r="R321" s="74">
        <f t="shared" si="58"/>
        <v>0</v>
      </c>
      <c r="S321" s="75">
        <f>IF(I321&gt;0,Q321-(SUM($J$7:J321)+$E$35),0)</f>
        <v>-1655.9201635189468</v>
      </c>
      <c r="T321" s="76">
        <f t="shared" si="59"/>
        <v>0</v>
      </c>
      <c r="U321" s="76">
        <f t="shared" si="60"/>
        <v>0</v>
      </c>
      <c r="V321" s="77">
        <f t="shared" si="52"/>
        <v>315</v>
      </c>
      <c r="W321" s="78">
        <f t="shared" si="53"/>
        <v>-1655.9201635189468</v>
      </c>
    </row>
    <row r="322" spans="9:23" x14ac:dyDescent="0.25">
      <c r="I322" s="79">
        <f t="shared" si="54"/>
        <v>129</v>
      </c>
      <c r="J322" s="72">
        <f t="shared" si="50"/>
        <v>0</v>
      </c>
      <c r="K322" s="80"/>
      <c r="L322" s="72">
        <f t="shared" si="61"/>
        <v>0</v>
      </c>
      <c r="M322" s="72">
        <f>0</f>
        <v>0</v>
      </c>
      <c r="N322" s="72">
        <f t="shared" si="55"/>
        <v>0</v>
      </c>
      <c r="O322" s="72">
        <f t="shared" si="56"/>
        <v>-1655.9201635189468</v>
      </c>
      <c r="P322" s="72">
        <f t="shared" si="57"/>
        <v>-8.2796008175947335</v>
      </c>
      <c r="Q322" s="72">
        <f t="shared" si="51"/>
        <v>-1664.1997643365414</v>
      </c>
      <c r="R322" s="74">
        <f t="shared" si="58"/>
        <v>0</v>
      </c>
      <c r="S322" s="75">
        <f>IF(I322&gt;0,Q322-(SUM($J$7:J322)+$E$35),0)</f>
        <v>-1664.1997643365414</v>
      </c>
      <c r="T322" s="76">
        <f t="shared" si="59"/>
        <v>0</v>
      </c>
      <c r="U322" s="76">
        <f t="shared" si="60"/>
        <v>0</v>
      </c>
      <c r="V322" s="77">
        <f t="shared" si="52"/>
        <v>316</v>
      </c>
      <c r="W322" s="78">
        <f t="shared" si="53"/>
        <v>-1664.1997643365414</v>
      </c>
    </row>
    <row r="323" spans="9:23" x14ac:dyDescent="0.25">
      <c r="I323" s="79">
        <f t="shared" si="54"/>
        <v>128</v>
      </c>
      <c r="J323" s="72">
        <f t="shared" si="50"/>
        <v>0</v>
      </c>
      <c r="K323" s="80"/>
      <c r="L323" s="72">
        <f t="shared" si="61"/>
        <v>0</v>
      </c>
      <c r="M323" s="72">
        <f>0</f>
        <v>0</v>
      </c>
      <c r="N323" s="72">
        <f t="shared" si="55"/>
        <v>0</v>
      </c>
      <c r="O323" s="72">
        <f t="shared" si="56"/>
        <v>-1664.1997643365414</v>
      </c>
      <c r="P323" s="72">
        <f t="shared" si="57"/>
        <v>-8.3209988216827071</v>
      </c>
      <c r="Q323" s="72">
        <f t="shared" si="51"/>
        <v>-1672.5207631582241</v>
      </c>
      <c r="R323" s="74">
        <f t="shared" si="58"/>
        <v>0</v>
      </c>
      <c r="S323" s="75">
        <f>IF(I323&gt;0,Q323-(SUM($J$7:J323)+$E$35),0)</f>
        <v>-1672.5207631582241</v>
      </c>
      <c r="T323" s="76">
        <f t="shared" si="59"/>
        <v>0</v>
      </c>
      <c r="U323" s="76">
        <f t="shared" si="60"/>
        <v>0</v>
      </c>
      <c r="V323" s="77">
        <f t="shared" si="52"/>
        <v>317</v>
      </c>
      <c r="W323" s="78">
        <f t="shared" si="53"/>
        <v>-1672.5207631582241</v>
      </c>
    </row>
    <row r="324" spans="9:23" x14ac:dyDescent="0.25">
      <c r="I324" s="79">
        <f t="shared" si="54"/>
        <v>127</v>
      </c>
      <c r="J324" s="72">
        <f t="shared" si="50"/>
        <v>0</v>
      </c>
      <c r="K324" s="80"/>
      <c r="L324" s="72">
        <f t="shared" si="61"/>
        <v>0</v>
      </c>
      <c r="M324" s="72">
        <f>0</f>
        <v>0</v>
      </c>
      <c r="N324" s="72">
        <f t="shared" si="55"/>
        <v>0</v>
      </c>
      <c r="O324" s="72">
        <f t="shared" si="56"/>
        <v>-1672.5207631582241</v>
      </c>
      <c r="P324" s="72">
        <f t="shared" si="57"/>
        <v>-8.36260381579112</v>
      </c>
      <c r="Q324" s="72">
        <f t="shared" si="51"/>
        <v>-1680.8833669740152</v>
      </c>
      <c r="R324" s="74">
        <f t="shared" si="58"/>
        <v>0</v>
      </c>
      <c r="S324" s="75">
        <f>IF(I324&gt;0,Q324-(SUM($J$7:J324)+$E$35),0)</f>
        <v>-1680.8833669740152</v>
      </c>
      <c r="T324" s="76">
        <f t="shared" si="59"/>
        <v>0</v>
      </c>
      <c r="U324" s="76">
        <f t="shared" si="60"/>
        <v>0</v>
      </c>
      <c r="V324" s="77">
        <f t="shared" si="52"/>
        <v>318</v>
      </c>
      <c r="W324" s="78">
        <f t="shared" si="53"/>
        <v>-1680.8833669740152</v>
      </c>
    </row>
    <row r="325" spans="9:23" x14ac:dyDescent="0.25">
      <c r="I325" s="79">
        <f t="shared" si="54"/>
        <v>126</v>
      </c>
      <c r="J325" s="72">
        <f t="shared" si="50"/>
        <v>0</v>
      </c>
      <c r="K325" s="80"/>
      <c r="L325" s="72">
        <f t="shared" si="61"/>
        <v>0</v>
      </c>
      <c r="M325" s="72">
        <f>0</f>
        <v>0</v>
      </c>
      <c r="N325" s="72">
        <f t="shared" si="55"/>
        <v>0</v>
      </c>
      <c r="O325" s="72">
        <f t="shared" si="56"/>
        <v>-1680.8833669740152</v>
      </c>
      <c r="P325" s="72">
        <f t="shared" si="57"/>
        <v>-8.4044168348700765</v>
      </c>
      <c r="Q325" s="72">
        <f t="shared" si="51"/>
        <v>-1689.2877838088853</v>
      </c>
      <c r="R325" s="74">
        <f t="shared" si="58"/>
        <v>0</v>
      </c>
      <c r="S325" s="75">
        <f>IF(I325&gt;0,Q325-(SUM($J$7:J325)+$E$35),0)</f>
        <v>-1689.2877838088853</v>
      </c>
      <c r="T325" s="76">
        <f t="shared" si="59"/>
        <v>0</v>
      </c>
      <c r="U325" s="76">
        <f t="shared" si="60"/>
        <v>0</v>
      </c>
      <c r="V325" s="77">
        <f t="shared" si="52"/>
        <v>319</v>
      </c>
      <c r="W325" s="78">
        <f t="shared" si="53"/>
        <v>-1689.2877838088853</v>
      </c>
    </row>
    <row r="326" spans="9:23" x14ac:dyDescent="0.25">
      <c r="I326" s="79">
        <f t="shared" si="54"/>
        <v>125</v>
      </c>
      <c r="J326" s="72">
        <f t="shared" si="50"/>
        <v>0</v>
      </c>
      <c r="K326" s="80"/>
      <c r="L326" s="72">
        <f t="shared" si="61"/>
        <v>0</v>
      </c>
      <c r="M326" s="72">
        <f>0</f>
        <v>0</v>
      </c>
      <c r="N326" s="72">
        <f t="shared" si="55"/>
        <v>0</v>
      </c>
      <c r="O326" s="72">
        <f t="shared" si="56"/>
        <v>-1689.2877838088853</v>
      </c>
      <c r="P326" s="72">
        <f t="shared" si="57"/>
        <v>-8.4464389190444269</v>
      </c>
      <c r="Q326" s="72">
        <f t="shared" si="51"/>
        <v>-1697.7342227279296</v>
      </c>
      <c r="R326" s="74">
        <f t="shared" si="58"/>
        <v>0</v>
      </c>
      <c r="S326" s="75">
        <f>IF(I326&gt;0,Q326-(SUM($J$7:J326)+$E$35),0)</f>
        <v>-1697.7342227279296</v>
      </c>
      <c r="T326" s="76">
        <f t="shared" si="59"/>
        <v>0</v>
      </c>
      <c r="U326" s="76">
        <f t="shared" si="60"/>
        <v>0</v>
      </c>
      <c r="V326" s="77">
        <f t="shared" si="52"/>
        <v>320</v>
      </c>
      <c r="W326" s="78">
        <f t="shared" si="53"/>
        <v>-1697.7342227279296</v>
      </c>
    </row>
    <row r="327" spans="9:23" x14ac:dyDescent="0.25">
      <c r="I327" s="79">
        <f t="shared" si="54"/>
        <v>124</v>
      </c>
      <c r="J327" s="72">
        <f t="shared" ref="J327:J390" si="62">(IF(I327&gt;0,$J$5,0))</f>
        <v>0</v>
      </c>
      <c r="K327" s="80"/>
      <c r="L327" s="72">
        <f t="shared" si="61"/>
        <v>0</v>
      </c>
      <c r="M327" s="72">
        <f>0</f>
        <v>0</v>
      </c>
      <c r="N327" s="72">
        <f t="shared" si="55"/>
        <v>0</v>
      </c>
      <c r="O327" s="72">
        <f t="shared" si="56"/>
        <v>-1697.7342227279296</v>
      </c>
      <c r="P327" s="72">
        <f t="shared" si="57"/>
        <v>-8.4886711136396489</v>
      </c>
      <c r="Q327" s="72">
        <f t="shared" ref="Q327:Q390" si="63">O327+P327</f>
        <v>-1706.2228938415692</v>
      </c>
      <c r="R327" s="74">
        <f t="shared" si="58"/>
        <v>0</v>
      </c>
      <c r="S327" s="75">
        <f>IF(I327&gt;0,Q327-(SUM($J$7:J327)+$E$35),0)</f>
        <v>-1706.2228938415692</v>
      </c>
      <c r="T327" s="76">
        <f t="shared" si="59"/>
        <v>0</v>
      </c>
      <c r="U327" s="76">
        <f t="shared" si="60"/>
        <v>0</v>
      </c>
      <c r="V327" s="77">
        <f t="shared" ref="V327:V390" si="64">$I$5-I328</f>
        <v>321</v>
      </c>
      <c r="W327" s="78">
        <f t="shared" ref="W327:W390" si="65">Q327</f>
        <v>-1706.2228938415692</v>
      </c>
    </row>
    <row r="328" spans="9:23" x14ac:dyDescent="0.25">
      <c r="I328" s="79">
        <f t="shared" ref="I328:I391" si="66">IF(I327-1&gt;0,I327-1,0)</f>
        <v>123</v>
      </c>
      <c r="J328" s="72">
        <f t="shared" si="62"/>
        <v>0</v>
      </c>
      <c r="K328" s="80"/>
      <c r="L328" s="72">
        <f t="shared" si="61"/>
        <v>0</v>
      </c>
      <c r="M328" s="72">
        <f>0</f>
        <v>0</v>
      </c>
      <c r="N328" s="72">
        <f t="shared" ref="N328:N391" si="67">IF(I328&gt;0,O328*($N$5/12),0)</f>
        <v>0</v>
      </c>
      <c r="O328" s="72">
        <f t="shared" ref="O328:O391" si="68">IF(I328&gt;0,(Q327+R328)*(1-($N$5/12)),0)</f>
        <v>-1706.2228938415692</v>
      </c>
      <c r="P328" s="72">
        <f t="shared" ref="P328:P391" si="69">O328*($B$15/12)</f>
        <v>-8.5311144692078464</v>
      </c>
      <c r="Q328" s="72">
        <f t="shared" si="63"/>
        <v>-1714.754008310777</v>
      </c>
      <c r="R328" s="74">
        <f t="shared" ref="R328:R391" si="70">IF(I328&gt;0,(J328-K328-L328-M328),0)</f>
        <v>0</v>
      </c>
      <c r="S328" s="75">
        <f>IF(I328&gt;0,Q328-(SUM($J$7:J328)+$E$35),0)</f>
        <v>-1714.754008310777</v>
      </c>
      <c r="T328" s="76">
        <f t="shared" ref="T328:T391" si="71">IF(S328&lt;0,0,1)</f>
        <v>0</v>
      </c>
      <c r="U328" s="76">
        <f t="shared" ref="U328:U391" si="72">T329-T328</f>
        <v>0</v>
      </c>
      <c r="V328" s="77">
        <f t="shared" si="64"/>
        <v>322</v>
      </c>
      <c r="W328" s="78">
        <f t="shared" si="65"/>
        <v>-1714.754008310777</v>
      </c>
    </row>
    <row r="329" spans="9:23" x14ac:dyDescent="0.25">
      <c r="I329" s="79">
        <f t="shared" si="66"/>
        <v>122</v>
      </c>
      <c r="J329" s="72">
        <f t="shared" si="62"/>
        <v>0</v>
      </c>
      <c r="K329" s="80"/>
      <c r="L329" s="72">
        <f t="shared" si="61"/>
        <v>0</v>
      </c>
      <c r="M329" s="72">
        <f>0</f>
        <v>0</v>
      </c>
      <c r="N329" s="72">
        <f t="shared" si="67"/>
        <v>0</v>
      </c>
      <c r="O329" s="72">
        <f t="shared" si="68"/>
        <v>-1714.754008310777</v>
      </c>
      <c r="P329" s="72">
        <f t="shared" si="69"/>
        <v>-8.5737700415538853</v>
      </c>
      <c r="Q329" s="72">
        <f t="shared" si="63"/>
        <v>-1723.3277783523308</v>
      </c>
      <c r="R329" s="74">
        <f t="shared" si="70"/>
        <v>0</v>
      </c>
      <c r="S329" s="75">
        <f>IF(I329&gt;0,Q329-(SUM($J$7:J329)+$E$35),0)</f>
        <v>-1723.3277783523308</v>
      </c>
      <c r="T329" s="76">
        <f t="shared" si="71"/>
        <v>0</v>
      </c>
      <c r="U329" s="76">
        <f t="shared" si="72"/>
        <v>0</v>
      </c>
      <c r="V329" s="77">
        <f t="shared" si="64"/>
        <v>323</v>
      </c>
      <c r="W329" s="78">
        <f t="shared" si="65"/>
        <v>-1723.3277783523308</v>
      </c>
    </row>
    <row r="330" spans="9:23" x14ac:dyDescent="0.25">
      <c r="I330" s="79">
        <f t="shared" si="66"/>
        <v>121</v>
      </c>
      <c r="J330" s="72">
        <f t="shared" si="62"/>
        <v>0</v>
      </c>
      <c r="K330" s="80"/>
      <c r="L330" s="72">
        <f t="shared" si="61"/>
        <v>0</v>
      </c>
      <c r="M330" s="72">
        <f>0</f>
        <v>0</v>
      </c>
      <c r="N330" s="72">
        <f t="shared" si="67"/>
        <v>0</v>
      </c>
      <c r="O330" s="72">
        <f t="shared" si="68"/>
        <v>-1723.3277783523308</v>
      </c>
      <c r="P330" s="72">
        <f t="shared" si="69"/>
        <v>-8.6166388917616548</v>
      </c>
      <c r="Q330" s="72">
        <f t="shared" si="63"/>
        <v>-1731.9444172440924</v>
      </c>
      <c r="R330" s="74">
        <f t="shared" si="70"/>
        <v>0</v>
      </c>
      <c r="S330" s="75">
        <f>IF(I330&gt;0,Q330-(SUM($J$7:J330)+$E$35),0)</f>
        <v>-1731.9444172440924</v>
      </c>
      <c r="T330" s="76">
        <f t="shared" si="71"/>
        <v>0</v>
      </c>
      <c r="U330" s="76">
        <f t="shared" si="72"/>
        <v>0</v>
      </c>
      <c r="V330" s="77">
        <f t="shared" si="64"/>
        <v>324</v>
      </c>
      <c r="W330" s="78">
        <f t="shared" si="65"/>
        <v>-1731.9444172440924</v>
      </c>
    </row>
    <row r="331" spans="9:23" x14ac:dyDescent="0.25">
      <c r="I331" s="82">
        <f t="shared" si="66"/>
        <v>120</v>
      </c>
      <c r="J331" s="72">
        <f t="shared" si="62"/>
        <v>0</v>
      </c>
      <c r="K331" s="83"/>
      <c r="L331" s="72">
        <f t="shared" si="61"/>
        <v>24.95</v>
      </c>
      <c r="M331" s="72">
        <f>0</f>
        <v>0</v>
      </c>
      <c r="N331" s="72">
        <f t="shared" si="67"/>
        <v>0</v>
      </c>
      <c r="O331" s="72">
        <f t="shared" si="68"/>
        <v>-1756.8944172440924</v>
      </c>
      <c r="P331" s="72">
        <f t="shared" si="69"/>
        <v>-8.7844720862204628</v>
      </c>
      <c r="Q331" s="72">
        <f t="shared" si="63"/>
        <v>-1765.6788893303128</v>
      </c>
      <c r="R331" s="74">
        <f t="shared" si="70"/>
        <v>-24.95</v>
      </c>
      <c r="S331" s="75">
        <f>IF(I331&gt;0,Q331-(SUM($J$7:J331)+$E$35),0)</f>
        <v>-1765.6788893303128</v>
      </c>
      <c r="T331" s="76">
        <f t="shared" si="71"/>
        <v>0</v>
      </c>
      <c r="U331" s="76">
        <f t="shared" si="72"/>
        <v>0</v>
      </c>
      <c r="V331" s="77">
        <f t="shared" si="64"/>
        <v>325</v>
      </c>
      <c r="W331" s="78">
        <f t="shared" si="65"/>
        <v>-1765.6788893303128</v>
      </c>
    </row>
    <row r="332" spans="9:23" x14ac:dyDescent="0.25">
      <c r="I332" s="79">
        <f t="shared" si="66"/>
        <v>119</v>
      </c>
      <c r="J332" s="72">
        <f t="shared" si="62"/>
        <v>0</v>
      </c>
      <c r="K332" s="80"/>
      <c r="L332" s="72">
        <f t="shared" si="61"/>
        <v>0</v>
      </c>
      <c r="M332" s="72">
        <f>0</f>
        <v>0</v>
      </c>
      <c r="N332" s="72">
        <f t="shared" si="67"/>
        <v>0</v>
      </c>
      <c r="O332" s="72">
        <f t="shared" si="68"/>
        <v>-1765.6788893303128</v>
      </c>
      <c r="P332" s="72">
        <f t="shared" si="69"/>
        <v>-8.8283944466515649</v>
      </c>
      <c r="Q332" s="72">
        <f t="shared" si="63"/>
        <v>-1774.5072837769644</v>
      </c>
      <c r="R332" s="74">
        <f t="shared" si="70"/>
        <v>0</v>
      </c>
      <c r="S332" s="75">
        <f>IF(I332&gt;0,Q332-(SUM($J$7:J332)+$E$35),0)</f>
        <v>-1774.5072837769644</v>
      </c>
      <c r="T332" s="76">
        <f t="shared" si="71"/>
        <v>0</v>
      </c>
      <c r="U332" s="76">
        <f t="shared" si="72"/>
        <v>0</v>
      </c>
      <c r="V332" s="77">
        <f t="shared" si="64"/>
        <v>326</v>
      </c>
      <c r="W332" s="78">
        <f t="shared" si="65"/>
        <v>-1774.5072837769644</v>
      </c>
    </row>
    <row r="333" spans="9:23" x14ac:dyDescent="0.25">
      <c r="I333" s="79">
        <f t="shared" si="66"/>
        <v>118</v>
      </c>
      <c r="J333" s="72">
        <f t="shared" si="62"/>
        <v>0</v>
      </c>
      <c r="K333" s="80"/>
      <c r="L333" s="72">
        <f t="shared" si="61"/>
        <v>0</v>
      </c>
      <c r="M333" s="72">
        <f>0</f>
        <v>0</v>
      </c>
      <c r="N333" s="72">
        <f t="shared" si="67"/>
        <v>0</v>
      </c>
      <c r="O333" s="72">
        <f t="shared" si="68"/>
        <v>-1774.5072837769644</v>
      </c>
      <c r="P333" s="72">
        <f t="shared" si="69"/>
        <v>-8.8725364188848221</v>
      </c>
      <c r="Q333" s="72">
        <f t="shared" si="63"/>
        <v>-1783.3798201958493</v>
      </c>
      <c r="R333" s="74">
        <f t="shared" si="70"/>
        <v>0</v>
      </c>
      <c r="S333" s="75">
        <f>IF(I333&gt;0,Q333-(SUM($J$7:J333)+$E$35),0)</f>
        <v>-1783.3798201958493</v>
      </c>
      <c r="T333" s="76">
        <f t="shared" si="71"/>
        <v>0</v>
      </c>
      <c r="U333" s="76">
        <f t="shared" si="72"/>
        <v>0</v>
      </c>
      <c r="V333" s="77">
        <f t="shared" si="64"/>
        <v>327</v>
      </c>
      <c r="W333" s="78">
        <f t="shared" si="65"/>
        <v>-1783.3798201958493</v>
      </c>
    </row>
    <row r="334" spans="9:23" x14ac:dyDescent="0.25">
      <c r="I334" s="79">
        <f t="shared" si="66"/>
        <v>117</v>
      </c>
      <c r="J334" s="72">
        <f t="shared" si="62"/>
        <v>0</v>
      </c>
      <c r="K334" s="80"/>
      <c r="L334" s="72">
        <f t="shared" si="61"/>
        <v>0</v>
      </c>
      <c r="M334" s="72">
        <f>0</f>
        <v>0</v>
      </c>
      <c r="N334" s="72">
        <f t="shared" si="67"/>
        <v>0</v>
      </c>
      <c r="O334" s="72">
        <f t="shared" si="68"/>
        <v>-1783.3798201958493</v>
      </c>
      <c r="P334" s="72">
        <f t="shared" si="69"/>
        <v>-8.9168991009792471</v>
      </c>
      <c r="Q334" s="72">
        <f t="shared" si="63"/>
        <v>-1792.2967192968285</v>
      </c>
      <c r="R334" s="74">
        <f t="shared" si="70"/>
        <v>0</v>
      </c>
      <c r="S334" s="75">
        <f>IF(I334&gt;0,Q334-(SUM($J$7:J334)+$E$35),0)</f>
        <v>-1792.2967192968285</v>
      </c>
      <c r="T334" s="76">
        <f t="shared" si="71"/>
        <v>0</v>
      </c>
      <c r="U334" s="76">
        <f t="shared" si="72"/>
        <v>0</v>
      </c>
      <c r="V334" s="77">
        <f t="shared" si="64"/>
        <v>328</v>
      </c>
      <c r="W334" s="78">
        <f t="shared" si="65"/>
        <v>-1792.2967192968285</v>
      </c>
    </row>
    <row r="335" spans="9:23" x14ac:dyDescent="0.25">
      <c r="I335" s="79">
        <f t="shared" si="66"/>
        <v>116</v>
      </c>
      <c r="J335" s="72">
        <f t="shared" si="62"/>
        <v>0</v>
      </c>
      <c r="K335" s="80"/>
      <c r="L335" s="72">
        <f t="shared" si="61"/>
        <v>0</v>
      </c>
      <c r="M335" s="72">
        <f>0</f>
        <v>0</v>
      </c>
      <c r="N335" s="72">
        <f t="shared" si="67"/>
        <v>0</v>
      </c>
      <c r="O335" s="72">
        <f t="shared" si="68"/>
        <v>-1792.2967192968285</v>
      </c>
      <c r="P335" s="72">
        <f t="shared" si="69"/>
        <v>-8.9614835964841433</v>
      </c>
      <c r="Q335" s="72">
        <f t="shared" si="63"/>
        <v>-1801.2582028933127</v>
      </c>
      <c r="R335" s="74">
        <f t="shared" si="70"/>
        <v>0</v>
      </c>
      <c r="S335" s="75">
        <f>IF(I335&gt;0,Q335-(SUM($J$7:J335)+$E$35),0)</f>
        <v>-1801.2582028933127</v>
      </c>
      <c r="T335" s="76">
        <f t="shared" si="71"/>
        <v>0</v>
      </c>
      <c r="U335" s="76">
        <f t="shared" si="72"/>
        <v>0</v>
      </c>
      <c r="V335" s="77">
        <f t="shared" si="64"/>
        <v>329</v>
      </c>
      <c r="W335" s="78">
        <f t="shared" si="65"/>
        <v>-1801.2582028933127</v>
      </c>
    </row>
    <row r="336" spans="9:23" x14ac:dyDescent="0.25">
      <c r="I336" s="79">
        <f t="shared" si="66"/>
        <v>115</v>
      </c>
      <c r="J336" s="72">
        <f t="shared" si="62"/>
        <v>0</v>
      </c>
      <c r="K336" s="80"/>
      <c r="L336" s="72">
        <f t="shared" si="61"/>
        <v>0</v>
      </c>
      <c r="M336" s="72">
        <f>0</f>
        <v>0</v>
      </c>
      <c r="N336" s="72">
        <f t="shared" si="67"/>
        <v>0</v>
      </c>
      <c r="O336" s="72">
        <f t="shared" si="68"/>
        <v>-1801.2582028933127</v>
      </c>
      <c r="P336" s="72">
        <f t="shared" si="69"/>
        <v>-9.006291014466564</v>
      </c>
      <c r="Q336" s="72">
        <f t="shared" si="63"/>
        <v>-1810.2644939077793</v>
      </c>
      <c r="R336" s="74">
        <f t="shared" si="70"/>
        <v>0</v>
      </c>
      <c r="S336" s="75">
        <f>IF(I336&gt;0,Q336-(SUM($J$7:J336)+$E$35),0)</f>
        <v>-1810.2644939077793</v>
      </c>
      <c r="T336" s="76">
        <f t="shared" si="71"/>
        <v>0</v>
      </c>
      <c r="U336" s="76">
        <f t="shared" si="72"/>
        <v>0</v>
      </c>
      <c r="V336" s="77">
        <f t="shared" si="64"/>
        <v>330</v>
      </c>
      <c r="W336" s="78">
        <f t="shared" si="65"/>
        <v>-1810.2644939077793</v>
      </c>
    </row>
    <row r="337" spans="9:23" x14ac:dyDescent="0.25">
      <c r="I337" s="79">
        <f t="shared" si="66"/>
        <v>114</v>
      </c>
      <c r="J337" s="72">
        <f t="shared" si="62"/>
        <v>0</v>
      </c>
      <c r="K337" s="80"/>
      <c r="L337" s="72">
        <f t="shared" si="61"/>
        <v>0</v>
      </c>
      <c r="M337" s="72">
        <f>0</f>
        <v>0</v>
      </c>
      <c r="N337" s="72">
        <f t="shared" si="67"/>
        <v>0</v>
      </c>
      <c r="O337" s="72">
        <f t="shared" si="68"/>
        <v>-1810.2644939077793</v>
      </c>
      <c r="P337" s="72">
        <f t="shared" si="69"/>
        <v>-9.0513224695388974</v>
      </c>
      <c r="Q337" s="72">
        <f t="shared" si="63"/>
        <v>-1819.3158163773182</v>
      </c>
      <c r="R337" s="74">
        <f t="shared" si="70"/>
        <v>0</v>
      </c>
      <c r="S337" s="75">
        <f>IF(I337&gt;0,Q337-(SUM($J$7:J337)+$E$35),0)</f>
        <v>-1819.3158163773182</v>
      </c>
      <c r="T337" s="76">
        <f t="shared" si="71"/>
        <v>0</v>
      </c>
      <c r="U337" s="76">
        <f t="shared" si="72"/>
        <v>0</v>
      </c>
      <c r="V337" s="77">
        <f t="shared" si="64"/>
        <v>331</v>
      </c>
      <c r="W337" s="78">
        <f t="shared" si="65"/>
        <v>-1819.3158163773182</v>
      </c>
    </row>
    <row r="338" spans="9:23" x14ac:dyDescent="0.25">
      <c r="I338" s="79">
        <f t="shared" si="66"/>
        <v>113</v>
      </c>
      <c r="J338" s="72">
        <f t="shared" si="62"/>
        <v>0</v>
      </c>
      <c r="K338" s="80"/>
      <c r="L338" s="72">
        <f t="shared" si="61"/>
        <v>0</v>
      </c>
      <c r="M338" s="72">
        <f>0</f>
        <v>0</v>
      </c>
      <c r="N338" s="72">
        <f t="shared" si="67"/>
        <v>0</v>
      </c>
      <c r="O338" s="72">
        <f t="shared" si="68"/>
        <v>-1819.3158163773182</v>
      </c>
      <c r="P338" s="72">
        <f t="shared" si="69"/>
        <v>-9.0965790818865919</v>
      </c>
      <c r="Q338" s="72">
        <f t="shared" si="63"/>
        <v>-1828.4123954592048</v>
      </c>
      <c r="R338" s="74">
        <f t="shared" si="70"/>
        <v>0</v>
      </c>
      <c r="S338" s="75">
        <f>IF(I338&gt;0,Q338-(SUM($J$7:J338)+$E$35),0)</f>
        <v>-1828.4123954592048</v>
      </c>
      <c r="T338" s="76">
        <f t="shared" si="71"/>
        <v>0</v>
      </c>
      <c r="U338" s="76">
        <f t="shared" si="72"/>
        <v>0</v>
      </c>
      <c r="V338" s="77">
        <f t="shared" si="64"/>
        <v>332</v>
      </c>
      <c r="W338" s="78">
        <f t="shared" si="65"/>
        <v>-1828.4123954592048</v>
      </c>
    </row>
    <row r="339" spans="9:23" x14ac:dyDescent="0.25">
      <c r="I339" s="79">
        <f t="shared" si="66"/>
        <v>112</v>
      </c>
      <c r="J339" s="72">
        <f t="shared" si="62"/>
        <v>0</v>
      </c>
      <c r="K339" s="80"/>
      <c r="L339" s="72">
        <f t="shared" si="61"/>
        <v>0</v>
      </c>
      <c r="M339" s="72">
        <f>0</f>
        <v>0</v>
      </c>
      <c r="N339" s="72">
        <f t="shared" si="67"/>
        <v>0</v>
      </c>
      <c r="O339" s="72">
        <f t="shared" si="68"/>
        <v>-1828.4123954592048</v>
      </c>
      <c r="P339" s="72">
        <f t="shared" si="69"/>
        <v>-9.1420619772960237</v>
      </c>
      <c r="Q339" s="72">
        <f t="shared" si="63"/>
        <v>-1837.5544574365008</v>
      </c>
      <c r="R339" s="74">
        <f t="shared" si="70"/>
        <v>0</v>
      </c>
      <c r="S339" s="75">
        <f>IF(I339&gt;0,Q339-(SUM($J$7:J339)+$E$35),0)</f>
        <v>-1837.5544574365008</v>
      </c>
      <c r="T339" s="76">
        <f t="shared" si="71"/>
        <v>0</v>
      </c>
      <c r="U339" s="76">
        <f t="shared" si="72"/>
        <v>0</v>
      </c>
      <c r="V339" s="77">
        <f t="shared" si="64"/>
        <v>333</v>
      </c>
      <c r="W339" s="78">
        <f t="shared" si="65"/>
        <v>-1837.5544574365008</v>
      </c>
    </row>
    <row r="340" spans="9:23" x14ac:dyDescent="0.25">
      <c r="I340" s="79">
        <f t="shared" si="66"/>
        <v>111</v>
      </c>
      <c r="J340" s="72">
        <f t="shared" si="62"/>
        <v>0</v>
      </c>
      <c r="K340" s="80"/>
      <c r="L340" s="72">
        <f t="shared" si="61"/>
        <v>0</v>
      </c>
      <c r="M340" s="72">
        <f>0</f>
        <v>0</v>
      </c>
      <c r="N340" s="72">
        <f t="shared" si="67"/>
        <v>0</v>
      </c>
      <c r="O340" s="72">
        <f t="shared" si="68"/>
        <v>-1837.5544574365008</v>
      </c>
      <c r="P340" s="72">
        <f t="shared" si="69"/>
        <v>-9.1877722871825043</v>
      </c>
      <c r="Q340" s="72">
        <f t="shared" si="63"/>
        <v>-1846.7422297236833</v>
      </c>
      <c r="R340" s="74">
        <f t="shared" si="70"/>
        <v>0</v>
      </c>
      <c r="S340" s="75">
        <f>IF(I340&gt;0,Q340-(SUM($J$7:J340)+$E$35),0)</f>
        <v>-1846.7422297236833</v>
      </c>
      <c r="T340" s="76">
        <f t="shared" si="71"/>
        <v>0</v>
      </c>
      <c r="U340" s="76">
        <f t="shared" si="72"/>
        <v>0</v>
      </c>
      <c r="V340" s="77">
        <f t="shared" si="64"/>
        <v>334</v>
      </c>
      <c r="W340" s="78">
        <f t="shared" si="65"/>
        <v>-1846.7422297236833</v>
      </c>
    </row>
    <row r="341" spans="9:23" x14ac:dyDescent="0.25">
      <c r="I341" s="79">
        <f t="shared" si="66"/>
        <v>110</v>
      </c>
      <c r="J341" s="72">
        <f t="shared" si="62"/>
        <v>0</v>
      </c>
      <c r="K341" s="80"/>
      <c r="L341" s="72">
        <f t="shared" si="61"/>
        <v>0</v>
      </c>
      <c r="M341" s="72">
        <f>0</f>
        <v>0</v>
      </c>
      <c r="N341" s="72">
        <f t="shared" si="67"/>
        <v>0</v>
      </c>
      <c r="O341" s="72">
        <f t="shared" si="68"/>
        <v>-1846.7422297236833</v>
      </c>
      <c r="P341" s="72">
        <f t="shared" si="69"/>
        <v>-9.2337111486184167</v>
      </c>
      <c r="Q341" s="72">
        <f t="shared" si="63"/>
        <v>-1855.9759408723016</v>
      </c>
      <c r="R341" s="74">
        <f t="shared" si="70"/>
        <v>0</v>
      </c>
      <c r="S341" s="75">
        <f>IF(I341&gt;0,Q341-(SUM($J$7:J341)+$E$35),0)</f>
        <v>-1855.9759408723016</v>
      </c>
      <c r="T341" s="76">
        <f t="shared" si="71"/>
        <v>0</v>
      </c>
      <c r="U341" s="76">
        <f t="shared" si="72"/>
        <v>0</v>
      </c>
      <c r="V341" s="77">
        <f t="shared" si="64"/>
        <v>335</v>
      </c>
      <c r="W341" s="78">
        <f t="shared" si="65"/>
        <v>-1855.9759408723016</v>
      </c>
    </row>
    <row r="342" spans="9:23" x14ac:dyDescent="0.25">
      <c r="I342" s="79">
        <f t="shared" si="66"/>
        <v>109</v>
      </c>
      <c r="J342" s="72">
        <f t="shared" si="62"/>
        <v>0</v>
      </c>
      <c r="K342" s="80"/>
      <c r="L342" s="72">
        <f t="shared" si="61"/>
        <v>0</v>
      </c>
      <c r="M342" s="72">
        <f>0</f>
        <v>0</v>
      </c>
      <c r="N342" s="72">
        <f t="shared" si="67"/>
        <v>0</v>
      </c>
      <c r="O342" s="72">
        <f t="shared" si="68"/>
        <v>-1855.9759408723016</v>
      </c>
      <c r="P342" s="72">
        <f t="shared" si="69"/>
        <v>-9.2798797043615089</v>
      </c>
      <c r="Q342" s="72">
        <f t="shared" si="63"/>
        <v>-1865.2558205766632</v>
      </c>
      <c r="R342" s="74">
        <f t="shared" si="70"/>
        <v>0</v>
      </c>
      <c r="S342" s="75">
        <f>IF(I342&gt;0,Q342-(SUM($J$7:J342)+$E$35),0)</f>
        <v>-1865.2558205766632</v>
      </c>
      <c r="T342" s="76">
        <f t="shared" si="71"/>
        <v>0</v>
      </c>
      <c r="U342" s="76">
        <f t="shared" si="72"/>
        <v>0</v>
      </c>
      <c r="V342" s="77">
        <f t="shared" si="64"/>
        <v>336</v>
      </c>
      <c r="W342" s="78">
        <f t="shared" si="65"/>
        <v>-1865.2558205766632</v>
      </c>
    </row>
    <row r="343" spans="9:23" x14ac:dyDescent="0.25">
      <c r="I343" s="82">
        <f t="shared" si="66"/>
        <v>108</v>
      </c>
      <c r="J343" s="72">
        <f t="shared" si="62"/>
        <v>0</v>
      </c>
      <c r="K343" s="83"/>
      <c r="L343" s="72">
        <f t="shared" si="61"/>
        <v>24.95</v>
      </c>
      <c r="M343" s="72">
        <f>0</f>
        <v>0</v>
      </c>
      <c r="N343" s="72">
        <f t="shared" si="67"/>
        <v>0</v>
      </c>
      <c r="O343" s="72">
        <f t="shared" si="68"/>
        <v>-1890.2058205766632</v>
      </c>
      <c r="P343" s="72">
        <f t="shared" si="69"/>
        <v>-9.4510291028833162</v>
      </c>
      <c r="Q343" s="72">
        <f t="shared" si="63"/>
        <v>-1899.6568496795464</v>
      </c>
      <c r="R343" s="74">
        <f t="shared" si="70"/>
        <v>-24.95</v>
      </c>
      <c r="S343" s="75">
        <f>IF(I343&gt;0,Q343-(SUM($J$7:J343)+$E$35),0)</f>
        <v>-1899.6568496795464</v>
      </c>
      <c r="T343" s="76">
        <f t="shared" si="71"/>
        <v>0</v>
      </c>
      <c r="U343" s="76">
        <f t="shared" si="72"/>
        <v>0</v>
      </c>
      <c r="V343" s="77">
        <f t="shared" si="64"/>
        <v>337</v>
      </c>
      <c r="W343" s="78">
        <f t="shared" si="65"/>
        <v>-1899.6568496795464</v>
      </c>
    </row>
    <row r="344" spans="9:23" x14ac:dyDescent="0.25">
      <c r="I344" s="79">
        <f t="shared" si="66"/>
        <v>107</v>
      </c>
      <c r="J344" s="72">
        <f t="shared" si="62"/>
        <v>0</v>
      </c>
      <c r="K344" s="80"/>
      <c r="L344" s="72">
        <f t="shared" si="61"/>
        <v>0</v>
      </c>
      <c r="M344" s="72">
        <f>0</f>
        <v>0</v>
      </c>
      <c r="N344" s="72">
        <f t="shared" si="67"/>
        <v>0</v>
      </c>
      <c r="O344" s="72">
        <f t="shared" si="68"/>
        <v>-1899.6568496795464</v>
      </c>
      <c r="P344" s="72">
        <f t="shared" si="69"/>
        <v>-9.4982842483977326</v>
      </c>
      <c r="Q344" s="72">
        <f t="shared" si="63"/>
        <v>-1909.1551339279442</v>
      </c>
      <c r="R344" s="74">
        <f t="shared" si="70"/>
        <v>0</v>
      </c>
      <c r="S344" s="75">
        <f>IF(I344&gt;0,Q344-(SUM($J$7:J344)+$E$35),0)</f>
        <v>-1909.1551339279442</v>
      </c>
      <c r="T344" s="76">
        <f t="shared" si="71"/>
        <v>0</v>
      </c>
      <c r="U344" s="76">
        <f t="shared" si="72"/>
        <v>0</v>
      </c>
      <c r="V344" s="77">
        <f t="shared" si="64"/>
        <v>338</v>
      </c>
      <c r="W344" s="78">
        <f t="shared" si="65"/>
        <v>-1909.1551339279442</v>
      </c>
    </row>
    <row r="345" spans="9:23" x14ac:dyDescent="0.25">
      <c r="I345" s="79">
        <f t="shared" si="66"/>
        <v>106</v>
      </c>
      <c r="J345" s="72">
        <f t="shared" si="62"/>
        <v>0</v>
      </c>
      <c r="K345" s="80"/>
      <c r="L345" s="72">
        <f t="shared" si="61"/>
        <v>0</v>
      </c>
      <c r="M345" s="72">
        <f>0</f>
        <v>0</v>
      </c>
      <c r="N345" s="72">
        <f t="shared" si="67"/>
        <v>0</v>
      </c>
      <c r="O345" s="72">
        <f t="shared" si="68"/>
        <v>-1909.1551339279442</v>
      </c>
      <c r="P345" s="72">
        <f t="shared" si="69"/>
        <v>-9.5457756696397222</v>
      </c>
      <c r="Q345" s="72">
        <f t="shared" si="63"/>
        <v>-1918.7009095975839</v>
      </c>
      <c r="R345" s="74">
        <f t="shared" si="70"/>
        <v>0</v>
      </c>
      <c r="S345" s="75">
        <f>IF(I345&gt;0,Q345-(SUM($J$7:J345)+$E$35),0)</f>
        <v>-1918.7009095975839</v>
      </c>
      <c r="T345" s="76">
        <f t="shared" si="71"/>
        <v>0</v>
      </c>
      <c r="U345" s="76">
        <f t="shared" si="72"/>
        <v>0</v>
      </c>
      <c r="V345" s="77">
        <f t="shared" si="64"/>
        <v>339</v>
      </c>
      <c r="W345" s="78">
        <f t="shared" si="65"/>
        <v>-1918.7009095975839</v>
      </c>
    </row>
    <row r="346" spans="9:23" x14ac:dyDescent="0.25">
      <c r="I346" s="79">
        <f t="shared" si="66"/>
        <v>105</v>
      </c>
      <c r="J346" s="72">
        <f t="shared" si="62"/>
        <v>0</v>
      </c>
      <c r="K346" s="80"/>
      <c r="L346" s="72">
        <f t="shared" si="61"/>
        <v>0</v>
      </c>
      <c r="M346" s="72">
        <f>0</f>
        <v>0</v>
      </c>
      <c r="N346" s="72">
        <f t="shared" si="67"/>
        <v>0</v>
      </c>
      <c r="O346" s="72">
        <f t="shared" si="68"/>
        <v>-1918.7009095975839</v>
      </c>
      <c r="P346" s="72">
        <f t="shared" si="69"/>
        <v>-9.5935045479879193</v>
      </c>
      <c r="Q346" s="72">
        <f t="shared" si="63"/>
        <v>-1928.2944141455719</v>
      </c>
      <c r="R346" s="74">
        <f t="shared" si="70"/>
        <v>0</v>
      </c>
      <c r="S346" s="75">
        <f>IF(I346&gt;0,Q346-(SUM($J$7:J346)+$E$35),0)</f>
        <v>-1928.2944141455719</v>
      </c>
      <c r="T346" s="76">
        <f t="shared" si="71"/>
        <v>0</v>
      </c>
      <c r="U346" s="76">
        <f t="shared" si="72"/>
        <v>0</v>
      </c>
      <c r="V346" s="77">
        <f t="shared" si="64"/>
        <v>340</v>
      </c>
      <c r="W346" s="78">
        <f t="shared" si="65"/>
        <v>-1928.2944141455719</v>
      </c>
    </row>
    <row r="347" spans="9:23" x14ac:dyDescent="0.25">
      <c r="I347" s="79">
        <f t="shared" si="66"/>
        <v>104</v>
      </c>
      <c r="J347" s="72">
        <f t="shared" si="62"/>
        <v>0</v>
      </c>
      <c r="K347" s="80"/>
      <c r="L347" s="72">
        <f t="shared" si="61"/>
        <v>0</v>
      </c>
      <c r="M347" s="72">
        <f>0</f>
        <v>0</v>
      </c>
      <c r="N347" s="72">
        <f t="shared" si="67"/>
        <v>0</v>
      </c>
      <c r="O347" s="72">
        <f t="shared" si="68"/>
        <v>-1928.2944141455719</v>
      </c>
      <c r="P347" s="72">
        <f t="shared" si="69"/>
        <v>-9.6414720707278594</v>
      </c>
      <c r="Q347" s="72">
        <f t="shared" si="63"/>
        <v>-1937.9358862162997</v>
      </c>
      <c r="R347" s="74">
        <f t="shared" si="70"/>
        <v>0</v>
      </c>
      <c r="S347" s="75">
        <f>IF(I347&gt;0,Q347-(SUM($J$7:J347)+$E$35),0)</f>
        <v>-1937.9358862162997</v>
      </c>
      <c r="T347" s="76">
        <f t="shared" si="71"/>
        <v>0</v>
      </c>
      <c r="U347" s="76">
        <f t="shared" si="72"/>
        <v>0</v>
      </c>
      <c r="V347" s="77">
        <f t="shared" si="64"/>
        <v>341</v>
      </c>
      <c r="W347" s="78">
        <f t="shared" si="65"/>
        <v>-1937.9358862162997</v>
      </c>
    </row>
    <row r="348" spans="9:23" x14ac:dyDescent="0.25">
      <c r="I348" s="79">
        <f t="shared" si="66"/>
        <v>103</v>
      </c>
      <c r="J348" s="72">
        <f t="shared" si="62"/>
        <v>0</v>
      </c>
      <c r="K348" s="80"/>
      <c r="L348" s="72">
        <f t="shared" si="61"/>
        <v>0</v>
      </c>
      <c r="M348" s="72">
        <f>0</f>
        <v>0</v>
      </c>
      <c r="N348" s="72">
        <f t="shared" si="67"/>
        <v>0</v>
      </c>
      <c r="O348" s="72">
        <f t="shared" si="68"/>
        <v>-1937.9358862162997</v>
      </c>
      <c r="P348" s="72">
        <f t="shared" si="69"/>
        <v>-9.6896794310814993</v>
      </c>
      <c r="Q348" s="72">
        <f t="shared" si="63"/>
        <v>-1947.6255656473811</v>
      </c>
      <c r="R348" s="74">
        <f t="shared" si="70"/>
        <v>0</v>
      </c>
      <c r="S348" s="75">
        <f>IF(I348&gt;0,Q348-(SUM($J$7:J348)+$E$35),0)</f>
        <v>-1947.6255656473811</v>
      </c>
      <c r="T348" s="76">
        <f t="shared" si="71"/>
        <v>0</v>
      </c>
      <c r="U348" s="76">
        <f t="shared" si="72"/>
        <v>0</v>
      </c>
      <c r="V348" s="77">
        <f t="shared" si="64"/>
        <v>342</v>
      </c>
      <c r="W348" s="78">
        <f t="shared" si="65"/>
        <v>-1947.6255656473811</v>
      </c>
    </row>
    <row r="349" spans="9:23" x14ac:dyDescent="0.25">
      <c r="I349" s="79">
        <f t="shared" si="66"/>
        <v>102</v>
      </c>
      <c r="J349" s="72">
        <f t="shared" si="62"/>
        <v>0</v>
      </c>
      <c r="K349" s="80"/>
      <c r="L349" s="72">
        <f t="shared" si="61"/>
        <v>0</v>
      </c>
      <c r="M349" s="72">
        <f>0</f>
        <v>0</v>
      </c>
      <c r="N349" s="72">
        <f t="shared" si="67"/>
        <v>0</v>
      </c>
      <c r="O349" s="72">
        <f t="shared" si="68"/>
        <v>-1947.6255656473811</v>
      </c>
      <c r="P349" s="72">
        <f t="shared" si="69"/>
        <v>-9.7381278282369053</v>
      </c>
      <c r="Q349" s="72">
        <f t="shared" si="63"/>
        <v>-1957.363693475618</v>
      </c>
      <c r="R349" s="74">
        <f t="shared" si="70"/>
        <v>0</v>
      </c>
      <c r="S349" s="75">
        <f>IF(I349&gt;0,Q349-(SUM($J$7:J349)+$E$35),0)</f>
        <v>-1957.363693475618</v>
      </c>
      <c r="T349" s="76">
        <f t="shared" si="71"/>
        <v>0</v>
      </c>
      <c r="U349" s="76">
        <f t="shared" si="72"/>
        <v>0</v>
      </c>
      <c r="V349" s="77">
        <f t="shared" si="64"/>
        <v>343</v>
      </c>
      <c r="W349" s="78">
        <f t="shared" si="65"/>
        <v>-1957.363693475618</v>
      </c>
    </row>
    <row r="350" spans="9:23" x14ac:dyDescent="0.25">
      <c r="I350" s="79">
        <f t="shared" si="66"/>
        <v>101</v>
      </c>
      <c r="J350" s="72">
        <f t="shared" si="62"/>
        <v>0</v>
      </c>
      <c r="K350" s="80"/>
      <c r="L350" s="72">
        <f t="shared" si="61"/>
        <v>0</v>
      </c>
      <c r="M350" s="72">
        <f>0</f>
        <v>0</v>
      </c>
      <c r="N350" s="72">
        <f t="shared" si="67"/>
        <v>0</v>
      </c>
      <c r="O350" s="72">
        <f t="shared" si="68"/>
        <v>-1957.363693475618</v>
      </c>
      <c r="P350" s="72">
        <f t="shared" si="69"/>
        <v>-9.7868184673780902</v>
      </c>
      <c r="Q350" s="72">
        <f t="shared" si="63"/>
        <v>-1967.150511942996</v>
      </c>
      <c r="R350" s="74">
        <f t="shared" si="70"/>
        <v>0</v>
      </c>
      <c r="S350" s="75">
        <f>IF(I350&gt;0,Q350-(SUM($J$7:J350)+$E$35),0)</f>
        <v>-1967.150511942996</v>
      </c>
      <c r="T350" s="76">
        <f t="shared" si="71"/>
        <v>0</v>
      </c>
      <c r="U350" s="76">
        <f t="shared" si="72"/>
        <v>0</v>
      </c>
      <c r="V350" s="77">
        <f t="shared" si="64"/>
        <v>344</v>
      </c>
      <c r="W350" s="78">
        <f t="shared" si="65"/>
        <v>-1967.150511942996</v>
      </c>
    </row>
    <row r="351" spans="9:23" x14ac:dyDescent="0.25">
      <c r="I351" s="79">
        <f t="shared" si="66"/>
        <v>100</v>
      </c>
      <c r="J351" s="72">
        <f t="shared" si="62"/>
        <v>0</v>
      </c>
      <c r="K351" s="80"/>
      <c r="L351" s="72">
        <f t="shared" si="61"/>
        <v>0</v>
      </c>
      <c r="M351" s="72">
        <f>0</f>
        <v>0</v>
      </c>
      <c r="N351" s="72">
        <f t="shared" si="67"/>
        <v>0</v>
      </c>
      <c r="O351" s="72">
        <f t="shared" si="68"/>
        <v>-1967.150511942996</v>
      </c>
      <c r="P351" s="72">
        <f t="shared" si="69"/>
        <v>-9.8357525597149795</v>
      </c>
      <c r="Q351" s="72">
        <f t="shared" si="63"/>
        <v>-1976.986264502711</v>
      </c>
      <c r="R351" s="74">
        <f t="shared" si="70"/>
        <v>0</v>
      </c>
      <c r="S351" s="75">
        <f>IF(I351&gt;0,Q351-(SUM($J$7:J351)+$E$35),0)</f>
        <v>-1976.986264502711</v>
      </c>
      <c r="T351" s="76">
        <f t="shared" si="71"/>
        <v>0</v>
      </c>
      <c r="U351" s="76">
        <f t="shared" si="72"/>
        <v>0</v>
      </c>
      <c r="V351" s="77">
        <f t="shared" si="64"/>
        <v>345</v>
      </c>
      <c r="W351" s="78">
        <f t="shared" si="65"/>
        <v>-1976.986264502711</v>
      </c>
    </row>
    <row r="352" spans="9:23" x14ac:dyDescent="0.25">
      <c r="I352" s="79">
        <f t="shared" si="66"/>
        <v>99</v>
      </c>
      <c r="J352" s="72">
        <f t="shared" si="62"/>
        <v>0</v>
      </c>
      <c r="K352" s="80"/>
      <c r="L352" s="72">
        <f t="shared" si="61"/>
        <v>0</v>
      </c>
      <c r="M352" s="72">
        <f>0</f>
        <v>0</v>
      </c>
      <c r="N352" s="72">
        <f t="shared" si="67"/>
        <v>0</v>
      </c>
      <c r="O352" s="72">
        <f t="shared" si="68"/>
        <v>-1976.986264502711</v>
      </c>
      <c r="P352" s="72">
        <f t="shared" si="69"/>
        <v>-9.8849313225135553</v>
      </c>
      <c r="Q352" s="72">
        <f t="shared" si="63"/>
        <v>-1986.8711958252245</v>
      </c>
      <c r="R352" s="74">
        <f t="shared" si="70"/>
        <v>0</v>
      </c>
      <c r="S352" s="75">
        <f>IF(I352&gt;0,Q352-(SUM($J$7:J352)+$E$35),0)</f>
        <v>-1986.8711958252245</v>
      </c>
      <c r="T352" s="76">
        <f t="shared" si="71"/>
        <v>0</v>
      </c>
      <c r="U352" s="76">
        <f t="shared" si="72"/>
        <v>0</v>
      </c>
      <c r="V352" s="77">
        <f t="shared" si="64"/>
        <v>346</v>
      </c>
      <c r="W352" s="78">
        <f t="shared" si="65"/>
        <v>-1986.8711958252245</v>
      </c>
    </row>
    <row r="353" spans="9:23" x14ac:dyDescent="0.25">
      <c r="I353" s="79">
        <f t="shared" si="66"/>
        <v>98</v>
      </c>
      <c r="J353" s="72">
        <f t="shared" si="62"/>
        <v>0</v>
      </c>
      <c r="K353" s="80"/>
      <c r="L353" s="72">
        <f t="shared" si="61"/>
        <v>0</v>
      </c>
      <c r="M353" s="72">
        <f>0</f>
        <v>0</v>
      </c>
      <c r="N353" s="72">
        <f t="shared" si="67"/>
        <v>0</v>
      </c>
      <c r="O353" s="72">
        <f t="shared" si="68"/>
        <v>-1986.8711958252245</v>
      </c>
      <c r="P353" s="72">
        <f t="shared" si="69"/>
        <v>-9.9343559791261224</v>
      </c>
      <c r="Q353" s="72">
        <f t="shared" si="63"/>
        <v>-1996.8055518043507</v>
      </c>
      <c r="R353" s="74">
        <f t="shared" si="70"/>
        <v>0</v>
      </c>
      <c r="S353" s="75">
        <f>IF(I353&gt;0,Q353-(SUM($J$7:J353)+$E$35),0)</f>
        <v>-1996.8055518043507</v>
      </c>
      <c r="T353" s="76">
        <f t="shared" si="71"/>
        <v>0</v>
      </c>
      <c r="U353" s="76">
        <f t="shared" si="72"/>
        <v>0</v>
      </c>
      <c r="V353" s="77">
        <f t="shared" si="64"/>
        <v>347</v>
      </c>
      <c r="W353" s="78">
        <f t="shared" si="65"/>
        <v>-1996.8055518043507</v>
      </c>
    </row>
    <row r="354" spans="9:23" x14ac:dyDescent="0.25">
      <c r="I354" s="79">
        <f t="shared" si="66"/>
        <v>97</v>
      </c>
      <c r="J354" s="72">
        <f t="shared" si="62"/>
        <v>0</v>
      </c>
      <c r="K354" s="80"/>
      <c r="L354" s="72">
        <f t="shared" si="61"/>
        <v>0</v>
      </c>
      <c r="M354" s="72">
        <f>0</f>
        <v>0</v>
      </c>
      <c r="N354" s="72">
        <f t="shared" si="67"/>
        <v>0</v>
      </c>
      <c r="O354" s="72">
        <f t="shared" si="68"/>
        <v>-1996.8055518043507</v>
      </c>
      <c r="P354" s="72">
        <f t="shared" si="69"/>
        <v>-9.9840277590217532</v>
      </c>
      <c r="Q354" s="72">
        <f t="shared" si="63"/>
        <v>-2006.7895795633724</v>
      </c>
      <c r="R354" s="74">
        <f t="shared" si="70"/>
        <v>0</v>
      </c>
      <c r="S354" s="75">
        <f>IF(I354&gt;0,Q354-(SUM($J$7:J354)+$E$35),0)</f>
        <v>-2006.7895795633724</v>
      </c>
      <c r="T354" s="76">
        <f t="shared" si="71"/>
        <v>0</v>
      </c>
      <c r="U354" s="76">
        <f t="shared" si="72"/>
        <v>0</v>
      </c>
      <c r="V354" s="77">
        <f t="shared" si="64"/>
        <v>348</v>
      </c>
      <c r="W354" s="78">
        <f t="shared" si="65"/>
        <v>-2006.7895795633724</v>
      </c>
    </row>
    <row r="355" spans="9:23" x14ac:dyDescent="0.25">
      <c r="I355" s="82">
        <f t="shared" si="66"/>
        <v>96</v>
      </c>
      <c r="J355" s="72">
        <f t="shared" si="62"/>
        <v>0</v>
      </c>
      <c r="K355" s="83"/>
      <c r="L355" s="72">
        <f t="shared" si="61"/>
        <v>24.95</v>
      </c>
      <c r="M355" s="72">
        <f>0</f>
        <v>0</v>
      </c>
      <c r="N355" s="72">
        <f t="shared" si="67"/>
        <v>0</v>
      </c>
      <c r="O355" s="72">
        <f t="shared" si="68"/>
        <v>-2031.7395795633724</v>
      </c>
      <c r="P355" s="72">
        <f t="shared" si="69"/>
        <v>-10.158697897816863</v>
      </c>
      <c r="Q355" s="72">
        <f t="shared" si="63"/>
        <v>-2041.8982774611893</v>
      </c>
      <c r="R355" s="74">
        <f t="shared" si="70"/>
        <v>-24.95</v>
      </c>
      <c r="S355" s="75">
        <f>IF(I355&gt;0,Q355-(SUM($J$7:J355)+$E$35),0)</f>
        <v>-2041.8982774611893</v>
      </c>
      <c r="T355" s="76">
        <f t="shared" si="71"/>
        <v>0</v>
      </c>
      <c r="U355" s="76">
        <f t="shared" si="72"/>
        <v>0</v>
      </c>
      <c r="V355" s="77">
        <f t="shared" si="64"/>
        <v>349</v>
      </c>
      <c r="W355" s="78">
        <f t="shared" si="65"/>
        <v>-2041.8982774611893</v>
      </c>
    </row>
    <row r="356" spans="9:23" x14ac:dyDescent="0.25">
      <c r="I356" s="79">
        <f t="shared" si="66"/>
        <v>95</v>
      </c>
      <c r="J356" s="72">
        <f t="shared" si="62"/>
        <v>0</v>
      </c>
      <c r="K356" s="80"/>
      <c r="L356" s="72">
        <f t="shared" si="61"/>
        <v>0</v>
      </c>
      <c r="M356" s="72">
        <f>0</f>
        <v>0</v>
      </c>
      <c r="N356" s="72">
        <f t="shared" si="67"/>
        <v>0</v>
      </c>
      <c r="O356" s="72">
        <f t="shared" si="68"/>
        <v>-2041.8982774611893</v>
      </c>
      <c r="P356" s="72">
        <f t="shared" si="69"/>
        <v>-10.209491387305947</v>
      </c>
      <c r="Q356" s="72">
        <f t="shared" si="63"/>
        <v>-2052.1077688484952</v>
      </c>
      <c r="R356" s="74">
        <f t="shared" si="70"/>
        <v>0</v>
      </c>
      <c r="S356" s="75">
        <f>IF(I356&gt;0,Q356-(SUM($J$7:J356)+$E$35),0)</f>
        <v>-2052.1077688484952</v>
      </c>
      <c r="T356" s="76">
        <f t="shared" si="71"/>
        <v>0</v>
      </c>
      <c r="U356" s="76">
        <f t="shared" si="72"/>
        <v>0</v>
      </c>
      <c r="V356" s="77">
        <f t="shared" si="64"/>
        <v>350</v>
      </c>
      <c r="W356" s="78">
        <f t="shared" si="65"/>
        <v>-2052.1077688484952</v>
      </c>
    </row>
    <row r="357" spans="9:23" x14ac:dyDescent="0.25">
      <c r="I357" s="79">
        <f t="shared" si="66"/>
        <v>94</v>
      </c>
      <c r="J357" s="72">
        <f t="shared" si="62"/>
        <v>0</v>
      </c>
      <c r="K357" s="80"/>
      <c r="L357" s="72">
        <f t="shared" ref="L357:L420" si="73">IF(I357&gt;0,IF((MOD(I357,12)=0),$B$22+$B$48*$B$35,$B$48*$B$35),0)</f>
        <v>0</v>
      </c>
      <c r="M357" s="72">
        <f>0</f>
        <v>0</v>
      </c>
      <c r="N357" s="72">
        <f t="shared" si="67"/>
        <v>0</v>
      </c>
      <c r="O357" s="72">
        <f t="shared" si="68"/>
        <v>-2052.1077688484952</v>
      </c>
      <c r="P357" s="72">
        <f t="shared" si="69"/>
        <v>-10.260538844242475</v>
      </c>
      <c r="Q357" s="72">
        <f t="shared" si="63"/>
        <v>-2062.3683076927377</v>
      </c>
      <c r="R357" s="74">
        <f t="shared" si="70"/>
        <v>0</v>
      </c>
      <c r="S357" s="75">
        <f>IF(I357&gt;0,Q357-(SUM($J$7:J357)+$E$35),0)</f>
        <v>-2062.3683076927377</v>
      </c>
      <c r="T357" s="76">
        <f t="shared" si="71"/>
        <v>0</v>
      </c>
      <c r="U357" s="76">
        <f t="shared" si="72"/>
        <v>0</v>
      </c>
      <c r="V357" s="77">
        <f t="shared" si="64"/>
        <v>351</v>
      </c>
      <c r="W357" s="78">
        <f t="shared" si="65"/>
        <v>-2062.3683076927377</v>
      </c>
    </row>
    <row r="358" spans="9:23" x14ac:dyDescent="0.25">
      <c r="I358" s="79">
        <f t="shared" si="66"/>
        <v>93</v>
      </c>
      <c r="J358" s="72">
        <f t="shared" si="62"/>
        <v>0</v>
      </c>
      <c r="K358" s="80"/>
      <c r="L358" s="72">
        <f t="shared" si="73"/>
        <v>0</v>
      </c>
      <c r="M358" s="72">
        <f>0</f>
        <v>0</v>
      </c>
      <c r="N358" s="72">
        <f t="shared" si="67"/>
        <v>0</v>
      </c>
      <c r="O358" s="72">
        <f t="shared" si="68"/>
        <v>-2062.3683076927377</v>
      </c>
      <c r="P358" s="72">
        <f t="shared" si="69"/>
        <v>-10.311841538463689</v>
      </c>
      <c r="Q358" s="72">
        <f t="shared" si="63"/>
        <v>-2072.6801492312015</v>
      </c>
      <c r="R358" s="74">
        <f t="shared" si="70"/>
        <v>0</v>
      </c>
      <c r="S358" s="75">
        <f>IF(I358&gt;0,Q358-(SUM($J$7:J358)+$E$35),0)</f>
        <v>-2072.6801492312015</v>
      </c>
      <c r="T358" s="76">
        <f t="shared" si="71"/>
        <v>0</v>
      </c>
      <c r="U358" s="76">
        <f t="shared" si="72"/>
        <v>0</v>
      </c>
      <c r="V358" s="77">
        <f t="shared" si="64"/>
        <v>352</v>
      </c>
      <c r="W358" s="78">
        <f t="shared" si="65"/>
        <v>-2072.6801492312015</v>
      </c>
    </row>
    <row r="359" spans="9:23" x14ac:dyDescent="0.25">
      <c r="I359" s="79">
        <f t="shared" si="66"/>
        <v>92</v>
      </c>
      <c r="J359" s="72">
        <f t="shared" si="62"/>
        <v>0</v>
      </c>
      <c r="K359" s="80"/>
      <c r="L359" s="72">
        <f t="shared" si="73"/>
        <v>0</v>
      </c>
      <c r="M359" s="72">
        <f>0</f>
        <v>0</v>
      </c>
      <c r="N359" s="72">
        <f t="shared" si="67"/>
        <v>0</v>
      </c>
      <c r="O359" s="72">
        <f t="shared" si="68"/>
        <v>-2072.6801492312015</v>
      </c>
      <c r="P359" s="72">
        <f t="shared" si="69"/>
        <v>-10.363400746156008</v>
      </c>
      <c r="Q359" s="72">
        <f t="shared" si="63"/>
        <v>-2083.0435499773575</v>
      </c>
      <c r="R359" s="74">
        <f t="shared" si="70"/>
        <v>0</v>
      </c>
      <c r="S359" s="75">
        <f>IF(I359&gt;0,Q359-(SUM($J$7:J359)+$E$35),0)</f>
        <v>-2083.0435499773575</v>
      </c>
      <c r="T359" s="76">
        <f t="shared" si="71"/>
        <v>0</v>
      </c>
      <c r="U359" s="76">
        <f t="shared" si="72"/>
        <v>0</v>
      </c>
      <c r="V359" s="77">
        <f t="shared" si="64"/>
        <v>353</v>
      </c>
      <c r="W359" s="78">
        <f t="shared" si="65"/>
        <v>-2083.0435499773575</v>
      </c>
    </row>
    <row r="360" spans="9:23" x14ac:dyDescent="0.25">
      <c r="I360" s="79">
        <f t="shared" si="66"/>
        <v>91</v>
      </c>
      <c r="J360" s="72">
        <f t="shared" si="62"/>
        <v>0</v>
      </c>
      <c r="K360" s="80"/>
      <c r="L360" s="72">
        <f t="shared" si="73"/>
        <v>0</v>
      </c>
      <c r="M360" s="72">
        <f>0</f>
        <v>0</v>
      </c>
      <c r="N360" s="72">
        <f t="shared" si="67"/>
        <v>0</v>
      </c>
      <c r="O360" s="72">
        <f t="shared" si="68"/>
        <v>-2083.0435499773575</v>
      </c>
      <c r="P360" s="72">
        <f t="shared" si="69"/>
        <v>-10.415217749886788</v>
      </c>
      <c r="Q360" s="72">
        <f t="shared" si="63"/>
        <v>-2093.4587677272443</v>
      </c>
      <c r="R360" s="74">
        <f t="shared" si="70"/>
        <v>0</v>
      </c>
      <c r="S360" s="75">
        <f>IF(I360&gt;0,Q360-(SUM($J$7:J360)+$E$35),0)</f>
        <v>-2093.4587677272443</v>
      </c>
      <c r="T360" s="76">
        <f t="shared" si="71"/>
        <v>0</v>
      </c>
      <c r="U360" s="76">
        <f t="shared" si="72"/>
        <v>0</v>
      </c>
      <c r="V360" s="77">
        <f t="shared" si="64"/>
        <v>354</v>
      </c>
      <c r="W360" s="78">
        <f t="shared" si="65"/>
        <v>-2093.4587677272443</v>
      </c>
    </row>
    <row r="361" spans="9:23" x14ac:dyDescent="0.25">
      <c r="I361" s="79">
        <f t="shared" si="66"/>
        <v>90</v>
      </c>
      <c r="J361" s="72">
        <f t="shared" si="62"/>
        <v>0</v>
      </c>
      <c r="K361" s="80"/>
      <c r="L361" s="72">
        <f t="shared" si="73"/>
        <v>0</v>
      </c>
      <c r="M361" s="72">
        <f>0</f>
        <v>0</v>
      </c>
      <c r="N361" s="72">
        <f t="shared" si="67"/>
        <v>0</v>
      </c>
      <c r="O361" s="72">
        <f t="shared" si="68"/>
        <v>-2093.4587677272443</v>
      </c>
      <c r="P361" s="72">
        <f t="shared" si="69"/>
        <v>-10.467293838636222</v>
      </c>
      <c r="Q361" s="72">
        <f t="shared" si="63"/>
        <v>-2103.9260615658804</v>
      </c>
      <c r="R361" s="74">
        <f t="shared" si="70"/>
        <v>0</v>
      </c>
      <c r="S361" s="75">
        <f>IF(I361&gt;0,Q361-(SUM($J$7:J361)+$E$35),0)</f>
        <v>-2103.9260615658804</v>
      </c>
      <c r="T361" s="76">
        <f t="shared" si="71"/>
        <v>0</v>
      </c>
      <c r="U361" s="76">
        <f t="shared" si="72"/>
        <v>0</v>
      </c>
      <c r="V361" s="77">
        <f t="shared" si="64"/>
        <v>355</v>
      </c>
      <c r="W361" s="78">
        <f t="shared" si="65"/>
        <v>-2103.9260615658804</v>
      </c>
    </row>
    <row r="362" spans="9:23" x14ac:dyDescent="0.25">
      <c r="I362" s="79">
        <f t="shared" si="66"/>
        <v>89</v>
      </c>
      <c r="J362" s="72">
        <f t="shared" si="62"/>
        <v>0</v>
      </c>
      <c r="K362" s="80"/>
      <c r="L362" s="72">
        <f t="shared" si="73"/>
        <v>0</v>
      </c>
      <c r="M362" s="72">
        <f>0</f>
        <v>0</v>
      </c>
      <c r="N362" s="72">
        <f t="shared" si="67"/>
        <v>0</v>
      </c>
      <c r="O362" s="72">
        <f t="shared" si="68"/>
        <v>-2103.9260615658804</v>
      </c>
      <c r="P362" s="72">
        <f t="shared" si="69"/>
        <v>-10.519630307829402</v>
      </c>
      <c r="Q362" s="72">
        <f t="shared" si="63"/>
        <v>-2114.4456918737096</v>
      </c>
      <c r="R362" s="74">
        <f t="shared" si="70"/>
        <v>0</v>
      </c>
      <c r="S362" s="75">
        <f>IF(I362&gt;0,Q362-(SUM($J$7:J362)+$E$35),0)</f>
        <v>-2114.4456918737096</v>
      </c>
      <c r="T362" s="76">
        <f t="shared" si="71"/>
        <v>0</v>
      </c>
      <c r="U362" s="76">
        <f t="shared" si="72"/>
        <v>0</v>
      </c>
      <c r="V362" s="77">
        <f t="shared" si="64"/>
        <v>356</v>
      </c>
      <c r="W362" s="78">
        <f t="shared" si="65"/>
        <v>-2114.4456918737096</v>
      </c>
    </row>
    <row r="363" spans="9:23" x14ac:dyDescent="0.25">
      <c r="I363" s="79">
        <f t="shared" si="66"/>
        <v>88</v>
      </c>
      <c r="J363" s="72">
        <f t="shared" si="62"/>
        <v>0</v>
      </c>
      <c r="K363" s="80"/>
      <c r="L363" s="72">
        <f t="shared" si="73"/>
        <v>0</v>
      </c>
      <c r="M363" s="72">
        <f>0</f>
        <v>0</v>
      </c>
      <c r="N363" s="72">
        <f t="shared" si="67"/>
        <v>0</v>
      </c>
      <c r="O363" s="72">
        <f t="shared" si="68"/>
        <v>-2114.4456918737096</v>
      </c>
      <c r="P363" s="72">
        <f t="shared" si="69"/>
        <v>-10.572228459368548</v>
      </c>
      <c r="Q363" s="72">
        <f t="shared" si="63"/>
        <v>-2125.0179203330781</v>
      </c>
      <c r="R363" s="74">
        <f t="shared" si="70"/>
        <v>0</v>
      </c>
      <c r="S363" s="75">
        <f>IF(I363&gt;0,Q363-(SUM($J$7:J363)+$E$35),0)</f>
        <v>-2125.0179203330781</v>
      </c>
      <c r="T363" s="76">
        <f t="shared" si="71"/>
        <v>0</v>
      </c>
      <c r="U363" s="76">
        <f t="shared" si="72"/>
        <v>0</v>
      </c>
      <c r="V363" s="77">
        <f t="shared" si="64"/>
        <v>357</v>
      </c>
      <c r="W363" s="78">
        <f t="shared" si="65"/>
        <v>-2125.0179203330781</v>
      </c>
    </row>
    <row r="364" spans="9:23" x14ac:dyDescent="0.25">
      <c r="I364" s="79">
        <f t="shared" si="66"/>
        <v>87</v>
      </c>
      <c r="J364" s="72">
        <f t="shared" si="62"/>
        <v>0</v>
      </c>
      <c r="K364" s="80"/>
      <c r="L364" s="72">
        <f t="shared" si="73"/>
        <v>0</v>
      </c>
      <c r="M364" s="72">
        <f>0</f>
        <v>0</v>
      </c>
      <c r="N364" s="72">
        <f t="shared" si="67"/>
        <v>0</v>
      </c>
      <c r="O364" s="72">
        <f t="shared" si="68"/>
        <v>-2125.0179203330781</v>
      </c>
      <c r="P364" s="72">
        <f t="shared" si="69"/>
        <v>-10.62508960166539</v>
      </c>
      <c r="Q364" s="72">
        <f t="shared" si="63"/>
        <v>-2135.6430099347435</v>
      </c>
      <c r="R364" s="74">
        <f t="shared" si="70"/>
        <v>0</v>
      </c>
      <c r="S364" s="75">
        <f>IF(I364&gt;0,Q364-(SUM($J$7:J364)+$E$35),0)</f>
        <v>-2135.6430099347435</v>
      </c>
      <c r="T364" s="76">
        <f t="shared" si="71"/>
        <v>0</v>
      </c>
      <c r="U364" s="76">
        <f t="shared" si="72"/>
        <v>0</v>
      </c>
      <c r="V364" s="77">
        <f t="shared" si="64"/>
        <v>358</v>
      </c>
      <c r="W364" s="78">
        <f t="shared" si="65"/>
        <v>-2135.6430099347435</v>
      </c>
    </row>
    <row r="365" spans="9:23" x14ac:dyDescent="0.25">
      <c r="I365" s="79">
        <f t="shared" si="66"/>
        <v>86</v>
      </c>
      <c r="J365" s="72">
        <f t="shared" si="62"/>
        <v>0</v>
      </c>
      <c r="K365" s="80"/>
      <c r="L365" s="72">
        <f t="shared" si="73"/>
        <v>0</v>
      </c>
      <c r="M365" s="72">
        <f>0</f>
        <v>0</v>
      </c>
      <c r="N365" s="72">
        <f t="shared" si="67"/>
        <v>0</v>
      </c>
      <c r="O365" s="72">
        <f t="shared" si="68"/>
        <v>-2135.6430099347435</v>
      </c>
      <c r="P365" s="72">
        <f t="shared" si="69"/>
        <v>-10.678215049673717</v>
      </c>
      <c r="Q365" s="72">
        <f t="shared" si="63"/>
        <v>-2146.3212249844173</v>
      </c>
      <c r="R365" s="74">
        <f t="shared" si="70"/>
        <v>0</v>
      </c>
      <c r="S365" s="75">
        <f>IF(I365&gt;0,Q365-(SUM($J$7:J365)+$E$35),0)</f>
        <v>-2146.3212249844173</v>
      </c>
      <c r="T365" s="76">
        <f t="shared" si="71"/>
        <v>0</v>
      </c>
      <c r="U365" s="76">
        <f t="shared" si="72"/>
        <v>0</v>
      </c>
      <c r="V365" s="77">
        <f t="shared" si="64"/>
        <v>359</v>
      </c>
      <c r="W365" s="78">
        <f t="shared" si="65"/>
        <v>-2146.3212249844173</v>
      </c>
    </row>
    <row r="366" spans="9:23" x14ac:dyDescent="0.25">
      <c r="I366" s="79">
        <f t="shared" si="66"/>
        <v>85</v>
      </c>
      <c r="J366" s="72">
        <f t="shared" si="62"/>
        <v>0</v>
      </c>
      <c r="K366" s="80"/>
      <c r="L366" s="72">
        <f t="shared" si="73"/>
        <v>0</v>
      </c>
      <c r="M366" s="72">
        <f>0</f>
        <v>0</v>
      </c>
      <c r="N366" s="72">
        <f t="shared" si="67"/>
        <v>0</v>
      </c>
      <c r="O366" s="72">
        <f t="shared" si="68"/>
        <v>-2146.3212249844173</v>
      </c>
      <c r="P366" s="72">
        <f t="shared" si="69"/>
        <v>-10.731606124922086</v>
      </c>
      <c r="Q366" s="72">
        <f t="shared" si="63"/>
        <v>-2157.0528311093394</v>
      </c>
      <c r="R366" s="74">
        <f t="shared" si="70"/>
        <v>0</v>
      </c>
      <c r="S366" s="75">
        <f>IF(I366&gt;0,Q366-(SUM($J$7:J366)+$E$35),0)</f>
        <v>-2157.0528311093394</v>
      </c>
      <c r="T366" s="76">
        <f t="shared" si="71"/>
        <v>0</v>
      </c>
      <c r="U366" s="76">
        <f t="shared" si="72"/>
        <v>0</v>
      </c>
      <c r="V366" s="77">
        <f t="shared" si="64"/>
        <v>360</v>
      </c>
      <c r="W366" s="78">
        <f t="shared" si="65"/>
        <v>-2157.0528311093394</v>
      </c>
    </row>
    <row r="367" spans="9:23" x14ac:dyDescent="0.25">
      <c r="I367" s="82">
        <f t="shared" si="66"/>
        <v>84</v>
      </c>
      <c r="J367" s="72">
        <f t="shared" si="62"/>
        <v>0</v>
      </c>
      <c r="K367" s="83"/>
      <c r="L367" s="72">
        <f t="shared" si="73"/>
        <v>24.95</v>
      </c>
      <c r="M367" s="72">
        <f>0</f>
        <v>0</v>
      </c>
      <c r="N367" s="72">
        <f t="shared" si="67"/>
        <v>0</v>
      </c>
      <c r="O367" s="72">
        <f t="shared" si="68"/>
        <v>-2182.0028311093392</v>
      </c>
      <c r="P367" s="72">
        <f t="shared" si="69"/>
        <v>-10.910014155546696</v>
      </c>
      <c r="Q367" s="72">
        <f t="shared" si="63"/>
        <v>-2192.9128452648861</v>
      </c>
      <c r="R367" s="74">
        <f t="shared" si="70"/>
        <v>-24.95</v>
      </c>
      <c r="S367" s="75">
        <f>IF(I367&gt;0,Q367-(SUM($J$7:J367)+$E$35),0)</f>
        <v>-2192.9128452648861</v>
      </c>
      <c r="T367" s="76">
        <f t="shared" si="71"/>
        <v>0</v>
      </c>
      <c r="U367" s="76">
        <f t="shared" si="72"/>
        <v>0</v>
      </c>
      <c r="V367" s="77">
        <f t="shared" si="64"/>
        <v>361</v>
      </c>
      <c r="W367" s="78">
        <f t="shared" si="65"/>
        <v>-2192.9128452648861</v>
      </c>
    </row>
    <row r="368" spans="9:23" x14ac:dyDescent="0.25">
      <c r="I368" s="79">
        <f t="shared" si="66"/>
        <v>83</v>
      </c>
      <c r="J368" s="72">
        <f t="shared" si="62"/>
        <v>0</v>
      </c>
      <c r="K368" s="80"/>
      <c r="L368" s="72">
        <f t="shared" si="73"/>
        <v>0</v>
      </c>
      <c r="M368" s="72">
        <f>0</f>
        <v>0</v>
      </c>
      <c r="N368" s="72">
        <f t="shared" si="67"/>
        <v>0</v>
      </c>
      <c r="O368" s="72">
        <f t="shared" si="68"/>
        <v>-2192.9128452648861</v>
      </c>
      <c r="P368" s="72">
        <f t="shared" si="69"/>
        <v>-10.964564226324431</v>
      </c>
      <c r="Q368" s="72">
        <f t="shared" si="63"/>
        <v>-2203.8774094912105</v>
      </c>
      <c r="R368" s="74">
        <f t="shared" si="70"/>
        <v>0</v>
      </c>
      <c r="S368" s="75">
        <f>IF(I368&gt;0,Q368-(SUM($J$7:J368)+$E$35),0)</f>
        <v>-2203.8774094912105</v>
      </c>
      <c r="T368" s="76">
        <f t="shared" si="71"/>
        <v>0</v>
      </c>
      <c r="U368" s="76">
        <f t="shared" si="72"/>
        <v>0</v>
      </c>
      <c r="V368" s="77">
        <f t="shared" si="64"/>
        <v>362</v>
      </c>
      <c r="W368" s="78">
        <f t="shared" si="65"/>
        <v>-2203.8774094912105</v>
      </c>
    </row>
    <row r="369" spans="9:23" x14ac:dyDescent="0.25">
      <c r="I369" s="79">
        <f t="shared" si="66"/>
        <v>82</v>
      </c>
      <c r="J369" s="72">
        <f t="shared" si="62"/>
        <v>0</v>
      </c>
      <c r="K369" s="80"/>
      <c r="L369" s="72">
        <f t="shared" si="73"/>
        <v>0</v>
      </c>
      <c r="M369" s="72">
        <f>0</f>
        <v>0</v>
      </c>
      <c r="N369" s="72">
        <f t="shared" si="67"/>
        <v>0</v>
      </c>
      <c r="O369" s="72">
        <f t="shared" si="68"/>
        <v>-2203.8774094912105</v>
      </c>
      <c r="P369" s="72">
        <f t="shared" si="69"/>
        <v>-11.019387047456053</v>
      </c>
      <c r="Q369" s="72">
        <f t="shared" si="63"/>
        <v>-2214.8967965386664</v>
      </c>
      <c r="R369" s="74">
        <f t="shared" si="70"/>
        <v>0</v>
      </c>
      <c r="S369" s="75">
        <f>IF(I369&gt;0,Q369-(SUM($J$7:J369)+$E$35),0)</f>
        <v>-2214.8967965386664</v>
      </c>
      <c r="T369" s="76">
        <f t="shared" si="71"/>
        <v>0</v>
      </c>
      <c r="U369" s="76">
        <f t="shared" si="72"/>
        <v>0</v>
      </c>
      <c r="V369" s="77">
        <f t="shared" si="64"/>
        <v>363</v>
      </c>
      <c r="W369" s="78">
        <f t="shared" si="65"/>
        <v>-2214.8967965386664</v>
      </c>
    </row>
    <row r="370" spans="9:23" x14ac:dyDescent="0.25">
      <c r="I370" s="79">
        <f t="shared" si="66"/>
        <v>81</v>
      </c>
      <c r="J370" s="72">
        <f t="shared" si="62"/>
        <v>0</v>
      </c>
      <c r="K370" s="80"/>
      <c r="L370" s="72">
        <f t="shared" si="73"/>
        <v>0</v>
      </c>
      <c r="M370" s="72">
        <f>0</f>
        <v>0</v>
      </c>
      <c r="N370" s="72">
        <f t="shared" si="67"/>
        <v>0</v>
      </c>
      <c r="O370" s="72">
        <f t="shared" si="68"/>
        <v>-2214.8967965386664</v>
      </c>
      <c r="P370" s="72">
        <f t="shared" si="69"/>
        <v>-11.074483982693332</v>
      </c>
      <c r="Q370" s="72">
        <f t="shared" si="63"/>
        <v>-2225.9712805213599</v>
      </c>
      <c r="R370" s="74">
        <f t="shared" si="70"/>
        <v>0</v>
      </c>
      <c r="S370" s="75">
        <f>IF(I370&gt;0,Q370-(SUM($J$7:J370)+$E$35),0)</f>
        <v>-2225.9712805213599</v>
      </c>
      <c r="T370" s="76">
        <f t="shared" si="71"/>
        <v>0</v>
      </c>
      <c r="U370" s="76">
        <f t="shared" si="72"/>
        <v>0</v>
      </c>
      <c r="V370" s="77">
        <f t="shared" si="64"/>
        <v>364</v>
      </c>
      <c r="W370" s="78">
        <f t="shared" si="65"/>
        <v>-2225.9712805213599</v>
      </c>
    </row>
    <row r="371" spans="9:23" x14ac:dyDescent="0.25">
      <c r="I371" s="79">
        <f t="shared" si="66"/>
        <v>80</v>
      </c>
      <c r="J371" s="72">
        <f t="shared" si="62"/>
        <v>0</v>
      </c>
      <c r="K371" s="80"/>
      <c r="L371" s="72">
        <f t="shared" si="73"/>
        <v>0</v>
      </c>
      <c r="M371" s="72">
        <f>0</f>
        <v>0</v>
      </c>
      <c r="N371" s="72">
        <f t="shared" si="67"/>
        <v>0</v>
      </c>
      <c r="O371" s="72">
        <f t="shared" si="68"/>
        <v>-2225.9712805213599</v>
      </c>
      <c r="P371" s="72">
        <f t="shared" si="69"/>
        <v>-11.1298564026068</v>
      </c>
      <c r="Q371" s="72">
        <f t="shared" si="63"/>
        <v>-2237.1011369239668</v>
      </c>
      <c r="R371" s="74">
        <f t="shared" si="70"/>
        <v>0</v>
      </c>
      <c r="S371" s="75">
        <f>IF(I371&gt;0,Q371-(SUM($J$7:J371)+$E$35),0)</f>
        <v>-2237.1011369239668</v>
      </c>
      <c r="T371" s="76">
        <f t="shared" si="71"/>
        <v>0</v>
      </c>
      <c r="U371" s="76">
        <f t="shared" si="72"/>
        <v>0</v>
      </c>
      <c r="V371" s="77">
        <f t="shared" si="64"/>
        <v>365</v>
      </c>
      <c r="W371" s="78">
        <f t="shared" si="65"/>
        <v>-2237.1011369239668</v>
      </c>
    </row>
    <row r="372" spans="9:23" x14ac:dyDescent="0.25">
      <c r="I372" s="79">
        <f t="shared" si="66"/>
        <v>79</v>
      </c>
      <c r="J372" s="72">
        <f t="shared" si="62"/>
        <v>0</v>
      </c>
      <c r="K372" s="80"/>
      <c r="L372" s="72">
        <f t="shared" si="73"/>
        <v>0</v>
      </c>
      <c r="M372" s="72">
        <f>0</f>
        <v>0</v>
      </c>
      <c r="N372" s="72">
        <f t="shared" si="67"/>
        <v>0</v>
      </c>
      <c r="O372" s="72">
        <f t="shared" si="68"/>
        <v>-2237.1011369239668</v>
      </c>
      <c r="P372" s="72">
        <f t="shared" si="69"/>
        <v>-11.185505684619834</v>
      </c>
      <c r="Q372" s="72">
        <f t="shared" si="63"/>
        <v>-2248.2866426085866</v>
      </c>
      <c r="R372" s="74">
        <f t="shared" si="70"/>
        <v>0</v>
      </c>
      <c r="S372" s="75">
        <f>IF(I372&gt;0,Q372-(SUM($J$7:J372)+$E$35),0)</f>
        <v>-2248.2866426085866</v>
      </c>
      <c r="T372" s="76">
        <f t="shared" si="71"/>
        <v>0</v>
      </c>
      <c r="U372" s="76">
        <f t="shared" si="72"/>
        <v>0</v>
      </c>
      <c r="V372" s="77">
        <f t="shared" si="64"/>
        <v>366</v>
      </c>
      <c r="W372" s="78">
        <f t="shared" si="65"/>
        <v>-2248.2866426085866</v>
      </c>
    </row>
    <row r="373" spans="9:23" x14ac:dyDescent="0.25">
      <c r="I373" s="79">
        <f t="shared" si="66"/>
        <v>78</v>
      </c>
      <c r="J373" s="72">
        <f t="shared" si="62"/>
        <v>0</v>
      </c>
      <c r="K373" s="80"/>
      <c r="L373" s="72">
        <f t="shared" si="73"/>
        <v>0</v>
      </c>
      <c r="M373" s="72">
        <f>0</f>
        <v>0</v>
      </c>
      <c r="N373" s="72">
        <f t="shared" si="67"/>
        <v>0</v>
      </c>
      <c r="O373" s="72">
        <f t="shared" si="68"/>
        <v>-2248.2866426085866</v>
      </c>
      <c r="P373" s="72">
        <f t="shared" si="69"/>
        <v>-11.241433213042933</v>
      </c>
      <c r="Q373" s="72">
        <f t="shared" si="63"/>
        <v>-2259.5280758216295</v>
      </c>
      <c r="R373" s="74">
        <f t="shared" si="70"/>
        <v>0</v>
      </c>
      <c r="S373" s="75">
        <f>IF(I373&gt;0,Q373-(SUM($J$7:J373)+$E$35),0)</f>
        <v>-2259.5280758216295</v>
      </c>
      <c r="T373" s="76">
        <f t="shared" si="71"/>
        <v>0</v>
      </c>
      <c r="U373" s="76">
        <f t="shared" si="72"/>
        <v>0</v>
      </c>
      <c r="V373" s="77">
        <f t="shared" si="64"/>
        <v>367</v>
      </c>
      <c r="W373" s="78">
        <f t="shared" si="65"/>
        <v>-2259.5280758216295</v>
      </c>
    </row>
    <row r="374" spans="9:23" x14ac:dyDescent="0.25">
      <c r="I374" s="79">
        <f t="shared" si="66"/>
        <v>77</v>
      </c>
      <c r="J374" s="72">
        <f t="shared" si="62"/>
        <v>0</v>
      </c>
      <c r="K374" s="80"/>
      <c r="L374" s="72">
        <f t="shared" si="73"/>
        <v>0</v>
      </c>
      <c r="M374" s="72">
        <f>0</f>
        <v>0</v>
      </c>
      <c r="N374" s="72">
        <f t="shared" si="67"/>
        <v>0</v>
      </c>
      <c r="O374" s="72">
        <f t="shared" si="68"/>
        <v>-2259.5280758216295</v>
      </c>
      <c r="P374" s="72">
        <f t="shared" si="69"/>
        <v>-11.297640379108147</v>
      </c>
      <c r="Q374" s="72">
        <f t="shared" si="63"/>
        <v>-2270.8257162007376</v>
      </c>
      <c r="R374" s="74">
        <f t="shared" si="70"/>
        <v>0</v>
      </c>
      <c r="S374" s="75">
        <f>IF(I374&gt;0,Q374-(SUM($J$7:J374)+$E$35),0)</f>
        <v>-2270.8257162007376</v>
      </c>
      <c r="T374" s="76">
        <f t="shared" si="71"/>
        <v>0</v>
      </c>
      <c r="U374" s="76">
        <f t="shared" si="72"/>
        <v>0</v>
      </c>
      <c r="V374" s="77">
        <f t="shared" si="64"/>
        <v>368</v>
      </c>
      <c r="W374" s="78">
        <f t="shared" si="65"/>
        <v>-2270.8257162007376</v>
      </c>
    </row>
    <row r="375" spans="9:23" x14ac:dyDescent="0.25">
      <c r="I375" s="79">
        <f t="shared" si="66"/>
        <v>76</v>
      </c>
      <c r="J375" s="72">
        <f t="shared" si="62"/>
        <v>0</v>
      </c>
      <c r="K375" s="80"/>
      <c r="L375" s="72">
        <f t="shared" si="73"/>
        <v>0</v>
      </c>
      <c r="M375" s="72">
        <f>0</f>
        <v>0</v>
      </c>
      <c r="N375" s="72">
        <f t="shared" si="67"/>
        <v>0</v>
      </c>
      <c r="O375" s="72">
        <f t="shared" si="68"/>
        <v>-2270.8257162007376</v>
      </c>
      <c r="P375" s="72">
        <f t="shared" si="69"/>
        <v>-11.354128581003689</v>
      </c>
      <c r="Q375" s="72">
        <f t="shared" si="63"/>
        <v>-2282.1798447817414</v>
      </c>
      <c r="R375" s="74">
        <f t="shared" si="70"/>
        <v>0</v>
      </c>
      <c r="S375" s="75">
        <f>IF(I375&gt;0,Q375-(SUM($J$7:J375)+$E$35),0)</f>
        <v>-2282.1798447817414</v>
      </c>
      <c r="T375" s="76">
        <f t="shared" si="71"/>
        <v>0</v>
      </c>
      <c r="U375" s="76">
        <f t="shared" si="72"/>
        <v>0</v>
      </c>
      <c r="V375" s="77">
        <f t="shared" si="64"/>
        <v>369</v>
      </c>
      <c r="W375" s="78">
        <f t="shared" si="65"/>
        <v>-2282.1798447817414</v>
      </c>
    </row>
    <row r="376" spans="9:23" x14ac:dyDescent="0.25">
      <c r="I376" s="79">
        <f t="shared" si="66"/>
        <v>75</v>
      </c>
      <c r="J376" s="72">
        <f t="shared" si="62"/>
        <v>0</v>
      </c>
      <c r="K376" s="80"/>
      <c r="L376" s="72">
        <f t="shared" si="73"/>
        <v>0</v>
      </c>
      <c r="M376" s="72">
        <f>0</f>
        <v>0</v>
      </c>
      <c r="N376" s="72">
        <f t="shared" si="67"/>
        <v>0</v>
      </c>
      <c r="O376" s="72">
        <f t="shared" si="68"/>
        <v>-2282.1798447817414</v>
      </c>
      <c r="P376" s="72">
        <f t="shared" si="69"/>
        <v>-11.410899223908707</v>
      </c>
      <c r="Q376" s="72">
        <f t="shared" si="63"/>
        <v>-2293.5907440056503</v>
      </c>
      <c r="R376" s="74">
        <f t="shared" si="70"/>
        <v>0</v>
      </c>
      <c r="S376" s="75">
        <f>IF(I376&gt;0,Q376-(SUM($J$7:J376)+$E$35),0)</f>
        <v>-2293.5907440056503</v>
      </c>
      <c r="T376" s="76">
        <f t="shared" si="71"/>
        <v>0</v>
      </c>
      <c r="U376" s="76">
        <f t="shared" si="72"/>
        <v>0</v>
      </c>
      <c r="V376" s="77">
        <f t="shared" si="64"/>
        <v>370</v>
      </c>
      <c r="W376" s="78">
        <f t="shared" si="65"/>
        <v>-2293.5907440056503</v>
      </c>
    </row>
    <row r="377" spans="9:23" x14ac:dyDescent="0.25">
      <c r="I377" s="79">
        <f t="shared" si="66"/>
        <v>74</v>
      </c>
      <c r="J377" s="72">
        <f t="shared" si="62"/>
        <v>0</v>
      </c>
      <c r="K377" s="80"/>
      <c r="L377" s="72">
        <f t="shared" si="73"/>
        <v>0</v>
      </c>
      <c r="M377" s="72">
        <f>0</f>
        <v>0</v>
      </c>
      <c r="N377" s="72">
        <f t="shared" si="67"/>
        <v>0</v>
      </c>
      <c r="O377" s="72">
        <f t="shared" si="68"/>
        <v>-2293.5907440056503</v>
      </c>
      <c r="P377" s="72">
        <f t="shared" si="69"/>
        <v>-11.467953720028252</v>
      </c>
      <c r="Q377" s="72">
        <f t="shared" si="63"/>
        <v>-2305.0586977256785</v>
      </c>
      <c r="R377" s="74">
        <f t="shared" si="70"/>
        <v>0</v>
      </c>
      <c r="S377" s="75">
        <f>IF(I377&gt;0,Q377-(SUM($J$7:J377)+$E$35),0)</f>
        <v>-2305.0586977256785</v>
      </c>
      <c r="T377" s="76">
        <f t="shared" si="71"/>
        <v>0</v>
      </c>
      <c r="U377" s="76">
        <f t="shared" si="72"/>
        <v>0</v>
      </c>
      <c r="V377" s="77">
        <f t="shared" si="64"/>
        <v>371</v>
      </c>
      <c r="W377" s="78">
        <f t="shared" si="65"/>
        <v>-2305.0586977256785</v>
      </c>
    </row>
    <row r="378" spans="9:23" x14ac:dyDescent="0.25">
      <c r="I378" s="79">
        <f t="shared" si="66"/>
        <v>73</v>
      </c>
      <c r="J378" s="72">
        <f t="shared" si="62"/>
        <v>0</v>
      </c>
      <c r="K378" s="80"/>
      <c r="L378" s="72">
        <f t="shared" si="73"/>
        <v>0</v>
      </c>
      <c r="M378" s="72">
        <f>0</f>
        <v>0</v>
      </c>
      <c r="N378" s="72">
        <f t="shared" si="67"/>
        <v>0</v>
      </c>
      <c r="O378" s="72">
        <f t="shared" si="68"/>
        <v>-2305.0586977256785</v>
      </c>
      <c r="P378" s="72">
        <f t="shared" si="69"/>
        <v>-11.525293488628392</v>
      </c>
      <c r="Q378" s="72">
        <f t="shared" si="63"/>
        <v>-2316.5839912143069</v>
      </c>
      <c r="R378" s="74">
        <f t="shared" si="70"/>
        <v>0</v>
      </c>
      <c r="S378" s="75">
        <f>IF(I378&gt;0,Q378-(SUM($J$7:J378)+$E$35),0)</f>
        <v>-2316.5839912143069</v>
      </c>
      <c r="T378" s="76">
        <f t="shared" si="71"/>
        <v>0</v>
      </c>
      <c r="U378" s="76">
        <f t="shared" si="72"/>
        <v>0</v>
      </c>
      <c r="V378" s="77">
        <f t="shared" si="64"/>
        <v>372</v>
      </c>
      <c r="W378" s="78">
        <f t="shared" si="65"/>
        <v>-2316.5839912143069</v>
      </c>
    </row>
    <row r="379" spans="9:23" x14ac:dyDescent="0.25">
      <c r="I379" s="82">
        <f t="shared" si="66"/>
        <v>72</v>
      </c>
      <c r="J379" s="72">
        <f t="shared" si="62"/>
        <v>0</v>
      </c>
      <c r="K379" s="83"/>
      <c r="L379" s="72">
        <f t="shared" si="73"/>
        <v>24.95</v>
      </c>
      <c r="M379" s="72">
        <f>0</f>
        <v>0</v>
      </c>
      <c r="N379" s="72">
        <f t="shared" si="67"/>
        <v>0</v>
      </c>
      <c r="O379" s="72">
        <f t="shared" si="68"/>
        <v>-2341.5339912143068</v>
      </c>
      <c r="P379" s="72">
        <f t="shared" si="69"/>
        <v>-11.707669956071534</v>
      </c>
      <c r="Q379" s="72">
        <f t="shared" si="63"/>
        <v>-2353.2416611703784</v>
      </c>
      <c r="R379" s="74">
        <f t="shared" si="70"/>
        <v>-24.95</v>
      </c>
      <c r="S379" s="75">
        <f>IF(I379&gt;0,Q379-(SUM($J$7:J379)+$E$35),0)</f>
        <v>-2353.2416611703784</v>
      </c>
      <c r="T379" s="76">
        <f t="shared" si="71"/>
        <v>0</v>
      </c>
      <c r="U379" s="76">
        <f t="shared" si="72"/>
        <v>0</v>
      </c>
      <c r="V379" s="77">
        <f t="shared" si="64"/>
        <v>373</v>
      </c>
      <c r="W379" s="78">
        <f t="shared" si="65"/>
        <v>-2353.2416611703784</v>
      </c>
    </row>
    <row r="380" spans="9:23" x14ac:dyDescent="0.25">
      <c r="I380" s="79">
        <f t="shared" si="66"/>
        <v>71</v>
      </c>
      <c r="J380" s="72">
        <f t="shared" si="62"/>
        <v>0</v>
      </c>
      <c r="K380" s="80"/>
      <c r="L380" s="72">
        <f t="shared" si="73"/>
        <v>0</v>
      </c>
      <c r="M380" s="72">
        <f>0</f>
        <v>0</v>
      </c>
      <c r="N380" s="72">
        <f t="shared" si="67"/>
        <v>0</v>
      </c>
      <c r="O380" s="72">
        <f t="shared" si="68"/>
        <v>-2353.2416611703784</v>
      </c>
      <c r="P380" s="72">
        <f t="shared" si="69"/>
        <v>-11.766208305851892</v>
      </c>
      <c r="Q380" s="72">
        <f t="shared" si="63"/>
        <v>-2365.0078694762301</v>
      </c>
      <c r="R380" s="74">
        <f t="shared" si="70"/>
        <v>0</v>
      </c>
      <c r="S380" s="75">
        <f>IF(I380&gt;0,Q380-(SUM($J$7:J380)+$E$35),0)</f>
        <v>-2365.0078694762301</v>
      </c>
      <c r="T380" s="76">
        <f t="shared" si="71"/>
        <v>0</v>
      </c>
      <c r="U380" s="76">
        <f t="shared" si="72"/>
        <v>0</v>
      </c>
      <c r="V380" s="77">
        <f t="shared" si="64"/>
        <v>374</v>
      </c>
      <c r="W380" s="78">
        <f t="shared" si="65"/>
        <v>-2365.0078694762301</v>
      </c>
    </row>
    <row r="381" spans="9:23" x14ac:dyDescent="0.25">
      <c r="I381" s="79">
        <f t="shared" si="66"/>
        <v>70</v>
      </c>
      <c r="J381" s="72">
        <f t="shared" si="62"/>
        <v>0</v>
      </c>
      <c r="K381" s="80"/>
      <c r="L381" s="72">
        <f t="shared" si="73"/>
        <v>0</v>
      </c>
      <c r="M381" s="72">
        <f>0</f>
        <v>0</v>
      </c>
      <c r="N381" s="72">
        <f t="shared" si="67"/>
        <v>0</v>
      </c>
      <c r="O381" s="72">
        <f t="shared" si="68"/>
        <v>-2365.0078694762301</v>
      </c>
      <c r="P381" s="72">
        <f t="shared" si="69"/>
        <v>-11.82503934738115</v>
      </c>
      <c r="Q381" s="72">
        <f t="shared" si="63"/>
        <v>-2376.8329088236114</v>
      </c>
      <c r="R381" s="74">
        <f t="shared" si="70"/>
        <v>0</v>
      </c>
      <c r="S381" s="75">
        <f>IF(I381&gt;0,Q381-(SUM($J$7:J381)+$E$35),0)</f>
        <v>-2376.8329088236114</v>
      </c>
      <c r="T381" s="76">
        <f t="shared" si="71"/>
        <v>0</v>
      </c>
      <c r="U381" s="76">
        <f t="shared" si="72"/>
        <v>0</v>
      </c>
      <c r="V381" s="77">
        <f t="shared" si="64"/>
        <v>375</v>
      </c>
      <c r="W381" s="78">
        <f t="shared" si="65"/>
        <v>-2376.8329088236114</v>
      </c>
    </row>
    <row r="382" spans="9:23" x14ac:dyDescent="0.25">
      <c r="I382" s="79">
        <f t="shared" si="66"/>
        <v>69</v>
      </c>
      <c r="J382" s="72">
        <f t="shared" si="62"/>
        <v>0</v>
      </c>
      <c r="K382" s="80"/>
      <c r="L382" s="72">
        <f t="shared" si="73"/>
        <v>0</v>
      </c>
      <c r="M382" s="72">
        <f>0</f>
        <v>0</v>
      </c>
      <c r="N382" s="72">
        <f t="shared" si="67"/>
        <v>0</v>
      </c>
      <c r="O382" s="72">
        <f t="shared" si="68"/>
        <v>-2376.8329088236114</v>
      </c>
      <c r="P382" s="72">
        <f t="shared" si="69"/>
        <v>-11.884164544118057</v>
      </c>
      <c r="Q382" s="72">
        <f t="shared" si="63"/>
        <v>-2388.7170733677294</v>
      </c>
      <c r="R382" s="74">
        <f t="shared" si="70"/>
        <v>0</v>
      </c>
      <c r="S382" s="75">
        <f>IF(I382&gt;0,Q382-(SUM($J$7:J382)+$E$35),0)</f>
        <v>-2388.7170733677294</v>
      </c>
      <c r="T382" s="76">
        <f t="shared" si="71"/>
        <v>0</v>
      </c>
      <c r="U382" s="76">
        <f t="shared" si="72"/>
        <v>0</v>
      </c>
      <c r="V382" s="77">
        <f t="shared" si="64"/>
        <v>376</v>
      </c>
      <c r="W382" s="78">
        <f t="shared" si="65"/>
        <v>-2388.7170733677294</v>
      </c>
    </row>
    <row r="383" spans="9:23" x14ac:dyDescent="0.25">
      <c r="I383" s="79">
        <f t="shared" si="66"/>
        <v>68</v>
      </c>
      <c r="J383" s="72">
        <f t="shared" si="62"/>
        <v>0</v>
      </c>
      <c r="K383" s="80"/>
      <c r="L383" s="72">
        <f t="shared" si="73"/>
        <v>0</v>
      </c>
      <c r="M383" s="72">
        <f>0</f>
        <v>0</v>
      </c>
      <c r="N383" s="72">
        <f t="shared" si="67"/>
        <v>0</v>
      </c>
      <c r="O383" s="72">
        <f t="shared" si="68"/>
        <v>-2388.7170733677294</v>
      </c>
      <c r="P383" s="72">
        <f t="shared" si="69"/>
        <v>-11.943585366838647</v>
      </c>
      <c r="Q383" s="72">
        <f t="shared" si="63"/>
        <v>-2400.6606587345682</v>
      </c>
      <c r="R383" s="74">
        <f t="shared" si="70"/>
        <v>0</v>
      </c>
      <c r="S383" s="75">
        <f>IF(I383&gt;0,Q383-(SUM($J$7:J383)+$E$35),0)</f>
        <v>-2400.6606587345682</v>
      </c>
      <c r="T383" s="76">
        <f t="shared" si="71"/>
        <v>0</v>
      </c>
      <c r="U383" s="76">
        <f t="shared" si="72"/>
        <v>0</v>
      </c>
      <c r="V383" s="77">
        <f t="shared" si="64"/>
        <v>377</v>
      </c>
      <c r="W383" s="78">
        <f t="shared" si="65"/>
        <v>-2400.6606587345682</v>
      </c>
    </row>
    <row r="384" spans="9:23" x14ac:dyDescent="0.25">
      <c r="I384" s="79">
        <f t="shared" si="66"/>
        <v>67</v>
      </c>
      <c r="J384" s="72">
        <f t="shared" si="62"/>
        <v>0</v>
      </c>
      <c r="K384" s="80"/>
      <c r="L384" s="72">
        <f t="shared" si="73"/>
        <v>0</v>
      </c>
      <c r="M384" s="72">
        <f>0</f>
        <v>0</v>
      </c>
      <c r="N384" s="72">
        <f t="shared" si="67"/>
        <v>0</v>
      </c>
      <c r="O384" s="72">
        <f t="shared" si="68"/>
        <v>-2400.6606587345682</v>
      </c>
      <c r="P384" s="72">
        <f t="shared" si="69"/>
        <v>-12.003303293672841</v>
      </c>
      <c r="Q384" s="72">
        <f t="shared" si="63"/>
        <v>-2412.6639620282408</v>
      </c>
      <c r="R384" s="74">
        <f t="shared" si="70"/>
        <v>0</v>
      </c>
      <c r="S384" s="75">
        <f>IF(I384&gt;0,Q384-(SUM($J$7:J384)+$E$35),0)</f>
        <v>-2412.6639620282408</v>
      </c>
      <c r="T384" s="76">
        <f t="shared" si="71"/>
        <v>0</v>
      </c>
      <c r="U384" s="76">
        <f t="shared" si="72"/>
        <v>0</v>
      </c>
      <c r="V384" s="77">
        <f t="shared" si="64"/>
        <v>378</v>
      </c>
      <c r="W384" s="78">
        <f t="shared" si="65"/>
        <v>-2412.6639620282408</v>
      </c>
    </row>
    <row r="385" spans="9:23" x14ac:dyDescent="0.25">
      <c r="I385" s="79">
        <f t="shared" si="66"/>
        <v>66</v>
      </c>
      <c r="J385" s="72">
        <f t="shared" si="62"/>
        <v>0</v>
      </c>
      <c r="K385" s="80"/>
      <c r="L385" s="72">
        <f t="shared" si="73"/>
        <v>0</v>
      </c>
      <c r="M385" s="72">
        <f>0</f>
        <v>0</v>
      </c>
      <c r="N385" s="72">
        <f t="shared" si="67"/>
        <v>0</v>
      </c>
      <c r="O385" s="72">
        <f t="shared" si="68"/>
        <v>-2412.6639620282408</v>
      </c>
      <c r="P385" s="72">
        <f t="shared" si="69"/>
        <v>-12.063319810141204</v>
      </c>
      <c r="Q385" s="72">
        <f t="shared" si="63"/>
        <v>-2424.7272818383822</v>
      </c>
      <c r="R385" s="74">
        <f t="shared" si="70"/>
        <v>0</v>
      </c>
      <c r="S385" s="75">
        <f>IF(I385&gt;0,Q385-(SUM($J$7:J385)+$E$35),0)</f>
        <v>-2424.7272818383822</v>
      </c>
      <c r="T385" s="76">
        <f t="shared" si="71"/>
        <v>0</v>
      </c>
      <c r="U385" s="76">
        <f t="shared" si="72"/>
        <v>0</v>
      </c>
      <c r="V385" s="77">
        <f t="shared" si="64"/>
        <v>379</v>
      </c>
      <c r="W385" s="78">
        <f t="shared" si="65"/>
        <v>-2424.7272818383822</v>
      </c>
    </row>
    <row r="386" spans="9:23" x14ac:dyDescent="0.25">
      <c r="I386" s="79">
        <f t="shared" si="66"/>
        <v>65</v>
      </c>
      <c r="J386" s="72">
        <f t="shared" si="62"/>
        <v>0</v>
      </c>
      <c r="K386" s="80"/>
      <c r="L386" s="72">
        <f t="shared" si="73"/>
        <v>0</v>
      </c>
      <c r="M386" s="72">
        <f>0</f>
        <v>0</v>
      </c>
      <c r="N386" s="72">
        <f t="shared" si="67"/>
        <v>0</v>
      </c>
      <c r="O386" s="72">
        <f t="shared" si="68"/>
        <v>-2424.7272818383822</v>
      </c>
      <c r="P386" s="72">
        <f t="shared" si="69"/>
        <v>-12.123636409191912</v>
      </c>
      <c r="Q386" s="72">
        <f t="shared" si="63"/>
        <v>-2436.8509182475741</v>
      </c>
      <c r="R386" s="74">
        <f t="shared" si="70"/>
        <v>0</v>
      </c>
      <c r="S386" s="75">
        <f>IF(I386&gt;0,Q386-(SUM($J$7:J386)+$E$35),0)</f>
        <v>-2436.8509182475741</v>
      </c>
      <c r="T386" s="76">
        <f t="shared" si="71"/>
        <v>0</v>
      </c>
      <c r="U386" s="76">
        <f t="shared" si="72"/>
        <v>0</v>
      </c>
      <c r="V386" s="77">
        <f t="shared" si="64"/>
        <v>380</v>
      </c>
      <c r="W386" s="78">
        <f t="shared" si="65"/>
        <v>-2436.8509182475741</v>
      </c>
    </row>
    <row r="387" spans="9:23" x14ac:dyDescent="0.25">
      <c r="I387" s="79">
        <f t="shared" si="66"/>
        <v>64</v>
      </c>
      <c r="J387" s="72">
        <f t="shared" si="62"/>
        <v>0</v>
      </c>
      <c r="K387" s="80"/>
      <c r="L387" s="72">
        <f t="shared" si="73"/>
        <v>0</v>
      </c>
      <c r="M387" s="72">
        <f>0</f>
        <v>0</v>
      </c>
      <c r="N387" s="72">
        <f t="shared" si="67"/>
        <v>0</v>
      </c>
      <c r="O387" s="72">
        <f t="shared" si="68"/>
        <v>-2436.8509182475741</v>
      </c>
      <c r="P387" s="72">
        <f t="shared" si="69"/>
        <v>-12.18425459123787</v>
      </c>
      <c r="Q387" s="72">
        <f t="shared" si="63"/>
        <v>-2449.0351728388118</v>
      </c>
      <c r="R387" s="74">
        <f t="shared" si="70"/>
        <v>0</v>
      </c>
      <c r="S387" s="75">
        <f>IF(I387&gt;0,Q387-(SUM($J$7:J387)+$E$35),0)</f>
        <v>-2449.0351728388118</v>
      </c>
      <c r="T387" s="76">
        <f t="shared" si="71"/>
        <v>0</v>
      </c>
      <c r="U387" s="76">
        <f t="shared" si="72"/>
        <v>0</v>
      </c>
      <c r="V387" s="77">
        <f t="shared" si="64"/>
        <v>381</v>
      </c>
      <c r="W387" s="78">
        <f t="shared" si="65"/>
        <v>-2449.0351728388118</v>
      </c>
    </row>
    <row r="388" spans="9:23" x14ac:dyDescent="0.25">
      <c r="I388" s="79">
        <f t="shared" si="66"/>
        <v>63</v>
      </c>
      <c r="J388" s="72">
        <f t="shared" si="62"/>
        <v>0</v>
      </c>
      <c r="K388" s="80"/>
      <c r="L388" s="72">
        <f t="shared" si="73"/>
        <v>0</v>
      </c>
      <c r="M388" s="72">
        <f>0</f>
        <v>0</v>
      </c>
      <c r="N388" s="72">
        <f t="shared" si="67"/>
        <v>0</v>
      </c>
      <c r="O388" s="72">
        <f t="shared" si="68"/>
        <v>-2449.0351728388118</v>
      </c>
      <c r="P388" s="72">
        <f t="shared" si="69"/>
        <v>-12.24517586419406</v>
      </c>
      <c r="Q388" s="72">
        <f t="shared" si="63"/>
        <v>-2461.280348703006</v>
      </c>
      <c r="R388" s="74">
        <f t="shared" si="70"/>
        <v>0</v>
      </c>
      <c r="S388" s="75">
        <f>IF(I388&gt;0,Q388-(SUM($J$7:J388)+$E$35),0)</f>
        <v>-2461.280348703006</v>
      </c>
      <c r="T388" s="76">
        <f t="shared" si="71"/>
        <v>0</v>
      </c>
      <c r="U388" s="76">
        <f t="shared" si="72"/>
        <v>0</v>
      </c>
      <c r="V388" s="77">
        <f t="shared" si="64"/>
        <v>382</v>
      </c>
      <c r="W388" s="78">
        <f t="shared" si="65"/>
        <v>-2461.280348703006</v>
      </c>
    </row>
    <row r="389" spans="9:23" x14ac:dyDescent="0.25">
      <c r="I389" s="79">
        <f t="shared" si="66"/>
        <v>62</v>
      </c>
      <c r="J389" s="72">
        <f t="shared" si="62"/>
        <v>0</v>
      </c>
      <c r="K389" s="80"/>
      <c r="L389" s="72">
        <f t="shared" si="73"/>
        <v>0</v>
      </c>
      <c r="M389" s="72">
        <f>0</f>
        <v>0</v>
      </c>
      <c r="N389" s="72">
        <f t="shared" si="67"/>
        <v>0</v>
      </c>
      <c r="O389" s="72">
        <f t="shared" si="68"/>
        <v>-2461.280348703006</v>
      </c>
      <c r="P389" s="72">
        <f t="shared" si="69"/>
        <v>-12.30640174351503</v>
      </c>
      <c r="Q389" s="72">
        <f t="shared" si="63"/>
        <v>-2473.5867504465209</v>
      </c>
      <c r="R389" s="74">
        <f t="shared" si="70"/>
        <v>0</v>
      </c>
      <c r="S389" s="75">
        <f>IF(I389&gt;0,Q389-(SUM($J$7:J389)+$E$35),0)</f>
        <v>-2473.5867504465209</v>
      </c>
      <c r="T389" s="76">
        <f t="shared" si="71"/>
        <v>0</v>
      </c>
      <c r="U389" s="76">
        <f t="shared" si="72"/>
        <v>0</v>
      </c>
      <c r="V389" s="77">
        <f t="shared" si="64"/>
        <v>383</v>
      </c>
      <c r="W389" s="78">
        <f t="shared" si="65"/>
        <v>-2473.5867504465209</v>
      </c>
    </row>
    <row r="390" spans="9:23" x14ac:dyDescent="0.25">
      <c r="I390" s="79">
        <f t="shared" si="66"/>
        <v>61</v>
      </c>
      <c r="J390" s="72">
        <f t="shared" si="62"/>
        <v>0</v>
      </c>
      <c r="K390" s="80"/>
      <c r="L390" s="72">
        <f t="shared" si="73"/>
        <v>0</v>
      </c>
      <c r="M390" s="72">
        <f>0</f>
        <v>0</v>
      </c>
      <c r="N390" s="72">
        <f t="shared" si="67"/>
        <v>0</v>
      </c>
      <c r="O390" s="72">
        <f t="shared" si="68"/>
        <v>-2473.5867504465209</v>
      </c>
      <c r="P390" s="72">
        <f t="shared" si="69"/>
        <v>-12.367933752232604</v>
      </c>
      <c r="Q390" s="72">
        <f t="shared" si="63"/>
        <v>-2485.9546841987535</v>
      </c>
      <c r="R390" s="74">
        <f t="shared" si="70"/>
        <v>0</v>
      </c>
      <c r="S390" s="75">
        <f>IF(I390&gt;0,Q390-(SUM($J$7:J390)+$E$35),0)</f>
        <v>-2485.9546841987535</v>
      </c>
      <c r="T390" s="76">
        <f t="shared" si="71"/>
        <v>0</v>
      </c>
      <c r="U390" s="76">
        <f t="shared" si="72"/>
        <v>0</v>
      </c>
      <c r="V390" s="77">
        <f t="shared" si="64"/>
        <v>384</v>
      </c>
      <c r="W390" s="78">
        <f t="shared" si="65"/>
        <v>-2485.9546841987535</v>
      </c>
    </row>
    <row r="391" spans="9:23" x14ac:dyDescent="0.25">
      <c r="I391" s="82">
        <f t="shared" si="66"/>
        <v>60</v>
      </c>
      <c r="J391" s="72">
        <f t="shared" ref="J391:J454" si="74">(IF(I391&gt;0,$J$5,0))</f>
        <v>0</v>
      </c>
      <c r="K391" s="83"/>
      <c r="L391" s="72">
        <f t="shared" si="73"/>
        <v>24.95</v>
      </c>
      <c r="M391" s="72">
        <f>0</f>
        <v>0</v>
      </c>
      <c r="N391" s="72">
        <f t="shared" si="67"/>
        <v>0</v>
      </c>
      <c r="O391" s="72">
        <f t="shared" si="68"/>
        <v>-2510.9046841987533</v>
      </c>
      <c r="P391" s="72">
        <f t="shared" si="69"/>
        <v>-12.554523420993768</v>
      </c>
      <c r="Q391" s="72">
        <f t="shared" ref="Q391:Q454" si="75">O391+P391</f>
        <v>-2523.4592076197473</v>
      </c>
      <c r="R391" s="74">
        <f t="shared" si="70"/>
        <v>-24.95</v>
      </c>
      <c r="S391" s="75">
        <f>IF(I391&gt;0,Q391-(SUM($J$7:J391)+$E$35),0)</f>
        <v>-2523.4592076197473</v>
      </c>
      <c r="T391" s="76">
        <f t="shared" si="71"/>
        <v>0</v>
      </c>
      <c r="U391" s="76">
        <f t="shared" si="72"/>
        <v>0</v>
      </c>
      <c r="V391" s="77">
        <f t="shared" ref="V391:V454" si="76">$I$5-I392</f>
        <v>385</v>
      </c>
      <c r="W391" s="78">
        <f t="shared" ref="W391:W454" si="77">Q391</f>
        <v>-2523.4592076197473</v>
      </c>
    </row>
    <row r="392" spans="9:23" x14ac:dyDescent="0.25">
      <c r="I392" s="79">
        <f t="shared" ref="I392:I455" si="78">IF(I391-1&gt;0,I391-1,0)</f>
        <v>59</v>
      </c>
      <c r="J392" s="72">
        <f t="shared" si="74"/>
        <v>0</v>
      </c>
      <c r="K392" s="80"/>
      <c r="L392" s="72">
        <f t="shared" si="73"/>
        <v>0</v>
      </c>
      <c r="M392" s="72">
        <f>0</f>
        <v>0</v>
      </c>
      <c r="N392" s="72">
        <f t="shared" ref="N392:N455" si="79">IF(I392&gt;0,O392*($N$5/12),0)</f>
        <v>0</v>
      </c>
      <c r="O392" s="72">
        <f t="shared" ref="O392:O455" si="80">IF(I392&gt;0,(Q391+R392)*(1-($N$5/12)),0)</f>
        <v>-2523.4592076197473</v>
      </c>
      <c r="P392" s="72">
        <f t="shared" ref="P392:P455" si="81">O392*($B$15/12)</f>
        <v>-12.617296038098736</v>
      </c>
      <c r="Q392" s="72">
        <f t="shared" si="75"/>
        <v>-2536.0765036578459</v>
      </c>
      <c r="R392" s="74">
        <f t="shared" ref="R392:R455" si="82">IF(I392&gt;0,(J392-K392-L392-M392),0)</f>
        <v>0</v>
      </c>
      <c r="S392" s="75">
        <f>IF(I392&gt;0,Q392-(SUM($J$7:J392)+$E$35),0)</f>
        <v>-2536.0765036578459</v>
      </c>
      <c r="T392" s="76">
        <f t="shared" ref="T392:T455" si="83">IF(S392&lt;0,0,1)</f>
        <v>0</v>
      </c>
      <c r="U392" s="76">
        <f t="shared" ref="U392:U455" si="84">T393-T392</f>
        <v>0</v>
      </c>
      <c r="V392" s="77">
        <f t="shared" si="76"/>
        <v>386</v>
      </c>
      <c r="W392" s="78">
        <f t="shared" si="77"/>
        <v>-2536.0765036578459</v>
      </c>
    </row>
    <row r="393" spans="9:23" x14ac:dyDescent="0.25">
      <c r="I393" s="79">
        <f t="shared" si="78"/>
        <v>58</v>
      </c>
      <c r="J393" s="72">
        <f t="shared" si="74"/>
        <v>0</v>
      </c>
      <c r="K393" s="80"/>
      <c r="L393" s="72">
        <f t="shared" si="73"/>
        <v>0</v>
      </c>
      <c r="M393" s="72">
        <f>0</f>
        <v>0</v>
      </c>
      <c r="N393" s="72">
        <f t="shared" si="79"/>
        <v>0</v>
      </c>
      <c r="O393" s="72">
        <f t="shared" si="80"/>
        <v>-2536.0765036578459</v>
      </c>
      <c r="P393" s="72">
        <f t="shared" si="81"/>
        <v>-12.68038251828923</v>
      </c>
      <c r="Q393" s="72">
        <f t="shared" si="75"/>
        <v>-2548.7568861761351</v>
      </c>
      <c r="R393" s="74">
        <f t="shared" si="82"/>
        <v>0</v>
      </c>
      <c r="S393" s="75">
        <f>IF(I393&gt;0,Q393-(SUM($J$7:J393)+$E$35),0)</f>
        <v>-2548.7568861761351</v>
      </c>
      <c r="T393" s="76">
        <f t="shared" si="83"/>
        <v>0</v>
      </c>
      <c r="U393" s="76">
        <f t="shared" si="84"/>
        <v>0</v>
      </c>
      <c r="V393" s="77">
        <f t="shared" si="76"/>
        <v>387</v>
      </c>
      <c r="W393" s="78">
        <f t="shared" si="77"/>
        <v>-2548.7568861761351</v>
      </c>
    </row>
    <row r="394" spans="9:23" x14ac:dyDescent="0.25">
      <c r="I394" s="79">
        <f t="shared" si="78"/>
        <v>57</v>
      </c>
      <c r="J394" s="72">
        <f t="shared" si="74"/>
        <v>0</v>
      </c>
      <c r="K394" s="80"/>
      <c r="L394" s="72">
        <f t="shared" si="73"/>
        <v>0</v>
      </c>
      <c r="M394" s="72">
        <f>0</f>
        <v>0</v>
      </c>
      <c r="N394" s="72">
        <f t="shared" si="79"/>
        <v>0</v>
      </c>
      <c r="O394" s="72">
        <f t="shared" si="80"/>
        <v>-2548.7568861761351</v>
      </c>
      <c r="P394" s="72">
        <f t="shared" si="81"/>
        <v>-12.743784430880677</v>
      </c>
      <c r="Q394" s="72">
        <f t="shared" si="75"/>
        <v>-2561.5006706070158</v>
      </c>
      <c r="R394" s="74">
        <f t="shared" si="82"/>
        <v>0</v>
      </c>
      <c r="S394" s="75">
        <f>IF(I394&gt;0,Q394-(SUM($J$7:J394)+$E$35),0)</f>
        <v>-2561.5006706070158</v>
      </c>
      <c r="T394" s="76">
        <f t="shared" si="83"/>
        <v>0</v>
      </c>
      <c r="U394" s="76">
        <f t="shared" si="84"/>
        <v>0</v>
      </c>
      <c r="V394" s="77">
        <f t="shared" si="76"/>
        <v>388</v>
      </c>
      <c r="W394" s="78">
        <f t="shared" si="77"/>
        <v>-2561.5006706070158</v>
      </c>
    </row>
    <row r="395" spans="9:23" x14ac:dyDescent="0.25">
      <c r="I395" s="79">
        <f t="shared" si="78"/>
        <v>56</v>
      </c>
      <c r="J395" s="72">
        <f t="shared" si="74"/>
        <v>0</v>
      </c>
      <c r="K395" s="80"/>
      <c r="L395" s="72">
        <f t="shared" si="73"/>
        <v>0</v>
      </c>
      <c r="M395" s="72">
        <f>0</f>
        <v>0</v>
      </c>
      <c r="N395" s="72">
        <f t="shared" si="79"/>
        <v>0</v>
      </c>
      <c r="O395" s="72">
        <f t="shared" si="80"/>
        <v>-2561.5006706070158</v>
      </c>
      <c r="P395" s="72">
        <f t="shared" si="81"/>
        <v>-12.807503353035079</v>
      </c>
      <c r="Q395" s="72">
        <f t="shared" si="75"/>
        <v>-2574.3081739600507</v>
      </c>
      <c r="R395" s="74">
        <f t="shared" si="82"/>
        <v>0</v>
      </c>
      <c r="S395" s="75">
        <f>IF(I395&gt;0,Q395-(SUM($J$7:J395)+$E$35),0)</f>
        <v>-2574.3081739600507</v>
      </c>
      <c r="T395" s="76">
        <f t="shared" si="83"/>
        <v>0</v>
      </c>
      <c r="U395" s="76">
        <f t="shared" si="84"/>
        <v>0</v>
      </c>
      <c r="V395" s="77">
        <f t="shared" si="76"/>
        <v>389</v>
      </c>
      <c r="W395" s="78">
        <f t="shared" si="77"/>
        <v>-2574.3081739600507</v>
      </c>
    </row>
    <row r="396" spans="9:23" x14ac:dyDescent="0.25">
      <c r="I396" s="79">
        <f t="shared" si="78"/>
        <v>55</v>
      </c>
      <c r="J396" s="72">
        <f t="shared" si="74"/>
        <v>0</v>
      </c>
      <c r="K396" s="80"/>
      <c r="L396" s="72">
        <f t="shared" si="73"/>
        <v>0</v>
      </c>
      <c r="M396" s="72">
        <f>0</f>
        <v>0</v>
      </c>
      <c r="N396" s="72">
        <f t="shared" si="79"/>
        <v>0</v>
      </c>
      <c r="O396" s="72">
        <f t="shared" si="80"/>
        <v>-2574.3081739600507</v>
      </c>
      <c r="P396" s="72">
        <f t="shared" si="81"/>
        <v>-12.871540869800254</v>
      </c>
      <c r="Q396" s="72">
        <f t="shared" si="75"/>
        <v>-2587.179714829851</v>
      </c>
      <c r="R396" s="74">
        <f t="shared" si="82"/>
        <v>0</v>
      </c>
      <c r="S396" s="75">
        <f>IF(I396&gt;0,Q396-(SUM($J$7:J396)+$E$35),0)</f>
        <v>-2587.179714829851</v>
      </c>
      <c r="T396" s="76">
        <f t="shared" si="83"/>
        <v>0</v>
      </c>
      <c r="U396" s="76">
        <f t="shared" si="84"/>
        <v>0</v>
      </c>
      <c r="V396" s="77">
        <f t="shared" si="76"/>
        <v>390</v>
      </c>
      <c r="W396" s="78">
        <f t="shared" si="77"/>
        <v>-2587.179714829851</v>
      </c>
    </row>
    <row r="397" spans="9:23" x14ac:dyDescent="0.25">
      <c r="I397" s="79">
        <f t="shared" si="78"/>
        <v>54</v>
      </c>
      <c r="J397" s="72">
        <f t="shared" si="74"/>
        <v>0</v>
      </c>
      <c r="K397" s="80"/>
      <c r="L397" s="72">
        <f t="shared" si="73"/>
        <v>0</v>
      </c>
      <c r="M397" s="72">
        <f>0</f>
        <v>0</v>
      </c>
      <c r="N397" s="72">
        <f t="shared" si="79"/>
        <v>0</v>
      </c>
      <c r="O397" s="72">
        <f t="shared" si="80"/>
        <v>-2587.179714829851</v>
      </c>
      <c r="P397" s="72">
        <f t="shared" si="81"/>
        <v>-12.935898574149256</v>
      </c>
      <c r="Q397" s="72">
        <f t="shared" si="75"/>
        <v>-2600.1156134040002</v>
      </c>
      <c r="R397" s="74">
        <f t="shared" si="82"/>
        <v>0</v>
      </c>
      <c r="S397" s="75">
        <f>IF(I397&gt;0,Q397-(SUM($J$7:J397)+$E$35),0)</f>
        <v>-2600.1156134040002</v>
      </c>
      <c r="T397" s="76">
        <f t="shared" si="83"/>
        <v>0</v>
      </c>
      <c r="U397" s="76">
        <f t="shared" si="84"/>
        <v>0</v>
      </c>
      <c r="V397" s="77">
        <f t="shared" si="76"/>
        <v>391</v>
      </c>
      <c r="W397" s="78">
        <f t="shared" si="77"/>
        <v>-2600.1156134040002</v>
      </c>
    </row>
    <row r="398" spans="9:23" x14ac:dyDescent="0.25">
      <c r="I398" s="79">
        <f t="shared" si="78"/>
        <v>53</v>
      </c>
      <c r="J398" s="72">
        <f t="shared" si="74"/>
        <v>0</v>
      </c>
      <c r="K398" s="80"/>
      <c r="L398" s="72">
        <f t="shared" si="73"/>
        <v>0</v>
      </c>
      <c r="M398" s="72">
        <f>0</f>
        <v>0</v>
      </c>
      <c r="N398" s="72">
        <f t="shared" si="79"/>
        <v>0</v>
      </c>
      <c r="O398" s="72">
        <f t="shared" si="80"/>
        <v>-2600.1156134040002</v>
      </c>
      <c r="P398" s="72">
        <f t="shared" si="81"/>
        <v>-13.000578067020001</v>
      </c>
      <c r="Q398" s="72">
        <f t="shared" si="75"/>
        <v>-2613.1161914710201</v>
      </c>
      <c r="R398" s="74">
        <f t="shared" si="82"/>
        <v>0</v>
      </c>
      <c r="S398" s="75">
        <f>IF(I398&gt;0,Q398-(SUM($J$7:J398)+$E$35),0)</f>
        <v>-2613.1161914710201</v>
      </c>
      <c r="T398" s="76">
        <f t="shared" si="83"/>
        <v>0</v>
      </c>
      <c r="U398" s="76">
        <f t="shared" si="84"/>
        <v>0</v>
      </c>
      <c r="V398" s="77">
        <f t="shared" si="76"/>
        <v>392</v>
      </c>
      <c r="W398" s="78">
        <f t="shared" si="77"/>
        <v>-2613.1161914710201</v>
      </c>
    </row>
    <row r="399" spans="9:23" x14ac:dyDescent="0.25">
      <c r="I399" s="79">
        <f t="shared" si="78"/>
        <v>52</v>
      </c>
      <c r="J399" s="72">
        <f t="shared" si="74"/>
        <v>0</v>
      </c>
      <c r="K399" s="80"/>
      <c r="L399" s="72">
        <f t="shared" si="73"/>
        <v>0</v>
      </c>
      <c r="M399" s="72">
        <f>0</f>
        <v>0</v>
      </c>
      <c r="N399" s="72">
        <f t="shared" si="79"/>
        <v>0</v>
      </c>
      <c r="O399" s="72">
        <f t="shared" si="80"/>
        <v>-2613.1161914710201</v>
      </c>
      <c r="P399" s="72">
        <f t="shared" si="81"/>
        <v>-13.065580957355101</v>
      </c>
      <c r="Q399" s="72">
        <f t="shared" si="75"/>
        <v>-2626.1817724283751</v>
      </c>
      <c r="R399" s="74">
        <f t="shared" si="82"/>
        <v>0</v>
      </c>
      <c r="S399" s="75">
        <f>IF(I399&gt;0,Q399-(SUM($J$7:J399)+$E$35),0)</f>
        <v>-2626.1817724283751</v>
      </c>
      <c r="T399" s="76">
        <f t="shared" si="83"/>
        <v>0</v>
      </c>
      <c r="U399" s="76">
        <f t="shared" si="84"/>
        <v>0</v>
      </c>
      <c r="V399" s="77">
        <f t="shared" si="76"/>
        <v>393</v>
      </c>
      <c r="W399" s="78">
        <f t="shared" si="77"/>
        <v>-2626.1817724283751</v>
      </c>
    </row>
    <row r="400" spans="9:23" x14ac:dyDescent="0.25">
      <c r="I400" s="79">
        <f t="shared" si="78"/>
        <v>51</v>
      </c>
      <c r="J400" s="72">
        <f t="shared" si="74"/>
        <v>0</v>
      </c>
      <c r="K400" s="80"/>
      <c r="L400" s="72">
        <f t="shared" si="73"/>
        <v>0</v>
      </c>
      <c r="M400" s="72">
        <f>0</f>
        <v>0</v>
      </c>
      <c r="N400" s="72">
        <f t="shared" si="79"/>
        <v>0</v>
      </c>
      <c r="O400" s="72">
        <f t="shared" si="80"/>
        <v>-2626.1817724283751</v>
      </c>
      <c r="P400" s="72">
        <f t="shared" si="81"/>
        <v>-13.130908862141876</v>
      </c>
      <c r="Q400" s="72">
        <f t="shared" si="75"/>
        <v>-2639.312681290517</v>
      </c>
      <c r="R400" s="74">
        <f t="shared" si="82"/>
        <v>0</v>
      </c>
      <c r="S400" s="75">
        <f>IF(I400&gt;0,Q400-(SUM($J$7:J400)+$E$35),0)</f>
        <v>-2639.312681290517</v>
      </c>
      <c r="T400" s="76">
        <f t="shared" si="83"/>
        <v>0</v>
      </c>
      <c r="U400" s="76">
        <f t="shared" si="84"/>
        <v>0</v>
      </c>
      <c r="V400" s="77">
        <f t="shared" si="76"/>
        <v>394</v>
      </c>
      <c r="W400" s="78">
        <f t="shared" si="77"/>
        <v>-2639.312681290517</v>
      </c>
    </row>
    <row r="401" spans="9:23" x14ac:dyDescent="0.25">
      <c r="I401" s="79">
        <f t="shared" si="78"/>
        <v>50</v>
      </c>
      <c r="J401" s="72">
        <f t="shared" si="74"/>
        <v>0</v>
      </c>
      <c r="K401" s="80"/>
      <c r="L401" s="72">
        <f t="shared" si="73"/>
        <v>0</v>
      </c>
      <c r="M401" s="72">
        <f>0</f>
        <v>0</v>
      </c>
      <c r="N401" s="72">
        <f t="shared" si="79"/>
        <v>0</v>
      </c>
      <c r="O401" s="72">
        <f t="shared" si="80"/>
        <v>-2639.312681290517</v>
      </c>
      <c r="P401" s="72">
        <f t="shared" si="81"/>
        <v>-13.196563406452585</v>
      </c>
      <c r="Q401" s="72">
        <f t="shared" si="75"/>
        <v>-2652.5092446969697</v>
      </c>
      <c r="R401" s="74">
        <f t="shared" si="82"/>
        <v>0</v>
      </c>
      <c r="S401" s="75">
        <f>IF(I401&gt;0,Q401-(SUM($J$7:J401)+$E$35),0)</f>
        <v>-2652.5092446969697</v>
      </c>
      <c r="T401" s="76">
        <f t="shared" si="83"/>
        <v>0</v>
      </c>
      <c r="U401" s="76">
        <f t="shared" si="84"/>
        <v>0</v>
      </c>
      <c r="V401" s="77">
        <f t="shared" si="76"/>
        <v>395</v>
      </c>
      <c r="W401" s="78">
        <f t="shared" si="77"/>
        <v>-2652.5092446969697</v>
      </c>
    </row>
    <row r="402" spans="9:23" x14ac:dyDescent="0.25">
      <c r="I402" s="79">
        <f t="shared" si="78"/>
        <v>49</v>
      </c>
      <c r="J402" s="72">
        <f t="shared" si="74"/>
        <v>0</v>
      </c>
      <c r="K402" s="80"/>
      <c r="L402" s="72">
        <f t="shared" si="73"/>
        <v>0</v>
      </c>
      <c r="M402" s="72">
        <f>0</f>
        <v>0</v>
      </c>
      <c r="N402" s="72">
        <f t="shared" si="79"/>
        <v>0</v>
      </c>
      <c r="O402" s="72">
        <f t="shared" si="80"/>
        <v>-2652.5092446969697</v>
      </c>
      <c r="P402" s="72">
        <f t="shared" si="81"/>
        <v>-13.262546223484849</v>
      </c>
      <c r="Q402" s="72">
        <f t="shared" si="75"/>
        <v>-2665.7717909204548</v>
      </c>
      <c r="R402" s="74">
        <f t="shared" si="82"/>
        <v>0</v>
      </c>
      <c r="S402" s="75">
        <f>IF(I402&gt;0,Q402-(SUM($J$7:J402)+$E$35),0)</f>
        <v>-2665.7717909204548</v>
      </c>
      <c r="T402" s="76">
        <f t="shared" si="83"/>
        <v>0</v>
      </c>
      <c r="U402" s="76">
        <f t="shared" si="84"/>
        <v>0</v>
      </c>
      <c r="V402" s="77">
        <f t="shared" si="76"/>
        <v>396</v>
      </c>
      <c r="W402" s="78">
        <f t="shared" si="77"/>
        <v>-2665.7717909204548</v>
      </c>
    </row>
    <row r="403" spans="9:23" x14ac:dyDescent="0.25">
      <c r="I403" s="82">
        <f t="shared" si="78"/>
        <v>48</v>
      </c>
      <c r="J403" s="72">
        <f t="shared" si="74"/>
        <v>0</v>
      </c>
      <c r="K403" s="83"/>
      <c r="L403" s="72">
        <f t="shared" si="73"/>
        <v>24.95</v>
      </c>
      <c r="M403" s="72">
        <f>0</f>
        <v>0</v>
      </c>
      <c r="N403" s="72">
        <f t="shared" si="79"/>
        <v>0</v>
      </c>
      <c r="O403" s="72">
        <f t="shared" si="80"/>
        <v>-2690.7217909204546</v>
      </c>
      <c r="P403" s="72">
        <f t="shared" si="81"/>
        <v>-13.453608954602274</v>
      </c>
      <c r="Q403" s="72">
        <f t="shared" si="75"/>
        <v>-2704.1753998750569</v>
      </c>
      <c r="R403" s="74">
        <f t="shared" si="82"/>
        <v>-24.95</v>
      </c>
      <c r="S403" s="75">
        <f>IF(I403&gt;0,Q403-(SUM($J$7:J403)+$E$35),0)</f>
        <v>-2704.1753998750569</v>
      </c>
      <c r="T403" s="76">
        <f t="shared" si="83"/>
        <v>0</v>
      </c>
      <c r="U403" s="76">
        <f t="shared" si="84"/>
        <v>0</v>
      </c>
      <c r="V403" s="77">
        <f t="shared" si="76"/>
        <v>397</v>
      </c>
      <c r="W403" s="78">
        <f t="shared" si="77"/>
        <v>-2704.1753998750569</v>
      </c>
    </row>
    <row r="404" spans="9:23" x14ac:dyDescent="0.25">
      <c r="I404" s="79">
        <f t="shared" si="78"/>
        <v>47</v>
      </c>
      <c r="J404" s="72">
        <f t="shared" si="74"/>
        <v>0</v>
      </c>
      <c r="K404" s="80"/>
      <c r="L404" s="72">
        <f t="shared" si="73"/>
        <v>0</v>
      </c>
      <c r="M404" s="72">
        <f>0</f>
        <v>0</v>
      </c>
      <c r="N404" s="72">
        <f t="shared" si="79"/>
        <v>0</v>
      </c>
      <c r="O404" s="72">
        <f t="shared" si="80"/>
        <v>-2704.1753998750569</v>
      </c>
      <c r="P404" s="72">
        <f t="shared" si="81"/>
        <v>-13.520876999375284</v>
      </c>
      <c r="Q404" s="72">
        <f t="shared" si="75"/>
        <v>-2717.696276874432</v>
      </c>
      <c r="R404" s="74">
        <f t="shared" si="82"/>
        <v>0</v>
      </c>
      <c r="S404" s="75">
        <f>IF(I404&gt;0,Q404-(SUM($J$7:J404)+$E$35),0)</f>
        <v>-2717.696276874432</v>
      </c>
      <c r="T404" s="76">
        <f t="shared" si="83"/>
        <v>0</v>
      </c>
      <c r="U404" s="76">
        <f t="shared" si="84"/>
        <v>0</v>
      </c>
      <c r="V404" s="77">
        <f t="shared" si="76"/>
        <v>398</v>
      </c>
      <c r="W404" s="78">
        <f t="shared" si="77"/>
        <v>-2717.696276874432</v>
      </c>
    </row>
    <row r="405" spans="9:23" x14ac:dyDescent="0.25">
      <c r="I405" s="79">
        <f t="shared" si="78"/>
        <v>46</v>
      </c>
      <c r="J405" s="72">
        <f t="shared" si="74"/>
        <v>0</v>
      </c>
      <c r="K405" s="80"/>
      <c r="L405" s="72">
        <f t="shared" si="73"/>
        <v>0</v>
      </c>
      <c r="M405" s="72">
        <f>0</f>
        <v>0</v>
      </c>
      <c r="N405" s="72">
        <f t="shared" si="79"/>
        <v>0</v>
      </c>
      <c r="O405" s="72">
        <f t="shared" si="80"/>
        <v>-2717.696276874432</v>
      </c>
      <c r="P405" s="72">
        <f t="shared" si="81"/>
        <v>-13.588481384372161</v>
      </c>
      <c r="Q405" s="72">
        <f t="shared" si="75"/>
        <v>-2731.2847582588042</v>
      </c>
      <c r="R405" s="74">
        <f t="shared" si="82"/>
        <v>0</v>
      </c>
      <c r="S405" s="75">
        <f>IF(I405&gt;0,Q405-(SUM($J$7:J405)+$E$35),0)</f>
        <v>-2731.2847582588042</v>
      </c>
      <c r="T405" s="76">
        <f t="shared" si="83"/>
        <v>0</v>
      </c>
      <c r="U405" s="76">
        <f t="shared" si="84"/>
        <v>0</v>
      </c>
      <c r="V405" s="77">
        <f t="shared" si="76"/>
        <v>399</v>
      </c>
      <c r="W405" s="78">
        <f t="shared" si="77"/>
        <v>-2731.2847582588042</v>
      </c>
    </row>
    <row r="406" spans="9:23" x14ac:dyDescent="0.25">
      <c r="I406" s="79">
        <f t="shared" si="78"/>
        <v>45</v>
      </c>
      <c r="J406" s="72">
        <f t="shared" si="74"/>
        <v>0</v>
      </c>
      <c r="K406" s="80"/>
      <c r="L406" s="72">
        <f t="shared" si="73"/>
        <v>0</v>
      </c>
      <c r="M406" s="72">
        <f>0</f>
        <v>0</v>
      </c>
      <c r="N406" s="72">
        <f t="shared" si="79"/>
        <v>0</v>
      </c>
      <c r="O406" s="72">
        <f t="shared" si="80"/>
        <v>-2731.2847582588042</v>
      </c>
      <c r="P406" s="72">
        <f t="shared" si="81"/>
        <v>-13.656423791294021</v>
      </c>
      <c r="Q406" s="72">
        <f t="shared" si="75"/>
        <v>-2744.9411820500982</v>
      </c>
      <c r="R406" s="74">
        <f t="shared" si="82"/>
        <v>0</v>
      </c>
      <c r="S406" s="75">
        <f>IF(I406&gt;0,Q406-(SUM($J$7:J406)+$E$35),0)</f>
        <v>-2744.9411820500982</v>
      </c>
      <c r="T406" s="76">
        <f t="shared" si="83"/>
        <v>0</v>
      </c>
      <c r="U406" s="76">
        <f t="shared" si="84"/>
        <v>0</v>
      </c>
      <c r="V406" s="77">
        <f t="shared" si="76"/>
        <v>400</v>
      </c>
      <c r="W406" s="78">
        <f t="shared" si="77"/>
        <v>-2744.9411820500982</v>
      </c>
    </row>
    <row r="407" spans="9:23" x14ac:dyDescent="0.25">
      <c r="I407" s="79">
        <f t="shared" si="78"/>
        <v>44</v>
      </c>
      <c r="J407" s="72">
        <f t="shared" si="74"/>
        <v>0</v>
      </c>
      <c r="K407" s="80"/>
      <c r="L407" s="72">
        <f t="shared" si="73"/>
        <v>0</v>
      </c>
      <c r="M407" s="72">
        <f>0</f>
        <v>0</v>
      </c>
      <c r="N407" s="72">
        <f t="shared" si="79"/>
        <v>0</v>
      </c>
      <c r="O407" s="72">
        <f t="shared" si="80"/>
        <v>-2744.9411820500982</v>
      </c>
      <c r="P407" s="72">
        <f t="shared" si="81"/>
        <v>-13.724705910250492</v>
      </c>
      <c r="Q407" s="72">
        <f t="shared" si="75"/>
        <v>-2758.6658879603488</v>
      </c>
      <c r="R407" s="74">
        <f t="shared" si="82"/>
        <v>0</v>
      </c>
      <c r="S407" s="75">
        <f>IF(I407&gt;0,Q407-(SUM($J$7:J407)+$E$35),0)</f>
        <v>-2758.6658879603488</v>
      </c>
      <c r="T407" s="76">
        <f t="shared" si="83"/>
        <v>0</v>
      </c>
      <c r="U407" s="76">
        <f t="shared" si="84"/>
        <v>0</v>
      </c>
      <c r="V407" s="77">
        <f t="shared" si="76"/>
        <v>401</v>
      </c>
      <c r="W407" s="78">
        <f t="shared" si="77"/>
        <v>-2758.6658879603488</v>
      </c>
    </row>
    <row r="408" spans="9:23" x14ac:dyDescent="0.25">
      <c r="I408" s="79">
        <f t="shared" si="78"/>
        <v>43</v>
      </c>
      <c r="J408" s="72">
        <f t="shared" si="74"/>
        <v>0</v>
      </c>
      <c r="K408" s="80"/>
      <c r="L408" s="72">
        <f t="shared" si="73"/>
        <v>0</v>
      </c>
      <c r="M408" s="72">
        <f>0</f>
        <v>0</v>
      </c>
      <c r="N408" s="72">
        <f t="shared" si="79"/>
        <v>0</v>
      </c>
      <c r="O408" s="72">
        <f t="shared" si="80"/>
        <v>-2758.6658879603488</v>
      </c>
      <c r="P408" s="72">
        <f t="shared" si="81"/>
        <v>-13.793329439801743</v>
      </c>
      <c r="Q408" s="72">
        <f t="shared" si="75"/>
        <v>-2772.4592174001505</v>
      </c>
      <c r="R408" s="74">
        <f t="shared" si="82"/>
        <v>0</v>
      </c>
      <c r="S408" s="75">
        <f>IF(I408&gt;0,Q408-(SUM($J$7:J408)+$E$35),0)</f>
        <v>-2772.4592174001505</v>
      </c>
      <c r="T408" s="76">
        <f t="shared" si="83"/>
        <v>0</v>
      </c>
      <c r="U408" s="76">
        <f t="shared" si="84"/>
        <v>0</v>
      </c>
      <c r="V408" s="77">
        <f t="shared" si="76"/>
        <v>402</v>
      </c>
      <c r="W408" s="78">
        <f t="shared" si="77"/>
        <v>-2772.4592174001505</v>
      </c>
    </row>
    <row r="409" spans="9:23" x14ac:dyDescent="0.25">
      <c r="I409" s="79">
        <f t="shared" si="78"/>
        <v>42</v>
      </c>
      <c r="J409" s="72">
        <f t="shared" si="74"/>
        <v>0</v>
      </c>
      <c r="K409" s="80"/>
      <c r="L409" s="72">
        <f t="shared" si="73"/>
        <v>0</v>
      </c>
      <c r="M409" s="72">
        <f>0</f>
        <v>0</v>
      </c>
      <c r="N409" s="72">
        <f t="shared" si="79"/>
        <v>0</v>
      </c>
      <c r="O409" s="72">
        <f t="shared" si="80"/>
        <v>-2772.4592174001505</v>
      </c>
      <c r="P409" s="72">
        <f t="shared" si="81"/>
        <v>-13.862296087000752</v>
      </c>
      <c r="Q409" s="72">
        <f t="shared" si="75"/>
        <v>-2786.3215134871512</v>
      </c>
      <c r="R409" s="74">
        <f t="shared" si="82"/>
        <v>0</v>
      </c>
      <c r="S409" s="75">
        <f>IF(I409&gt;0,Q409-(SUM($J$7:J409)+$E$35),0)</f>
        <v>-2786.3215134871512</v>
      </c>
      <c r="T409" s="76">
        <f t="shared" si="83"/>
        <v>0</v>
      </c>
      <c r="U409" s="76">
        <f t="shared" si="84"/>
        <v>0</v>
      </c>
      <c r="V409" s="77">
        <f t="shared" si="76"/>
        <v>403</v>
      </c>
      <c r="W409" s="78">
        <f t="shared" si="77"/>
        <v>-2786.3215134871512</v>
      </c>
    </row>
    <row r="410" spans="9:23" x14ac:dyDescent="0.25">
      <c r="I410" s="79">
        <f t="shared" si="78"/>
        <v>41</v>
      </c>
      <c r="J410" s="72">
        <f t="shared" si="74"/>
        <v>0</v>
      </c>
      <c r="K410" s="80"/>
      <c r="L410" s="72">
        <f t="shared" si="73"/>
        <v>0</v>
      </c>
      <c r="M410" s="72">
        <f>0</f>
        <v>0</v>
      </c>
      <c r="N410" s="72">
        <f t="shared" si="79"/>
        <v>0</v>
      </c>
      <c r="O410" s="72">
        <f t="shared" si="80"/>
        <v>-2786.3215134871512</v>
      </c>
      <c r="P410" s="72">
        <f t="shared" si="81"/>
        <v>-13.931607567435757</v>
      </c>
      <c r="Q410" s="72">
        <f t="shared" si="75"/>
        <v>-2800.2531210545867</v>
      </c>
      <c r="R410" s="74">
        <f t="shared" si="82"/>
        <v>0</v>
      </c>
      <c r="S410" s="75">
        <f>IF(I410&gt;0,Q410-(SUM($J$7:J410)+$E$35),0)</f>
        <v>-2800.2531210545867</v>
      </c>
      <c r="T410" s="76">
        <f t="shared" si="83"/>
        <v>0</v>
      </c>
      <c r="U410" s="76">
        <f t="shared" si="84"/>
        <v>0</v>
      </c>
      <c r="V410" s="77">
        <f t="shared" si="76"/>
        <v>404</v>
      </c>
      <c r="W410" s="78">
        <f t="shared" si="77"/>
        <v>-2800.2531210545867</v>
      </c>
    </row>
    <row r="411" spans="9:23" x14ac:dyDescent="0.25">
      <c r="I411" s="79">
        <f t="shared" si="78"/>
        <v>40</v>
      </c>
      <c r="J411" s="72">
        <f t="shared" si="74"/>
        <v>0</v>
      </c>
      <c r="K411" s="80"/>
      <c r="L411" s="72">
        <f t="shared" si="73"/>
        <v>0</v>
      </c>
      <c r="M411" s="72">
        <f>0</f>
        <v>0</v>
      </c>
      <c r="N411" s="72">
        <f t="shared" si="79"/>
        <v>0</v>
      </c>
      <c r="O411" s="72">
        <f t="shared" si="80"/>
        <v>-2800.2531210545867</v>
      </c>
      <c r="P411" s="72">
        <f t="shared" si="81"/>
        <v>-14.001265605272934</v>
      </c>
      <c r="Q411" s="72">
        <f t="shared" si="75"/>
        <v>-2814.2543866598598</v>
      </c>
      <c r="R411" s="74">
        <f t="shared" si="82"/>
        <v>0</v>
      </c>
      <c r="S411" s="75">
        <f>IF(I411&gt;0,Q411-(SUM($J$7:J411)+$E$35),0)</f>
        <v>-2814.2543866598598</v>
      </c>
      <c r="T411" s="76">
        <f t="shared" si="83"/>
        <v>0</v>
      </c>
      <c r="U411" s="76">
        <f t="shared" si="84"/>
        <v>0</v>
      </c>
      <c r="V411" s="77">
        <f t="shared" si="76"/>
        <v>405</v>
      </c>
      <c r="W411" s="78">
        <f t="shared" si="77"/>
        <v>-2814.2543866598598</v>
      </c>
    </row>
    <row r="412" spans="9:23" x14ac:dyDescent="0.25">
      <c r="I412" s="79">
        <f t="shared" si="78"/>
        <v>39</v>
      </c>
      <c r="J412" s="72">
        <f t="shared" si="74"/>
        <v>0</v>
      </c>
      <c r="K412" s="80"/>
      <c r="L412" s="72">
        <f t="shared" si="73"/>
        <v>0</v>
      </c>
      <c r="M412" s="72">
        <f>0</f>
        <v>0</v>
      </c>
      <c r="N412" s="72">
        <f t="shared" si="79"/>
        <v>0</v>
      </c>
      <c r="O412" s="72">
        <f t="shared" si="80"/>
        <v>-2814.2543866598598</v>
      </c>
      <c r="P412" s="72">
        <f t="shared" si="81"/>
        <v>-14.0712719332993</v>
      </c>
      <c r="Q412" s="72">
        <f t="shared" si="75"/>
        <v>-2828.325658593159</v>
      </c>
      <c r="R412" s="74">
        <f t="shared" si="82"/>
        <v>0</v>
      </c>
      <c r="S412" s="75">
        <f>IF(I412&gt;0,Q412-(SUM($J$7:J412)+$E$35),0)</f>
        <v>-2828.325658593159</v>
      </c>
      <c r="T412" s="76">
        <f t="shared" si="83"/>
        <v>0</v>
      </c>
      <c r="U412" s="76">
        <f t="shared" si="84"/>
        <v>0</v>
      </c>
      <c r="V412" s="77">
        <f t="shared" si="76"/>
        <v>406</v>
      </c>
      <c r="W412" s="78">
        <f t="shared" si="77"/>
        <v>-2828.325658593159</v>
      </c>
    </row>
    <row r="413" spans="9:23" x14ac:dyDescent="0.25">
      <c r="I413" s="79">
        <f t="shared" si="78"/>
        <v>38</v>
      </c>
      <c r="J413" s="72">
        <f t="shared" si="74"/>
        <v>0</v>
      </c>
      <c r="K413" s="80"/>
      <c r="L413" s="72">
        <f t="shared" si="73"/>
        <v>0</v>
      </c>
      <c r="M413" s="72">
        <f>0</f>
        <v>0</v>
      </c>
      <c r="N413" s="72">
        <f t="shared" si="79"/>
        <v>0</v>
      </c>
      <c r="O413" s="72">
        <f t="shared" si="80"/>
        <v>-2828.325658593159</v>
      </c>
      <c r="P413" s="72">
        <f t="shared" si="81"/>
        <v>-14.141628292965795</v>
      </c>
      <c r="Q413" s="72">
        <f t="shared" si="75"/>
        <v>-2842.4672868861248</v>
      </c>
      <c r="R413" s="74">
        <f t="shared" si="82"/>
        <v>0</v>
      </c>
      <c r="S413" s="75">
        <f>IF(I413&gt;0,Q413-(SUM($J$7:J413)+$E$35),0)</f>
        <v>-2842.4672868861248</v>
      </c>
      <c r="T413" s="76">
        <f t="shared" si="83"/>
        <v>0</v>
      </c>
      <c r="U413" s="76">
        <f t="shared" si="84"/>
        <v>0</v>
      </c>
      <c r="V413" s="77">
        <f t="shared" si="76"/>
        <v>407</v>
      </c>
      <c r="W413" s="78">
        <f t="shared" si="77"/>
        <v>-2842.4672868861248</v>
      </c>
    </row>
    <row r="414" spans="9:23" x14ac:dyDescent="0.25">
      <c r="I414" s="79">
        <f t="shared" si="78"/>
        <v>37</v>
      </c>
      <c r="J414" s="72">
        <f t="shared" si="74"/>
        <v>0</v>
      </c>
      <c r="K414" s="80"/>
      <c r="L414" s="72">
        <f t="shared" si="73"/>
        <v>0</v>
      </c>
      <c r="M414" s="72">
        <f>0</f>
        <v>0</v>
      </c>
      <c r="N414" s="72">
        <f t="shared" si="79"/>
        <v>0</v>
      </c>
      <c r="O414" s="72">
        <f t="shared" si="80"/>
        <v>-2842.4672868861248</v>
      </c>
      <c r="P414" s="72">
        <f t="shared" si="81"/>
        <v>-14.212336434430625</v>
      </c>
      <c r="Q414" s="72">
        <f t="shared" si="75"/>
        <v>-2856.6796233205555</v>
      </c>
      <c r="R414" s="74">
        <f t="shared" si="82"/>
        <v>0</v>
      </c>
      <c r="S414" s="75">
        <f>IF(I414&gt;0,Q414-(SUM($J$7:J414)+$E$35),0)</f>
        <v>-2856.6796233205555</v>
      </c>
      <c r="T414" s="76">
        <f t="shared" si="83"/>
        <v>0</v>
      </c>
      <c r="U414" s="76">
        <f t="shared" si="84"/>
        <v>0</v>
      </c>
      <c r="V414" s="77">
        <f t="shared" si="76"/>
        <v>408</v>
      </c>
      <c r="W414" s="78">
        <f t="shared" si="77"/>
        <v>-2856.6796233205555</v>
      </c>
    </row>
    <row r="415" spans="9:23" x14ac:dyDescent="0.25">
      <c r="I415" s="82">
        <f t="shared" si="78"/>
        <v>36</v>
      </c>
      <c r="J415" s="72">
        <f t="shared" si="74"/>
        <v>0</v>
      </c>
      <c r="K415" s="83"/>
      <c r="L415" s="72">
        <f t="shared" si="73"/>
        <v>24.95</v>
      </c>
      <c r="M415" s="72">
        <f>0</f>
        <v>0</v>
      </c>
      <c r="N415" s="72">
        <f t="shared" si="79"/>
        <v>0</v>
      </c>
      <c r="O415" s="72">
        <f t="shared" si="80"/>
        <v>-2881.6296233205553</v>
      </c>
      <c r="P415" s="72">
        <f t="shared" si="81"/>
        <v>-14.408148116602776</v>
      </c>
      <c r="Q415" s="72">
        <f t="shared" si="75"/>
        <v>-2896.037771437158</v>
      </c>
      <c r="R415" s="74">
        <f t="shared" si="82"/>
        <v>-24.95</v>
      </c>
      <c r="S415" s="75">
        <f>IF(I415&gt;0,Q415-(SUM($J$7:J415)+$E$35),0)</f>
        <v>-2896.037771437158</v>
      </c>
      <c r="T415" s="76">
        <f t="shared" si="83"/>
        <v>0</v>
      </c>
      <c r="U415" s="76">
        <f t="shared" si="84"/>
        <v>0</v>
      </c>
      <c r="V415" s="77">
        <f t="shared" si="76"/>
        <v>409</v>
      </c>
      <c r="W415" s="78">
        <f t="shared" si="77"/>
        <v>-2896.037771437158</v>
      </c>
    </row>
    <row r="416" spans="9:23" x14ac:dyDescent="0.25">
      <c r="I416" s="79">
        <f t="shared" si="78"/>
        <v>35</v>
      </c>
      <c r="J416" s="72">
        <f t="shared" si="74"/>
        <v>0</v>
      </c>
      <c r="K416" s="80"/>
      <c r="L416" s="72">
        <f t="shared" si="73"/>
        <v>0</v>
      </c>
      <c r="M416" s="72">
        <f>0</f>
        <v>0</v>
      </c>
      <c r="N416" s="72">
        <f t="shared" si="79"/>
        <v>0</v>
      </c>
      <c r="O416" s="72">
        <f t="shared" si="80"/>
        <v>-2896.037771437158</v>
      </c>
      <c r="P416" s="72">
        <f t="shared" si="81"/>
        <v>-14.480188857185791</v>
      </c>
      <c r="Q416" s="72">
        <f t="shared" si="75"/>
        <v>-2910.5179602943435</v>
      </c>
      <c r="R416" s="74">
        <f t="shared" si="82"/>
        <v>0</v>
      </c>
      <c r="S416" s="75">
        <f>IF(I416&gt;0,Q416-(SUM($J$7:J416)+$E$35),0)</f>
        <v>-2910.5179602943435</v>
      </c>
      <c r="T416" s="76">
        <f t="shared" si="83"/>
        <v>0</v>
      </c>
      <c r="U416" s="76">
        <f t="shared" si="84"/>
        <v>0</v>
      </c>
      <c r="V416" s="77">
        <f t="shared" si="76"/>
        <v>410</v>
      </c>
      <c r="W416" s="78">
        <f t="shared" si="77"/>
        <v>-2910.5179602943435</v>
      </c>
    </row>
    <row r="417" spans="9:23" x14ac:dyDescent="0.25">
      <c r="I417" s="79">
        <f t="shared" si="78"/>
        <v>34</v>
      </c>
      <c r="J417" s="72">
        <f t="shared" si="74"/>
        <v>0</v>
      </c>
      <c r="K417" s="80"/>
      <c r="L417" s="72">
        <f t="shared" si="73"/>
        <v>0</v>
      </c>
      <c r="M417" s="72">
        <f>0</f>
        <v>0</v>
      </c>
      <c r="N417" s="72">
        <f t="shared" si="79"/>
        <v>0</v>
      </c>
      <c r="O417" s="72">
        <f t="shared" si="80"/>
        <v>-2910.5179602943435</v>
      </c>
      <c r="P417" s="72">
        <f t="shared" si="81"/>
        <v>-14.552589801471719</v>
      </c>
      <c r="Q417" s="72">
        <f t="shared" si="75"/>
        <v>-2925.0705500958152</v>
      </c>
      <c r="R417" s="74">
        <f t="shared" si="82"/>
        <v>0</v>
      </c>
      <c r="S417" s="75">
        <f>IF(I417&gt;0,Q417-(SUM($J$7:J417)+$E$35),0)</f>
        <v>-2925.0705500958152</v>
      </c>
      <c r="T417" s="76">
        <f t="shared" si="83"/>
        <v>0</v>
      </c>
      <c r="U417" s="76">
        <f t="shared" si="84"/>
        <v>0</v>
      </c>
      <c r="V417" s="77">
        <f t="shared" si="76"/>
        <v>411</v>
      </c>
      <c r="W417" s="78">
        <f t="shared" si="77"/>
        <v>-2925.0705500958152</v>
      </c>
    </row>
    <row r="418" spans="9:23" x14ac:dyDescent="0.25">
      <c r="I418" s="79">
        <f t="shared" si="78"/>
        <v>33</v>
      </c>
      <c r="J418" s="72">
        <f t="shared" si="74"/>
        <v>0</v>
      </c>
      <c r="K418" s="80"/>
      <c r="L418" s="72">
        <f t="shared" si="73"/>
        <v>0</v>
      </c>
      <c r="M418" s="72">
        <f>0</f>
        <v>0</v>
      </c>
      <c r="N418" s="72">
        <f t="shared" si="79"/>
        <v>0</v>
      </c>
      <c r="O418" s="72">
        <f t="shared" si="80"/>
        <v>-2925.0705500958152</v>
      </c>
      <c r="P418" s="72">
        <f t="shared" si="81"/>
        <v>-14.625352750479076</v>
      </c>
      <c r="Q418" s="72">
        <f t="shared" si="75"/>
        <v>-2939.6959028462943</v>
      </c>
      <c r="R418" s="74">
        <f t="shared" si="82"/>
        <v>0</v>
      </c>
      <c r="S418" s="75">
        <f>IF(I418&gt;0,Q418-(SUM($J$7:J418)+$E$35),0)</f>
        <v>-2939.6959028462943</v>
      </c>
      <c r="T418" s="76">
        <f t="shared" si="83"/>
        <v>0</v>
      </c>
      <c r="U418" s="76">
        <f t="shared" si="84"/>
        <v>0</v>
      </c>
      <c r="V418" s="77">
        <f t="shared" si="76"/>
        <v>412</v>
      </c>
      <c r="W418" s="78">
        <f t="shared" si="77"/>
        <v>-2939.6959028462943</v>
      </c>
    </row>
    <row r="419" spans="9:23" x14ac:dyDescent="0.25">
      <c r="I419" s="79">
        <f t="shared" si="78"/>
        <v>32</v>
      </c>
      <c r="J419" s="72">
        <f t="shared" si="74"/>
        <v>0</v>
      </c>
      <c r="K419" s="80"/>
      <c r="L419" s="72">
        <f t="shared" si="73"/>
        <v>0</v>
      </c>
      <c r="M419" s="72">
        <f>0</f>
        <v>0</v>
      </c>
      <c r="N419" s="72">
        <f t="shared" si="79"/>
        <v>0</v>
      </c>
      <c r="O419" s="72">
        <f t="shared" si="80"/>
        <v>-2939.6959028462943</v>
      </c>
      <c r="P419" s="72">
        <f t="shared" si="81"/>
        <v>-14.698479514231472</v>
      </c>
      <c r="Q419" s="72">
        <f t="shared" si="75"/>
        <v>-2954.3943823605259</v>
      </c>
      <c r="R419" s="74">
        <f t="shared" si="82"/>
        <v>0</v>
      </c>
      <c r="S419" s="75">
        <f>IF(I419&gt;0,Q419-(SUM($J$7:J419)+$E$35),0)</f>
        <v>-2954.3943823605259</v>
      </c>
      <c r="T419" s="76">
        <f t="shared" si="83"/>
        <v>0</v>
      </c>
      <c r="U419" s="76">
        <f t="shared" si="84"/>
        <v>0</v>
      </c>
      <c r="V419" s="77">
        <f t="shared" si="76"/>
        <v>413</v>
      </c>
      <c r="W419" s="78">
        <f t="shared" si="77"/>
        <v>-2954.3943823605259</v>
      </c>
    </row>
    <row r="420" spans="9:23" x14ac:dyDescent="0.25">
      <c r="I420" s="79">
        <f t="shared" si="78"/>
        <v>31</v>
      </c>
      <c r="J420" s="72">
        <f t="shared" si="74"/>
        <v>0</v>
      </c>
      <c r="K420" s="80"/>
      <c r="L420" s="72">
        <f t="shared" si="73"/>
        <v>0</v>
      </c>
      <c r="M420" s="72">
        <f>0</f>
        <v>0</v>
      </c>
      <c r="N420" s="72">
        <f t="shared" si="79"/>
        <v>0</v>
      </c>
      <c r="O420" s="72">
        <f t="shared" si="80"/>
        <v>-2954.3943823605259</v>
      </c>
      <c r="P420" s="72">
        <f t="shared" si="81"/>
        <v>-14.77197191180263</v>
      </c>
      <c r="Q420" s="72">
        <f t="shared" si="75"/>
        <v>-2969.1663542723286</v>
      </c>
      <c r="R420" s="74">
        <f t="shared" si="82"/>
        <v>0</v>
      </c>
      <c r="S420" s="75">
        <f>IF(I420&gt;0,Q420-(SUM($J$7:J420)+$E$35),0)</f>
        <v>-2969.1663542723286</v>
      </c>
      <c r="T420" s="76">
        <f t="shared" si="83"/>
        <v>0</v>
      </c>
      <c r="U420" s="76">
        <f t="shared" si="84"/>
        <v>0</v>
      </c>
      <c r="V420" s="77">
        <f t="shared" si="76"/>
        <v>414</v>
      </c>
      <c r="W420" s="78">
        <f t="shared" si="77"/>
        <v>-2969.1663542723286</v>
      </c>
    </row>
    <row r="421" spans="9:23" x14ac:dyDescent="0.25">
      <c r="I421" s="79">
        <f t="shared" si="78"/>
        <v>30</v>
      </c>
      <c r="J421" s="72">
        <f t="shared" si="74"/>
        <v>0</v>
      </c>
      <c r="K421" s="80"/>
      <c r="L421" s="72">
        <f t="shared" ref="L421:L484" si="85">IF(I421&gt;0,IF((MOD(I421,12)=0),$B$22+$B$48*$B$35,$B$48*$B$35),0)</f>
        <v>0</v>
      </c>
      <c r="M421" s="72">
        <f>0</f>
        <v>0</v>
      </c>
      <c r="N421" s="72">
        <f t="shared" si="79"/>
        <v>0</v>
      </c>
      <c r="O421" s="72">
        <f t="shared" si="80"/>
        <v>-2969.1663542723286</v>
      </c>
      <c r="P421" s="72">
        <f t="shared" si="81"/>
        <v>-14.845831771361643</v>
      </c>
      <c r="Q421" s="72">
        <f t="shared" si="75"/>
        <v>-2984.0121860436902</v>
      </c>
      <c r="R421" s="74">
        <f t="shared" si="82"/>
        <v>0</v>
      </c>
      <c r="S421" s="75">
        <f>IF(I421&gt;0,Q421-(SUM($J$7:J421)+$E$35),0)</f>
        <v>-2984.0121860436902</v>
      </c>
      <c r="T421" s="76">
        <f t="shared" si="83"/>
        <v>0</v>
      </c>
      <c r="U421" s="76">
        <f t="shared" si="84"/>
        <v>0</v>
      </c>
      <c r="V421" s="77">
        <f t="shared" si="76"/>
        <v>415</v>
      </c>
      <c r="W421" s="78">
        <f t="shared" si="77"/>
        <v>-2984.0121860436902</v>
      </c>
    </row>
    <row r="422" spans="9:23" x14ac:dyDescent="0.25">
      <c r="I422" s="79">
        <f t="shared" si="78"/>
        <v>29</v>
      </c>
      <c r="J422" s="72">
        <f t="shared" si="74"/>
        <v>0</v>
      </c>
      <c r="K422" s="80"/>
      <c r="L422" s="72">
        <f t="shared" si="85"/>
        <v>0</v>
      </c>
      <c r="M422" s="72">
        <f>0</f>
        <v>0</v>
      </c>
      <c r="N422" s="72">
        <f t="shared" si="79"/>
        <v>0</v>
      </c>
      <c r="O422" s="72">
        <f t="shared" si="80"/>
        <v>-2984.0121860436902</v>
      </c>
      <c r="P422" s="72">
        <f t="shared" si="81"/>
        <v>-14.920060930218451</v>
      </c>
      <c r="Q422" s="72">
        <f t="shared" si="75"/>
        <v>-2998.9322469739086</v>
      </c>
      <c r="R422" s="74">
        <f t="shared" si="82"/>
        <v>0</v>
      </c>
      <c r="S422" s="75">
        <f>IF(I422&gt;0,Q422-(SUM($J$7:J422)+$E$35),0)</f>
        <v>-2998.9322469739086</v>
      </c>
      <c r="T422" s="76">
        <f t="shared" si="83"/>
        <v>0</v>
      </c>
      <c r="U422" s="76">
        <f t="shared" si="84"/>
        <v>0</v>
      </c>
      <c r="V422" s="77">
        <f t="shared" si="76"/>
        <v>416</v>
      </c>
      <c r="W422" s="78">
        <f t="shared" si="77"/>
        <v>-2998.9322469739086</v>
      </c>
    </row>
    <row r="423" spans="9:23" x14ac:dyDescent="0.25">
      <c r="I423" s="79">
        <f t="shared" si="78"/>
        <v>28</v>
      </c>
      <c r="J423" s="72">
        <f t="shared" si="74"/>
        <v>0</v>
      </c>
      <c r="K423" s="80"/>
      <c r="L423" s="72">
        <f t="shared" si="85"/>
        <v>0</v>
      </c>
      <c r="M423" s="72">
        <f>0</f>
        <v>0</v>
      </c>
      <c r="N423" s="72">
        <f t="shared" si="79"/>
        <v>0</v>
      </c>
      <c r="O423" s="72">
        <f t="shared" si="80"/>
        <v>-2998.9322469739086</v>
      </c>
      <c r="P423" s="72">
        <f t="shared" si="81"/>
        <v>-14.994661234869543</v>
      </c>
      <c r="Q423" s="72">
        <f t="shared" si="75"/>
        <v>-3013.9269082087781</v>
      </c>
      <c r="R423" s="74">
        <f t="shared" si="82"/>
        <v>0</v>
      </c>
      <c r="S423" s="75">
        <f>IF(I423&gt;0,Q423-(SUM($J$7:J423)+$E$35),0)</f>
        <v>-3013.9269082087781</v>
      </c>
      <c r="T423" s="76">
        <f t="shared" si="83"/>
        <v>0</v>
      </c>
      <c r="U423" s="76">
        <f t="shared" si="84"/>
        <v>0</v>
      </c>
      <c r="V423" s="77">
        <f t="shared" si="76"/>
        <v>417</v>
      </c>
      <c r="W423" s="78">
        <f t="shared" si="77"/>
        <v>-3013.9269082087781</v>
      </c>
    </row>
    <row r="424" spans="9:23" x14ac:dyDescent="0.25">
      <c r="I424" s="79">
        <f t="shared" si="78"/>
        <v>27</v>
      </c>
      <c r="J424" s="72">
        <f t="shared" si="74"/>
        <v>0</v>
      </c>
      <c r="K424" s="80"/>
      <c r="L424" s="72">
        <f t="shared" si="85"/>
        <v>0</v>
      </c>
      <c r="M424" s="72">
        <f>0</f>
        <v>0</v>
      </c>
      <c r="N424" s="72">
        <f t="shared" si="79"/>
        <v>0</v>
      </c>
      <c r="O424" s="72">
        <f t="shared" si="80"/>
        <v>-3013.9269082087781</v>
      </c>
      <c r="P424" s="72">
        <f t="shared" si="81"/>
        <v>-15.069634541043891</v>
      </c>
      <c r="Q424" s="72">
        <f t="shared" si="75"/>
        <v>-3028.9965427498219</v>
      </c>
      <c r="R424" s="74">
        <f t="shared" si="82"/>
        <v>0</v>
      </c>
      <c r="S424" s="75">
        <f>IF(I424&gt;0,Q424-(SUM($J$7:J424)+$E$35),0)</f>
        <v>-3028.9965427498219</v>
      </c>
      <c r="T424" s="76">
        <f t="shared" si="83"/>
        <v>0</v>
      </c>
      <c r="U424" s="76">
        <f t="shared" si="84"/>
        <v>0</v>
      </c>
      <c r="V424" s="77">
        <f t="shared" si="76"/>
        <v>418</v>
      </c>
      <c r="W424" s="78">
        <f t="shared" si="77"/>
        <v>-3028.9965427498219</v>
      </c>
    </row>
    <row r="425" spans="9:23" x14ac:dyDescent="0.25">
      <c r="I425" s="79">
        <f t="shared" si="78"/>
        <v>26</v>
      </c>
      <c r="J425" s="72">
        <f t="shared" si="74"/>
        <v>0</v>
      </c>
      <c r="K425" s="80"/>
      <c r="L425" s="72">
        <f t="shared" si="85"/>
        <v>0</v>
      </c>
      <c r="M425" s="72">
        <f>0</f>
        <v>0</v>
      </c>
      <c r="N425" s="72">
        <f t="shared" si="79"/>
        <v>0</v>
      </c>
      <c r="O425" s="72">
        <f t="shared" si="80"/>
        <v>-3028.9965427498219</v>
      </c>
      <c r="P425" s="72">
        <f t="shared" si="81"/>
        <v>-15.14498271374911</v>
      </c>
      <c r="Q425" s="72">
        <f t="shared" si="75"/>
        <v>-3044.1415254635708</v>
      </c>
      <c r="R425" s="74">
        <f t="shared" si="82"/>
        <v>0</v>
      </c>
      <c r="S425" s="75">
        <f>IF(I425&gt;0,Q425-(SUM($J$7:J425)+$E$35),0)</f>
        <v>-3044.1415254635708</v>
      </c>
      <c r="T425" s="76">
        <f t="shared" si="83"/>
        <v>0</v>
      </c>
      <c r="U425" s="76">
        <f t="shared" si="84"/>
        <v>0</v>
      </c>
      <c r="V425" s="77">
        <f t="shared" si="76"/>
        <v>419</v>
      </c>
      <c r="W425" s="78">
        <f t="shared" si="77"/>
        <v>-3044.1415254635708</v>
      </c>
    </row>
    <row r="426" spans="9:23" x14ac:dyDescent="0.25">
      <c r="I426" s="79">
        <f t="shared" si="78"/>
        <v>25</v>
      </c>
      <c r="J426" s="72">
        <f t="shared" si="74"/>
        <v>0</v>
      </c>
      <c r="K426" s="80"/>
      <c r="L426" s="72">
        <f t="shared" si="85"/>
        <v>0</v>
      </c>
      <c r="M426" s="72">
        <f>0</f>
        <v>0</v>
      </c>
      <c r="N426" s="72">
        <f t="shared" si="79"/>
        <v>0</v>
      </c>
      <c r="O426" s="72">
        <f t="shared" si="80"/>
        <v>-3044.1415254635708</v>
      </c>
      <c r="P426" s="72">
        <f t="shared" si="81"/>
        <v>-15.220707627317854</v>
      </c>
      <c r="Q426" s="72">
        <f t="shared" si="75"/>
        <v>-3059.3622330908888</v>
      </c>
      <c r="R426" s="74">
        <f t="shared" si="82"/>
        <v>0</v>
      </c>
      <c r="S426" s="75">
        <f>IF(I426&gt;0,Q426-(SUM($J$7:J426)+$E$35),0)</f>
        <v>-3059.3622330908888</v>
      </c>
      <c r="T426" s="76">
        <f t="shared" si="83"/>
        <v>0</v>
      </c>
      <c r="U426" s="76">
        <f t="shared" si="84"/>
        <v>0</v>
      </c>
      <c r="V426" s="77">
        <f t="shared" si="76"/>
        <v>420</v>
      </c>
      <c r="W426" s="78">
        <f t="shared" si="77"/>
        <v>-3059.3622330908888</v>
      </c>
    </row>
    <row r="427" spans="9:23" x14ac:dyDescent="0.25">
      <c r="I427" s="82">
        <f t="shared" si="78"/>
        <v>24</v>
      </c>
      <c r="J427" s="72">
        <f t="shared" si="74"/>
        <v>0</v>
      </c>
      <c r="K427" s="83"/>
      <c r="L427" s="72">
        <f t="shared" si="85"/>
        <v>24.95</v>
      </c>
      <c r="M427" s="72">
        <f>0</f>
        <v>0</v>
      </c>
      <c r="N427" s="72">
        <f t="shared" si="79"/>
        <v>0</v>
      </c>
      <c r="O427" s="72">
        <f t="shared" si="80"/>
        <v>-3084.3122330908886</v>
      </c>
      <c r="P427" s="72">
        <f t="shared" si="81"/>
        <v>-15.421561165454444</v>
      </c>
      <c r="Q427" s="72">
        <f t="shared" si="75"/>
        <v>-3099.7337942563431</v>
      </c>
      <c r="R427" s="74">
        <f t="shared" si="82"/>
        <v>-24.95</v>
      </c>
      <c r="S427" s="75">
        <f>IF(I427&gt;0,Q427-(SUM($J$7:J427)+$E$35),0)</f>
        <v>-3099.7337942563431</v>
      </c>
      <c r="T427" s="76">
        <f t="shared" si="83"/>
        <v>0</v>
      </c>
      <c r="U427" s="76">
        <f t="shared" si="84"/>
        <v>0</v>
      </c>
      <c r="V427" s="77">
        <f t="shared" si="76"/>
        <v>421</v>
      </c>
      <c r="W427" s="78">
        <f t="shared" si="77"/>
        <v>-3099.7337942563431</v>
      </c>
    </row>
    <row r="428" spans="9:23" x14ac:dyDescent="0.25">
      <c r="I428" s="79">
        <f t="shared" si="78"/>
        <v>23</v>
      </c>
      <c r="J428" s="72">
        <f t="shared" si="74"/>
        <v>0</v>
      </c>
      <c r="K428" s="80"/>
      <c r="L428" s="72">
        <f t="shared" si="85"/>
        <v>0</v>
      </c>
      <c r="M428" s="72">
        <f>0</f>
        <v>0</v>
      </c>
      <c r="N428" s="72">
        <f t="shared" si="79"/>
        <v>0</v>
      </c>
      <c r="O428" s="72">
        <f t="shared" si="80"/>
        <v>-3099.7337942563431</v>
      </c>
      <c r="P428" s="72">
        <f t="shared" si="81"/>
        <v>-15.498668971281717</v>
      </c>
      <c r="Q428" s="72">
        <f t="shared" si="75"/>
        <v>-3115.232463227625</v>
      </c>
      <c r="R428" s="74">
        <f t="shared" si="82"/>
        <v>0</v>
      </c>
      <c r="S428" s="75">
        <f>IF(I428&gt;0,Q428-(SUM($J$7:J428)+$E$35),0)</f>
        <v>-3115.232463227625</v>
      </c>
      <c r="T428" s="76">
        <f t="shared" si="83"/>
        <v>0</v>
      </c>
      <c r="U428" s="76">
        <f t="shared" si="84"/>
        <v>0</v>
      </c>
      <c r="V428" s="77">
        <f t="shared" si="76"/>
        <v>422</v>
      </c>
      <c r="W428" s="78">
        <f t="shared" si="77"/>
        <v>-3115.232463227625</v>
      </c>
    </row>
    <row r="429" spans="9:23" x14ac:dyDescent="0.25">
      <c r="I429" s="79">
        <f t="shared" si="78"/>
        <v>22</v>
      </c>
      <c r="J429" s="72">
        <f t="shared" si="74"/>
        <v>0</v>
      </c>
      <c r="K429" s="80"/>
      <c r="L429" s="72">
        <f t="shared" si="85"/>
        <v>0</v>
      </c>
      <c r="M429" s="72">
        <f>0</f>
        <v>0</v>
      </c>
      <c r="N429" s="72">
        <f t="shared" si="79"/>
        <v>0</v>
      </c>
      <c r="O429" s="72">
        <f t="shared" si="80"/>
        <v>-3115.232463227625</v>
      </c>
      <c r="P429" s="72">
        <f t="shared" si="81"/>
        <v>-15.576162316138126</v>
      </c>
      <c r="Q429" s="72">
        <f t="shared" si="75"/>
        <v>-3130.8086255437629</v>
      </c>
      <c r="R429" s="74">
        <f t="shared" si="82"/>
        <v>0</v>
      </c>
      <c r="S429" s="75">
        <f>IF(I429&gt;0,Q429-(SUM($J$7:J429)+$E$35),0)</f>
        <v>-3130.8086255437629</v>
      </c>
      <c r="T429" s="76">
        <f t="shared" si="83"/>
        <v>0</v>
      </c>
      <c r="U429" s="76">
        <f t="shared" si="84"/>
        <v>0</v>
      </c>
      <c r="V429" s="77">
        <f t="shared" si="76"/>
        <v>423</v>
      </c>
      <c r="W429" s="78">
        <f t="shared" si="77"/>
        <v>-3130.8086255437629</v>
      </c>
    </row>
    <row r="430" spans="9:23" x14ac:dyDescent="0.25">
      <c r="I430" s="79">
        <f t="shared" si="78"/>
        <v>21</v>
      </c>
      <c r="J430" s="72">
        <f t="shared" si="74"/>
        <v>0</v>
      </c>
      <c r="K430" s="80"/>
      <c r="L430" s="72">
        <f t="shared" si="85"/>
        <v>0</v>
      </c>
      <c r="M430" s="72">
        <f>0</f>
        <v>0</v>
      </c>
      <c r="N430" s="72">
        <f t="shared" si="79"/>
        <v>0</v>
      </c>
      <c r="O430" s="72">
        <f t="shared" si="80"/>
        <v>-3130.8086255437629</v>
      </c>
      <c r="P430" s="72">
        <f t="shared" si="81"/>
        <v>-15.654043127718815</v>
      </c>
      <c r="Q430" s="72">
        <f t="shared" si="75"/>
        <v>-3146.4626686714819</v>
      </c>
      <c r="R430" s="74">
        <f t="shared" si="82"/>
        <v>0</v>
      </c>
      <c r="S430" s="75">
        <f>IF(I430&gt;0,Q430-(SUM($J$7:J430)+$E$35),0)</f>
        <v>-3146.4626686714819</v>
      </c>
      <c r="T430" s="76">
        <f t="shared" si="83"/>
        <v>0</v>
      </c>
      <c r="U430" s="76">
        <f t="shared" si="84"/>
        <v>0</v>
      </c>
      <c r="V430" s="77">
        <f t="shared" si="76"/>
        <v>424</v>
      </c>
      <c r="W430" s="78">
        <f t="shared" si="77"/>
        <v>-3146.4626686714819</v>
      </c>
    </row>
    <row r="431" spans="9:23" x14ac:dyDescent="0.25">
      <c r="I431" s="79">
        <f t="shared" si="78"/>
        <v>20</v>
      </c>
      <c r="J431" s="72">
        <f t="shared" si="74"/>
        <v>0</v>
      </c>
      <c r="K431" s="80"/>
      <c r="L431" s="72">
        <f t="shared" si="85"/>
        <v>0</v>
      </c>
      <c r="M431" s="72">
        <f>0</f>
        <v>0</v>
      </c>
      <c r="N431" s="72">
        <f t="shared" si="79"/>
        <v>0</v>
      </c>
      <c r="O431" s="72">
        <f t="shared" si="80"/>
        <v>-3146.4626686714819</v>
      </c>
      <c r="P431" s="72">
        <f t="shared" si="81"/>
        <v>-15.73231334335741</v>
      </c>
      <c r="Q431" s="72">
        <f t="shared" si="75"/>
        <v>-3162.1949820148393</v>
      </c>
      <c r="R431" s="74">
        <f t="shared" si="82"/>
        <v>0</v>
      </c>
      <c r="S431" s="75">
        <f>IF(I431&gt;0,Q431-(SUM($J$7:J431)+$E$35),0)</f>
        <v>-3162.1949820148393</v>
      </c>
      <c r="T431" s="76">
        <f t="shared" si="83"/>
        <v>0</v>
      </c>
      <c r="U431" s="76">
        <f t="shared" si="84"/>
        <v>0</v>
      </c>
      <c r="V431" s="77">
        <f t="shared" si="76"/>
        <v>425</v>
      </c>
      <c r="W431" s="78">
        <f t="shared" si="77"/>
        <v>-3162.1949820148393</v>
      </c>
    </row>
    <row r="432" spans="9:23" x14ac:dyDescent="0.25">
      <c r="I432" s="79">
        <f t="shared" si="78"/>
        <v>19</v>
      </c>
      <c r="J432" s="72">
        <f t="shared" si="74"/>
        <v>0</v>
      </c>
      <c r="K432" s="80"/>
      <c r="L432" s="72">
        <f t="shared" si="85"/>
        <v>0</v>
      </c>
      <c r="M432" s="72">
        <f>0</f>
        <v>0</v>
      </c>
      <c r="N432" s="72">
        <f t="shared" si="79"/>
        <v>0</v>
      </c>
      <c r="O432" s="72">
        <f t="shared" si="80"/>
        <v>-3162.1949820148393</v>
      </c>
      <c r="P432" s="72">
        <f t="shared" si="81"/>
        <v>-15.810974910074197</v>
      </c>
      <c r="Q432" s="72">
        <f t="shared" si="75"/>
        <v>-3178.0059569249133</v>
      </c>
      <c r="R432" s="74">
        <f t="shared" si="82"/>
        <v>0</v>
      </c>
      <c r="S432" s="75">
        <f>IF(I432&gt;0,Q432-(SUM($J$7:J432)+$E$35),0)</f>
        <v>-3178.0059569249133</v>
      </c>
      <c r="T432" s="76">
        <f t="shared" si="83"/>
        <v>0</v>
      </c>
      <c r="U432" s="76">
        <f t="shared" si="84"/>
        <v>0</v>
      </c>
      <c r="V432" s="77">
        <f t="shared" si="76"/>
        <v>426</v>
      </c>
      <c r="W432" s="78">
        <f t="shared" si="77"/>
        <v>-3178.0059569249133</v>
      </c>
    </row>
    <row r="433" spans="9:23" x14ac:dyDescent="0.25">
      <c r="I433" s="79">
        <f t="shared" si="78"/>
        <v>18</v>
      </c>
      <c r="J433" s="72">
        <f t="shared" si="74"/>
        <v>0</v>
      </c>
      <c r="K433" s="80"/>
      <c r="L433" s="72">
        <f t="shared" si="85"/>
        <v>0</v>
      </c>
      <c r="M433" s="72">
        <f>0</f>
        <v>0</v>
      </c>
      <c r="N433" s="72">
        <f t="shared" si="79"/>
        <v>0</v>
      </c>
      <c r="O433" s="72">
        <f t="shared" si="80"/>
        <v>-3178.0059569249133</v>
      </c>
      <c r="P433" s="72">
        <f t="shared" si="81"/>
        <v>-15.890029784624566</v>
      </c>
      <c r="Q433" s="72">
        <f t="shared" si="75"/>
        <v>-3193.8959867095377</v>
      </c>
      <c r="R433" s="74">
        <f t="shared" si="82"/>
        <v>0</v>
      </c>
      <c r="S433" s="75">
        <f>IF(I433&gt;0,Q433-(SUM($J$7:J433)+$E$35),0)</f>
        <v>-3193.8959867095377</v>
      </c>
      <c r="T433" s="76">
        <f t="shared" si="83"/>
        <v>0</v>
      </c>
      <c r="U433" s="76">
        <f t="shared" si="84"/>
        <v>0</v>
      </c>
      <c r="V433" s="77">
        <f t="shared" si="76"/>
        <v>427</v>
      </c>
      <c r="W433" s="78">
        <f t="shared" si="77"/>
        <v>-3193.8959867095377</v>
      </c>
    </row>
    <row r="434" spans="9:23" x14ac:dyDescent="0.25">
      <c r="I434" s="79">
        <f t="shared" si="78"/>
        <v>17</v>
      </c>
      <c r="J434" s="72">
        <f t="shared" si="74"/>
        <v>0</v>
      </c>
      <c r="K434" s="80"/>
      <c r="L434" s="72">
        <f t="shared" si="85"/>
        <v>0</v>
      </c>
      <c r="M434" s="72">
        <f>0</f>
        <v>0</v>
      </c>
      <c r="N434" s="72">
        <f t="shared" si="79"/>
        <v>0</v>
      </c>
      <c r="O434" s="72">
        <f t="shared" si="80"/>
        <v>-3193.8959867095377</v>
      </c>
      <c r="P434" s="72">
        <f t="shared" si="81"/>
        <v>-15.969479933547689</v>
      </c>
      <c r="Q434" s="72">
        <f t="shared" si="75"/>
        <v>-3209.8654666430853</v>
      </c>
      <c r="R434" s="74">
        <f t="shared" si="82"/>
        <v>0</v>
      </c>
      <c r="S434" s="75">
        <f>IF(I434&gt;0,Q434-(SUM($J$7:J434)+$E$35),0)</f>
        <v>-3209.8654666430853</v>
      </c>
      <c r="T434" s="76">
        <f t="shared" si="83"/>
        <v>0</v>
      </c>
      <c r="U434" s="76">
        <f t="shared" si="84"/>
        <v>0</v>
      </c>
      <c r="V434" s="77">
        <f t="shared" si="76"/>
        <v>428</v>
      </c>
      <c r="W434" s="78">
        <f t="shared" si="77"/>
        <v>-3209.8654666430853</v>
      </c>
    </row>
    <row r="435" spans="9:23" x14ac:dyDescent="0.25">
      <c r="I435" s="79">
        <f t="shared" si="78"/>
        <v>16</v>
      </c>
      <c r="J435" s="72">
        <f t="shared" si="74"/>
        <v>0</v>
      </c>
      <c r="K435" s="80"/>
      <c r="L435" s="72">
        <f t="shared" si="85"/>
        <v>0</v>
      </c>
      <c r="M435" s="72">
        <f>0</f>
        <v>0</v>
      </c>
      <c r="N435" s="72">
        <f t="shared" si="79"/>
        <v>0</v>
      </c>
      <c r="O435" s="72">
        <f t="shared" si="80"/>
        <v>-3209.8654666430853</v>
      </c>
      <c r="P435" s="72">
        <f t="shared" si="81"/>
        <v>-16.049327333215427</v>
      </c>
      <c r="Q435" s="72">
        <f t="shared" si="75"/>
        <v>-3225.9147939763006</v>
      </c>
      <c r="R435" s="74">
        <f t="shared" si="82"/>
        <v>0</v>
      </c>
      <c r="S435" s="75">
        <f>IF(I435&gt;0,Q435-(SUM($J$7:J435)+$E$35),0)</f>
        <v>-3225.9147939763006</v>
      </c>
      <c r="T435" s="76">
        <f t="shared" si="83"/>
        <v>0</v>
      </c>
      <c r="U435" s="76">
        <f t="shared" si="84"/>
        <v>0</v>
      </c>
      <c r="V435" s="77">
        <f t="shared" si="76"/>
        <v>429</v>
      </c>
      <c r="W435" s="78">
        <f t="shared" si="77"/>
        <v>-3225.9147939763006</v>
      </c>
    </row>
    <row r="436" spans="9:23" x14ac:dyDescent="0.25">
      <c r="I436" s="79">
        <f t="shared" si="78"/>
        <v>15</v>
      </c>
      <c r="J436" s="72">
        <f t="shared" si="74"/>
        <v>0</v>
      </c>
      <c r="K436" s="80"/>
      <c r="L436" s="72">
        <f t="shared" si="85"/>
        <v>0</v>
      </c>
      <c r="M436" s="72">
        <f>0</f>
        <v>0</v>
      </c>
      <c r="N436" s="72">
        <f t="shared" si="79"/>
        <v>0</v>
      </c>
      <c r="O436" s="72">
        <f t="shared" si="80"/>
        <v>-3225.9147939763006</v>
      </c>
      <c r="P436" s="72">
        <f t="shared" si="81"/>
        <v>-16.129573969881502</v>
      </c>
      <c r="Q436" s="72">
        <f t="shared" si="75"/>
        <v>-3242.0443679461823</v>
      </c>
      <c r="R436" s="74">
        <f t="shared" si="82"/>
        <v>0</v>
      </c>
      <c r="S436" s="75">
        <f>IF(I436&gt;0,Q436-(SUM($J$7:J436)+$E$35),0)</f>
        <v>-3242.0443679461823</v>
      </c>
      <c r="T436" s="76">
        <f t="shared" si="83"/>
        <v>0</v>
      </c>
      <c r="U436" s="76">
        <f t="shared" si="84"/>
        <v>0</v>
      </c>
      <c r="V436" s="77">
        <f t="shared" si="76"/>
        <v>430</v>
      </c>
      <c r="W436" s="78">
        <f t="shared" si="77"/>
        <v>-3242.0443679461823</v>
      </c>
    </row>
    <row r="437" spans="9:23" x14ac:dyDescent="0.25">
      <c r="I437" s="79">
        <f t="shared" si="78"/>
        <v>14</v>
      </c>
      <c r="J437" s="72">
        <f t="shared" si="74"/>
        <v>0</v>
      </c>
      <c r="K437" s="80"/>
      <c r="L437" s="72">
        <f t="shared" si="85"/>
        <v>0</v>
      </c>
      <c r="M437" s="72">
        <f>0</f>
        <v>0</v>
      </c>
      <c r="N437" s="72">
        <f t="shared" si="79"/>
        <v>0</v>
      </c>
      <c r="O437" s="72">
        <f t="shared" si="80"/>
        <v>-3242.0443679461823</v>
      </c>
      <c r="P437" s="72">
        <f t="shared" si="81"/>
        <v>-16.210221839730913</v>
      </c>
      <c r="Q437" s="72">
        <f t="shared" si="75"/>
        <v>-3258.2545897859131</v>
      </c>
      <c r="R437" s="74">
        <f t="shared" si="82"/>
        <v>0</v>
      </c>
      <c r="S437" s="75">
        <f>IF(I437&gt;0,Q437-(SUM($J$7:J437)+$E$35),0)</f>
        <v>-3258.2545897859131</v>
      </c>
      <c r="T437" s="76">
        <f t="shared" si="83"/>
        <v>0</v>
      </c>
      <c r="U437" s="76">
        <f t="shared" si="84"/>
        <v>0</v>
      </c>
      <c r="V437" s="77">
        <f t="shared" si="76"/>
        <v>431</v>
      </c>
      <c r="W437" s="78">
        <f t="shared" si="77"/>
        <v>-3258.2545897859131</v>
      </c>
    </row>
    <row r="438" spans="9:23" x14ac:dyDescent="0.25">
      <c r="I438" s="79">
        <f t="shared" si="78"/>
        <v>13</v>
      </c>
      <c r="J438" s="72">
        <f t="shared" si="74"/>
        <v>0</v>
      </c>
      <c r="K438" s="80"/>
      <c r="L438" s="72">
        <f t="shared" si="85"/>
        <v>0</v>
      </c>
      <c r="M438" s="72">
        <f>0</f>
        <v>0</v>
      </c>
      <c r="N438" s="72">
        <f t="shared" si="79"/>
        <v>0</v>
      </c>
      <c r="O438" s="72">
        <f t="shared" si="80"/>
        <v>-3258.2545897859131</v>
      </c>
      <c r="P438" s="72">
        <f t="shared" si="81"/>
        <v>-16.291272948929567</v>
      </c>
      <c r="Q438" s="72">
        <f t="shared" si="75"/>
        <v>-3274.5458627348426</v>
      </c>
      <c r="R438" s="74">
        <f t="shared" si="82"/>
        <v>0</v>
      </c>
      <c r="S438" s="75">
        <f>IF(I438&gt;0,Q438-(SUM($J$7:J438)+$E$35),0)</f>
        <v>-3274.5458627348426</v>
      </c>
      <c r="T438" s="76">
        <f t="shared" si="83"/>
        <v>0</v>
      </c>
      <c r="U438" s="76">
        <f t="shared" si="84"/>
        <v>0</v>
      </c>
      <c r="V438" s="77">
        <f t="shared" si="76"/>
        <v>432</v>
      </c>
      <c r="W438" s="78">
        <f t="shared" si="77"/>
        <v>-3274.5458627348426</v>
      </c>
    </row>
    <row r="439" spans="9:23" x14ac:dyDescent="0.25">
      <c r="I439" s="82">
        <f t="shared" si="78"/>
        <v>12</v>
      </c>
      <c r="J439" s="72">
        <f t="shared" si="74"/>
        <v>0</v>
      </c>
      <c r="K439" s="83"/>
      <c r="L439" s="72">
        <f t="shared" si="85"/>
        <v>24.95</v>
      </c>
      <c r="M439" s="72">
        <f>0</f>
        <v>0</v>
      </c>
      <c r="N439" s="72">
        <f t="shared" si="79"/>
        <v>0</v>
      </c>
      <c r="O439" s="72">
        <f t="shared" si="80"/>
        <v>-3299.4958627348424</v>
      </c>
      <c r="P439" s="72">
        <f t="shared" si="81"/>
        <v>-16.497479313674212</v>
      </c>
      <c r="Q439" s="72">
        <f t="shared" si="75"/>
        <v>-3315.9933420485168</v>
      </c>
      <c r="R439" s="74">
        <f t="shared" si="82"/>
        <v>-24.95</v>
      </c>
      <c r="S439" s="75">
        <f>IF(I439&gt;0,Q439-(SUM($J$7:J439)+$E$35),0)</f>
        <v>-3315.9933420485168</v>
      </c>
      <c r="T439" s="76">
        <f t="shared" si="83"/>
        <v>0</v>
      </c>
      <c r="U439" s="76">
        <f t="shared" si="84"/>
        <v>0</v>
      </c>
      <c r="V439" s="77">
        <f t="shared" si="76"/>
        <v>433</v>
      </c>
      <c r="W439" s="78">
        <f t="shared" si="77"/>
        <v>-3315.9933420485168</v>
      </c>
    </row>
    <row r="440" spans="9:23" x14ac:dyDescent="0.25">
      <c r="I440" s="79">
        <f t="shared" si="78"/>
        <v>11</v>
      </c>
      <c r="J440" s="72">
        <f t="shared" si="74"/>
        <v>0</v>
      </c>
      <c r="K440" s="80"/>
      <c r="L440" s="72">
        <f t="shared" si="85"/>
        <v>0</v>
      </c>
      <c r="M440" s="72">
        <f>0</f>
        <v>0</v>
      </c>
      <c r="N440" s="72">
        <f t="shared" si="79"/>
        <v>0</v>
      </c>
      <c r="O440" s="72">
        <f t="shared" si="80"/>
        <v>-3315.9933420485168</v>
      </c>
      <c r="P440" s="72">
        <f t="shared" si="81"/>
        <v>-16.579966710242584</v>
      </c>
      <c r="Q440" s="72">
        <f t="shared" si="75"/>
        <v>-3332.5733087587591</v>
      </c>
      <c r="R440" s="74">
        <f t="shared" si="82"/>
        <v>0</v>
      </c>
      <c r="S440" s="75">
        <f>IF(I440&gt;0,Q440-(SUM($J$7:J440)+$E$35),0)</f>
        <v>-3332.5733087587591</v>
      </c>
      <c r="T440" s="76">
        <f t="shared" si="83"/>
        <v>0</v>
      </c>
      <c r="U440" s="76">
        <f t="shared" si="84"/>
        <v>0</v>
      </c>
      <c r="V440" s="77">
        <f t="shared" si="76"/>
        <v>434</v>
      </c>
      <c r="W440" s="78">
        <f t="shared" si="77"/>
        <v>-3332.5733087587591</v>
      </c>
    </row>
    <row r="441" spans="9:23" x14ac:dyDescent="0.25">
      <c r="I441" s="79">
        <f t="shared" si="78"/>
        <v>10</v>
      </c>
      <c r="J441" s="72">
        <f t="shared" si="74"/>
        <v>0</v>
      </c>
      <c r="K441" s="80"/>
      <c r="L441" s="72">
        <f t="shared" si="85"/>
        <v>0</v>
      </c>
      <c r="M441" s="72">
        <f>0</f>
        <v>0</v>
      </c>
      <c r="N441" s="72">
        <f t="shared" si="79"/>
        <v>0</v>
      </c>
      <c r="O441" s="72">
        <f t="shared" si="80"/>
        <v>-3332.5733087587591</v>
      </c>
      <c r="P441" s="72">
        <f t="shared" si="81"/>
        <v>-16.662866543793797</v>
      </c>
      <c r="Q441" s="72">
        <f t="shared" si="75"/>
        <v>-3349.236175302553</v>
      </c>
      <c r="R441" s="74">
        <f t="shared" si="82"/>
        <v>0</v>
      </c>
      <c r="S441" s="75">
        <f>IF(I441&gt;0,Q441-(SUM($J$7:J441)+$E$35),0)</f>
        <v>-3349.236175302553</v>
      </c>
      <c r="T441" s="76">
        <f t="shared" si="83"/>
        <v>0</v>
      </c>
      <c r="U441" s="76">
        <f t="shared" si="84"/>
        <v>0</v>
      </c>
      <c r="V441" s="77">
        <f t="shared" si="76"/>
        <v>435</v>
      </c>
      <c r="W441" s="78">
        <f t="shared" si="77"/>
        <v>-3349.236175302553</v>
      </c>
    </row>
    <row r="442" spans="9:23" x14ac:dyDescent="0.25">
      <c r="I442" s="79">
        <f t="shared" si="78"/>
        <v>9</v>
      </c>
      <c r="J442" s="72">
        <f t="shared" si="74"/>
        <v>0</v>
      </c>
      <c r="K442" s="80"/>
      <c r="L442" s="72">
        <f t="shared" si="85"/>
        <v>0</v>
      </c>
      <c r="M442" s="72">
        <f>0</f>
        <v>0</v>
      </c>
      <c r="N442" s="72">
        <f t="shared" si="79"/>
        <v>0</v>
      </c>
      <c r="O442" s="72">
        <f t="shared" si="80"/>
        <v>-3349.236175302553</v>
      </c>
      <c r="P442" s="72">
        <f t="shared" si="81"/>
        <v>-16.746180876512764</v>
      </c>
      <c r="Q442" s="72">
        <f t="shared" si="75"/>
        <v>-3365.9823561790658</v>
      </c>
      <c r="R442" s="74">
        <f t="shared" si="82"/>
        <v>0</v>
      </c>
      <c r="S442" s="75">
        <f>IF(I442&gt;0,Q442-(SUM($J$7:J442)+$E$35),0)</f>
        <v>-3365.9823561790658</v>
      </c>
      <c r="T442" s="76">
        <f t="shared" si="83"/>
        <v>0</v>
      </c>
      <c r="U442" s="76">
        <f t="shared" si="84"/>
        <v>0</v>
      </c>
      <c r="V442" s="77">
        <f t="shared" si="76"/>
        <v>436</v>
      </c>
      <c r="W442" s="78">
        <f t="shared" si="77"/>
        <v>-3365.9823561790658</v>
      </c>
    </row>
    <row r="443" spans="9:23" x14ac:dyDescent="0.25">
      <c r="I443" s="79">
        <f t="shared" si="78"/>
        <v>8</v>
      </c>
      <c r="J443" s="72">
        <f t="shared" si="74"/>
        <v>0</v>
      </c>
      <c r="K443" s="80"/>
      <c r="L443" s="72">
        <f t="shared" si="85"/>
        <v>0</v>
      </c>
      <c r="M443" s="72">
        <f>0</f>
        <v>0</v>
      </c>
      <c r="N443" s="72">
        <f t="shared" si="79"/>
        <v>0</v>
      </c>
      <c r="O443" s="72">
        <f t="shared" si="80"/>
        <v>-3365.9823561790658</v>
      </c>
      <c r="P443" s="72">
        <f t="shared" si="81"/>
        <v>-16.82991178089533</v>
      </c>
      <c r="Q443" s="72">
        <f t="shared" si="75"/>
        <v>-3382.812267959961</v>
      </c>
      <c r="R443" s="74">
        <f t="shared" si="82"/>
        <v>0</v>
      </c>
      <c r="S443" s="75">
        <f>IF(I443&gt;0,Q443-(SUM($J$7:J443)+$E$35),0)</f>
        <v>-3382.812267959961</v>
      </c>
      <c r="T443" s="76">
        <f t="shared" si="83"/>
        <v>0</v>
      </c>
      <c r="U443" s="76">
        <f t="shared" si="84"/>
        <v>0</v>
      </c>
      <c r="V443" s="77">
        <f t="shared" si="76"/>
        <v>437</v>
      </c>
      <c r="W443" s="78">
        <f t="shared" si="77"/>
        <v>-3382.812267959961</v>
      </c>
    </row>
    <row r="444" spans="9:23" x14ac:dyDescent="0.25">
      <c r="I444" s="79">
        <f t="shared" si="78"/>
        <v>7</v>
      </c>
      <c r="J444" s="72">
        <f t="shared" si="74"/>
        <v>0</v>
      </c>
      <c r="K444" s="80"/>
      <c r="L444" s="72">
        <f t="shared" si="85"/>
        <v>0</v>
      </c>
      <c r="M444" s="72">
        <f>0</f>
        <v>0</v>
      </c>
      <c r="N444" s="72">
        <f t="shared" si="79"/>
        <v>0</v>
      </c>
      <c r="O444" s="72">
        <f t="shared" si="80"/>
        <v>-3382.812267959961</v>
      </c>
      <c r="P444" s="72">
        <f t="shared" si="81"/>
        <v>-16.914061339799805</v>
      </c>
      <c r="Q444" s="72">
        <f t="shared" si="75"/>
        <v>-3399.7263292997609</v>
      </c>
      <c r="R444" s="74">
        <f t="shared" si="82"/>
        <v>0</v>
      </c>
      <c r="S444" s="75">
        <f>IF(I444&gt;0,Q444-(SUM($J$7:J444)+$E$35),0)</f>
        <v>-3399.7263292997609</v>
      </c>
      <c r="T444" s="76">
        <f t="shared" si="83"/>
        <v>0</v>
      </c>
      <c r="U444" s="76">
        <f t="shared" si="84"/>
        <v>0</v>
      </c>
      <c r="V444" s="77">
        <f t="shared" si="76"/>
        <v>438</v>
      </c>
      <c r="W444" s="78">
        <f t="shared" si="77"/>
        <v>-3399.7263292997609</v>
      </c>
    </row>
    <row r="445" spans="9:23" x14ac:dyDescent="0.25">
      <c r="I445" s="79">
        <f t="shared" si="78"/>
        <v>6</v>
      </c>
      <c r="J445" s="72">
        <f t="shared" si="74"/>
        <v>0</v>
      </c>
      <c r="K445" s="80"/>
      <c r="L445" s="72">
        <f t="shared" si="85"/>
        <v>0</v>
      </c>
      <c r="M445" s="72">
        <f>0</f>
        <v>0</v>
      </c>
      <c r="N445" s="72">
        <f t="shared" si="79"/>
        <v>0</v>
      </c>
      <c r="O445" s="72">
        <f t="shared" si="80"/>
        <v>-3399.7263292997609</v>
      </c>
      <c r="P445" s="72">
        <f t="shared" si="81"/>
        <v>-16.998631646498804</v>
      </c>
      <c r="Q445" s="72">
        <f t="shared" si="75"/>
        <v>-3416.7249609462597</v>
      </c>
      <c r="R445" s="74">
        <f t="shared" si="82"/>
        <v>0</v>
      </c>
      <c r="S445" s="75">
        <f>IF(I445&gt;0,Q445-(SUM($J$7:J445)+$E$35),0)</f>
        <v>-3416.7249609462597</v>
      </c>
      <c r="T445" s="76">
        <f t="shared" si="83"/>
        <v>0</v>
      </c>
      <c r="U445" s="76">
        <f t="shared" si="84"/>
        <v>0</v>
      </c>
      <c r="V445" s="77">
        <f t="shared" si="76"/>
        <v>439</v>
      </c>
      <c r="W445" s="78">
        <f t="shared" si="77"/>
        <v>-3416.7249609462597</v>
      </c>
    </row>
    <row r="446" spans="9:23" x14ac:dyDescent="0.25">
      <c r="I446" s="79">
        <f t="shared" si="78"/>
        <v>5</v>
      </c>
      <c r="J446" s="72">
        <f t="shared" si="74"/>
        <v>0</v>
      </c>
      <c r="K446" s="80"/>
      <c r="L446" s="72">
        <f t="shared" si="85"/>
        <v>0</v>
      </c>
      <c r="M446" s="72">
        <f>0</f>
        <v>0</v>
      </c>
      <c r="N446" s="72">
        <f t="shared" si="79"/>
        <v>0</v>
      </c>
      <c r="O446" s="72">
        <f t="shared" si="80"/>
        <v>-3416.7249609462597</v>
      </c>
      <c r="P446" s="72">
        <f t="shared" si="81"/>
        <v>-17.083624804731297</v>
      </c>
      <c r="Q446" s="72">
        <f t="shared" si="75"/>
        <v>-3433.8085857509909</v>
      </c>
      <c r="R446" s="74">
        <f t="shared" si="82"/>
        <v>0</v>
      </c>
      <c r="S446" s="75">
        <f>IF(I446&gt;0,Q446-(SUM($J$7:J446)+$E$35),0)</f>
        <v>-3433.8085857509909</v>
      </c>
      <c r="T446" s="76">
        <f t="shared" si="83"/>
        <v>0</v>
      </c>
      <c r="U446" s="76">
        <f t="shared" si="84"/>
        <v>0</v>
      </c>
      <c r="V446" s="77">
        <f t="shared" si="76"/>
        <v>440</v>
      </c>
      <c r="W446" s="78">
        <f t="shared" si="77"/>
        <v>-3433.8085857509909</v>
      </c>
    </row>
    <row r="447" spans="9:23" x14ac:dyDescent="0.25">
      <c r="I447" s="79">
        <f t="shared" si="78"/>
        <v>4</v>
      </c>
      <c r="J447" s="72">
        <f t="shared" si="74"/>
        <v>0</v>
      </c>
      <c r="K447" s="80"/>
      <c r="L447" s="72">
        <f t="shared" si="85"/>
        <v>0</v>
      </c>
      <c r="M447" s="72">
        <f>0</f>
        <v>0</v>
      </c>
      <c r="N447" s="72">
        <f t="shared" si="79"/>
        <v>0</v>
      </c>
      <c r="O447" s="72">
        <f t="shared" si="80"/>
        <v>-3433.8085857509909</v>
      </c>
      <c r="P447" s="72">
        <f t="shared" si="81"/>
        <v>-17.169042928754955</v>
      </c>
      <c r="Q447" s="72">
        <f t="shared" si="75"/>
        <v>-3450.977628679746</v>
      </c>
      <c r="R447" s="74">
        <f t="shared" si="82"/>
        <v>0</v>
      </c>
      <c r="S447" s="75">
        <f>IF(I447&gt;0,Q447-(SUM($J$7:J447)+$E$35),0)</f>
        <v>-3450.977628679746</v>
      </c>
      <c r="T447" s="76">
        <f t="shared" si="83"/>
        <v>0</v>
      </c>
      <c r="U447" s="76">
        <f t="shared" si="84"/>
        <v>0</v>
      </c>
      <c r="V447" s="77">
        <f t="shared" si="76"/>
        <v>441</v>
      </c>
      <c r="W447" s="78">
        <f t="shared" si="77"/>
        <v>-3450.977628679746</v>
      </c>
    </row>
    <row r="448" spans="9:23" x14ac:dyDescent="0.25">
      <c r="I448" s="79">
        <f t="shared" si="78"/>
        <v>3</v>
      </c>
      <c r="J448" s="72">
        <f t="shared" si="74"/>
        <v>0</v>
      </c>
      <c r="K448" s="80"/>
      <c r="L448" s="72">
        <f t="shared" si="85"/>
        <v>0</v>
      </c>
      <c r="M448" s="72">
        <f>0</f>
        <v>0</v>
      </c>
      <c r="N448" s="72">
        <f t="shared" si="79"/>
        <v>0</v>
      </c>
      <c r="O448" s="72">
        <f t="shared" si="80"/>
        <v>-3450.977628679746</v>
      </c>
      <c r="P448" s="72">
        <f t="shared" si="81"/>
        <v>-17.25488814339873</v>
      </c>
      <c r="Q448" s="72">
        <f t="shared" si="75"/>
        <v>-3468.2325168231446</v>
      </c>
      <c r="R448" s="74">
        <f t="shared" si="82"/>
        <v>0</v>
      </c>
      <c r="S448" s="75">
        <f>IF(I448&gt;0,Q448-(SUM($J$7:J448)+$E$35),0)</f>
        <v>-3468.2325168231446</v>
      </c>
      <c r="T448" s="76">
        <f t="shared" si="83"/>
        <v>0</v>
      </c>
      <c r="U448" s="76">
        <f t="shared" si="84"/>
        <v>0</v>
      </c>
      <c r="V448" s="77">
        <f t="shared" si="76"/>
        <v>442</v>
      </c>
      <c r="W448" s="78">
        <f t="shared" si="77"/>
        <v>-3468.2325168231446</v>
      </c>
    </row>
    <row r="449" spans="9:23" x14ac:dyDescent="0.25">
      <c r="I449" s="79">
        <f t="shared" si="78"/>
        <v>2</v>
      </c>
      <c r="J449" s="72">
        <f t="shared" si="74"/>
        <v>0</v>
      </c>
      <c r="K449" s="80"/>
      <c r="L449" s="72">
        <f t="shared" si="85"/>
        <v>0</v>
      </c>
      <c r="M449" s="72">
        <f>0</f>
        <v>0</v>
      </c>
      <c r="N449" s="72">
        <f t="shared" si="79"/>
        <v>0</v>
      </c>
      <c r="O449" s="72">
        <f t="shared" si="80"/>
        <v>-3468.2325168231446</v>
      </c>
      <c r="P449" s="72">
        <f t="shared" si="81"/>
        <v>-17.341162584115722</v>
      </c>
      <c r="Q449" s="72">
        <f t="shared" si="75"/>
        <v>-3485.5736794072604</v>
      </c>
      <c r="R449" s="74">
        <f t="shared" si="82"/>
        <v>0</v>
      </c>
      <c r="S449" s="75">
        <f>IF(I449&gt;0,Q449-(SUM($J$7:J449)+$E$35),0)</f>
        <v>-3485.5736794072604</v>
      </c>
      <c r="T449" s="76">
        <f t="shared" si="83"/>
        <v>0</v>
      </c>
      <c r="U449" s="76">
        <f t="shared" si="84"/>
        <v>0</v>
      </c>
      <c r="V449" s="77">
        <f t="shared" si="76"/>
        <v>443</v>
      </c>
      <c r="W449" s="78">
        <f t="shared" si="77"/>
        <v>-3485.5736794072604</v>
      </c>
    </row>
    <row r="450" spans="9:23" x14ac:dyDescent="0.25">
      <c r="I450" s="79">
        <f t="shared" si="78"/>
        <v>1</v>
      </c>
      <c r="J450" s="72">
        <f t="shared" si="74"/>
        <v>0</v>
      </c>
      <c r="K450" s="80"/>
      <c r="L450" s="72">
        <f t="shared" si="85"/>
        <v>0</v>
      </c>
      <c r="M450" s="72">
        <f>0</f>
        <v>0</v>
      </c>
      <c r="N450" s="72">
        <f t="shared" si="79"/>
        <v>0</v>
      </c>
      <c r="O450" s="72">
        <f t="shared" si="80"/>
        <v>-3485.5736794072604</v>
      </c>
      <c r="P450" s="72">
        <f t="shared" si="81"/>
        <v>-17.427868397036303</v>
      </c>
      <c r="Q450" s="72">
        <f t="shared" si="75"/>
        <v>-3503.0015478042969</v>
      </c>
      <c r="R450" s="74">
        <f t="shared" si="82"/>
        <v>0</v>
      </c>
      <c r="S450" s="75">
        <f>IF(I450&gt;0,Q450-(SUM($J$7:J450)+$E$35),0)</f>
        <v>-3503.0015478042969</v>
      </c>
      <c r="T450" s="76">
        <f t="shared" si="83"/>
        <v>0</v>
      </c>
      <c r="U450" s="76">
        <f t="shared" si="84"/>
        <v>1</v>
      </c>
      <c r="V450" s="77">
        <f t="shared" si="76"/>
        <v>444</v>
      </c>
      <c r="W450" s="78">
        <f t="shared" si="77"/>
        <v>-3503.0015478042969</v>
      </c>
    </row>
    <row r="451" spans="9:23" x14ac:dyDescent="0.25">
      <c r="I451" s="82">
        <f t="shared" si="78"/>
        <v>0</v>
      </c>
      <c r="J451" s="72">
        <f t="shared" si="74"/>
        <v>0</v>
      </c>
      <c r="K451" s="83"/>
      <c r="L451" s="72">
        <f t="shared" si="85"/>
        <v>0</v>
      </c>
      <c r="M451" s="72">
        <f>0</f>
        <v>0</v>
      </c>
      <c r="N451" s="72">
        <f t="shared" si="79"/>
        <v>0</v>
      </c>
      <c r="O451" s="72">
        <f t="shared" si="80"/>
        <v>0</v>
      </c>
      <c r="P451" s="72">
        <f t="shared" si="81"/>
        <v>0</v>
      </c>
      <c r="Q451" s="72">
        <f t="shared" si="75"/>
        <v>0</v>
      </c>
      <c r="R451" s="74">
        <f t="shared" si="82"/>
        <v>0</v>
      </c>
      <c r="S451" s="75">
        <f>IF(I451&gt;0,Q451-(SUM($J$7:J451)+$E$35),0)</f>
        <v>0</v>
      </c>
      <c r="T451" s="76">
        <f t="shared" si="83"/>
        <v>1</v>
      </c>
      <c r="U451" s="76">
        <f t="shared" si="84"/>
        <v>0</v>
      </c>
      <c r="V451" s="77">
        <f t="shared" si="76"/>
        <v>444</v>
      </c>
      <c r="W451" s="78">
        <f t="shared" si="77"/>
        <v>0</v>
      </c>
    </row>
    <row r="452" spans="9:23" x14ac:dyDescent="0.25">
      <c r="I452" s="79">
        <f t="shared" si="78"/>
        <v>0</v>
      </c>
      <c r="J452" s="72">
        <f t="shared" si="74"/>
        <v>0</v>
      </c>
      <c r="K452" s="80"/>
      <c r="L452" s="72">
        <f t="shared" si="85"/>
        <v>0</v>
      </c>
      <c r="M452" s="72">
        <f>0</f>
        <v>0</v>
      </c>
      <c r="N452" s="72">
        <f t="shared" si="79"/>
        <v>0</v>
      </c>
      <c r="O452" s="72">
        <f t="shared" si="80"/>
        <v>0</v>
      </c>
      <c r="P452" s="72">
        <f t="shared" si="81"/>
        <v>0</v>
      </c>
      <c r="Q452" s="72">
        <f t="shared" si="75"/>
        <v>0</v>
      </c>
      <c r="R452" s="74">
        <f t="shared" si="82"/>
        <v>0</v>
      </c>
      <c r="S452" s="75">
        <f>IF(I452&gt;0,Q452-(SUM($J$7:J452)+$E$35),0)</f>
        <v>0</v>
      </c>
      <c r="T452" s="76">
        <f t="shared" si="83"/>
        <v>1</v>
      </c>
      <c r="U452" s="76">
        <f t="shared" si="84"/>
        <v>0</v>
      </c>
      <c r="V452" s="77">
        <f t="shared" si="76"/>
        <v>444</v>
      </c>
      <c r="W452" s="78">
        <f t="shared" si="77"/>
        <v>0</v>
      </c>
    </row>
    <row r="453" spans="9:23" x14ac:dyDescent="0.25">
      <c r="I453" s="79">
        <f t="shared" si="78"/>
        <v>0</v>
      </c>
      <c r="J453" s="72">
        <f t="shared" si="74"/>
        <v>0</v>
      </c>
      <c r="K453" s="80"/>
      <c r="L453" s="72">
        <f t="shared" si="85"/>
        <v>0</v>
      </c>
      <c r="M453" s="72">
        <f>0</f>
        <v>0</v>
      </c>
      <c r="N453" s="72">
        <f t="shared" si="79"/>
        <v>0</v>
      </c>
      <c r="O453" s="72">
        <f t="shared" si="80"/>
        <v>0</v>
      </c>
      <c r="P453" s="72">
        <f t="shared" si="81"/>
        <v>0</v>
      </c>
      <c r="Q453" s="72">
        <f t="shared" si="75"/>
        <v>0</v>
      </c>
      <c r="R453" s="74">
        <f t="shared" si="82"/>
        <v>0</v>
      </c>
      <c r="S453" s="75">
        <f>IF(I453&gt;0,Q453-(SUM($J$7:J453)+$E$35),0)</f>
        <v>0</v>
      </c>
      <c r="T453" s="76">
        <f t="shared" si="83"/>
        <v>1</v>
      </c>
      <c r="U453" s="76">
        <f t="shared" si="84"/>
        <v>0</v>
      </c>
      <c r="V453" s="77">
        <f t="shared" si="76"/>
        <v>444</v>
      </c>
      <c r="W453" s="78">
        <f t="shared" si="77"/>
        <v>0</v>
      </c>
    </row>
    <row r="454" spans="9:23" x14ac:dyDescent="0.25">
      <c r="I454" s="79">
        <f t="shared" si="78"/>
        <v>0</v>
      </c>
      <c r="J454" s="72">
        <f t="shared" si="74"/>
        <v>0</v>
      </c>
      <c r="K454" s="80"/>
      <c r="L454" s="72">
        <f t="shared" si="85"/>
        <v>0</v>
      </c>
      <c r="M454" s="72">
        <f>0</f>
        <v>0</v>
      </c>
      <c r="N454" s="72">
        <f t="shared" si="79"/>
        <v>0</v>
      </c>
      <c r="O454" s="72">
        <f t="shared" si="80"/>
        <v>0</v>
      </c>
      <c r="P454" s="72">
        <f t="shared" si="81"/>
        <v>0</v>
      </c>
      <c r="Q454" s="72">
        <f t="shared" si="75"/>
        <v>0</v>
      </c>
      <c r="R454" s="74">
        <f t="shared" si="82"/>
        <v>0</v>
      </c>
      <c r="S454" s="75">
        <f>IF(I454&gt;0,Q454-(SUM($J$7:J454)+$E$35),0)</f>
        <v>0</v>
      </c>
      <c r="T454" s="76">
        <f t="shared" si="83"/>
        <v>1</v>
      </c>
      <c r="U454" s="76">
        <f t="shared" si="84"/>
        <v>0</v>
      </c>
      <c r="V454" s="77">
        <f t="shared" si="76"/>
        <v>444</v>
      </c>
      <c r="W454" s="78">
        <f t="shared" si="77"/>
        <v>0</v>
      </c>
    </row>
    <row r="455" spans="9:23" x14ac:dyDescent="0.25">
      <c r="I455" s="79">
        <f t="shared" si="78"/>
        <v>0</v>
      </c>
      <c r="J455" s="72">
        <f t="shared" ref="J455:J518" si="86">(IF(I455&gt;0,$J$5,0))</f>
        <v>0</v>
      </c>
      <c r="K455" s="80"/>
      <c r="L455" s="72">
        <f t="shared" si="85"/>
        <v>0</v>
      </c>
      <c r="M455" s="72">
        <f>0</f>
        <v>0</v>
      </c>
      <c r="N455" s="72">
        <f t="shared" si="79"/>
        <v>0</v>
      </c>
      <c r="O455" s="72">
        <f t="shared" si="80"/>
        <v>0</v>
      </c>
      <c r="P455" s="72">
        <f t="shared" si="81"/>
        <v>0</v>
      </c>
      <c r="Q455" s="72">
        <f t="shared" ref="Q455:Q518" si="87">O455+P455</f>
        <v>0</v>
      </c>
      <c r="R455" s="74">
        <f t="shared" si="82"/>
        <v>0</v>
      </c>
      <c r="S455" s="75">
        <f>IF(I455&gt;0,Q455-(SUM($J$7:J455)+$E$35),0)</f>
        <v>0</v>
      </c>
      <c r="T455" s="76">
        <f t="shared" si="83"/>
        <v>1</v>
      </c>
      <c r="U455" s="76">
        <f t="shared" si="84"/>
        <v>0</v>
      </c>
      <c r="V455" s="77">
        <f t="shared" ref="V455:V518" si="88">$I$5-I456</f>
        <v>444</v>
      </c>
      <c r="W455" s="78">
        <f t="shared" ref="W455:W518" si="89">Q455</f>
        <v>0</v>
      </c>
    </row>
    <row r="456" spans="9:23" x14ac:dyDescent="0.25">
      <c r="I456" s="79">
        <f t="shared" ref="I456:I519" si="90">IF(I455-1&gt;0,I455-1,0)</f>
        <v>0</v>
      </c>
      <c r="J456" s="72">
        <f t="shared" si="86"/>
        <v>0</v>
      </c>
      <c r="K456" s="80"/>
      <c r="L456" s="72">
        <f t="shared" si="85"/>
        <v>0</v>
      </c>
      <c r="M456" s="72">
        <f>0</f>
        <v>0</v>
      </c>
      <c r="N456" s="72">
        <f t="shared" ref="N456:N519" si="91">IF(I456&gt;0,O456*($N$5/12),0)</f>
        <v>0</v>
      </c>
      <c r="O456" s="72">
        <f t="shared" ref="O456:O519" si="92">IF(I456&gt;0,(Q455+R456)*(1-($N$5/12)),0)</f>
        <v>0</v>
      </c>
      <c r="P456" s="72">
        <f t="shared" ref="P456:P519" si="93">O456*($B$15/12)</f>
        <v>0</v>
      </c>
      <c r="Q456" s="72">
        <f t="shared" si="87"/>
        <v>0</v>
      </c>
      <c r="R456" s="74">
        <f t="shared" ref="R456:R519" si="94">IF(I456&gt;0,(J456-K456-L456-M456),0)</f>
        <v>0</v>
      </c>
      <c r="S456" s="75">
        <f>IF(I456&gt;0,Q456-(SUM($J$7:J456)+$E$35),0)</f>
        <v>0</v>
      </c>
      <c r="T456" s="76">
        <f t="shared" ref="T456:T519" si="95">IF(S456&lt;0,0,1)</f>
        <v>1</v>
      </c>
      <c r="U456" s="76">
        <f t="shared" ref="U456:U519" si="96">T457-T456</f>
        <v>0</v>
      </c>
      <c r="V456" s="77">
        <f t="shared" si="88"/>
        <v>444</v>
      </c>
      <c r="W456" s="78">
        <f t="shared" si="89"/>
        <v>0</v>
      </c>
    </row>
    <row r="457" spans="9:23" x14ac:dyDescent="0.25">
      <c r="I457" s="79">
        <f t="shared" si="90"/>
        <v>0</v>
      </c>
      <c r="J457" s="72">
        <f t="shared" si="86"/>
        <v>0</v>
      </c>
      <c r="K457" s="80"/>
      <c r="L457" s="72">
        <f t="shared" si="85"/>
        <v>0</v>
      </c>
      <c r="M457" s="72">
        <f>0</f>
        <v>0</v>
      </c>
      <c r="N457" s="72">
        <f t="shared" si="91"/>
        <v>0</v>
      </c>
      <c r="O457" s="72">
        <f t="shared" si="92"/>
        <v>0</v>
      </c>
      <c r="P457" s="72">
        <f t="shared" si="93"/>
        <v>0</v>
      </c>
      <c r="Q457" s="72">
        <f t="shared" si="87"/>
        <v>0</v>
      </c>
      <c r="R457" s="74">
        <f t="shared" si="94"/>
        <v>0</v>
      </c>
      <c r="S457" s="75">
        <f>IF(I457&gt;0,Q457-(SUM($J$7:J457)+$E$35),0)</f>
        <v>0</v>
      </c>
      <c r="T457" s="76">
        <f t="shared" si="95"/>
        <v>1</v>
      </c>
      <c r="U457" s="76">
        <f t="shared" si="96"/>
        <v>0</v>
      </c>
      <c r="V457" s="77">
        <f t="shared" si="88"/>
        <v>444</v>
      </c>
      <c r="W457" s="78">
        <f t="shared" si="89"/>
        <v>0</v>
      </c>
    </row>
    <row r="458" spans="9:23" x14ac:dyDescent="0.25">
      <c r="I458" s="79">
        <f t="shared" si="90"/>
        <v>0</v>
      </c>
      <c r="J458" s="72">
        <f t="shared" si="86"/>
        <v>0</v>
      </c>
      <c r="K458" s="80"/>
      <c r="L458" s="72">
        <f t="shared" si="85"/>
        <v>0</v>
      </c>
      <c r="M458" s="72">
        <f>0</f>
        <v>0</v>
      </c>
      <c r="N458" s="72">
        <f t="shared" si="91"/>
        <v>0</v>
      </c>
      <c r="O458" s="72">
        <f t="shared" si="92"/>
        <v>0</v>
      </c>
      <c r="P458" s="72">
        <f t="shared" si="93"/>
        <v>0</v>
      </c>
      <c r="Q458" s="72">
        <f t="shared" si="87"/>
        <v>0</v>
      </c>
      <c r="R458" s="74">
        <f t="shared" si="94"/>
        <v>0</v>
      </c>
      <c r="S458" s="75">
        <f>IF(I458&gt;0,Q458-(SUM($J$7:J458)+$E$35),0)</f>
        <v>0</v>
      </c>
      <c r="T458" s="76">
        <f t="shared" si="95"/>
        <v>1</v>
      </c>
      <c r="U458" s="76">
        <f t="shared" si="96"/>
        <v>0</v>
      </c>
      <c r="V458" s="77">
        <f t="shared" si="88"/>
        <v>444</v>
      </c>
      <c r="W458" s="78">
        <f t="shared" si="89"/>
        <v>0</v>
      </c>
    </row>
    <row r="459" spans="9:23" x14ac:dyDescent="0.25">
      <c r="I459" s="79">
        <f t="shared" si="90"/>
        <v>0</v>
      </c>
      <c r="J459" s="72">
        <f t="shared" si="86"/>
        <v>0</v>
      </c>
      <c r="K459" s="80"/>
      <c r="L459" s="72">
        <f t="shared" si="85"/>
        <v>0</v>
      </c>
      <c r="M459" s="72">
        <f>0</f>
        <v>0</v>
      </c>
      <c r="N459" s="72">
        <f t="shared" si="91"/>
        <v>0</v>
      </c>
      <c r="O459" s="72">
        <f t="shared" si="92"/>
        <v>0</v>
      </c>
      <c r="P459" s="72">
        <f t="shared" si="93"/>
        <v>0</v>
      </c>
      <c r="Q459" s="72">
        <f t="shared" si="87"/>
        <v>0</v>
      </c>
      <c r="R459" s="74">
        <f t="shared" si="94"/>
        <v>0</v>
      </c>
      <c r="S459" s="75">
        <f>IF(I459&gt;0,Q459-(SUM($J$7:J459)+$E$35),0)</f>
        <v>0</v>
      </c>
      <c r="T459" s="76">
        <f t="shared" si="95"/>
        <v>1</v>
      </c>
      <c r="U459" s="76">
        <f t="shared" si="96"/>
        <v>0</v>
      </c>
      <c r="V459" s="77">
        <f t="shared" si="88"/>
        <v>444</v>
      </c>
      <c r="W459" s="78">
        <f t="shared" si="89"/>
        <v>0</v>
      </c>
    </row>
    <row r="460" spans="9:23" x14ac:dyDescent="0.25">
      <c r="I460" s="79">
        <f t="shared" si="90"/>
        <v>0</v>
      </c>
      <c r="J460" s="72">
        <f t="shared" si="86"/>
        <v>0</v>
      </c>
      <c r="K460" s="80"/>
      <c r="L460" s="72">
        <f t="shared" si="85"/>
        <v>0</v>
      </c>
      <c r="M460" s="72">
        <f>0</f>
        <v>0</v>
      </c>
      <c r="N460" s="72">
        <f t="shared" si="91"/>
        <v>0</v>
      </c>
      <c r="O460" s="72">
        <f t="shared" si="92"/>
        <v>0</v>
      </c>
      <c r="P460" s="72">
        <f t="shared" si="93"/>
        <v>0</v>
      </c>
      <c r="Q460" s="72">
        <f t="shared" si="87"/>
        <v>0</v>
      </c>
      <c r="R460" s="74">
        <f t="shared" si="94"/>
        <v>0</v>
      </c>
      <c r="S460" s="75">
        <f>IF(I460&gt;0,Q460-(SUM($J$7:J460)+$E$35),0)</f>
        <v>0</v>
      </c>
      <c r="T460" s="76">
        <f t="shared" si="95"/>
        <v>1</v>
      </c>
      <c r="U460" s="76">
        <f t="shared" si="96"/>
        <v>0</v>
      </c>
      <c r="V460" s="77">
        <f t="shared" si="88"/>
        <v>444</v>
      </c>
      <c r="W460" s="78">
        <f t="shared" si="89"/>
        <v>0</v>
      </c>
    </row>
    <row r="461" spans="9:23" x14ac:dyDescent="0.25">
      <c r="I461" s="79">
        <f t="shared" si="90"/>
        <v>0</v>
      </c>
      <c r="J461" s="72">
        <f t="shared" si="86"/>
        <v>0</v>
      </c>
      <c r="K461" s="80"/>
      <c r="L461" s="72">
        <f t="shared" si="85"/>
        <v>0</v>
      </c>
      <c r="M461" s="72">
        <f>0</f>
        <v>0</v>
      </c>
      <c r="N461" s="72">
        <f t="shared" si="91"/>
        <v>0</v>
      </c>
      <c r="O461" s="72">
        <f t="shared" si="92"/>
        <v>0</v>
      </c>
      <c r="P461" s="72">
        <f t="shared" si="93"/>
        <v>0</v>
      </c>
      <c r="Q461" s="72">
        <f t="shared" si="87"/>
        <v>0</v>
      </c>
      <c r="R461" s="74">
        <f t="shared" si="94"/>
        <v>0</v>
      </c>
      <c r="S461" s="75">
        <f>IF(I461&gt;0,Q461-(SUM($J$7:J461)+$E$35),0)</f>
        <v>0</v>
      </c>
      <c r="T461" s="76">
        <f t="shared" si="95"/>
        <v>1</v>
      </c>
      <c r="U461" s="76">
        <f t="shared" si="96"/>
        <v>0</v>
      </c>
      <c r="V461" s="77">
        <f t="shared" si="88"/>
        <v>444</v>
      </c>
      <c r="W461" s="78">
        <f t="shared" si="89"/>
        <v>0</v>
      </c>
    </row>
    <row r="462" spans="9:23" x14ac:dyDescent="0.25">
      <c r="I462" s="79">
        <f t="shared" si="90"/>
        <v>0</v>
      </c>
      <c r="J462" s="72">
        <f t="shared" si="86"/>
        <v>0</v>
      </c>
      <c r="K462" s="80"/>
      <c r="L462" s="72">
        <f t="shared" si="85"/>
        <v>0</v>
      </c>
      <c r="M462" s="72">
        <f>0</f>
        <v>0</v>
      </c>
      <c r="N462" s="72">
        <f t="shared" si="91"/>
        <v>0</v>
      </c>
      <c r="O462" s="72">
        <f t="shared" si="92"/>
        <v>0</v>
      </c>
      <c r="P462" s="72">
        <f t="shared" si="93"/>
        <v>0</v>
      </c>
      <c r="Q462" s="72">
        <f t="shared" si="87"/>
        <v>0</v>
      </c>
      <c r="R462" s="74">
        <f t="shared" si="94"/>
        <v>0</v>
      </c>
      <c r="S462" s="75">
        <f>IF(I462&gt;0,Q462-(SUM($J$7:J462)+$E$35),0)</f>
        <v>0</v>
      </c>
      <c r="T462" s="76">
        <f t="shared" si="95"/>
        <v>1</v>
      </c>
      <c r="U462" s="76">
        <f t="shared" si="96"/>
        <v>0</v>
      </c>
      <c r="V462" s="77">
        <f t="shared" si="88"/>
        <v>444</v>
      </c>
      <c r="W462" s="78">
        <f t="shared" si="89"/>
        <v>0</v>
      </c>
    </row>
    <row r="463" spans="9:23" x14ac:dyDescent="0.25">
      <c r="I463" s="82">
        <f t="shared" si="90"/>
        <v>0</v>
      </c>
      <c r="J463" s="72">
        <f t="shared" si="86"/>
        <v>0</v>
      </c>
      <c r="K463" s="83"/>
      <c r="L463" s="72">
        <f t="shared" si="85"/>
        <v>0</v>
      </c>
      <c r="M463" s="72">
        <f>0</f>
        <v>0</v>
      </c>
      <c r="N463" s="72">
        <f t="shared" si="91"/>
        <v>0</v>
      </c>
      <c r="O463" s="72">
        <f t="shared" si="92"/>
        <v>0</v>
      </c>
      <c r="P463" s="72">
        <f t="shared" si="93"/>
        <v>0</v>
      </c>
      <c r="Q463" s="72">
        <f t="shared" si="87"/>
        <v>0</v>
      </c>
      <c r="R463" s="74">
        <f t="shared" si="94"/>
        <v>0</v>
      </c>
      <c r="S463" s="75">
        <f>IF(I463&gt;0,Q463-(SUM($J$7:J463)+$E$35),0)</f>
        <v>0</v>
      </c>
      <c r="T463" s="76">
        <f t="shared" si="95"/>
        <v>1</v>
      </c>
      <c r="U463" s="76">
        <f t="shared" si="96"/>
        <v>0</v>
      </c>
      <c r="V463" s="77">
        <f t="shared" si="88"/>
        <v>444</v>
      </c>
      <c r="W463" s="78">
        <f t="shared" si="89"/>
        <v>0</v>
      </c>
    </row>
    <row r="464" spans="9:23" x14ac:dyDescent="0.25">
      <c r="I464" s="79">
        <f t="shared" si="90"/>
        <v>0</v>
      </c>
      <c r="J464" s="72">
        <f t="shared" si="86"/>
        <v>0</v>
      </c>
      <c r="K464" s="80"/>
      <c r="L464" s="72">
        <f t="shared" si="85"/>
        <v>0</v>
      </c>
      <c r="M464" s="72">
        <f>0</f>
        <v>0</v>
      </c>
      <c r="N464" s="72">
        <f t="shared" si="91"/>
        <v>0</v>
      </c>
      <c r="O464" s="72">
        <f t="shared" si="92"/>
        <v>0</v>
      </c>
      <c r="P464" s="72">
        <f t="shared" si="93"/>
        <v>0</v>
      </c>
      <c r="Q464" s="72">
        <f t="shared" si="87"/>
        <v>0</v>
      </c>
      <c r="R464" s="74">
        <f t="shared" si="94"/>
        <v>0</v>
      </c>
      <c r="S464" s="75">
        <f>IF(I464&gt;0,Q464-(SUM($J$7:J464)+$E$35),0)</f>
        <v>0</v>
      </c>
      <c r="T464" s="76">
        <f t="shared" si="95"/>
        <v>1</v>
      </c>
      <c r="U464" s="76">
        <f t="shared" si="96"/>
        <v>0</v>
      </c>
      <c r="V464" s="77">
        <f t="shared" si="88"/>
        <v>444</v>
      </c>
      <c r="W464" s="78">
        <f t="shared" si="89"/>
        <v>0</v>
      </c>
    </row>
    <row r="465" spans="9:23" x14ac:dyDescent="0.25">
      <c r="I465" s="79">
        <f t="shared" si="90"/>
        <v>0</v>
      </c>
      <c r="J465" s="72">
        <f t="shared" si="86"/>
        <v>0</v>
      </c>
      <c r="K465" s="80"/>
      <c r="L465" s="72">
        <f t="shared" si="85"/>
        <v>0</v>
      </c>
      <c r="M465" s="72">
        <f>0</f>
        <v>0</v>
      </c>
      <c r="N465" s="72">
        <f t="shared" si="91"/>
        <v>0</v>
      </c>
      <c r="O465" s="72">
        <f t="shared" si="92"/>
        <v>0</v>
      </c>
      <c r="P465" s="72">
        <f t="shared" si="93"/>
        <v>0</v>
      </c>
      <c r="Q465" s="72">
        <f t="shared" si="87"/>
        <v>0</v>
      </c>
      <c r="R465" s="74">
        <f t="shared" si="94"/>
        <v>0</v>
      </c>
      <c r="S465" s="75">
        <f>IF(I465&gt;0,Q465-(SUM($J$7:J465)+$E$35),0)</f>
        <v>0</v>
      </c>
      <c r="T465" s="76">
        <f t="shared" si="95"/>
        <v>1</v>
      </c>
      <c r="U465" s="76">
        <f t="shared" si="96"/>
        <v>0</v>
      </c>
      <c r="V465" s="77">
        <f t="shared" si="88"/>
        <v>444</v>
      </c>
      <c r="W465" s="78">
        <f t="shared" si="89"/>
        <v>0</v>
      </c>
    </row>
    <row r="466" spans="9:23" x14ac:dyDescent="0.25">
      <c r="I466" s="79">
        <f t="shared" si="90"/>
        <v>0</v>
      </c>
      <c r="J466" s="72">
        <f t="shared" si="86"/>
        <v>0</v>
      </c>
      <c r="K466" s="80"/>
      <c r="L466" s="72">
        <f t="shared" si="85"/>
        <v>0</v>
      </c>
      <c r="M466" s="72">
        <f>0</f>
        <v>0</v>
      </c>
      <c r="N466" s="72">
        <f t="shared" si="91"/>
        <v>0</v>
      </c>
      <c r="O466" s="72">
        <f t="shared" si="92"/>
        <v>0</v>
      </c>
      <c r="P466" s="72">
        <f t="shared" si="93"/>
        <v>0</v>
      </c>
      <c r="Q466" s="72">
        <f t="shared" si="87"/>
        <v>0</v>
      </c>
      <c r="R466" s="74">
        <f t="shared" si="94"/>
        <v>0</v>
      </c>
      <c r="S466" s="75">
        <f>IF(I466&gt;0,Q466-(SUM($J$7:J466)+$E$35),0)</f>
        <v>0</v>
      </c>
      <c r="T466" s="76">
        <f t="shared" si="95"/>
        <v>1</v>
      </c>
      <c r="U466" s="76">
        <f t="shared" si="96"/>
        <v>0</v>
      </c>
      <c r="V466" s="77">
        <f t="shared" si="88"/>
        <v>444</v>
      </c>
      <c r="W466" s="78">
        <f t="shared" si="89"/>
        <v>0</v>
      </c>
    </row>
    <row r="467" spans="9:23" x14ac:dyDescent="0.25">
      <c r="I467" s="79">
        <f t="shared" si="90"/>
        <v>0</v>
      </c>
      <c r="J467" s="72">
        <f t="shared" si="86"/>
        <v>0</v>
      </c>
      <c r="K467" s="80"/>
      <c r="L467" s="72">
        <f t="shared" si="85"/>
        <v>0</v>
      </c>
      <c r="M467" s="72">
        <f>0</f>
        <v>0</v>
      </c>
      <c r="N467" s="72">
        <f t="shared" si="91"/>
        <v>0</v>
      </c>
      <c r="O467" s="72">
        <f t="shared" si="92"/>
        <v>0</v>
      </c>
      <c r="P467" s="72">
        <f t="shared" si="93"/>
        <v>0</v>
      </c>
      <c r="Q467" s="72">
        <f t="shared" si="87"/>
        <v>0</v>
      </c>
      <c r="R467" s="74">
        <f t="shared" si="94"/>
        <v>0</v>
      </c>
      <c r="S467" s="75">
        <f>IF(I467&gt;0,Q467-(SUM($J$7:J467)+$E$35),0)</f>
        <v>0</v>
      </c>
      <c r="T467" s="76">
        <f t="shared" si="95"/>
        <v>1</v>
      </c>
      <c r="U467" s="76">
        <f t="shared" si="96"/>
        <v>0</v>
      </c>
      <c r="V467" s="77">
        <f t="shared" si="88"/>
        <v>444</v>
      </c>
      <c r="W467" s="78">
        <f t="shared" si="89"/>
        <v>0</v>
      </c>
    </row>
    <row r="468" spans="9:23" x14ac:dyDescent="0.25">
      <c r="I468" s="79">
        <f t="shared" si="90"/>
        <v>0</v>
      </c>
      <c r="J468" s="72">
        <f t="shared" si="86"/>
        <v>0</v>
      </c>
      <c r="K468" s="80"/>
      <c r="L468" s="72">
        <f t="shared" si="85"/>
        <v>0</v>
      </c>
      <c r="M468" s="72">
        <f>0</f>
        <v>0</v>
      </c>
      <c r="N468" s="72">
        <f t="shared" si="91"/>
        <v>0</v>
      </c>
      <c r="O468" s="72">
        <f t="shared" si="92"/>
        <v>0</v>
      </c>
      <c r="P468" s="72">
        <f t="shared" si="93"/>
        <v>0</v>
      </c>
      <c r="Q468" s="72">
        <f t="shared" si="87"/>
        <v>0</v>
      </c>
      <c r="R468" s="74">
        <f t="shared" si="94"/>
        <v>0</v>
      </c>
      <c r="S468" s="75">
        <f>IF(I468&gt;0,Q468-(SUM($J$7:J468)+$E$35),0)</f>
        <v>0</v>
      </c>
      <c r="T468" s="76">
        <f t="shared" si="95"/>
        <v>1</v>
      </c>
      <c r="U468" s="76">
        <f t="shared" si="96"/>
        <v>0</v>
      </c>
      <c r="V468" s="77">
        <f t="shared" si="88"/>
        <v>444</v>
      </c>
      <c r="W468" s="78">
        <f t="shared" si="89"/>
        <v>0</v>
      </c>
    </row>
    <row r="469" spans="9:23" x14ac:dyDescent="0.25">
      <c r="I469" s="79">
        <f t="shared" si="90"/>
        <v>0</v>
      </c>
      <c r="J469" s="72">
        <f t="shared" si="86"/>
        <v>0</v>
      </c>
      <c r="K469" s="80"/>
      <c r="L469" s="72">
        <f t="shared" si="85"/>
        <v>0</v>
      </c>
      <c r="M469" s="72">
        <f>0</f>
        <v>0</v>
      </c>
      <c r="N469" s="72">
        <f t="shared" si="91"/>
        <v>0</v>
      </c>
      <c r="O469" s="72">
        <f t="shared" si="92"/>
        <v>0</v>
      </c>
      <c r="P469" s="72">
        <f t="shared" si="93"/>
        <v>0</v>
      </c>
      <c r="Q469" s="72">
        <f t="shared" si="87"/>
        <v>0</v>
      </c>
      <c r="R469" s="74">
        <f t="shared" si="94"/>
        <v>0</v>
      </c>
      <c r="S469" s="75">
        <f>IF(I469&gt;0,Q469-(SUM($J$7:J469)+$E$35),0)</f>
        <v>0</v>
      </c>
      <c r="T469" s="76">
        <f t="shared" si="95"/>
        <v>1</v>
      </c>
      <c r="U469" s="76">
        <f t="shared" si="96"/>
        <v>0</v>
      </c>
      <c r="V469" s="77">
        <f t="shared" si="88"/>
        <v>444</v>
      </c>
      <c r="W469" s="78">
        <f t="shared" si="89"/>
        <v>0</v>
      </c>
    </row>
    <row r="470" spans="9:23" x14ac:dyDescent="0.25">
      <c r="I470" s="79">
        <f t="shared" si="90"/>
        <v>0</v>
      </c>
      <c r="J470" s="72">
        <f t="shared" si="86"/>
        <v>0</v>
      </c>
      <c r="K470" s="80"/>
      <c r="L470" s="72">
        <f t="shared" si="85"/>
        <v>0</v>
      </c>
      <c r="M470" s="72">
        <f>0</f>
        <v>0</v>
      </c>
      <c r="N470" s="72">
        <f t="shared" si="91"/>
        <v>0</v>
      </c>
      <c r="O470" s="72">
        <f t="shared" si="92"/>
        <v>0</v>
      </c>
      <c r="P470" s="72">
        <f t="shared" si="93"/>
        <v>0</v>
      </c>
      <c r="Q470" s="72">
        <f t="shared" si="87"/>
        <v>0</v>
      </c>
      <c r="R470" s="74">
        <f t="shared" si="94"/>
        <v>0</v>
      </c>
      <c r="S470" s="75">
        <f>IF(I470&gt;0,Q470-(SUM($J$7:J470)+$E$35),0)</f>
        <v>0</v>
      </c>
      <c r="T470" s="76">
        <f t="shared" si="95"/>
        <v>1</v>
      </c>
      <c r="U470" s="76">
        <f t="shared" si="96"/>
        <v>0</v>
      </c>
      <c r="V470" s="77">
        <f t="shared" si="88"/>
        <v>444</v>
      </c>
      <c r="W470" s="78">
        <f t="shared" si="89"/>
        <v>0</v>
      </c>
    </row>
    <row r="471" spans="9:23" x14ac:dyDescent="0.25">
      <c r="I471" s="79">
        <f t="shared" si="90"/>
        <v>0</v>
      </c>
      <c r="J471" s="72">
        <f t="shared" si="86"/>
        <v>0</v>
      </c>
      <c r="K471" s="80"/>
      <c r="L471" s="72">
        <f t="shared" si="85"/>
        <v>0</v>
      </c>
      <c r="M471" s="72">
        <f>0</f>
        <v>0</v>
      </c>
      <c r="N471" s="72">
        <f t="shared" si="91"/>
        <v>0</v>
      </c>
      <c r="O471" s="72">
        <f t="shared" si="92"/>
        <v>0</v>
      </c>
      <c r="P471" s="72">
        <f t="shared" si="93"/>
        <v>0</v>
      </c>
      <c r="Q471" s="72">
        <f t="shared" si="87"/>
        <v>0</v>
      </c>
      <c r="R471" s="74">
        <f t="shared" si="94"/>
        <v>0</v>
      </c>
      <c r="S471" s="75">
        <f>IF(I471&gt;0,Q471-(SUM($J$7:J471)+$E$35),0)</f>
        <v>0</v>
      </c>
      <c r="T471" s="76">
        <f t="shared" si="95"/>
        <v>1</v>
      </c>
      <c r="U471" s="76">
        <f t="shared" si="96"/>
        <v>0</v>
      </c>
      <c r="V471" s="77">
        <f t="shared" si="88"/>
        <v>444</v>
      </c>
      <c r="W471" s="78">
        <f t="shared" si="89"/>
        <v>0</v>
      </c>
    </row>
    <row r="472" spans="9:23" x14ac:dyDescent="0.25">
      <c r="I472" s="79">
        <f t="shared" si="90"/>
        <v>0</v>
      </c>
      <c r="J472" s="72">
        <f t="shared" si="86"/>
        <v>0</v>
      </c>
      <c r="K472" s="80"/>
      <c r="L472" s="72">
        <f t="shared" si="85"/>
        <v>0</v>
      </c>
      <c r="M472" s="72">
        <f>0</f>
        <v>0</v>
      </c>
      <c r="N472" s="72">
        <f t="shared" si="91"/>
        <v>0</v>
      </c>
      <c r="O472" s="72">
        <f t="shared" si="92"/>
        <v>0</v>
      </c>
      <c r="P472" s="72">
        <f t="shared" si="93"/>
        <v>0</v>
      </c>
      <c r="Q472" s="72">
        <f t="shared" si="87"/>
        <v>0</v>
      </c>
      <c r="R472" s="74">
        <f t="shared" si="94"/>
        <v>0</v>
      </c>
      <c r="S472" s="75">
        <f>IF(I472&gt;0,Q472-(SUM($J$7:J472)+$E$35),0)</f>
        <v>0</v>
      </c>
      <c r="T472" s="76">
        <f t="shared" si="95"/>
        <v>1</v>
      </c>
      <c r="U472" s="76">
        <f t="shared" si="96"/>
        <v>0</v>
      </c>
      <c r="V472" s="77">
        <f t="shared" si="88"/>
        <v>444</v>
      </c>
      <c r="W472" s="78">
        <f t="shared" si="89"/>
        <v>0</v>
      </c>
    </row>
    <row r="473" spans="9:23" x14ac:dyDescent="0.25">
      <c r="I473" s="79">
        <f t="shared" si="90"/>
        <v>0</v>
      </c>
      <c r="J473" s="72">
        <f t="shared" si="86"/>
        <v>0</v>
      </c>
      <c r="K473" s="80"/>
      <c r="L473" s="72">
        <f t="shared" si="85"/>
        <v>0</v>
      </c>
      <c r="M473" s="72">
        <f>0</f>
        <v>0</v>
      </c>
      <c r="N473" s="72">
        <f t="shared" si="91"/>
        <v>0</v>
      </c>
      <c r="O473" s="72">
        <f t="shared" si="92"/>
        <v>0</v>
      </c>
      <c r="P473" s="72">
        <f t="shared" si="93"/>
        <v>0</v>
      </c>
      <c r="Q473" s="72">
        <f t="shared" si="87"/>
        <v>0</v>
      </c>
      <c r="R473" s="74">
        <f t="shared" si="94"/>
        <v>0</v>
      </c>
      <c r="S473" s="75">
        <f>IF(I473&gt;0,Q473-(SUM($J$7:J473)+$E$35),0)</f>
        <v>0</v>
      </c>
      <c r="T473" s="76">
        <f t="shared" si="95"/>
        <v>1</v>
      </c>
      <c r="U473" s="76">
        <f t="shared" si="96"/>
        <v>0</v>
      </c>
      <c r="V473" s="77">
        <f t="shared" si="88"/>
        <v>444</v>
      </c>
      <c r="W473" s="78">
        <f t="shared" si="89"/>
        <v>0</v>
      </c>
    </row>
    <row r="474" spans="9:23" x14ac:dyDescent="0.25">
      <c r="I474" s="79">
        <f t="shared" si="90"/>
        <v>0</v>
      </c>
      <c r="J474" s="72">
        <f t="shared" si="86"/>
        <v>0</v>
      </c>
      <c r="K474" s="80"/>
      <c r="L474" s="72">
        <f t="shared" si="85"/>
        <v>0</v>
      </c>
      <c r="M474" s="72">
        <f>0</f>
        <v>0</v>
      </c>
      <c r="N474" s="72">
        <f t="shared" si="91"/>
        <v>0</v>
      </c>
      <c r="O474" s="72">
        <f t="shared" si="92"/>
        <v>0</v>
      </c>
      <c r="P474" s="72">
        <f t="shared" si="93"/>
        <v>0</v>
      </c>
      <c r="Q474" s="72">
        <f t="shared" si="87"/>
        <v>0</v>
      </c>
      <c r="R474" s="74">
        <f t="shared" si="94"/>
        <v>0</v>
      </c>
      <c r="S474" s="75">
        <f>IF(I474&gt;0,Q474-(SUM($J$7:J474)+$E$35),0)</f>
        <v>0</v>
      </c>
      <c r="T474" s="76">
        <f t="shared" si="95"/>
        <v>1</v>
      </c>
      <c r="U474" s="76">
        <f t="shared" si="96"/>
        <v>0</v>
      </c>
      <c r="V474" s="77">
        <f t="shared" si="88"/>
        <v>444</v>
      </c>
      <c r="W474" s="78">
        <f t="shared" si="89"/>
        <v>0</v>
      </c>
    </row>
    <row r="475" spans="9:23" x14ac:dyDescent="0.25">
      <c r="I475" s="82">
        <f t="shared" si="90"/>
        <v>0</v>
      </c>
      <c r="J475" s="72">
        <f t="shared" si="86"/>
        <v>0</v>
      </c>
      <c r="K475" s="83"/>
      <c r="L475" s="72">
        <f t="shared" si="85"/>
        <v>0</v>
      </c>
      <c r="M475" s="72">
        <f>0</f>
        <v>0</v>
      </c>
      <c r="N475" s="72">
        <f t="shared" si="91"/>
        <v>0</v>
      </c>
      <c r="O475" s="72">
        <f t="shared" si="92"/>
        <v>0</v>
      </c>
      <c r="P475" s="72">
        <f t="shared" si="93"/>
        <v>0</v>
      </c>
      <c r="Q475" s="72">
        <f t="shared" si="87"/>
        <v>0</v>
      </c>
      <c r="R475" s="74">
        <f t="shared" si="94"/>
        <v>0</v>
      </c>
      <c r="S475" s="75">
        <f>IF(I475&gt;0,Q475-(SUM($J$7:J475)+$E$35),0)</f>
        <v>0</v>
      </c>
      <c r="T475" s="76">
        <f t="shared" si="95"/>
        <v>1</v>
      </c>
      <c r="U475" s="76">
        <f t="shared" si="96"/>
        <v>0</v>
      </c>
      <c r="V475" s="77">
        <f t="shared" si="88"/>
        <v>444</v>
      </c>
      <c r="W475" s="78">
        <f t="shared" si="89"/>
        <v>0</v>
      </c>
    </row>
    <row r="476" spans="9:23" x14ac:dyDescent="0.25">
      <c r="I476" s="79">
        <f t="shared" si="90"/>
        <v>0</v>
      </c>
      <c r="J476" s="72">
        <f t="shared" si="86"/>
        <v>0</v>
      </c>
      <c r="K476" s="80"/>
      <c r="L476" s="72">
        <f t="shared" si="85"/>
        <v>0</v>
      </c>
      <c r="M476" s="72">
        <f>0</f>
        <v>0</v>
      </c>
      <c r="N476" s="72">
        <f t="shared" si="91"/>
        <v>0</v>
      </c>
      <c r="O476" s="72">
        <f t="shared" si="92"/>
        <v>0</v>
      </c>
      <c r="P476" s="72">
        <f t="shared" si="93"/>
        <v>0</v>
      </c>
      <c r="Q476" s="72">
        <f t="shared" si="87"/>
        <v>0</v>
      </c>
      <c r="R476" s="74">
        <f t="shared" si="94"/>
        <v>0</v>
      </c>
      <c r="S476" s="75">
        <f>IF(I476&gt;0,Q476-(SUM($J$7:J476)+$E$35),0)</f>
        <v>0</v>
      </c>
      <c r="T476" s="76">
        <f t="shared" si="95"/>
        <v>1</v>
      </c>
      <c r="U476" s="76">
        <f t="shared" si="96"/>
        <v>0</v>
      </c>
      <c r="V476" s="77">
        <f t="shared" si="88"/>
        <v>444</v>
      </c>
      <c r="W476" s="78">
        <f t="shared" si="89"/>
        <v>0</v>
      </c>
    </row>
    <row r="477" spans="9:23" x14ac:dyDescent="0.25">
      <c r="I477" s="79">
        <f t="shared" si="90"/>
        <v>0</v>
      </c>
      <c r="J477" s="72">
        <f t="shared" si="86"/>
        <v>0</v>
      </c>
      <c r="K477" s="80"/>
      <c r="L477" s="72">
        <f t="shared" si="85"/>
        <v>0</v>
      </c>
      <c r="M477" s="72">
        <f>0</f>
        <v>0</v>
      </c>
      <c r="N477" s="72">
        <f t="shared" si="91"/>
        <v>0</v>
      </c>
      <c r="O477" s="72">
        <f t="shared" si="92"/>
        <v>0</v>
      </c>
      <c r="P477" s="72">
        <f t="shared" si="93"/>
        <v>0</v>
      </c>
      <c r="Q477" s="72">
        <f t="shared" si="87"/>
        <v>0</v>
      </c>
      <c r="R477" s="74">
        <f t="shared" si="94"/>
        <v>0</v>
      </c>
      <c r="S477" s="75">
        <f>IF(I477&gt;0,Q477-(SUM($J$7:J477)+$E$35),0)</f>
        <v>0</v>
      </c>
      <c r="T477" s="76">
        <f t="shared" si="95"/>
        <v>1</v>
      </c>
      <c r="U477" s="76">
        <f t="shared" si="96"/>
        <v>0</v>
      </c>
      <c r="V477" s="77">
        <f t="shared" si="88"/>
        <v>444</v>
      </c>
      <c r="W477" s="78">
        <f t="shared" si="89"/>
        <v>0</v>
      </c>
    </row>
    <row r="478" spans="9:23" x14ac:dyDescent="0.25">
      <c r="I478" s="79">
        <f t="shared" si="90"/>
        <v>0</v>
      </c>
      <c r="J478" s="72">
        <f t="shared" si="86"/>
        <v>0</v>
      </c>
      <c r="K478" s="80"/>
      <c r="L478" s="72">
        <f t="shared" si="85"/>
        <v>0</v>
      </c>
      <c r="M478" s="72">
        <f>0</f>
        <v>0</v>
      </c>
      <c r="N478" s="72">
        <f t="shared" si="91"/>
        <v>0</v>
      </c>
      <c r="O478" s="72">
        <f t="shared" si="92"/>
        <v>0</v>
      </c>
      <c r="P478" s="72">
        <f t="shared" si="93"/>
        <v>0</v>
      </c>
      <c r="Q478" s="72">
        <f t="shared" si="87"/>
        <v>0</v>
      </c>
      <c r="R478" s="74">
        <f t="shared" si="94"/>
        <v>0</v>
      </c>
      <c r="S478" s="75">
        <f>IF(I478&gt;0,Q478-(SUM($J$7:J478)+$E$35),0)</f>
        <v>0</v>
      </c>
      <c r="T478" s="76">
        <f t="shared" si="95"/>
        <v>1</v>
      </c>
      <c r="U478" s="76">
        <f t="shared" si="96"/>
        <v>0</v>
      </c>
      <c r="V478" s="77">
        <f t="shared" si="88"/>
        <v>444</v>
      </c>
      <c r="W478" s="78">
        <f t="shared" si="89"/>
        <v>0</v>
      </c>
    </row>
    <row r="479" spans="9:23" x14ac:dyDescent="0.25">
      <c r="I479" s="79">
        <f t="shared" si="90"/>
        <v>0</v>
      </c>
      <c r="J479" s="72">
        <f t="shared" si="86"/>
        <v>0</v>
      </c>
      <c r="K479" s="80"/>
      <c r="L479" s="72">
        <f t="shared" si="85"/>
        <v>0</v>
      </c>
      <c r="M479" s="72">
        <f>0</f>
        <v>0</v>
      </c>
      <c r="N479" s="72">
        <f t="shared" si="91"/>
        <v>0</v>
      </c>
      <c r="O479" s="72">
        <f t="shared" si="92"/>
        <v>0</v>
      </c>
      <c r="P479" s="72">
        <f t="shared" si="93"/>
        <v>0</v>
      </c>
      <c r="Q479" s="72">
        <f t="shared" si="87"/>
        <v>0</v>
      </c>
      <c r="R479" s="74">
        <f t="shared" si="94"/>
        <v>0</v>
      </c>
      <c r="S479" s="75">
        <f>IF(I479&gt;0,Q479-(SUM($J$7:J479)+$E$35),0)</f>
        <v>0</v>
      </c>
      <c r="T479" s="76">
        <f t="shared" si="95"/>
        <v>1</v>
      </c>
      <c r="U479" s="76">
        <f t="shared" si="96"/>
        <v>0</v>
      </c>
      <c r="V479" s="77">
        <f t="shared" si="88"/>
        <v>444</v>
      </c>
      <c r="W479" s="78">
        <f t="shared" si="89"/>
        <v>0</v>
      </c>
    </row>
    <row r="480" spans="9:23" x14ac:dyDescent="0.25">
      <c r="I480" s="79">
        <f t="shared" si="90"/>
        <v>0</v>
      </c>
      <c r="J480" s="72">
        <f t="shared" si="86"/>
        <v>0</v>
      </c>
      <c r="K480" s="80"/>
      <c r="L480" s="72">
        <f t="shared" si="85"/>
        <v>0</v>
      </c>
      <c r="M480" s="72">
        <f>0</f>
        <v>0</v>
      </c>
      <c r="N480" s="72">
        <f t="shared" si="91"/>
        <v>0</v>
      </c>
      <c r="O480" s="72">
        <f t="shared" si="92"/>
        <v>0</v>
      </c>
      <c r="P480" s="72">
        <f t="shared" si="93"/>
        <v>0</v>
      </c>
      <c r="Q480" s="72">
        <f t="shared" si="87"/>
        <v>0</v>
      </c>
      <c r="R480" s="74">
        <f t="shared" si="94"/>
        <v>0</v>
      </c>
      <c r="S480" s="75">
        <f>IF(I480&gt;0,Q480-(SUM($J$7:J480)+$E$35),0)</f>
        <v>0</v>
      </c>
      <c r="T480" s="76">
        <f t="shared" si="95"/>
        <v>1</v>
      </c>
      <c r="U480" s="76">
        <f t="shared" si="96"/>
        <v>0</v>
      </c>
      <c r="V480" s="77">
        <f t="shared" si="88"/>
        <v>444</v>
      </c>
      <c r="W480" s="78">
        <f t="shared" si="89"/>
        <v>0</v>
      </c>
    </row>
    <row r="481" spans="9:23" x14ac:dyDescent="0.25">
      <c r="I481" s="79">
        <f t="shared" si="90"/>
        <v>0</v>
      </c>
      <c r="J481" s="72">
        <f t="shared" si="86"/>
        <v>0</v>
      </c>
      <c r="K481" s="80"/>
      <c r="L481" s="72">
        <f t="shared" si="85"/>
        <v>0</v>
      </c>
      <c r="M481" s="72">
        <f>0</f>
        <v>0</v>
      </c>
      <c r="N481" s="72">
        <f t="shared" si="91"/>
        <v>0</v>
      </c>
      <c r="O481" s="72">
        <f t="shared" si="92"/>
        <v>0</v>
      </c>
      <c r="P481" s="72">
        <f t="shared" si="93"/>
        <v>0</v>
      </c>
      <c r="Q481" s="72">
        <f t="shared" si="87"/>
        <v>0</v>
      </c>
      <c r="R481" s="74">
        <f t="shared" si="94"/>
        <v>0</v>
      </c>
      <c r="S481" s="75">
        <f>IF(I481&gt;0,Q481-(SUM($J$7:J481)+$E$35),0)</f>
        <v>0</v>
      </c>
      <c r="T481" s="76">
        <f t="shared" si="95"/>
        <v>1</v>
      </c>
      <c r="U481" s="76">
        <f t="shared" si="96"/>
        <v>0</v>
      </c>
      <c r="V481" s="77">
        <f t="shared" si="88"/>
        <v>444</v>
      </c>
      <c r="W481" s="78">
        <f t="shared" si="89"/>
        <v>0</v>
      </c>
    </row>
    <row r="482" spans="9:23" x14ac:dyDescent="0.25">
      <c r="I482" s="79">
        <f t="shared" si="90"/>
        <v>0</v>
      </c>
      <c r="J482" s="72">
        <f t="shared" si="86"/>
        <v>0</v>
      </c>
      <c r="K482" s="80"/>
      <c r="L482" s="72">
        <f t="shared" si="85"/>
        <v>0</v>
      </c>
      <c r="M482" s="72">
        <f>0</f>
        <v>0</v>
      </c>
      <c r="N482" s="72">
        <f t="shared" si="91"/>
        <v>0</v>
      </c>
      <c r="O482" s="72">
        <f t="shared" si="92"/>
        <v>0</v>
      </c>
      <c r="P482" s="72">
        <f t="shared" si="93"/>
        <v>0</v>
      </c>
      <c r="Q482" s="72">
        <f t="shared" si="87"/>
        <v>0</v>
      </c>
      <c r="R482" s="74">
        <f t="shared" si="94"/>
        <v>0</v>
      </c>
      <c r="S482" s="75">
        <f>IF(I482&gt;0,Q482-(SUM($J$7:J482)+$E$35),0)</f>
        <v>0</v>
      </c>
      <c r="T482" s="76">
        <f t="shared" si="95"/>
        <v>1</v>
      </c>
      <c r="U482" s="76">
        <f t="shared" si="96"/>
        <v>0</v>
      </c>
      <c r="V482" s="77">
        <f t="shared" si="88"/>
        <v>444</v>
      </c>
      <c r="W482" s="78">
        <f t="shared" si="89"/>
        <v>0</v>
      </c>
    </row>
    <row r="483" spans="9:23" x14ac:dyDescent="0.25">
      <c r="I483" s="79">
        <f t="shared" si="90"/>
        <v>0</v>
      </c>
      <c r="J483" s="72">
        <f t="shared" si="86"/>
        <v>0</v>
      </c>
      <c r="K483" s="80"/>
      <c r="L483" s="72">
        <f t="shared" si="85"/>
        <v>0</v>
      </c>
      <c r="M483" s="72">
        <f>0</f>
        <v>0</v>
      </c>
      <c r="N483" s="72">
        <f t="shared" si="91"/>
        <v>0</v>
      </c>
      <c r="O483" s="72">
        <f t="shared" si="92"/>
        <v>0</v>
      </c>
      <c r="P483" s="72">
        <f t="shared" si="93"/>
        <v>0</v>
      </c>
      <c r="Q483" s="72">
        <f t="shared" si="87"/>
        <v>0</v>
      </c>
      <c r="R483" s="74">
        <f t="shared" si="94"/>
        <v>0</v>
      </c>
      <c r="S483" s="75">
        <f>IF(I483&gt;0,Q483-(SUM($J$7:J483)+$E$35),0)</f>
        <v>0</v>
      </c>
      <c r="T483" s="76">
        <f t="shared" si="95"/>
        <v>1</v>
      </c>
      <c r="U483" s="76">
        <f t="shared" si="96"/>
        <v>0</v>
      </c>
      <c r="V483" s="77">
        <f t="shared" si="88"/>
        <v>444</v>
      </c>
      <c r="W483" s="78">
        <f t="shared" si="89"/>
        <v>0</v>
      </c>
    </row>
    <row r="484" spans="9:23" x14ac:dyDescent="0.25">
      <c r="I484" s="79">
        <f t="shared" si="90"/>
        <v>0</v>
      </c>
      <c r="J484" s="72">
        <f t="shared" si="86"/>
        <v>0</v>
      </c>
      <c r="K484" s="80"/>
      <c r="L484" s="72">
        <f t="shared" si="85"/>
        <v>0</v>
      </c>
      <c r="M484" s="72">
        <f>0</f>
        <v>0</v>
      </c>
      <c r="N484" s="72">
        <f t="shared" si="91"/>
        <v>0</v>
      </c>
      <c r="O484" s="72">
        <f t="shared" si="92"/>
        <v>0</v>
      </c>
      <c r="P484" s="72">
        <f t="shared" si="93"/>
        <v>0</v>
      </c>
      <c r="Q484" s="72">
        <f t="shared" si="87"/>
        <v>0</v>
      </c>
      <c r="R484" s="74">
        <f t="shared" si="94"/>
        <v>0</v>
      </c>
      <c r="S484" s="75">
        <f>IF(I484&gt;0,Q484-(SUM($J$7:J484)+$E$35),0)</f>
        <v>0</v>
      </c>
      <c r="T484" s="76">
        <f t="shared" si="95"/>
        <v>1</v>
      </c>
      <c r="U484" s="76">
        <f t="shared" si="96"/>
        <v>0</v>
      </c>
      <c r="V484" s="77">
        <f t="shared" si="88"/>
        <v>444</v>
      </c>
      <c r="W484" s="78">
        <f t="shared" si="89"/>
        <v>0</v>
      </c>
    </row>
    <row r="485" spans="9:23" x14ac:dyDescent="0.25">
      <c r="I485" s="79">
        <f t="shared" si="90"/>
        <v>0</v>
      </c>
      <c r="J485" s="72">
        <f t="shared" si="86"/>
        <v>0</v>
      </c>
      <c r="K485" s="80"/>
      <c r="L485" s="72">
        <f t="shared" ref="L485:L548" si="97">IF(I485&gt;0,IF((MOD(I485,12)=0),$B$22+$B$48*$B$35,$B$48*$B$35),0)</f>
        <v>0</v>
      </c>
      <c r="M485" s="72">
        <f>0</f>
        <v>0</v>
      </c>
      <c r="N485" s="72">
        <f t="shared" si="91"/>
        <v>0</v>
      </c>
      <c r="O485" s="72">
        <f t="shared" si="92"/>
        <v>0</v>
      </c>
      <c r="P485" s="72">
        <f t="shared" si="93"/>
        <v>0</v>
      </c>
      <c r="Q485" s="72">
        <f t="shared" si="87"/>
        <v>0</v>
      </c>
      <c r="R485" s="74">
        <f t="shared" si="94"/>
        <v>0</v>
      </c>
      <c r="S485" s="75">
        <f>IF(I485&gt;0,Q485-(SUM($J$7:J485)+$E$35),0)</f>
        <v>0</v>
      </c>
      <c r="T485" s="76">
        <f t="shared" si="95"/>
        <v>1</v>
      </c>
      <c r="U485" s="76">
        <f t="shared" si="96"/>
        <v>0</v>
      </c>
      <c r="V485" s="77">
        <f t="shared" si="88"/>
        <v>444</v>
      </c>
      <c r="W485" s="78">
        <f t="shared" si="89"/>
        <v>0</v>
      </c>
    </row>
    <row r="486" spans="9:23" x14ac:dyDescent="0.25">
      <c r="I486" s="79">
        <f t="shared" si="90"/>
        <v>0</v>
      </c>
      <c r="J486" s="72">
        <f t="shared" si="86"/>
        <v>0</v>
      </c>
      <c r="K486" s="80"/>
      <c r="L486" s="72">
        <f t="shared" si="97"/>
        <v>0</v>
      </c>
      <c r="M486" s="72">
        <f>0</f>
        <v>0</v>
      </c>
      <c r="N486" s="72">
        <f t="shared" si="91"/>
        <v>0</v>
      </c>
      <c r="O486" s="72">
        <f t="shared" si="92"/>
        <v>0</v>
      </c>
      <c r="P486" s="72">
        <f t="shared" si="93"/>
        <v>0</v>
      </c>
      <c r="Q486" s="72">
        <f t="shared" si="87"/>
        <v>0</v>
      </c>
      <c r="R486" s="74">
        <f t="shared" si="94"/>
        <v>0</v>
      </c>
      <c r="S486" s="75">
        <f>IF(I486&gt;0,Q486-(SUM($J$7:J486)+$E$35),0)</f>
        <v>0</v>
      </c>
      <c r="T486" s="76">
        <f t="shared" si="95"/>
        <v>1</v>
      </c>
      <c r="U486" s="76">
        <f t="shared" si="96"/>
        <v>0</v>
      </c>
      <c r="V486" s="77">
        <f t="shared" si="88"/>
        <v>444</v>
      </c>
      <c r="W486" s="78">
        <f t="shared" si="89"/>
        <v>0</v>
      </c>
    </row>
    <row r="487" spans="9:23" x14ac:dyDescent="0.25">
      <c r="I487" s="79">
        <f t="shared" si="90"/>
        <v>0</v>
      </c>
      <c r="J487" s="72">
        <f t="shared" si="86"/>
        <v>0</v>
      </c>
      <c r="K487" s="80"/>
      <c r="L487" s="72">
        <f t="shared" si="97"/>
        <v>0</v>
      </c>
      <c r="M487" s="72">
        <f>0</f>
        <v>0</v>
      </c>
      <c r="N487" s="72">
        <f t="shared" si="91"/>
        <v>0</v>
      </c>
      <c r="O487" s="72">
        <f t="shared" si="92"/>
        <v>0</v>
      </c>
      <c r="P487" s="72">
        <f t="shared" si="93"/>
        <v>0</v>
      </c>
      <c r="Q487" s="72">
        <f t="shared" si="87"/>
        <v>0</v>
      </c>
      <c r="R487" s="74">
        <f t="shared" si="94"/>
        <v>0</v>
      </c>
      <c r="S487" s="75">
        <f>IF(I487&gt;0,Q487-(SUM($J$7:J487)+$E$35),0)</f>
        <v>0</v>
      </c>
      <c r="T487" s="76">
        <f t="shared" si="95"/>
        <v>1</v>
      </c>
      <c r="U487" s="76">
        <f t="shared" si="96"/>
        <v>0</v>
      </c>
      <c r="V487" s="77">
        <f t="shared" si="88"/>
        <v>444</v>
      </c>
      <c r="W487" s="78">
        <f t="shared" si="89"/>
        <v>0</v>
      </c>
    </row>
    <row r="488" spans="9:23" x14ac:dyDescent="0.25">
      <c r="I488" s="79">
        <f t="shared" si="90"/>
        <v>0</v>
      </c>
      <c r="J488" s="72">
        <f t="shared" si="86"/>
        <v>0</v>
      </c>
      <c r="K488" s="80"/>
      <c r="L488" s="72">
        <f t="shared" si="97"/>
        <v>0</v>
      </c>
      <c r="M488" s="72">
        <f>0</f>
        <v>0</v>
      </c>
      <c r="N488" s="72">
        <f t="shared" si="91"/>
        <v>0</v>
      </c>
      <c r="O488" s="72">
        <f t="shared" si="92"/>
        <v>0</v>
      </c>
      <c r="P488" s="72">
        <f t="shared" si="93"/>
        <v>0</v>
      </c>
      <c r="Q488" s="72">
        <f t="shared" si="87"/>
        <v>0</v>
      </c>
      <c r="R488" s="74">
        <f t="shared" si="94"/>
        <v>0</v>
      </c>
      <c r="S488" s="75">
        <f>IF(I488&gt;0,Q488-(SUM($J$7:J488)+$E$35),0)</f>
        <v>0</v>
      </c>
      <c r="T488" s="76">
        <f t="shared" si="95"/>
        <v>1</v>
      </c>
      <c r="U488" s="76">
        <f t="shared" si="96"/>
        <v>0</v>
      </c>
      <c r="V488" s="77">
        <f t="shared" si="88"/>
        <v>444</v>
      </c>
      <c r="W488" s="78">
        <f t="shared" si="89"/>
        <v>0</v>
      </c>
    </row>
    <row r="489" spans="9:23" x14ac:dyDescent="0.25">
      <c r="I489" s="79">
        <f t="shared" si="90"/>
        <v>0</v>
      </c>
      <c r="J489" s="72">
        <f t="shared" si="86"/>
        <v>0</v>
      </c>
      <c r="K489" s="80"/>
      <c r="L489" s="72">
        <f t="shared" si="97"/>
        <v>0</v>
      </c>
      <c r="M489" s="72">
        <f>0</f>
        <v>0</v>
      </c>
      <c r="N489" s="72">
        <f t="shared" si="91"/>
        <v>0</v>
      </c>
      <c r="O489" s="72">
        <f t="shared" si="92"/>
        <v>0</v>
      </c>
      <c r="P489" s="72">
        <f t="shared" si="93"/>
        <v>0</v>
      </c>
      <c r="Q489" s="72">
        <f t="shared" si="87"/>
        <v>0</v>
      </c>
      <c r="R489" s="74">
        <f t="shared" si="94"/>
        <v>0</v>
      </c>
      <c r="S489" s="75">
        <f>IF(I489&gt;0,Q489-(SUM($J$7:J489)+$E$35),0)</f>
        <v>0</v>
      </c>
      <c r="T489" s="76">
        <f t="shared" si="95"/>
        <v>1</v>
      </c>
      <c r="U489" s="76">
        <f t="shared" si="96"/>
        <v>0</v>
      </c>
      <c r="V489" s="77">
        <f t="shared" si="88"/>
        <v>444</v>
      </c>
      <c r="W489" s="78">
        <f t="shared" si="89"/>
        <v>0</v>
      </c>
    </row>
    <row r="490" spans="9:23" x14ac:dyDescent="0.25">
      <c r="I490" s="79">
        <f t="shared" si="90"/>
        <v>0</v>
      </c>
      <c r="J490" s="72">
        <f t="shared" si="86"/>
        <v>0</v>
      </c>
      <c r="K490" s="80"/>
      <c r="L490" s="72">
        <f t="shared" si="97"/>
        <v>0</v>
      </c>
      <c r="M490" s="72">
        <f>0</f>
        <v>0</v>
      </c>
      <c r="N490" s="72">
        <f t="shared" si="91"/>
        <v>0</v>
      </c>
      <c r="O490" s="72">
        <f t="shared" si="92"/>
        <v>0</v>
      </c>
      <c r="P490" s="72">
        <f t="shared" si="93"/>
        <v>0</v>
      </c>
      <c r="Q490" s="72">
        <f t="shared" si="87"/>
        <v>0</v>
      </c>
      <c r="R490" s="74">
        <f t="shared" si="94"/>
        <v>0</v>
      </c>
      <c r="S490" s="75">
        <f>IF(I490&gt;0,Q490-(SUM($J$7:J490)+$E$35),0)</f>
        <v>0</v>
      </c>
      <c r="T490" s="76">
        <f t="shared" si="95"/>
        <v>1</v>
      </c>
      <c r="U490" s="76">
        <f t="shared" si="96"/>
        <v>0</v>
      </c>
      <c r="V490" s="77">
        <f t="shared" si="88"/>
        <v>444</v>
      </c>
      <c r="W490" s="78">
        <f t="shared" si="89"/>
        <v>0</v>
      </c>
    </row>
    <row r="491" spans="9:23" x14ac:dyDescent="0.25">
      <c r="I491" s="79">
        <f t="shared" si="90"/>
        <v>0</v>
      </c>
      <c r="J491" s="72">
        <f t="shared" si="86"/>
        <v>0</v>
      </c>
      <c r="K491" s="80"/>
      <c r="L491" s="72">
        <f t="shared" si="97"/>
        <v>0</v>
      </c>
      <c r="M491" s="72">
        <f>0</f>
        <v>0</v>
      </c>
      <c r="N491" s="72">
        <f t="shared" si="91"/>
        <v>0</v>
      </c>
      <c r="O491" s="72">
        <f t="shared" si="92"/>
        <v>0</v>
      </c>
      <c r="P491" s="72">
        <f t="shared" si="93"/>
        <v>0</v>
      </c>
      <c r="Q491" s="72">
        <f t="shared" si="87"/>
        <v>0</v>
      </c>
      <c r="R491" s="74">
        <f t="shared" si="94"/>
        <v>0</v>
      </c>
      <c r="S491" s="75">
        <f>IF(I491&gt;0,Q491-(SUM($J$7:J491)+$E$35),0)</f>
        <v>0</v>
      </c>
      <c r="T491" s="76">
        <f t="shared" si="95"/>
        <v>1</v>
      </c>
      <c r="U491" s="76">
        <f t="shared" si="96"/>
        <v>0</v>
      </c>
      <c r="V491" s="77">
        <f t="shared" si="88"/>
        <v>444</v>
      </c>
      <c r="W491" s="78">
        <f t="shared" si="89"/>
        <v>0</v>
      </c>
    </row>
    <row r="492" spans="9:23" x14ac:dyDescent="0.25">
      <c r="I492" s="79">
        <f t="shared" si="90"/>
        <v>0</v>
      </c>
      <c r="J492" s="72">
        <f t="shared" si="86"/>
        <v>0</v>
      </c>
      <c r="K492" s="80"/>
      <c r="L492" s="72">
        <f t="shared" si="97"/>
        <v>0</v>
      </c>
      <c r="M492" s="72">
        <f>0</f>
        <v>0</v>
      </c>
      <c r="N492" s="72">
        <f t="shared" si="91"/>
        <v>0</v>
      </c>
      <c r="O492" s="72">
        <f t="shared" si="92"/>
        <v>0</v>
      </c>
      <c r="P492" s="72">
        <f t="shared" si="93"/>
        <v>0</v>
      </c>
      <c r="Q492" s="72">
        <f t="shared" si="87"/>
        <v>0</v>
      </c>
      <c r="R492" s="74">
        <f t="shared" si="94"/>
        <v>0</v>
      </c>
      <c r="S492" s="75">
        <f>IF(I492&gt;0,Q492-(SUM($J$7:J492)+$E$35),0)</f>
        <v>0</v>
      </c>
      <c r="T492" s="76">
        <f t="shared" si="95"/>
        <v>1</v>
      </c>
      <c r="U492" s="76">
        <f t="shared" si="96"/>
        <v>0</v>
      </c>
      <c r="V492" s="77">
        <f t="shared" si="88"/>
        <v>444</v>
      </c>
      <c r="W492" s="78">
        <f t="shared" si="89"/>
        <v>0</v>
      </c>
    </row>
    <row r="493" spans="9:23" x14ac:dyDescent="0.25">
      <c r="I493" s="79">
        <f t="shared" si="90"/>
        <v>0</v>
      </c>
      <c r="J493" s="72">
        <f t="shared" si="86"/>
        <v>0</v>
      </c>
      <c r="K493" s="80"/>
      <c r="L493" s="72">
        <f t="shared" si="97"/>
        <v>0</v>
      </c>
      <c r="M493" s="72">
        <f>0</f>
        <v>0</v>
      </c>
      <c r="N493" s="72">
        <f t="shared" si="91"/>
        <v>0</v>
      </c>
      <c r="O493" s="72">
        <f t="shared" si="92"/>
        <v>0</v>
      </c>
      <c r="P493" s="72">
        <f t="shared" si="93"/>
        <v>0</v>
      </c>
      <c r="Q493" s="72">
        <f t="shared" si="87"/>
        <v>0</v>
      </c>
      <c r="R493" s="74">
        <f t="shared" si="94"/>
        <v>0</v>
      </c>
      <c r="S493" s="75">
        <f>IF(I493&gt;0,Q493-(SUM($J$7:J493)+$E$35),0)</f>
        <v>0</v>
      </c>
      <c r="T493" s="76">
        <f t="shared" si="95"/>
        <v>1</v>
      </c>
      <c r="U493" s="76">
        <f t="shared" si="96"/>
        <v>0</v>
      </c>
      <c r="V493" s="77">
        <f t="shared" si="88"/>
        <v>444</v>
      </c>
      <c r="W493" s="78">
        <f t="shared" si="89"/>
        <v>0</v>
      </c>
    </row>
    <row r="494" spans="9:23" x14ac:dyDescent="0.25">
      <c r="I494" s="79">
        <f t="shared" si="90"/>
        <v>0</v>
      </c>
      <c r="J494" s="72">
        <f t="shared" si="86"/>
        <v>0</v>
      </c>
      <c r="K494" s="80"/>
      <c r="L494" s="72">
        <f t="shared" si="97"/>
        <v>0</v>
      </c>
      <c r="M494" s="72">
        <f>0</f>
        <v>0</v>
      </c>
      <c r="N494" s="72">
        <f t="shared" si="91"/>
        <v>0</v>
      </c>
      <c r="O494" s="72">
        <f t="shared" si="92"/>
        <v>0</v>
      </c>
      <c r="P494" s="72">
        <f t="shared" si="93"/>
        <v>0</v>
      </c>
      <c r="Q494" s="72">
        <f t="shared" si="87"/>
        <v>0</v>
      </c>
      <c r="R494" s="74">
        <f t="shared" si="94"/>
        <v>0</v>
      </c>
      <c r="S494" s="75">
        <f>IF(I494&gt;0,Q494-(SUM($J$7:J494)+$E$35),0)</f>
        <v>0</v>
      </c>
      <c r="T494" s="76">
        <f t="shared" si="95"/>
        <v>1</v>
      </c>
      <c r="U494" s="76">
        <f t="shared" si="96"/>
        <v>0</v>
      </c>
      <c r="V494" s="77">
        <f t="shared" si="88"/>
        <v>444</v>
      </c>
      <c r="W494" s="78">
        <f t="shared" si="89"/>
        <v>0</v>
      </c>
    </row>
    <row r="495" spans="9:23" x14ac:dyDescent="0.25">
      <c r="I495" s="79">
        <f t="shared" si="90"/>
        <v>0</v>
      </c>
      <c r="J495" s="72">
        <f t="shared" si="86"/>
        <v>0</v>
      </c>
      <c r="K495" s="80"/>
      <c r="L495" s="72">
        <f t="shared" si="97"/>
        <v>0</v>
      </c>
      <c r="M495" s="72">
        <f>0</f>
        <v>0</v>
      </c>
      <c r="N495" s="72">
        <f t="shared" si="91"/>
        <v>0</v>
      </c>
      <c r="O495" s="72">
        <f t="shared" si="92"/>
        <v>0</v>
      </c>
      <c r="P495" s="72">
        <f t="shared" si="93"/>
        <v>0</v>
      </c>
      <c r="Q495" s="72">
        <f t="shared" si="87"/>
        <v>0</v>
      </c>
      <c r="R495" s="74">
        <f t="shared" si="94"/>
        <v>0</v>
      </c>
      <c r="S495" s="75">
        <f>IF(I495&gt;0,Q495-(SUM($J$7:J495)+$E$35),0)</f>
        <v>0</v>
      </c>
      <c r="T495" s="76">
        <f t="shared" si="95"/>
        <v>1</v>
      </c>
      <c r="U495" s="76">
        <f t="shared" si="96"/>
        <v>0</v>
      </c>
      <c r="V495" s="77">
        <f t="shared" si="88"/>
        <v>444</v>
      </c>
      <c r="W495" s="78">
        <f t="shared" si="89"/>
        <v>0</v>
      </c>
    </row>
    <row r="496" spans="9:23" x14ac:dyDescent="0.25">
      <c r="I496" s="79">
        <f t="shared" si="90"/>
        <v>0</v>
      </c>
      <c r="J496" s="72">
        <f t="shared" si="86"/>
        <v>0</v>
      </c>
      <c r="K496" s="80"/>
      <c r="L496" s="72">
        <f t="shared" si="97"/>
        <v>0</v>
      </c>
      <c r="M496" s="72">
        <f>0</f>
        <v>0</v>
      </c>
      <c r="N496" s="72">
        <f t="shared" si="91"/>
        <v>0</v>
      </c>
      <c r="O496" s="72">
        <f t="shared" si="92"/>
        <v>0</v>
      </c>
      <c r="P496" s="72">
        <f t="shared" si="93"/>
        <v>0</v>
      </c>
      <c r="Q496" s="72">
        <f t="shared" si="87"/>
        <v>0</v>
      </c>
      <c r="R496" s="74">
        <f t="shared" si="94"/>
        <v>0</v>
      </c>
      <c r="S496" s="75">
        <f>IF(I496&gt;0,Q496-(SUM($J$7:J496)+$E$35),0)</f>
        <v>0</v>
      </c>
      <c r="T496" s="76">
        <f t="shared" si="95"/>
        <v>1</v>
      </c>
      <c r="U496" s="76">
        <f t="shared" si="96"/>
        <v>0</v>
      </c>
      <c r="V496" s="77">
        <f t="shared" si="88"/>
        <v>444</v>
      </c>
      <c r="W496" s="78">
        <f t="shared" si="89"/>
        <v>0</v>
      </c>
    </row>
    <row r="497" spans="9:23" x14ac:dyDescent="0.25">
      <c r="I497" s="79">
        <f t="shared" si="90"/>
        <v>0</v>
      </c>
      <c r="J497" s="72">
        <f t="shared" si="86"/>
        <v>0</v>
      </c>
      <c r="K497" s="80"/>
      <c r="L497" s="72">
        <f t="shared" si="97"/>
        <v>0</v>
      </c>
      <c r="M497" s="72">
        <f>0</f>
        <v>0</v>
      </c>
      <c r="N497" s="72">
        <f t="shared" si="91"/>
        <v>0</v>
      </c>
      <c r="O497" s="72">
        <f t="shared" si="92"/>
        <v>0</v>
      </c>
      <c r="P497" s="72">
        <f t="shared" si="93"/>
        <v>0</v>
      </c>
      <c r="Q497" s="72">
        <f t="shared" si="87"/>
        <v>0</v>
      </c>
      <c r="R497" s="74">
        <f t="shared" si="94"/>
        <v>0</v>
      </c>
      <c r="S497" s="75">
        <f>IF(I497&gt;0,Q497-(SUM($J$7:J497)+$E$35),0)</f>
        <v>0</v>
      </c>
      <c r="T497" s="76">
        <f t="shared" si="95"/>
        <v>1</v>
      </c>
      <c r="U497" s="76">
        <f t="shared" si="96"/>
        <v>0</v>
      </c>
      <c r="V497" s="77">
        <f t="shared" si="88"/>
        <v>444</v>
      </c>
      <c r="W497" s="78">
        <f t="shared" si="89"/>
        <v>0</v>
      </c>
    </row>
    <row r="498" spans="9:23" x14ac:dyDescent="0.25">
      <c r="I498" s="79">
        <f t="shared" si="90"/>
        <v>0</v>
      </c>
      <c r="J498" s="72">
        <f t="shared" si="86"/>
        <v>0</v>
      </c>
      <c r="K498" s="80"/>
      <c r="L498" s="72">
        <f t="shared" si="97"/>
        <v>0</v>
      </c>
      <c r="M498" s="72">
        <f>0</f>
        <v>0</v>
      </c>
      <c r="N498" s="72">
        <f t="shared" si="91"/>
        <v>0</v>
      </c>
      <c r="O498" s="72">
        <f t="shared" si="92"/>
        <v>0</v>
      </c>
      <c r="P498" s="72">
        <f t="shared" si="93"/>
        <v>0</v>
      </c>
      <c r="Q498" s="72">
        <f t="shared" si="87"/>
        <v>0</v>
      </c>
      <c r="R498" s="74">
        <f t="shared" si="94"/>
        <v>0</v>
      </c>
      <c r="S498" s="75">
        <f>IF(I498&gt;0,Q498-(SUM($J$7:J498)+$E$35),0)</f>
        <v>0</v>
      </c>
      <c r="T498" s="76">
        <f t="shared" si="95"/>
        <v>1</v>
      </c>
      <c r="U498" s="76">
        <f t="shared" si="96"/>
        <v>0</v>
      </c>
      <c r="V498" s="77">
        <f t="shared" si="88"/>
        <v>444</v>
      </c>
      <c r="W498" s="78">
        <f t="shared" si="89"/>
        <v>0</v>
      </c>
    </row>
    <row r="499" spans="9:23" x14ac:dyDescent="0.25">
      <c r="I499" s="79">
        <f t="shared" si="90"/>
        <v>0</v>
      </c>
      <c r="J499" s="72">
        <f t="shared" si="86"/>
        <v>0</v>
      </c>
      <c r="K499" s="80"/>
      <c r="L499" s="72">
        <f t="shared" si="97"/>
        <v>0</v>
      </c>
      <c r="M499" s="72">
        <f>0</f>
        <v>0</v>
      </c>
      <c r="N499" s="72">
        <f t="shared" si="91"/>
        <v>0</v>
      </c>
      <c r="O499" s="72">
        <f t="shared" si="92"/>
        <v>0</v>
      </c>
      <c r="P499" s="72">
        <f t="shared" si="93"/>
        <v>0</v>
      </c>
      <c r="Q499" s="72">
        <f t="shared" si="87"/>
        <v>0</v>
      </c>
      <c r="R499" s="74">
        <f t="shared" si="94"/>
        <v>0</v>
      </c>
      <c r="S499" s="75">
        <f>IF(I499&gt;0,Q499-(SUM($J$7:J499)+$E$35),0)</f>
        <v>0</v>
      </c>
      <c r="T499" s="76">
        <f t="shared" si="95"/>
        <v>1</v>
      </c>
      <c r="U499" s="76">
        <f t="shared" si="96"/>
        <v>0</v>
      </c>
      <c r="V499" s="77">
        <f t="shared" si="88"/>
        <v>444</v>
      </c>
      <c r="W499" s="78">
        <f t="shared" si="89"/>
        <v>0</v>
      </c>
    </row>
    <row r="500" spans="9:23" x14ac:dyDescent="0.25">
      <c r="I500" s="79">
        <f t="shared" si="90"/>
        <v>0</v>
      </c>
      <c r="J500" s="72">
        <f t="shared" si="86"/>
        <v>0</v>
      </c>
      <c r="K500" s="80"/>
      <c r="L500" s="72">
        <f t="shared" si="97"/>
        <v>0</v>
      </c>
      <c r="M500" s="72">
        <f>0</f>
        <v>0</v>
      </c>
      <c r="N500" s="72">
        <f t="shared" si="91"/>
        <v>0</v>
      </c>
      <c r="O500" s="72">
        <f t="shared" si="92"/>
        <v>0</v>
      </c>
      <c r="P500" s="72">
        <f t="shared" si="93"/>
        <v>0</v>
      </c>
      <c r="Q500" s="72">
        <f t="shared" si="87"/>
        <v>0</v>
      </c>
      <c r="R500" s="74">
        <f t="shared" si="94"/>
        <v>0</v>
      </c>
      <c r="S500" s="75">
        <f>IF(I500&gt;0,Q500-(SUM($J$7:J500)+$E$35),0)</f>
        <v>0</v>
      </c>
      <c r="T500" s="76">
        <f t="shared" si="95"/>
        <v>1</v>
      </c>
      <c r="U500" s="76">
        <f t="shared" si="96"/>
        <v>0</v>
      </c>
      <c r="V500" s="77">
        <f t="shared" si="88"/>
        <v>444</v>
      </c>
      <c r="W500" s="78">
        <f t="shared" si="89"/>
        <v>0</v>
      </c>
    </row>
    <row r="501" spans="9:23" x14ac:dyDescent="0.25">
      <c r="I501" s="79">
        <f t="shared" si="90"/>
        <v>0</v>
      </c>
      <c r="J501" s="72">
        <f t="shared" si="86"/>
        <v>0</v>
      </c>
      <c r="K501" s="80"/>
      <c r="L501" s="72">
        <f t="shared" si="97"/>
        <v>0</v>
      </c>
      <c r="M501" s="72">
        <f>0</f>
        <v>0</v>
      </c>
      <c r="N501" s="72">
        <f t="shared" si="91"/>
        <v>0</v>
      </c>
      <c r="O501" s="72">
        <f t="shared" si="92"/>
        <v>0</v>
      </c>
      <c r="P501" s="72">
        <f t="shared" si="93"/>
        <v>0</v>
      </c>
      <c r="Q501" s="72">
        <f t="shared" si="87"/>
        <v>0</v>
      </c>
      <c r="R501" s="74">
        <f t="shared" si="94"/>
        <v>0</v>
      </c>
      <c r="S501" s="75">
        <f>IF(I501&gt;0,Q501-(SUM($J$7:J501)+$E$35),0)</f>
        <v>0</v>
      </c>
      <c r="T501" s="76">
        <f t="shared" si="95"/>
        <v>1</v>
      </c>
      <c r="U501" s="76">
        <f t="shared" si="96"/>
        <v>0</v>
      </c>
      <c r="V501" s="77">
        <f t="shared" si="88"/>
        <v>444</v>
      </c>
      <c r="W501" s="78">
        <f t="shared" si="89"/>
        <v>0</v>
      </c>
    </row>
    <row r="502" spans="9:23" x14ac:dyDescent="0.25">
      <c r="I502" s="79">
        <f t="shared" si="90"/>
        <v>0</v>
      </c>
      <c r="J502" s="72">
        <f t="shared" si="86"/>
        <v>0</v>
      </c>
      <c r="K502" s="80"/>
      <c r="L502" s="72">
        <f t="shared" si="97"/>
        <v>0</v>
      </c>
      <c r="M502" s="72">
        <f>0</f>
        <v>0</v>
      </c>
      <c r="N502" s="72">
        <f t="shared" si="91"/>
        <v>0</v>
      </c>
      <c r="O502" s="72">
        <f t="shared" si="92"/>
        <v>0</v>
      </c>
      <c r="P502" s="72">
        <f t="shared" si="93"/>
        <v>0</v>
      </c>
      <c r="Q502" s="72">
        <f t="shared" si="87"/>
        <v>0</v>
      </c>
      <c r="R502" s="74">
        <f t="shared" si="94"/>
        <v>0</v>
      </c>
      <c r="S502" s="75">
        <f>IF(I502&gt;0,Q502-(SUM($J$7:J502)+$E$35),0)</f>
        <v>0</v>
      </c>
      <c r="T502" s="76">
        <f t="shared" si="95"/>
        <v>1</v>
      </c>
      <c r="U502" s="76">
        <f t="shared" si="96"/>
        <v>0</v>
      </c>
      <c r="V502" s="77">
        <f t="shared" si="88"/>
        <v>444</v>
      </c>
      <c r="W502" s="78">
        <f t="shared" si="89"/>
        <v>0</v>
      </c>
    </row>
    <row r="503" spans="9:23" x14ac:dyDescent="0.25">
      <c r="I503" s="79">
        <f t="shared" si="90"/>
        <v>0</v>
      </c>
      <c r="J503" s="72">
        <f t="shared" si="86"/>
        <v>0</v>
      </c>
      <c r="K503" s="80"/>
      <c r="L503" s="72">
        <f t="shared" si="97"/>
        <v>0</v>
      </c>
      <c r="M503" s="72">
        <f>0</f>
        <v>0</v>
      </c>
      <c r="N503" s="72">
        <f t="shared" si="91"/>
        <v>0</v>
      </c>
      <c r="O503" s="72">
        <f t="shared" si="92"/>
        <v>0</v>
      </c>
      <c r="P503" s="72">
        <f t="shared" si="93"/>
        <v>0</v>
      </c>
      <c r="Q503" s="72">
        <f t="shared" si="87"/>
        <v>0</v>
      </c>
      <c r="R503" s="74">
        <f t="shared" si="94"/>
        <v>0</v>
      </c>
      <c r="S503" s="75">
        <f>IF(I503&gt;0,Q503-(SUM($J$7:J503)+$E$35),0)</f>
        <v>0</v>
      </c>
      <c r="T503" s="76">
        <f t="shared" si="95"/>
        <v>1</v>
      </c>
      <c r="U503" s="76">
        <f t="shared" si="96"/>
        <v>0</v>
      </c>
      <c r="V503" s="77">
        <f t="shared" si="88"/>
        <v>444</v>
      </c>
      <c r="W503" s="78">
        <f t="shared" si="89"/>
        <v>0</v>
      </c>
    </row>
    <row r="504" spans="9:23" x14ac:dyDescent="0.25">
      <c r="I504" s="79">
        <f t="shared" si="90"/>
        <v>0</v>
      </c>
      <c r="J504" s="72">
        <f t="shared" si="86"/>
        <v>0</v>
      </c>
      <c r="K504" s="80"/>
      <c r="L504" s="72">
        <f t="shared" si="97"/>
        <v>0</v>
      </c>
      <c r="M504" s="72">
        <f>0</f>
        <v>0</v>
      </c>
      <c r="N504" s="72">
        <f t="shared" si="91"/>
        <v>0</v>
      </c>
      <c r="O504" s="72">
        <f t="shared" si="92"/>
        <v>0</v>
      </c>
      <c r="P504" s="72">
        <f t="shared" si="93"/>
        <v>0</v>
      </c>
      <c r="Q504" s="72">
        <f t="shared" si="87"/>
        <v>0</v>
      </c>
      <c r="R504" s="74">
        <f t="shared" si="94"/>
        <v>0</v>
      </c>
      <c r="S504" s="75">
        <f>IF(I504&gt;0,Q504-(SUM($J$7:J504)+$E$35),0)</f>
        <v>0</v>
      </c>
      <c r="T504" s="76">
        <f t="shared" si="95"/>
        <v>1</v>
      </c>
      <c r="U504" s="76">
        <f t="shared" si="96"/>
        <v>0</v>
      </c>
      <c r="V504" s="77">
        <f t="shared" si="88"/>
        <v>444</v>
      </c>
      <c r="W504" s="78">
        <f t="shared" si="89"/>
        <v>0</v>
      </c>
    </row>
    <row r="505" spans="9:23" x14ac:dyDescent="0.25">
      <c r="I505" s="79">
        <f t="shared" si="90"/>
        <v>0</v>
      </c>
      <c r="J505" s="72">
        <f t="shared" si="86"/>
        <v>0</v>
      </c>
      <c r="K505" s="80"/>
      <c r="L505" s="72">
        <f t="shared" si="97"/>
        <v>0</v>
      </c>
      <c r="M505" s="72">
        <f>0</f>
        <v>0</v>
      </c>
      <c r="N505" s="72">
        <f t="shared" si="91"/>
        <v>0</v>
      </c>
      <c r="O505" s="72">
        <f t="shared" si="92"/>
        <v>0</v>
      </c>
      <c r="P505" s="72">
        <f t="shared" si="93"/>
        <v>0</v>
      </c>
      <c r="Q505" s="72">
        <f t="shared" si="87"/>
        <v>0</v>
      </c>
      <c r="R505" s="74">
        <f t="shared" si="94"/>
        <v>0</v>
      </c>
      <c r="S505" s="75">
        <f>IF(I505&gt;0,Q505-(SUM($J$7:J505)+$E$35),0)</f>
        <v>0</v>
      </c>
      <c r="T505" s="76">
        <f t="shared" si="95"/>
        <v>1</v>
      </c>
      <c r="U505" s="76">
        <f t="shared" si="96"/>
        <v>0</v>
      </c>
      <c r="V505" s="77">
        <f t="shared" si="88"/>
        <v>444</v>
      </c>
      <c r="W505" s="78">
        <f t="shared" si="89"/>
        <v>0</v>
      </c>
    </row>
    <row r="506" spans="9:23" x14ac:dyDescent="0.25">
      <c r="I506" s="79">
        <f t="shared" si="90"/>
        <v>0</v>
      </c>
      <c r="J506" s="72">
        <f t="shared" si="86"/>
        <v>0</v>
      </c>
      <c r="K506" s="80"/>
      <c r="L506" s="72">
        <f t="shared" si="97"/>
        <v>0</v>
      </c>
      <c r="M506" s="72">
        <f>0</f>
        <v>0</v>
      </c>
      <c r="N506" s="72">
        <f t="shared" si="91"/>
        <v>0</v>
      </c>
      <c r="O506" s="72">
        <f t="shared" si="92"/>
        <v>0</v>
      </c>
      <c r="P506" s="72">
        <f t="shared" si="93"/>
        <v>0</v>
      </c>
      <c r="Q506" s="72">
        <f t="shared" si="87"/>
        <v>0</v>
      </c>
      <c r="R506" s="74">
        <f t="shared" si="94"/>
        <v>0</v>
      </c>
      <c r="S506" s="75">
        <f>IF(I506&gt;0,Q506-(SUM($J$7:J506)+$E$35),0)</f>
        <v>0</v>
      </c>
      <c r="T506" s="76">
        <f t="shared" si="95"/>
        <v>1</v>
      </c>
      <c r="U506" s="76">
        <f t="shared" si="96"/>
        <v>0</v>
      </c>
      <c r="V506" s="77">
        <f t="shared" si="88"/>
        <v>444</v>
      </c>
      <c r="W506" s="78">
        <f t="shared" si="89"/>
        <v>0</v>
      </c>
    </row>
    <row r="507" spans="9:23" x14ac:dyDescent="0.25">
      <c r="I507" s="79">
        <f t="shared" si="90"/>
        <v>0</v>
      </c>
      <c r="J507" s="72">
        <f t="shared" si="86"/>
        <v>0</v>
      </c>
      <c r="K507" s="80"/>
      <c r="L507" s="72">
        <f t="shared" si="97"/>
        <v>0</v>
      </c>
      <c r="M507" s="72">
        <f>0</f>
        <v>0</v>
      </c>
      <c r="N507" s="72">
        <f t="shared" si="91"/>
        <v>0</v>
      </c>
      <c r="O507" s="72">
        <f t="shared" si="92"/>
        <v>0</v>
      </c>
      <c r="P507" s="72">
        <f t="shared" si="93"/>
        <v>0</v>
      </c>
      <c r="Q507" s="72">
        <f t="shared" si="87"/>
        <v>0</v>
      </c>
      <c r="R507" s="74">
        <f t="shared" si="94"/>
        <v>0</v>
      </c>
      <c r="S507" s="75">
        <f>IF(I507&gt;0,Q507-(SUM($J$7:J507)+$E$35),0)</f>
        <v>0</v>
      </c>
      <c r="T507" s="76">
        <f t="shared" si="95"/>
        <v>1</v>
      </c>
      <c r="U507" s="76">
        <f t="shared" si="96"/>
        <v>0</v>
      </c>
      <c r="V507" s="77">
        <f t="shared" si="88"/>
        <v>444</v>
      </c>
      <c r="W507" s="78">
        <f t="shared" si="89"/>
        <v>0</v>
      </c>
    </row>
    <row r="508" spans="9:23" x14ac:dyDescent="0.25">
      <c r="I508" s="79">
        <f t="shared" si="90"/>
        <v>0</v>
      </c>
      <c r="J508" s="72">
        <f t="shared" si="86"/>
        <v>0</v>
      </c>
      <c r="K508" s="80"/>
      <c r="L508" s="72">
        <f t="shared" si="97"/>
        <v>0</v>
      </c>
      <c r="M508" s="72">
        <f>0</f>
        <v>0</v>
      </c>
      <c r="N508" s="72">
        <f t="shared" si="91"/>
        <v>0</v>
      </c>
      <c r="O508" s="72">
        <f t="shared" si="92"/>
        <v>0</v>
      </c>
      <c r="P508" s="72">
        <f t="shared" si="93"/>
        <v>0</v>
      </c>
      <c r="Q508" s="72">
        <f t="shared" si="87"/>
        <v>0</v>
      </c>
      <c r="R508" s="74">
        <f t="shared" si="94"/>
        <v>0</v>
      </c>
      <c r="S508" s="75">
        <f>IF(I508&gt;0,Q508-(SUM($J$7:J508)+$E$35),0)</f>
        <v>0</v>
      </c>
      <c r="T508" s="76">
        <f t="shared" si="95"/>
        <v>1</v>
      </c>
      <c r="U508" s="76">
        <f t="shared" si="96"/>
        <v>0</v>
      </c>
      <c r="V508" s="77">
        <f t="shared" si="88"/>
        <v>444</v>
      </c>
      <c r="W508" s="78">
        <f t="shared" si="89"/>
        <v>0</v>
      </c>
    </row>
    <row r="509" spans="9:23" x14ac:dyDescent="0.25">
      <c r="I509" s="79">
        <f t="shared" si="90"/>
        <v>0</v>
      </c>
      <c r="J509" s="72">
        <f t="shared" si="86"/>
        <v>0</v>
      </c>
      <c r="K509" s="80"/>
      <c r="L509" s="72">
        <f t="shared" si="97"/>
        <v>0</v>
      </c>
      <c r="M509" s="72">
        <f>0</f>
        <v>0</v>
      </c>
      <c r="N509" s="72">
        <f t="shared" si="91"/>
        <v>0</v>
      </c>
      <c r="O509" s="72">
        <f t="shared" si="92"/>
        <v>0</v>
      </c>
      <c r="P509" s="72">
        <f t="shared" si="93"/>
        <v>0</v>
      </c>
      <c r="Q509" s="72">
        <f t="shared" si="87"/>
        <v>0</v>
      </c>
      <c r="R509" s="74">
        <f t="shared" si="94"/>
        <v>0</v>
      </c>
      <c r="S509" s="75">
        <f>IF(I509&gt;0,Q509-(SUM($J$7:J509)+$E$35),0)</f>
        <v>0</v>
      </c>
      <c r="T509" s="76">
        <f t="shared" si="95"/>
        <v>1</v>
      </c>
      <c r="U509" s="76">
        <f t="shared" si="96"/>
        <v>0</v>
      </c>
      <c r="V509" s="77">
        <f t="shared" si="88"/>
        <v>444</v>
      </c>
      <c r="W509" s="78">
        <f t="shared" si="89"/>
        <v>0</v>
      </c>
    </row>
    <row r="510" spans="9:23" x14ac:dyDescent="0.25">
      <c r="I510" s="79">
        <f t="shared" si="90"/>
        <v>0</v>
      </c>
      <c r="J510" s="72">
        <f t="shared" si="86"/>
        <v>0</v>
      </c>
      <c r="K510" s="80"/>
      <c r="L510" s="72">
        <f t="shared" si="97"/>
        <v>0</v>
      </c>
      <c r="M510" s="72">
        <f>0</f>
        <v>0</v>
      </c>
      <c r="N510" s="72">
        <f t="shared" si="91"/>
        <v>0</v>
      </c>
      <c r="O510" s="72">
        <f t="shared" si="92"/>
        <v>0</v>
      </c>
      <c r="P510" s="72">
        <f t="shared" si="93"/>
        <v>0</v>
      </c>
      <c r="Q510" s="72">
        <f t="shared" si="87"/>
        <v>0</v>
      </c>
      <c r="R510" s="74">
        <f t="shared" si="94"/>
        <v>0</v>
      </c>
      <c r="S510" s="75">
        <f>IF(I510&gt;0,Q510-(SUM($J$7:J510)+$E$35),0)</f>
        <v>0</v>
      </c>
      <c r="T510" s="76">
        <f t="shared" si="95"/>
        <v>1</v>
      </c>
      <c r="U510" s="76">
        <f t="shared" si="96"/>
        <v>0</v>
      </c>
      <c r="V510" s="77">
        <f t="shared" si="88"/>
        <v>444</v>
      </c>
      <c r="W510" s="78">
        <f t="shared" si="89"/>
        <v>0</v>
      </c>
    </row>
    <row r="511" spans="9:23" x14ac:dyDescent="0.25">
      <c r="I511" s="79">
        <f t="shared" si="90"/>
        <v>0</v>
      </c>
      <c r="J511" s="72">
        <f t="shared" si="86"/>
        <v>0</v>
      </c>
      <c r="K511" s="80"/>
      <c r="L511" s="72">
        <f t="shared" si="97"/>
        <v>0</v>
      </c>
      <c r="M511" s="72">
        <f>0</f>
        <v>0</v>
      </c>
      <c r="N511" s="72">
        <f t="shared" si="91"/>
        <v>0</v>
      </c>
      <c r="O511" s="72">
        <f t="shared" si="92"/>
        <v>0</v>
      </c>
      <c r="P511" s="72">
        <f t="shared" si="93"/>
        <v>0</v>
      </c>
      <c r="Q511" s="72">
        <f t="shared" si="87"/>
        <v>0</v>
      </c>
      <c r="R511" s="74">
        <f t="shared" si="94"/>
        <v>0</v>
      </c>
      <c r="S511" s="75">
        <f>IF(I511&gt;0,Q511-(SUM($J$7:J511)+$E$35),0)</f>
        <v>0</v>
      </c>
      <c r="T511" s="76">
        <f t="shared" si="95"/>
        <v>1</v>
      </c>
      <c r="U511" s="76">
        <f t="shared" si="96"/>
        <v>0</v>
      </c>
      <c r="V511" s="77">
        <f t="shared" si="88"/>
        <v>444</v>
      </c>
      <c r="W511" s="78">
        <f t="shared" si="89"/>
        <v>0</v>
      </c>
    </row>
    <row r="512" spans="9:23" x14ac:dyDescent="0.25">
      <c r="I512" s="79">
        <f t="shared" si="90"/>
        <v>0</v>
      </c>
      <c r="J512" s="72">
        <f t="shared" si="86"/>
        <v>0</v>
      </c>
      <c r="K512" s="80"/>
      <c r="L512" s="72">
        <f t="shared" si="97"/>
        <v>0</v>
      </c>
      <c r="M512" s="72">
        <f>0</f>
        <v>0</v>
      </c>
      <c r="N512" s="72">
        <f t="shared" si="91"/>
        <v>0</v>
      </c>
      <c r="O512" s="72">
        <f t="shared" si="92"/>
        <v>0</v>
      </c>
      <c r="P512" s="72">
        <f t="shared" si="93"/>
        <v>0</v>
      </c>
      <c r="Q512" s="72">
        <f t="shared" si="87"/>
        <v>0</v>
      </c>
      <c r="R512" s="74">
        <f t="shared" si="94"/>
        <v>0</v>
      </c>
      <c r="S512" s="75">
        <f>IF(I512&gt;0,Q512-(SUM($J$7:J512)+$E$35),0)</f>
        <v>0</v>
      </c>
      <c r="T512" s="76">
        <f t="shared" si="95"/>
        <v>1</v>
      </c>
      <c r="U512" s="76">
        <f t="shared" si="96"/>
        <v>0</v>
      </c>
      <c r="V512" s="77">
        <f t="shared" si="88"/>
        <v>444</v>
      </c>
      <c r="W512" s="78">
        <f t="shared" si="89"/>
        <v>0</v>
      </c>
    </row>
    <row r="513" spans="9:23" x14ac:dyDescent="0.25">
      <c r="I513" s="79">
        <f t="shared" si="90"/>
        <v>0</v>
      </c>
      <c r="J513" s="72">
        <f t="shared" si="86"/>
        <v>0</v>
      </c>
      <c r="K513" s="80"/>
      <c r="L513" s="72">
        <f t="shared" si="97"/>
        <v>0</v>
      </c>
      <c r="M513" s="72">
        <f>0</f>
        <v>0</v>
      </c>
      <c r="N513" s="72">
        <f t="shared" si="91"/>
        <v>0</v>
      </c>
      <c r="O513" s="72">
        <f t="shared" si="92"/>
        <v>0</v>
      </c>
      <c r="P513" s="72">
        <f t="shared" si="93"/>
        <v>0</v>
      </c>
      <c r="Q513" s="72">
        <f t="shared" si="87"/>
        <v>0</v>
      </c>
      <c r="R513" s="74">
        <f t="shared" si="94"/>
        <v>0</v>
      </c>
      <c r="S513" s="75">
        <f>IF(I513&gt;0,Q513-(SUM($J$7:J513)+$E$35),0)</f>
        <v>0</v>
      </c>
      <c r="T513" s="76">
        <f t="shared" si="95"/>
        <v>1</v>
      </c>
      <c r="U513" s="76">
        <f t="shared" si="96"/>
        <v>0</v>
      </c>
      <c r="V513" s="77">
        <f t="shared" si="88"/>
        <v>444</v>
      </c>
      <c r="W513" s="78">
        <f t="shared" si="89"/>
        <v>0</v>
      </c>
    </row>
    <row r="514" spans="9:23" x14ac:dyDescent="0.25">
      <c r="I514" s="79">
        <f t="shared" si="90"/>
        <v>0</v>
      </c>
      <c r="J514" s="72">
        <f t="shared" si="86"/>
        <v>0</v>
      </c>
      <c r="K514" s="80"/>
      <c r="L514" s="72">
        <f t="shared" si="97"/>
        <v>0</v>
      </c>
      <c r="M514" s="72">
        <f>0</f>
        <v>0</v>
      </c>
      <c r="N514" s="72">
        <f t="shared" si="91"/>
        <v>0</v>
      </c>
      <c r="O514" s="72">
        <f t="shared" si="92"/>
        <v>0</v>
      </c>
      <c r="P514" s="72">
        <f t="shared" si="93"/>
        <v>0</v>
      </c>
      <c r="Q514" s="72">
        <f t="shared" si="87"/>
        <v>0</v>
      </c>
      <c r="R514" s="74">
        <f t="shared" si="94"/>
        <v>0</v>
      </c>
      <c r="S514" s="75">
        <f>IF(I514&gt;0,Q514-(SUM($J$7:J514)+$E$35),0)</f>
        <v>0</v>
      </c>
      <c r="T514" s="76">
        <f t="shared" si="95"/>
        <v>1</v>
      </c>
      <c r="U514" s="76">
        <f t="shared" si="96"/>
        <v>0</v>
      </c>
      <c r="V514" s="77">
        <f t="shared" si="88"/>
        <v>444</v>
      </c>
      <c r="W514" s="78">
        <f t="shared" si="89"/>
        <v>0</v>
      </c>
    </row>
    <row r="515" spans="9:23" x14ac:dyDescent="0.25">
      <c r="I515" s="79">
        <f t="shared" si="90"/>
        <v>0</v>
      </c>
      <c r="J515" s="72">
        <f t="shared" si="86"/>
        <v>0</v>
      </c>
      <c r="K515" s="80"/>
      <c r="L515" s="72">
        <f t="shared" si="97"/>
        <v>0</v>
      </c>
      <c r="M515" s="72">
        <f>0</f>
        <v>0</v>
      </c>
      <c r="N515" s="72">
        <f t="shared" si="91"/>
        <v>0</v>
      </c>
      <c r="O515" s="72">
        <f t="shared" si="92"/>
        <v>0</v>
      </c>
      <c r="P515" s="72">
        <f t="shared" si="93"/>
        <v>0</v>
      </c>
      <c r="Q515" s="72">
        <f t="shared" si="87"/>
        <v>0</v>
      </c>
      <c r="R515" s="74">
        <f t="shared" si="94"/>
        <v>0</v>
      </c>
      <c r="S515" s="75">
        <f>IF(I515&gt;0,Q515-(SUM($J$7:J515)+$E$35),0)</f>
        <v>0</v>
      </c>
      <c r="T515" s="76">
        <f t="shared" si="95"/>
        <v>1</v>
      </c>
      <c r="U515" s="76">
        <f t="shared" si="96"/>
        <v>0</v>
      </c>
      <c r="V515" s="77">
        <f t="shared" si="88"/>
        <v>444</v>
      </c>
      <c r="W515" s="78">
        <f t="shared" si="89"/>
        <v>0</v>
      </c>
    </row>
    <row r="516" spans="9:23" x14ac:dyDescent="0.25">
      <c r="I516" s="79">
        <f t="shared" si="90"/>
        <v>0</v>
      </c>
      <c r="J516" s="72">
        <f t="shared" si="86"/>
        <v>0</v>
      </c>
      <c r="K516" s="80"/>
      <c r="L516" s="72">
        <f t="shared" si="97"/>
        <v>0</v>
      </c>
      <c r="M516" s="72">
        <f>0</f>
        <v>0</v>
      </c>
      <c r="N516" s="72">
        <f t="shared" si="91"/>
        <v>0</v>
      </c>
      <c r="O516" s="72">
        <f t="shared" si="92"/>
        <v>0</v>
      </c>
      <c r="P516" s="72">
        <f t="shared" si="93"/>
        <v>0</v>
      </c>
      <c r="Q516" s="72">
        <f t="shared" si="87"/>
        <v>0</v>
      </c>
      <c r="R516" s="74">
        <f t="shared" si="94"/>
        <v>0</v>
      </c>
      <c r="S516" s="75">
        <f>IF(I516&gt;0,Q516-(SUM($J$7:J516)+$E$35),0)</f>
        <v>0</v>
      </c>
      <c r="T516" s="76">
        <f t="shared" si="95"/>
        <v>1</v>
      </c>
      <c r="U516" s="76">
        <f t="shared" si="96"/>
        <v>0</v>
      </c>
      <c r="V516" s="77">
        <f t="shared" si="88"/>
        <v>444</v>
      </c>
      <c r="W516" s="78">
        <f t="shared" si="89"/>
        <v>0</v>
      </c>
    </row>
    <row r="517" spans="9:23" x14ac:dyDescent="0.25">
      <c r="I517" s="79">
        <f t="shared" si="90"/>
        <v>0</v>
      </c>
      <c r="J517" s="72">
        <f t="shared" si="86"/>
        <v>0</v>
      </c>
      <c r="K517" s="80"/>
      <c r="L517" s="72">
        <f t="shared" si="97"/>
        <v>0</v>
      </c>
      <c r="M517" s="72">
        <f>0</f>
        <v>0</v>
      </c>
      <c r="N517" s="72">
        <f t="shared" si="91"/>
        <v>0</v>
      </c>
      <c r="O517" s="72">
        <f t="shared" si="92"/>
        <v>0</v>
      </c>
      <c r="P517" s="72">
        <f t="shared" si="93"/>
        <v>0</v>
      </c>
      <c r="Q517" s="72">
        <f t="shared" si="87"/>
        <v>0</v>
      </c>
      <c r="R517" s="74">
        <f t="shared" si="94"/>
        <v>0</v>
      </c>
      <c r="S517" s="75">
        <f>IF(I517&gt;0,Q517-(SUM($J$7:J517)+$E$35),0)</f>
        <v>0</v>
      </c>
      <c r="T517" s="76">
        <f t="shared" si="95"/>
        <v>1</v>
      </c>
      <c r="U517" s="76">
        <f t="shared" si="96"/>
        <v>0</v>
      </c>
      <c r="V517" s="77">
        <f t="shared" si="88"/>
        <v>444</v>
      </c>
      <c r="W517" s="78">
        <f t="shared" si="89"/>
        <v>0</v>
      </c>
    </row>
    <row r="518" spans="9:23" x14ac:dyDescent="0.25">
      <c r="I518" s="79">
        <f t="shared" si="90"/>
        <v>0</v>
      </c>
      <c r="J518" s="72">
        <f t="shared" si="86"/>
        <v>0</v>
      </c>
      <c r="K518" s="80"/>
      <c r="L518" s="72">
        <f t="shared" si="97"/>
        <v>0</v>
      </c>
      <c r="M518" s="72">
        <f>0</f>
        <v>0</v>
      </c>
      <c r="N518" s="72">
        <f t="shared" si="91"/>
        <v>0</v>
      </c>
      <c r="O518" s="72">
        <f t="shared" si="92"/>
        <v>0</v>
      </c>
      <c r="P518" s="72">
        <f t="shared" si="93"/>
        <v>0</v>
      </c>
      <c r="Q518" s="72">
        <f t="shared" si="87"/>
        <v>0</v>
      </c>
      <c r="R518" s="74">
        <f t="shared" si="94"/>
        <v>0</v>
      </c>
      <c r="S518" s="75">
        <f>IF(I518&gt;0,Q518-(SUM($J$7:J518)+$E$35),0)</f>
        <v>0</v>
      </c>
      <c r="T518" s="76">
        <f t="shared" si="95"/>
        <v>1</v>
      </c>
      <c r="U518" s="76">
        <f t="shared" si="96"/>
        <v>0</v>
      </c>
      <c r="V518" s="77">
        <f t="shared" si="88"/>
        <v>444</v>
      </c>
      <c r="W518" s="78">
        <f t="shared" si="89"/>
        <v>0</v>
      </c>
    </row>
    <row r="519" spans="9:23" x14ac:dyDescent="0.25">
      <c r="I519" s="79">
        <f t="shared" si="90"/>
        <v>0</v>
      </c>
      <c r="J519" s="72">
        <f t="shared" ref="J519:J582" si="98">(IF(I519&gt;0,$J$5,0))</f>
        <v>0</v>
      </c>
      <c r="K519" s="80"/>
      <c r="L519" s="72">
        <f t="shared" si="97"/>
        <v>0</v>
      </c>
      <c r="M519" s="72">
        <f>0</f>
        <v>0</v>
      </c>
      <c r="N519" s="72">
        <f t="shared" si="91"/>
        <v>0</v>
      </c>
      <c r="O519" s="72">
        <f t="shared" si="92"/>
        <v>0</v>
      </c>
      <c r="P519" s="72">
        <f t="shared" si="93"/>
        <v>0</v>
      </c>
      <c r="Q519" s="72">
        <f t="shared" ref="Q519:Q582" si="99">O519+P519</f>
        <v>0</v>
      </c>
      <c r="R519" s="74">
        <f t="shared" si="94"/>
        <v>0</v>
      </c>
      <c r="S519" s="75">
        <f>IF(I519&gt;0,Q519-(SUM($J$7:J519)+$E$35),0)</f>
        <v>0</v>
      </c>
      <c r="T519" s="76">
        <f t="shared" si="95"/>
        <v>1</v>
      </c>
      <c r="U519" s="76">
        <f t="shared" si="96"/>
        <v>0</v>
      </c>
      <c r="V519" s="77">
        <f t="shared" ref="V519:V582" si="100">$I$5-I520</f>
        <v>444</v>
      </c>
      <c r="W519" s="78">
        <f t="shared" ref="W519:W582" si="101">Q519</f>
        <v>0</v>
      </c>
    </row>
    <row r="520" spans="9:23" x14ac:dyDescent="0.25">
      <c r="I520" s="79">
        <f t="shared" ref="I520:I583" si="102">IF(I519-1&gt;0,I519-1,0)</f>
        <v>0</v>
      </c>
      <c r="J520" s="72">
        <f t="shared" si="98"/>
        <v>0</v>
      </c>
      <c r="K520" s="80"/>
      <c r="L520" s="72">
        <f t="shared" si="97"/>
        <v>0</v>
      </c>
      <c r="M520" s="72">
        <f>0</f>
        <v>0</v>
      </c>
      <c r="N520" s="72">
        <f t="shared" ref="N520:N583" si="103">IF(I520&gt;0,O520*($N$5/12),0)</f>
        <v>0</v>
      </c>
      <c r="O520" s="72">
        <f t="shared" ref="O520:O583" si="104">IF(I520&gt;0,(Q519+R520)*(1-($N$5/12)),0)</f>
        <v>0</v>
      </c>
      <c r="P520" s="72">
        <f t="shared" ref="P520:P583" si="105">O520*($B$15/12)</f>
        <v>0</v>
      </c>
      <c r="Q520" s="72">
        <f t="shared" si="99"/>
        <v>0</v>
      </c>
      <c r="R520" s="74">
        <f t="shared" ref="R520:R583" si="106">IF(I520&gt;0,(J520-K520-L520-M520),0)</f>
        <v>0</v>
      </c>
      <c r="S520" s="75">
        <f>IF(I520&gt;0,Q520-(SUM($J$7:J520)+$E$35),0)</f>
        <v>0</v>
      </c>
      <c r="T520" s="76">
        <f t="shared" ref="T520:T583" si="107">IF(S520&lt;0,0,1)</f>
        <v>1</v>
      </c>
      <c r="U520" s="76">
        <f t="shared" ref="U520:U583" si="108">T521-T520</f>
        <v>0</v>
      </c>
      <c r="V520" s="77">
        <f t="shared" si="100"/>
        <v>444</v>
      </c>
      <c r="W520" s="78">
        <f t="shared" si="101"/>
        <v>0</v>
      </c>
    </row>
    <row r="521" spans="9:23" x14ac:dyDescent="0.25">
      <c r="I521" s="79">
        <f t="shared" si="102"/>
        <v>0</v>
      </c>
      <c r="J521" s="72">
        <f t="shared" si="98"/>
        <v>0</v>
      </c>
      <c r="K521" s="80"/>
      <c r="L521" s="72">
        <f t="shared" si="97"/>
        <v>0</v>
      </c>
      <c r="M521" s="72">
        <f>0</f>
        <v>0</v>
      </c>
      <c r="N521" s="72">
        <f t="shared" si="103"/>
        <v>0</v>
      </c>
      <c r="O521" s="72">
        <f t="shared" si="104"/>
        <v>0</v>
      </c>
      <c r="P521" s="72">
        <f t="shared" si="105"/>
        <v>0</v>
      </c>
      <c r="Q521" s="72">
        <f t="shared" si="99"/>
        <v>0</v>
      </c>
      <c r="R521" s="74">
        <f t="shared" si="106"/>
        <v>0</v>
      </c>
      <c r="S521" s="75">
        <f>IF(I521&gt;0,Q521-(SUM($J$7:J521)+$E$35),0)</f>
        <v>0</v>
      </c>
      <c r="T521" s="76">
        <f t="shared" si="107"/>
        <v>1</v>
      </c>
      <c r="U521" s="76">
        <f t="shared" si="108"/>
        <v>0</v>
      </c>
      <c r="V521" s="77">
        <f t="shared" si="100"/>
        <v>444</v>
      </c>
      <c r="W521" s="78">
        <f t="shared" si="101"/>
        <v>0</v>
      </c>
    </row>
    <row r="522" spans="9:23" x14ac:dyDescent="0.25">
      <c r="I522" s="79">
        <f t="shared" si="102"/>
        <v>0</v>
      </c>
      <c r="J522" s="72">
        <f t="shared" si="98"/>
        <v>0</v>
      </c>
      <c r="K522" s="80"/>
      <c r="L522" s="72">
        <f t="shared" si="97"/>
        <v>0</v>
      </c>
      <c r="M522" s="72">
        <f>0</f>
        <v>0</v>
      </c>
      <c r="N522" s="72">
        <f t="shared" si="103"/>
        <v>0</v>
      </c>
      <c r="O522" s="72">
        <f t="shared" si="104"/>
        <v>0</v>
      </c>
      <c r="P522" s="72">
        <f t="shared" si="105"/>
        <v>0</v>
      </c>
      <c r="Q522" s="72">
        <f t="shared" si="99"/>
        <v>0</v>
      </c>
      <c r="R522" s="74">
        <f t="shared" si="106"/>
        <v>0</v>
      </c>
      <c r="S522" s="75">
        <f>IF(I522&gt;0,Q522-(SUM($J$7:J522)+$E$35),0)</f>
        <v>0</v>
      </c>
      <c r="T522" s="76">
        <f t="shared" si="107"/>
        <v>1</v>
      </c>
      <c r="U522" s="76">
        <f t="shared" si="108"/>
        <v>0</v>
      </c>
      <c r="V522" s="77">
        <f t="shared" si="100"/>
        <v>444</v>
      </c>
      <c r="W522" s="78">
        <f t="shared" si="101"/>
        <v>0</v>
      </c>
    </row>
    <row r="523" spans="9:23" x14ac:dyDescent="0.25">
      <c r="I523" s="79">
        <f t="shared" si="102"/>
        <v>0</v>
      </c>
      <c r="J523" s="72">
        <f t="shared" si="98"/>
        <v>0</v>
      </c>
      <c r="K523" s="80"/>
      <c r="L523" s="72">
        <f t="shared" si="97"/>
        <v>0</v>
      </c>
      <c r="M523" s="72">
        <f>0</f>
        <v>0</v>
      </c>
      <c r="N523" s="72">
        <f t="shared" si="103"/>
        <v>0</v>
      </c>
      <c r="O523" s="72">
        <f t="shared" si="104"/>
        <v>0</v>
      </c>
      <c r="P523" s="72">
        <f t="shared" si="105"/>
        <v>0</v>
      </c>
      <c r="Q523" s="72">
        <f t="shared" si="99"/>
        <v>0</v>
      </c>
      <c r="R523" s="74">
        <f t="shared" si="106"/>
        <v>0</v>
      </c>
      <c r="S523" s="75">
        <f>IF(I523&gt;0,Q523-(SUM($J$7:J523)+$E$35),0)</f>
        <v>0</v>
      </c>
      <c r="T523" s="76">
        <f t="shared" si="107"/>
        <v>1</v>
      </c>
      <c r="U523" s="76">
        <f t="shared" si="108"/>
        <v>0</v>
      </c>
      <c r="V523" s="77">
        <f t="shared" si="100"/>
        <v>444</v>
      </c>
      <c r="W523" s="78">
        <f t="shared" si="101"/>
        <v>0</v>
      </c>
    </row>
    <row r="524" spans="9:23" x14ac:dyDescent="0.25">
      <c r="I524" s="79">
        <f t="shared" si="102"/>
        <v>0</v>
      </c>
      <c r="J524" s="72">
        <f t="shared" si="98"/>
        <v>0</v>
      </c>
      <c r="K524" s="80"/>
      <c r="L524" s="72">
        <f t="shared" si="97"/>
        <v>0</v>
      </c>
      <c r="M524" s="72">
        <f>0</f>
        <v>0</v>
      </c>
      <c r="N524" s="72">
        <f t="shared" si="103"/>
        <v>0</v>
      </c>
      <c r="O524" s="72">
        <f t="shared" si="104"/>
        <v>0</v>
      </c>
      <c r="P524" s="72">
        <f t="shared" si="105"/>
        <v>0</v>
      </c>
      <c r="Q524" s="72">
        <f t="shared" si="99"/>
        <v>0</v>
      </c>
      <c r="R524" s="74">
        <f t="shared" si="106"/>
        <v>0</v>
      </c>
      <c r="S524" s="75">
        <f>IF(I524&gt;0,Q524-(SUM($J$7:J524)+$E$35),0)</f>
        <v>0</v>
      </c>
      <c r="T524" s="76">
        <f t="shared" si="107"/>
        <v>1</v>
      </c>
      <c r="U524" s="76">
        <f t="shared" si="108"/>
        <v>0</v>
      </c>
      <c r="V524" s="77">
        <f t="shared" si="100"/>
        <v>444</v>
      </c>
      <c r="W524" s="78">
        <f t="shared" si="101"/>
        <v>0</v>
      </c>
    </row>
    <row r="525" spans="9:23" x14ac:dyDescent="0.25">
      <c r="I525" s="79">
        <f t="shared" si="102"/>
        <v>0</v>
      </c>
      <c r="J525" s="72">
        <f t="shared" si="98"/>
        <v>0</v>
      </c>
      <c r="K525" s="80"/>
      <c r="L525" s="72">
        <f t="shared" si="97"/>
        <v>0</v>
      </c>
      <c r="M525" s="72">
        <f>0</f>
        <v>0</v>
      </c>
      <c r="N525" s="72">
        <f t="shared" si="103"/>
        <v>0</v>
      </c>
      <c r="O525" s="72">
        <f t="shared" si="104"/>
        <v>0</v>
      </c>
      <c r="P525" s="72">
        <f t="shared" si="105"/>
        <v>0</v>
      </c>
      <c r="Q525" s="72">
        <f t="shared" si="99"/>
        <v>0</v>
      </c>
      <c r="R525" s="74">
        <f t="shared" si="106"/>
        <v>0</v>
      </c>
      <c r="S525" s="75">
        <f>IF(I525&gt;0,Q525-(SUM($J$7:J525)+$E$35),0)</f>
        <v>0</v>
      </c>
      <c r="T525" s="76">
        <f t="shared" si="107"/>
        <v>1</v>
      </c>
      <c r="U525" s="76">
        <f t="shared" si="108"/>
        <v>0</v>
      </c>
      <c r="V525" s="77">
        <f t="shared" si="100"/>
        <v>444</v>
      </c>
      <c r="W525" s="78">
        <f t="shared" si="101"/>
        <v>0</v>
      </c>
    </row>
    <row r="526" spans="9:23" x14ac:dyDescent="0.25">
      <c r="I526" s="79">
        <f t="shared" si="102"/>
        <v>0</v>
      </c>
      <c r="J526" s="72">
        <f t="shared" si="98"/>
        <v>0</v>
      </c>
      <c r="K526" s="80"/>
      <c r="L526" s="72">
        <f t="shared" si="97"/>
        <v>0</v>
      </c>
      <c r="M526" s="72">
        <f>0</f>
        <v>0</v>
      </c>
      <c r="N526" s="72">
        <f t="shared" si="103"/>
        <v>0</v>
      </c>
      <c r="O526" s="72">
        <f t="shared" si="104"/>
        <v>0</v>
      </c>
      <c r="P526" s="72">
        <f t="shared" si="105"/>
        <v>0</v>
      </c>
      <c r="Q526" s="72">
        <f t="shared" si="99"/>
        <v>0</v>
      </c>
      <c r="R526" s="74">
        <f t="shared" si="106"/>
        <v>0</v>
      </c>
      <c r="S526" s="75">
        <f>IF(I526&gt;0,Q526-(SUM($J$7:J526)+$E$35),0)</f>
        <v>0</v>
      </c>
      <c r="T526" s="76">
        <f t="shared" si="107"/>
        <v>1</v>
      </c>
      <c r="U526" s="76">
        <f t="shared" si="108"/>
        <v>0</v>
      </c>
      <c r="V526" s="77">
        <f t="shared" si="100"/>
        <v>444</v>
      </c>
      <c r="W526" s="78">
        <f t="shared" si="101"/>
        <v>0</v>
      </c>
    </row>
    <row r="527" spans="9:23" x14ac:dyDescent="0.25">
      <c r="I527" s="79">
        <f t="shared" si="102"/>
        <v>0</v>
      </c>
      <c r="J527" s="72">
        <f t="shared" si="98"/>
        <v>0</v>
      </c>
      <c r="K527" s="80"/>
      <c r="L527" s="72">
        <f t="shared" si="97"/>
        <v>0</v>
      </c>
      <c r="M527" s="72">
        <f>0</f>
        <v>0</v>
      </c>
      <c r="N527" s="72">
        <f t="shared" si="103"/>
        <v>0</v>
      </c>
      <c r="O527" s="72">
        <f t="shared" si="104"/>
        <v>0</v>
      </c>
      <c r="P527" s="72">
        <f t="shared" si="105"/>
        <v>0</v>
      </c>
      <c r="Q527" s="72">
        <f t="shared" si="99"/>
        <v>0</v>
      </c>
      <c r="R527" s="74">
        <f t="shared" si="106"/>
        <v>0</v>
      </c>
      <c r="S527" s="75">
        <f>IF(I527&gt;0,Q527-(SUM($J$7:J527)+$E$35),0)</f>
        <v>0</v>
      </c>
      <c r="T527" s="76">
        <f t="shared" si="107"/>
        <v>1</v>
      </c>
      <c r="U527" s="76">
        <f t="shared" si="108"/>
        <v>0</v>
      </c>
      <c r="V527" s="77">
        <f t="shared" si="100"/>
        <v>444</v>
      </c>
      <c r="W527" s="78">
        <f t="shared" si="101"/>
        <v>0</v>
      </c>
    </row>
    <row r="528" spans="9:23" x14ac:dyDescent="0.25">
      <c r="I528" s="79">
        <f t="shared" si="102"/>
        <v>0</v>
      </c>
      <c r="J528" s="72">
        <f t="shared" si="98"/>
        <v>0</v>
      </c>
      <c r="K528" s="80"/>
      <c r="L528" s="72">
        <f t="shared" si="97"/>
        <v>0</v>
      </c>
      <c r="M528" s="72">
        <f>0</f>
        <v>0</v>
      </c>
      <c r="N528" s="72">
        <f t="shared" si="103"/>
        <v>0</v>
      </c>
      <c r="O528" s="72">
        <f t="shared" si="104"/>
        <v>0</v>
      </c>
      <c r="P528" s="72">
        <f t="shared" si="105"/>
        <v>0</v>
      </c>
      <c r="Q528" s="72">
        <f t="shared" si="99"/>
        <v>0</v>
      </c>
      <c r="R528" s="74">
        <f t="shared" si="106"/>
        <v>0</v>
      </c>
      <c r="S528" s="75">
        <f>IF(I528&gt;0,Q528-(SUM($J$7:J528)+$E$35),0)</f>
        <v>0</v>
      </c>
      <c r="T528" s="76">
        <f t="shared" si="107"/>
        <v>1</v>
      </c>
      <c r="U528" s="76">
        <f t="shared" si="108"/>
        <v>0</v>
      </c>
      <c r="V528" s="77">
        <f t="shared" si="100"/>
        <v>444</v>
      </c>
      <c r="W528" s="78">
        <f t="shared" si="101"/>
        <v>0</v>
      </c>
    </row>
    <row r="529" spans="9:23" x14ac:dyDescent="0.25">
      <c r="I529" s="79">
        <f t="shared" si="102"/>
        <v>0</v>
      </c>
      <c r="J529" s="72">
        <f t="shared" si="98"/>
        <v>0</v>
      </c>
      <c r="K529" s="80"/>
      <c r="L529" s="72">
        <f t="shared" si="97"/>
        <v>0</v>
      </c>
      <c r="M529" s="72">
        <f>0</f>
        <v>0</v>
      </c>
      <c r="N529" s="72">
        <f t="shared" si="103"/>
        <v>0</v>
      </c>
      <c r="O529" s="72">
        <f t="shared" si="104"/>
        <v>0</v>
      </c>
      <c r="P529" s="72">
        <f t="shared" si="105"/>
        <v>0</v>
      </c>
      <c r="Q529" s="72">
        <f t="shared" si="99"/>
        <v>0</v>
      </c>
      <c r="R529" s="74">
        <f t="shared" si="106"/>
        <v>0</v>
      </c>
      <c r="S529" s="75">
        <f>IF(I529&gt;0,Q529-(SUM($J$7:J529)+$E$35),0)</f>
        <v>0</v>
      </c>
      <c r="T529" s="76">
        <f t="shared" si="107"/>
        <v>1</v>
      </c>
      <c r="U529" s="76">
        <f t="shared" si="108"/>
        <v>0</v>
      </c>
      <c r="V529" s="77">
        <f t="shared" si="100"/>
        <v>444</v>
      </c>
      <c r="W529" s="78">
        <f t="shared" si="101"/>
        <v>0</v>
      </c>
    </row>
    <row r="530" spans="9:23" x14ac:dyDescent="0.25">
      <c r="I530" s="79">
        <f t="shared" si="102"/>
        <v>0</v>
      </c>
      <c r="J530" s="72">
        <f t="shared" si="98"/>
        <v>0</v>
      </c>
      <c r="K530" s="80"/>
      <c r="L530" s="72">
        <f t="shared" si="97"/>
        <v>0</v>
      </c>
      <c r="M530" s="72">
        <f>0</f>
        <v>0</v>
      </c>
      <c r="N530" s="72">
        <f t="shared" si="103"/>
        <v>0</v>
      </c>
      <c r="O530" s="72">
        <f t="shared" si="104"/>
        <v>0</v>
      </c>
      <c r="P530" s="72">
        <f t="shared" si="105"/>
        <v>0</v>
      </c>
      <c r="Q530" s="72">
        <f t="shared" si="99"/>
        <v>0</v>
      </c>
      <c r="R530" s="74">
        <f t="shared" si="106"/>
        <v>0</v>
      </c>
      <c r="S530" s="75">
        <f>IF(I530&gt;0,Q530-(SUM($J$7:J530)+$E$35),0)</f>
        <v>0</v>
      </c>
      <c r="T530" s="76">
        <f t="shared" si="107"/>
        <v>1</v>
      </c>
      <c r="U530" s="76">
        <f t="shared" si="108"/>
        <v>0</v>
      </c>
      <c r="V530" s="77">
        <f t="shared" si="100"/>
        <v>444</v>
      </c>
      <c r="W530" s="78">
        <f t="shared" si="101"/>
        <v>0</v>
      </c>
    </row>
    <row r="531" spans="9:23" x14ac:dyDescent="0.25">
      <c r="I531" s="79">
        <f t="shared" si="102"/>
        <v>0</v>
      </c>
      <c r="J531" s="72">
        <f t="shared" si="98"/>
        <v>0</v>
      </c>
      <c r="K531" s="80"/>
      <c r="L531" s="72">
        <f t="shared" si="97"/>
        <v>0</v>
      </c>
      <c r="M531" s="72">
        <f>0</f>
        <v>0</v>
      </c>
      <c r="N531" s="72">
        <f t="shared" si="103"/>
        <v>0</v>
      </c>
      <c r="O531" s="72">
        <f t="shared" si="104"/>
        <v>0</v>
      </c>
      <c r="P531" s="72">
        <f t="shared" si="105"/>
        <v>0</v>
      </c>
      <c r="Q531" s="72">
        <f t="shared" si="99"/>
        <v>0</v>
      </c>
      <c r="R531" s="74">
        <f t="shared" si="106"/>
        <v>0</v>
      </c>
      <c r="S531" s="75">
        <f>IF(I531&gt;0,Q531-(SUM($J$7:J531)+$E$35),0)</f>
        <v>0</v>
      </c>
      <c r="T531" s="76">
        <f t="shared" si="107"/>
        <v>1</v>
      </c>
      <c r="U531" s="76">
        <f t="shared" si="108"/>
        <v>0</v>
      </c>
      <c r="V531" s="77">
        <f t="shared" si="100"/>
        <v>444</v>
      </c>
      <c r="W531" s="78">
        <f t="shared" si="101"/>
        <v>0</v>
      </c>
    </row>
    <row r="532" spans="9:23" x14ac:dyDescent="0.25">
      <c r="I532" s="79">
        <f t="shared" si="102"/>
        <v>0</v>
      </c>
      <c r="J532" s="72">
        <f t="shared" si="98"/>
        <v>0</v>
      </c>
      <c r="K532" s="80"/>
      <c r="L532" s="72">
        <f t="shared" si="97"/>
        <v>0</v>
      </c>
      <c r="M532" s="72">
        <f>0</f>
        <v>0</v>
      </c>
      <c r="N532" s="72">
        <f t="shared" si="103"/>
        <v>0</v>
      </c>
      <c r="O532" s="72">
        <f t="shared" si="104"/>
        <v>0</v>
      </c>
      <c r="P532" s="72">
        <f t="shared" si="105"/>
        <v>0</v>
      </c>
      <c r="Q532" s="72">
        <f t="shared" si="99"/>
        <v>0</v>
      </c>
      <c r="R532" s="74">
        <f t="shared" si="106"/>
        <v>0</v>
      </c>
      <c r="S532" s="75">
        <f>IF(I532&gt;0,Q532-(SUM($J$7:J532)+$E$35),0)</f>
        <v>0</v>
      </c>
      <c r="T532" s="76">
        <f t="shared" si="107"/>
        <v>1</v>
      </c>
      <c r="U532" s="76">
        <f t="shared" si="108"/>
        <v>0</v>
      </c>
      <c r="V532" s="77">
        <f t="shared" si="100"/>
        <v>444</v>
      </c>
      <c r="W532" s="78">
        <f t="shared" si="101"/>
        <v>0</v>
      </c>
    </row>
    <row r="533" spans="9:23" x14ac:dyDescent="0.25">
      <c r="I533" s="79">
        <f t="shared" si="102"/>
        <v>0</v>
      </c>
      <c r="J533" s="72">
        <f t="shared" si="98"/>
        <v>0</v>
      </c>
      <c r="K533" s="80"/>
      <c r="L533" s="72">
        <f t="shared" si="97"/>
        <v>0</v>
      </c>
      <c r="M533" s="72">
        <f>0</f>
        <v>0</v>
      </c>
      <c r="N533" s="72">
        <f t="shared" si="103"/>
        <v>0</v>
      </c>
      <c r="O533" s="72">
        <f t="shared" si="104"/>
        <v>0</v>
      </c>
      <c r="P533" s="72">
        <f t="shared" si="105"/>
        <v>0</v>
      </c>
      <c r="Q533" s="72">
        <f t="shared" si="99"/>
        <v>0</v>
      </c>
      <c r="R533" s="74">
        <f t="shared" si="106"/>
        <v>0</v>
      </c>
      <c r="S533" s="75">
        <f>IF(I533&gt;0,Q533-(SUM($J$7:J533)+$E$35),0)</f>
        <v>0</v>
      </c>
      <c r="T533" s="76">
        <f t="shared" si="107"/>
        <v>1</v>
      </c>
      <c r="U533" s="76">
        <f t="shared" si="108"/>
        <v>0</v>
      </c>
      <c r="V533" s="77">
        <f t="shared" si="100"/>
        <v>444</v>
      </c>
      <c r="W533" s="78">
        <f t="shared" si="101"/>
        <v>0</v>
      </c>
    </row>
    <row r="534" spans="9:23" x14ac:dyDescent="0.25">
      <c r="I534" s="79">
        <f t="shared" si="102"/>
        <v>0</v>
      </c>
      <c r="J534" s="72">
        <f t="shared" si="98"/>
        <v>0</v>
      </c>
      <c r="K534" s="80"/>
      <c r="L534" s="72">
        <f t="shared" si="97"/>
        <v>0</v>
      </c>
      <c r="M534" s="72">
        <f>0</f>
        <v>0</v>
      </c>
      <c r="N534" s="72">
        <f t="shared" si="103"/>
        <v>0</v>
      </c>
      <c r="O534" s="72">
        <f t="shared" si="104"/>
        <v>0</v>
      </c>
      <c r="P534" s="72">
        <f t="shared" si="105"/>
        <v>0</v>
      </c>
      <c r="Q534" s="72">
        <f t="shared" si="99"/>
        <v>0</v>
      </c>
      <c r="R534" s="74">
        <f t="shared" si="106"/>
        <v>0</v>
      </c>
      <c r="S534" s="75">
        <f>IF(I534&gt;0,Q534-(SUM($J$7:J534)+$E$35),0)</f>
        <v>0</v>
      </c>
      <c r="T534" s="76">
        <f t="shared" si="107"/>
        <v>1</v>
      </c>
      <c r="U534" s="76">
        <f t="shared" si="108"/>
        <v>0</v>
      </c>
      <c r="V534" s="77">
        <f t="shared" si="100"/>
        <v>444</v>
      </c>
      <c r="W534" s="78">
        <f t="shared" si="101"/>
        <v>0</v>
      </c>
    </row>
    <row r="535" spans="9:23" x14ac:dyDescent="0.25">
      <c r="I535" s="79">
        <f t="shared" si="102"/>
        <v>0</v>
      </c>
      <c r="J535" s="72">
        <f t="shared" si="98"/>
        <v>0</v>
      </c>
      <c r="K535" s="80"/>
      <c r="L535" s="72">
        <f t="shared" si="97"/>
        <v>0</v>
      </c>
      <c r="M535" s="72">
        <f>0</f>
        <v>0</v>
      </c>
      <c r="N535" s="72">
        <f t="shared" si="103"/>
        <v>0</v>
      </c>
      <c r="O535" s="72">
        <f t="shared" si="104"/>
        <v>0</v>
      </c>
      <c r="P535" s="72">
        <f t="shared" si="105"/>
        <v>0</v>
      </c>
      <c r="Q535" s="72">
        <f t="shared" si="99"/>
        <v>0</v>
      </c>
      <c r="R535" s="74">
        <f t="shared" si="106"/>
        <v>0</v>
      </c>
      <c r="S535" s="75">
        <f>IF(I535&gt;0,Q535-(SUM($J$7:J535)+$E$35),0)</f>
        <v>0</v>
      </c>
      <c r="T535" s="76">
        <f t="shared" si="107"/>
        <v>1</v>
      </c>
      <c r="U535" s="76">
        <f t="shared" si="108"/>
        <v>0</v>
      </c>
      <c r="V535" s="77">
        <f t="shared" si="100"/>
        <v>444</v>
      </c>
      <c r="W535" s="78">
        <f t="shared" si="101"/>
        <v>0</v>
      </c>
    </row>
    <row r="536" spans="9:23" x14ac:dyDescent="0.25">
      <c r="I536" s="79">
        <f t="shared" si="102"/>
        <v>0</v>
      </c>
      <c r="J536" s="72">
        <f t="shared" si="98"/>
        <v>0</v>
      </c>
      <c r="K536" s="80"/>
      <c r="L536" s="72">
        <f t="shared" si="97"/>
        <v>0</v>
      </c>
      <c r="M536" s="72">
        <f>0</f>
        <v>0</v>
      </c>
      <c r="N536" s="72">
        <f t="shared" si="103"/>
        <v>0</v>
      </c>
      <c r="O536" s="72">
        <f t="shared" si="104"/>
        <v>0</v>
      </c>
      <c r="P536" s="72">
        <f t="shared" si="105"/>
        <v>0</v>
      </c>
      <c r="Q536" s="72">
        <f t="shared" si="99"/>
        <v>0</v>
      </c>
      <c r="R536" s="74">
        <f t="shared" si="106"/>
        <v>0</v>
      </c>
      <c r="S536" s="75">
        <f>IF(I536&gt;0,Q536-(SUM($J$7:J536)+$E$35),0)</f>
        <v>0</v>
      </c>
      <c r="T536" s="76">
        <f t="shared" si="107"/>
        <v>1</v>
      </c>
      <c r="U536" s="76">
        <f t="shared" si="108"/>
        <v>0</v>
      </c>
      <c r="V536" s="77">
        <f t="shared" si="100"/>
        <v>444</v>
      </c>
      <c r="W536" s="78">
        <f t="shared" si="101"/>
        <v>0</v>
      </c>
    </row>
    <row r="537" spans="9:23" x14ac:dyDescent="0.25">
      <c r="I537" s="79">
        <f t="shared" si="102"/>
        <v>0</v>
      </c>
      <c r="J537" s="72">
        <f t="shared" si="98"/>
        <v>0</v>
      </c>
      <c r="K537" s="80"/>
      <c r="L537" s="72">
        <f t="shared" si="97"/>
        <v>0</v>
      </c>
      <c r="M537" s="72">
        <f>0</f>
        <v>0</v>
      </c>
      <c r="N537" s="72">
        <f t="shared" si="103"/>
        <v>0</v>
      </c>
      <c r="O537" s="72">
        <f t="shared" si="104"/>
        <v>0</v>
      </c>
      <c r="P537" s="72">
        <f t="shared" si="105"/>
        <v>0</v>
      </c>
      <c r="Q537" s="72">
        <f t="shared" si="99"/>
        <v>0</v>
      </c>
      <c r="R537" s="74">
        <f t="shared" si="106"/>
        <v>0</v>
      </c>
      <c r="S537" s="75">
        <f>IF(I537&gt;0,Q537-(SUM($J$7:J537)+$E$35),0)</f>
        <v>0</v>
      </c>
      <c r="T537" s="76">
        <f t="shared" si="107"/>
        <v>1</v>
      </c>
      <c r="U537" s="76">
        <f t="shared" si="108"/>
        <v>0</v>
      </c>
      <c r="V537" s="77">
        <f t="shared" si="100"/>
        <v>444</v>
      </c>
      <c r="W537" s="78">
        <f t="shared" si="101"/>
        <v>0</v>
      </c>
    </row>
    <row r="538" spans="9:23" x14ac:dyDescent="0.25">
      <c r="I538" s="79">
        <f t="shared" si="102"/>
        <v>0</v>
      </c>
      <c r="J538" s="72">
        <f t="shared" si="98"/>
        <v>0</v>
      </c>
      <c r="K538" s="80"/>
      <c r="L538" s="72">
        <f t="shared" si="97"/>
        <v>0</v>
      </c>
      <c r="M538" s="72">
        <f>0</f>
        <v>0</v>
      </c>
      <c r="N538" s="72">
        <f t="shared" si="103"/>
        <v>0</v>
      </c>
      <c r="O538" s="72">
        <f t="shared" si="104"/>
        <v>0</v>
      </c>
      <c r="P538" s="72">
        <f t="shared" si="105"/>
        <v>0</v>
      </c>
      <c r="Q538" s="72">
        <f t="shared" si="99"/>
        <v>0</v>
      </c>
      <c r="R538" s="74">
        <f t="shared" si="106"/>
        <v>0</v>
      </c>
      <c r="S538" s="75">
        <f>IF(I538&gt;0,Q538-(SUM($J$7:J538)+$E$35),0)</f>
        <v>0</v>
      </c>
      <c r="T538" s="76">
        <f t="shared" si="107"/>
        <v>1</v>
      </c>
      <c r="U538" s="76">
        <f t="shared" si="108"/>
        <v>0</v>
      </c>
      <c r="V538" s="77">
        <f t="shared" si="100"/>
        <v>444</v>
      </c>
      <c r="W538" s="78">
        <f t="shared" si="101"/>
        <v>0</v>
      </c>
    </row>
    <row r="539" spans="9:23" x14ac:dyDescent="0.25">
      <c r="I539" s="79">
        <f t="shared" si="102"/>
        <v>0</v>
      </c>
      <c r="J539" s="72">
        <f t="shared" si="98"/>
        <v>0</v>
      </c>
      <c r="K539" s="80"/>
      <c r="L539" s="72">
        <f t="shared" si="97"/>
        <v>0</v>
      </c>
      <c r="M539" s="72">
        <f>0</f>
        <v>0</v>
      </c>
      <c r="N539" s="72">
        <f t="shared" si="103"/>
        <v>0</v>
      </c>
      <c r="O539" s="72">
        <f t="shared" si="104"/>
        <v>0</v>
      </c>
      <c r="P539" s="72">
        <f t="shared" si="105"/>
        <v>0</v>
      </c>
      <c r="Q539" s="72">
        <f t="shared" si="99"/>
        <v>0</v>
      </c>
      <c r="R539" s="74">
        <f t="shared" si="106"/>
        <v>0</v>
      </c>
      <c r="S539" s="75">
        <f>IF(I539&gt;0,Q539-(SUM($J$7:J539)+$E$35),0)</f>
        <v>0</v>
      </c>
      <c r="T539" s="76">
        <f t="shared" si="107"/>
        <v>1</v>
      </c>
      <c r="U539" s="76">
        <f t="shared" si="108"/>
        <v>0</v>
      </c>
      <c r="V539" s="77">
        <f t="shared" si="100"/>
        <v>444</v>
      </c>
      <c r="W539" s="78">
        <f t="shared" si="101"/>
        <v>0</v>
      </c>
    </row>
    <row r="540" spans="9:23" x14ac:dyDescent="0.25">
      <c r="I540" s="79">
        <f t="shared" si="102"/>
        <v>0</v>
      </c>
      <c r="J540" s="72">
        <f t="shared" si="98"/>
        <v>0</v>
      </c>
      <c r="K540" s="80"/>
      <c r="L540" s="72">
        <f t="shared" si="97"/>
        <v>0</v>
      </c>
      <c r="M540" s="72">
        <f>0</f>
        <v>0</v>
      </c>
      <c r="N540" s="72">
        <f t="shared" si="103"/>
        <v>0</v>
      </c>
      <c r="O540" s="72">
        <f t="shared" si="104"/>
        <v>0</v>
      </c>
      <c r="P540" s="72">
        <f t="shared" si="105"/>
        <v>0</v>
      </c>
      <c r="Q540" s="72">
        <f t="shared" si="99"/>
        <v>0</v>
      </c>
      <c r="R540" s="74">
        <f t="shared" si="106"/>
        <v>0</v>
      </c>
      <c r="S540" s="75">
        <f>IF(I540&gt;0,Q540-(SUM($J$7:J540)+$E$35),0)</f>
        <v>0</v>
      </c>
      <c r="T540" s="76">
        <f t="shared" si="107"/>
        <v>1</v>
      </c>
      <c r="U540" s="76">
        <f t="shared" si="108"/>
        <v>0</v>
      </c>
      <c r="V540" s="77">
        <f t="shared" si="100"/>
        <v>444</v>
      </c>
      <c r="W540" s="78">
        <f t="shared" si="101"/>
        <v>0</v>
      </c>
    </row>
    <row r="541" spans="9:23" x14ac:dyDescent="0.25">
      <c r="I541" s="79">
        <f t="shared" si="102"/>
        <v>0</v>
      </c>
      <c r="J541" s="72">
        <f t="shared" si="98"/>
        <v>0</v>
      </c>
      <c r="K541" s="80"/>
      <c r="L541" s="72">
        <f t="shared" si="97"/>
        <v>0</v>
      </c>
      <c r="M541" s="72">
        <f>0</f>
        <v>0</v>
      </c>
      <c r="N541" s="72">
        <f t="shared" si="103"/>
        <v>0</v>
      </c>
      <c r="O541" s="72">
        <f t="shared" si="104"/>
        <v>0</v>
      </c>
      <c r="P541" s="72">
        <f t="shared" si="105"/>
        <v>0</v>
      </c>
      <c r="Q541" s="72">
        <f t="shared" si="99"/>
        <v>0</v>
      </c>
      <c r="R541" s="74">
        <f t="shared" si="106"/>
        <v>0</v>
      </c>
      <c r="S541" s="75">
        <f>IF(I541&gt;0,Q541-(SUM($J$7:J541)+$E$35),0)</f>
        <v>0</v>
      </c>
      <c r="T541" s="76">
        <f t="shared" si="107"/>
        <v>1</v>
      </c>
      <c r="U541" s="76">
        <f t="shared" si="108"/>
        <v>0</v>
      </c>
      <c r="V541" s="77">
        <f t="shared" si="100"/>
        <v>444</v>
      </c>
      <c r="W541" s="78">
        <f t="shared" si="101"/>
        <v>0</v>
      </c>
    </row>
    <row r="542" spans="9:23" x14ac:dyDescent="0.25">
      <c r="I542" s="79">
        <f t="shared" si="102"/>
        <v>0</v>
      </c>
      <c r="J542" s="72">
        <f t="shared" si="98"/>
        <v>0</v>
      </c>
      <c r="K542" s="80"/>
      <c r="L542" s="72">
        <f t="shared" si="97"/>
        <v>0</v>
      </c>
      <c r="M542" s="72">
        <f>0</f>
        <v>0</v>
      </c>
      <c r="N542" s="72">
        <f t="shared" si="103"/>
        <v>0</v>
      </c>
      <c r="O542" s="72">
        <f t="shared" si="104"/>
        <v>0</v>
      </c>
      <c r="P542" s="72">
        <f t="shared" si="105"/>
        <v>0</v>
      </c>
      <c r="Q542" s="72">
        <f t="shared" si="99"/>
        <v>0</v>
      </c>
      <c r="R542" s="74">
        <f t="shared" si="106"/>
        <v>0</v>
      </c>
      <c r="S542" s="75">
        <f>IF(I542&gt;0,Q542-(SUM($J$7:J542)+$E$35),0)</f>
        <v>0</v>
      </c>
      <c r="T542" s="76">
        <f t="shared" si="107"/>
        <v>1</v>
      </c>
      <c r="U542" s="76">
        <f t="shared" si="108"/>
        <v>0</v>
      </c>
      <c r="V542" s="77">
        <f t="shared" si="100"/>
        <v>444</v>
      </c>
      <c r="W542" s="78">
        <f t="shared" si="101"/>
        <v>0</v>
      </c>
    </row>
    <row r="543" spans="9:23" x14ac:dyDescent="0.25">
      <c r="I543" s="79">
        <f t="shared" si="102"/>
        <v>0</v>
      </c>
      <c r="J543" s="72">
        <f t="shared" si="98"/>
        <v>0</v>
      </c>
      <c r="K543" s="80"/>
      <c r="L543" s="72">
        <f t="shared" si="97"/>
        <v>0</v>
      </c>
      <c r="M543" s="72">
        <f>0</f>
        <v>0</v>
      </c>
      <c r="N543" s="72">
        <f t="shared" si="103"/>
        <v>0</v>
      </c>
      <c r="O543" s="72">
        <f t="shared" si="104"/>
        <v>0</v>
      </c>
      <c r="P543" s="72">
        <f t="shared" si="105"/>
        <v>0</v>
      </c>
      <c r="Q543" s="72">
        <f t="shared" si="99"/>
        <v>0</v>
      </c>
      <c r="R543" s="74">
        <f t="shared" si="106"/>
        <v>0</v>
      </c>
      <c r="S543" s="75">
        <f>IF(I543&gt;0,Q543-(SUM($J$7:J543)+$E$35),0)</f>
        <v>0</v>
      </c>
      <c r="T543" s="76">
        <f t="shared" si="107"/>
        <v>1</v>
      </c>
      <c r="U543" s="76">
        <f t="shared" si="108"/>
        <v>0</v>
      </c>
      <c r="V543" s="77">
        <f t="shared" si="100"/>
        <v>444</v>
      </c>
      <c r="W543" s="78">
        <f t="shared" si="101"/>
        <v>0</v>
      </c>
    </row>
    <row r="544" spans="9:23" x14ac:dyDescent="0.25">
      <c r="I544" s="79">
        <f t="shared" si="102"/>
        <v>0</v>
      </c>
      <c r="J544" s="72">
        <f t="shared" si="98"/>
        <v>0</v>
      </c>
      <c r="K544" s="80"/>
      <c r="L544" s="72">
        <f t="shared" si="97"/>
        <v>0</v>
      </c>
      <c r="M544" s="72">
        <f>0</f>
        <v>0</v>
      </c>
      <c r="N544" s="72">
        <f t="shared" si="103"/>
        <v>0</v>
      </c>
      <c r="O544" s="72">
        <f t="shared" si="104"/>
        <v>0</v>
      </c>
      <c r="P544" s="72">
        <f t="shared" si="105"/>
        <v>0</v>
      </c>
      <c r="Q544" s="72">
        <f t="shared" si="99"/>
        <v>0</v>
      </c>
      <c r="R544" s="74">
        <f t="shared" si="106"/>
        <v>0</v>
      </c>
      <c r="S544" s="75">
        <f>IF(I544&gt;0,Q544-(SUM($J$7:J544)+$E$35),0)</f>
        <v>0</v>
      </c>
      <c r="T544" s="76">
        <f t="shared" si="107"/>
        <v>1</v>
      </c>
      <c r="U544" s="76">
        <f t="shared" si="108"/>
        <v>0</v>
      </c>
      <c r="V544" s="77">
        <f t="shared" si="100"/>
        <v>444</v>
      </c>
      <c r="W544" s="78">
        <f t="shared" si="101"/>
        <v>0</v>
      </c>
    </row>
    <row r="545" spans="9:23" x14ac:dyDescent="0.25">
      <c r="I545" s="79">
        <f t="shared" si="102"/>
        <v>0</v>
      </c>
      <c r="J545" s="72">
        <f t="shared" si="98"/>
        <v>0</v>
      </c>
      <c r="K545" s="80"/>
      <c r="L545" s="72">
        <f t="shared" si="97"/>
        <v>0</v>
      </c>
      <c r="M545" s="72">
        <f>0</f>
        <v>0</v>
      </c>
      <c r="N545" s="72">
        <f t="shared" si="103"/>
        <v>0</v>
      </c>
      <c r="O545" s="72">
        <f t="shared" si="104"/>
        <v>0</v>
      </c>
      <c r="P545" s="72">
        <f t="shared" si="105"/>
        <v>0</v>
      </c>
      <c r="Q545" s="72">
        <f t="shared" si="99"/>
        <v>0</v>
      </c>
      <c r="R545" s="74">
        <f t="shared" si="106"/>
        <v>0</v>
      </c>
      <c r="S545" s="75">
        <f>IF(I545&gt;0,Q545-(SUM($J$7:J545)+$E$35),0)</f>
        <v>0</v>
      </c>
      <c r="T545" s="76">
        <f t="shared" si="107"/>
        <v>1</v>
      </c>
      <c r="U545" s="76">
        <f t="shared" si="108"/>
        <v>0</v>
      </c>
      <c r="V545" s="77">
        <f t="shared" si="100"/>
        <v>444</v>
      </c>
      <c r="W545" s="78">
        <f t="shared" si="101"/>
        <v>0</v>
      </c>
    </row>
    <row r="546" spans="9:23" x14ac:dyDescent="0.25">
      <c r="I546" s="79">
        <f t="shared" si="102"/>
        <v>0</v>
      </c>
      <c r="J546" s="72">
        <f t="shared" si="98"/>
        <v>0</v>
      </c>
      <c r="K546" s="80"/>
      <c r="L546" s="72">
        <f t="shared" si="97"/>
        <v>0</v>
      </c>
      <c r="M546" s="72">
        <f>0</f>
        <v>0</v>
      </c>
      <c r="N546" s="72">
        <f t="shared" si="103"/>
        <v>0</v>
      </c>
      <c r="O546" s="72">
        <f t="shared" si="104"/>
        <v>0</v>
      </c>
      <c r="P546" s="72">
        <f t="shared" si="105"/>
        <v>0</v>
      </c>
      <c r="Q546" s="72">
        <f t="shared" si="99"/>
        <v>0</v>
      </c>
      <c r="R546" s="74">
        <f t="shared" si="106"/>
        <v>0</v>
      </c>
      <c r="S546" s="75">
        <f>IF(I546&gt;0,Q546-(SUM($J$7:J546)+$E$35),0)</f>
        <v>0</v>
      </c>
      <c r="T546" s="76">
        <f t="shared" si="107"/>
        <v>1</v>
      </c>
      <c r="U546" s="76">
        <f t="shared" si="108"/>
        <v>0</v>
      </c>
      <c r="V546" s="77">
        <f t="shared" si="100"/>
        <v>444</v>
      </c>
      <c r="W546" s="78">
        <f t="shared" si="101"/>
        <v>0</v>
      </c>
    </row>
    <row r="547" spans="9:23" x14ac:dyDescent="0.25">
      <c r="I547" s="79">
        <f t="shared" si="102"/>
        <v>0</v>
      </c>
      <c r="J547" s="72">
        <f t="shared" si="98"/>
        <v>0</v>
      </c>
      <c r="K547" s="80"/>
      <c r="L547" s="72">
        <f t="shared" si="97"/>
        <v>0</v>
      </c>
      <c r="M547" s="72">
        <f>0</f>
        <v>0</v>
      </c>
      <c r="N547" s="72">
        <f t="shared" si="103"/>
        <v>0</v>
      </c>
      <c r="O547" s="72">
        <f t="shared" si="104"/>
        <v>0</v>
      </c>
      <c r="P547" s="72">
        <f t="shared" si="105"/>
        <v>0</v>
      </c>
      <c r="Q547" s="72">
        <f t="shared" si="99"/>
        <v>0</v>
      </c>
      <c r="R547" s="74">
        <f t="shared" si="106"/>
        <v>0</v>
      </c>
      <c r="S547" s="75">
        <f>IF(I547&gt;0,Q547-(SUM($J$7:J547)+$E$35),0)</f>
        <v>0</v>
      </c>
      <c r="T547" s="76">
        <f t="shared" si="107"/>
        <v>1</v>
      </c>
      <c r="U547" s="76">
        <f t="shared" si="108"/>
        <v>0</v>
      </c>
      <c r="V547" s="77">
        <f t="shared" si="100"/>
        <v>444</v>
      </c>
      <c r="W547" s="78">
        <f t="shared" si="101"/>
        <v>0</v>
      </c>
    </row>
    <row r="548" spans="9:23" x14ac:dyDescent="0.25">
      <c r="I548" s="79">
        <f t="shared" si="102"/>
        <v>0</v>
      </c>
      <c r="J548" s="72">
        <f t="shared" si="98"/>
        <v>0</v>
      </c>
      <c r="K548" s="80"/>
      <c r="L548" s="72">
        <f t="shared" si="97"/>
        <v>0</v>
      </c>
      <c r="M548" s="72">
        <f>0</f>
        <v>0</v>
      </c>
      <c r="N548" s="72">
        <f t="shared" si="103"/>
        <v>0</v>
      </c>
      <c r="O548" s="72">
        <f t="shared" si="104"/>
        <v>0</v>
      </c>
      <c r="P548" s="72">
        <f t="shared" si="105"/>
        <v>0</v>
      </c>
      <c r="Q548" s="72">
        <f t="shared" si="99"/>
        <v>0</v>
      </c>
      <c r="R548" s="74">
        <f t="shared" si="106"/>
        <v>0</v>
      </c>
      <c r="S548" s="75">
        <f>IF(I548&gt;0,Q548-(SUM($J$7:J548)+$E$35),0)</f>
        <v>0</v>
      </c>
      <c r="T548" s="76">
        <f t="shared" si="107"/>
        <v>1</v>
      </c>
      <c r="U548" s="76">
        <f t="shared" si="108"/>
        <v>0</v>
      </c>
      <c r="V548" s="77">
        <f t="shared" si="100"/>
        <v>444</v>
      </c>
      <c r="W548" s="78">
        <f t="shared" si="101"/>
        <v>0</v>
      </c>
    </row>
    <row r="549" spans="9:23" x14ac:dyDescent="0.25">
      <c r="I549" s="79">
        <f t="shared" si="102"/>
        <v>0</v>
      </c>
      <c r="J549" s="72">
        <f t="shared" si="98"/>
        <v>0</v>
      </c>
      <c r="K549" s="80"/>
      <c r="L549" s="72">
        <f t="shared" ref="L549:L612" si="109">IF(I549&gt;0,IF((MOD(I549,12)=0),$B$22+$B$48*$B$35,$B$48*$B$35),0)</f>
        <v>0</v>
      </c>
      <c r="M549" s="72">
        <f>0</f>
        <v>0</v>
      </c>
      <c r="N549" s="72">
        <f t="shared" si="103"/>
        <v>0</v>
      </c>
      <c r="O549" s="72">
        <f t="shared" si="104"/>
        <v>0</v>
      </c>
      <c r="P549" s="72">
        <f t="shared" si="105"/>
        <v>0</v>
      </c>
      <c r="Q549" s="72">
        <f t="shared" si="99"/>
        <v>0</v>
      </c>
      <c r="R549" s="74">
        <f t="shared" si="106"/>
        <v>0</v>
      </c>
      <c r="S549" s="75">
        <f>IF(I549&gt;0,Q549-(SUM($J$7:J549)+$E$35),0)</f>
        <v>0</v>
      </c>
      <c r="T549" s="76">
        <f t="shared" si="107"/>
        <v>1</v>
      </c>
      <c r="U549" s="76">
        <f t="shared" si="108"/>
        <v>0</v>
      </c>
      <c r="V549" s="77">
        <f t="shared" si="100"/>
        <v>444</v>
      </c>
      <c r="W549" s="78">
        <f t="shared" si="101"/>
        <v>0</v>
      </c>
    </row>
    <row r="550" spans="9:23" x14ac:dyDescent="0.25">
      <c r="I550" s="79">
        <f t="shared" si="102"/>
        <v>0</v>
      </c>
      <c r="J550" s="72">
        <f t="shared" si="98"/>
        <v>0</v>
      </c>
      <c r="K550" s="80"/>
      <c r="L550" s="72">
        <f t="shared" si="109"/>
        <v>0</v>
      </c>
      <c r="M550" s="72">
        <f>0</f>
        <v>0</v>
      </c>
      <c r="N550" s="72">
        <f t="shared" si="103"/>
        <v>0</v>
      </c>
      <c r="O550" s="72">
        <f t="shared" si="104"/>
        <v>0</v>
      </c>
      <c r="P550" s="72">
        <f t="shared" si="105"/>
        <v>0</v>
      </c>
      <c r="Q550" s="72">
        <f t="shared" si="99"/>
        <v>0</v>
      </c>
      <c r="R550" s="74">
        <f t="shared" si="106"/>
        <v>0</v>
      </c>
      <c r="S550" s="75">
        <f>IF(I550&gt;0,Q550-(SUM($J$7:J550)+$E$35),0)</f>
        <v>0</v>
      </c>
      <c r="T550" s="76">
        <f t="shared" si="107"/>
        <v>1</v>
      </c>
      <c r="U550" s="76">
        <f t="shared" si="108"/>
        <v>0</v>
      </c>
      <c r="V550" s="77">
        <f t="shared" si="100"/>
        <v>444</v>
      </c>
      <c r="W550" s="78">
        <f t="shared" si="101"/>
        <v>0</v>
      </c>
    </row>
    <row r="551" spans="9:23" x14ac:dyDescent="0.25">
      <c r="I551" s="79">
        <f t="shared" si="102"/>
        <v>0</v>
      </c>
      <c r="J551" s="72">
        <f t="shared" si="98"/>
        <v>0</v>
      </c>
      <c r="K551" s="80"/>
      <c r="L551" s="72">
        <f t="shared" si="109"/>
        <v>0</v>
      </c>
      <c r="M551" s="72">
        <f>0</f>
        <v>0</v>
      </c>
      <c r="N551" s="72">
        <f t="shared" si="103"/>
        <v>0</v>
      </c>
      <c r="O551" s="72">
        <f t="shared" si="104"/>
        <v>0</v>
      </c>
      <c r="P551" s="72">
        <f t="shared" si="105"/>
        <v>0</v>
      </c>
      <c r="Q551" s="72">
        <f t="shared" si="99"/>
        <v>0</v>
      </c>
      <c r="R551" s="74">
        <f t="shared" si="106"/>
        <v>0</v>
      </c>
      <c r="S551" s="75">
        <f>IF(I551&gt;0,Q551-(SUM($J$7:J551)+$E$35),0)</f>
        <v>0</v>
      </c>
      <c r="T551" s="76">
        <f t="shared" si="107"/>
        <v>1</v>
      </c>
      <c r="U551" s="76">
        <f t="shared" si="108"/>
        <v>0</v>
      </c>
      <c r="V551" s="77">
        <f t="shared" si="100"/>
        <v>444</v>
      </c>
      <c r="W551" s="78">
        <f t="shared" si="101"/>
        <v>0</v>
      </c>
    </row>
    <row r="552" spans="9:23" x14ac:dyDescent="0.25">
      <c r="I552" s="79">
        <f t="shared" si="102"/>
        <v>0</v>
      </c>
      <c r="J552" s="72">
        <f t="shared" si="98"/>
        <v>0</v>
      </c>
      <c r="K552" s="80"/>
      <c r="L552" s="72">
        <f t="shared" si="109"/>
        <v>0</v>
      </c>
      <c r="M552" s="72">
        <f>0</f>
        <v>0</v>
      </c>
      <c r="N552" s="72">
        <f t="shared" si="103"/>
        <v>0</v>
      </c>
      <c r="O552" s="72">
        <f t="shared" si="104"/>
        <v>0</v>
      </c>
      <c r="P552" s="72">
        <f t="shared" si="105"/>
        <v>0</v>
      </c>
      <c r="Q552" s="72">
        <f t="shared" si="99"/>
        <v>0</v>
      </c>
      <c r="R552" s="74">
        <f t="shared" si="106"/>
        <v>0</v>
      </c>
      <c r="S552" s="75">
        <f>IF(I552&gt;0,Q552-(SUM($J$7:J552)+$E$35),0)</f>
        <v>0</v>
      </c>
      <c r="T552" s="76">
        <f t="shared" si="107"/>
        <v>1</v>
      </c>
      <c r="U552" s="76">
        <f t="shared" si="108"/>
        <v>0</v>
      </c>
      <c r="V552" s="77">
        <f t="shared" si="100"/>
        <v>444</v>
      </c>
      <c r="W552" s="78">
        <f t="shared" si="101"/>
        <v>0</v>
      </c>
    </row>
    <row r="553" spans="9:23" x14ac:dyDescent="0.25">
      <c r="I553" s="79">
        <f t="shared" si="102"/>
        <v>0</v>
      </c>
      <c r="J553" s="72">
        <f t="shared" si="98"/>
        <v>0</v>
      </c>
      <c r="K553" s="80"/>
      <c r="L553" s="72">
        <f t="shared" si="109"/>
        <v>0</v>
      </c>
      <c r="M553" s="72">
        <f>0</f>
        <v>0</v>
      </c>
      <c r="N553" s="72">
        <f t="shared" si="103"/>
        <v>0</v>
      </c>
      <c r="O553" s="72">
        <f t="shared" si="104"/>
        <v>0</v>
      </c>
      <c r="P553" s="72">
        <f t="shared" si="105"/>
        <v>0</v>
      </c>
      <c r="Q553" s="72">
        <f t="shared" si="99"/>
        <v>0</v>
      </c>
      <c r="R553" s="74">
        <f t="shared" si="106"/>
        <v>0</v>
      </c>
      <c r="S553" s="75">
        <f>IF(I553&gt;0,Q553-(SUM($J$7:J553)+$E$35),0)</f>
        <v>0</v>
      </c>
      <c r="T553" s="76">
        <f t="shared" si="107"/>
        <v>1</v>
      </c>
      <c r="U553" s="76">
        <f t="shared" si="108"/>
        <v>0</v>
      </c>
      <c r="V553" s="77">
        <f t="shared" si="100"/>
        <v>444</v>
      </c>
      <c r="W553" s="78">
        <f t="shared" si="101"/>
        <v>0</v>
      </c>
    </row>
    <row r="554" spans="9:23" x14ac:dyDescent="0.25">
      <c r="I554" s="79">
        <f t="shared" si="102"/>
        <v>0</v>
      </c>
      <c r="J554" s="72">
        <f t="shared" si="98"/>
        <v>0</v>
      </c>
      <c r="K554" s="80"/>
      <c r="L554" s="72">
        <f t="shared" si="109"/>
        <v>0</v>
      </c>
      <c r="M554" s="72">
        <f>0</f>
        <v>0</v>
      </c>
      <c r="N554" s="72">
        <f t="shared" si="103"/>
        <v>0</v>
      </c>
      <c r="O554" s="72">
        <f t="shared" si="104"/>
        <v>0</v>
      </c>
      <c r="P554" s="72">
        <f t="shared" si="105"/>
        <v>0</v>
      </c>
      <c r="Q554" s="72">
        <f t="shared" si="99"/>
        <v>0</v>
      </c>
      <c r="R554" s="74">
        <f t="shared" si="106"/>
        <v>0</v>
      </c>
      <c r="S554" s="75">
        <f>IF(I554&gt;0,Q554-(SUM($J$7:J554)+$E$35),0)</f>
        <v>0</v>
      </c>
      <c r="T554" s="76">
        <f t="shared" si="107"/>
        <v>1</v>
      </c>
      <c r="U554" s="76">
        <f t="shared" si="108"/>
        <v>0</v>
      </c>
      <c r="V554" s="77">
        <f t="shared" si="100"/>
        <v>444</v>
      </c>
      <c r="W554" s="78">
        <f t="shared" si="101"/>
        <v>0</v>
      </c>
    </row>
    <row r="555" spans="9:23" x14ac:dyDescent="0.25">
      <c r="I555" s="79">
        <f t="shared" si="102"/>
        <v>0</v>
      </c>
      <c r="J555" s="72">
        <f t="shared" si="98"/>
        <v>0</v>
      </c>
      <c r="K555" s="80"/>
      <c r="L555" s="72">
        <f t="shared" si="109"/>
        <v>0</v>
      </c>
      <c r="M555" s="72">
        <f>0</f>
        <v>0</v>
      </c>
      <c r="N555" s="72">
        <f t="shared" si="103"/>
        <v>0</v>
      </c>
      <c r="O555" s="72">
        <f t="shared" si="104"/>
        <v>0</v>
      </c>
      <c r="P555" s="72">
        <f t="shared" si="105"/>
        <v>0</v>
      </c>
      <c r="Q555" s="72">
        <f t="shared" si="99"/>
        <v>0</v>
      </c>
      <c r="R555" s="74">
        <f t="shared" si="106"/>
        <v>0</v>
      </c>
      <c r="S555" s="75">
        <f>IF(I555&gt;0,Q555-(SUM($J$7:J555)+$E$35),0)</f>
        <v>0</v>
      </c>
      <c r="T555" s="76">
        <f t="shared" si="107"/>
        <v>1</v>
      </c>
      <c r="U555" s="76">
        <f t="shared" si="108"/>
        <v>0</v>
      </c>
      <c r="V555" s="77">
        <f t="shared" si="100"/>
        <v>444</v>
      </c>
      <c r="W555" s="78">
        <f t="shared" si="101"/>
        <v>0</v>
      </c>
    </row>
    <row r="556" spans="9:23" x14ac:dyDescent="0.25">
      <c r="I556" s="79">
        <f t="shared" si="102"/>
        <v>0</v>
      </c>
      <c r="J556" s="72">
        <f t="shared" si="98"/>
        <v>0</v>
      </c>
      <c r="K556" s="80"/>
      <c r="L556" s="72">
        <f t="shared" si="109"/>
        <v>0</v>
      </c>
      <c r="M556" s="72">
        <f>0</f>
        <v>0</v>
      </c>
      <c r="N556" s="72">
        <f t="shared" si="103"/>
        <v>0</v>
      </c>
      <c r="O556" s="72">
        <f t="shared" si="104"/>
        <v>0</v>
      </c>
      <c r="P556" s="72">
        <f t="shared" si="105"/>
        <v>0</v>
      </c>
      <c r="Q556" s="72">
        <f t="shared" si="99"/>
        <v>0</v>
      </c>
      <c r="R556" s="74">
        <f t="shared" si="106"/>
        <v>0</v>
      </c>
      <c r="S556" s="75">
        <f>IF(I556&gt;0,Q556-(SUM($J$7:J556)+$E$35),0)</f>
        <v>0</v>
      </c>
      <c r="T556" s="76">
        <f t="shared" si="107"/>
        <v>1</v>
      </c>
      <c r="U556" s="76">
        <f t="shared" si="108"/>
        <v>0</v>
      </c>
      <c r="V556" s="77">
        <f t="shared" si="100"/>
        <v>444</v>
      </c>
      <c r="W556" s="78">
        <f t="shared" si="101"/>
        <v>0</v>
      </c>
    </row>
    <row r="557" spans="9:23" x14ac:dyDescent="0.25">
      <c r="I557" s="79">
        <f t="shared" si="102"/>
        <v>0</v>
      </c>
      <c r="J557" s="72">
        <f t="shared" si="98"/>
        <v>0</v>
      </c>
      <c r="K557" s="80"/>
      <c r="L557" s="72">
        <f t="shared" si="109"/>
        <v>0</v>
      </c>
      <c r="M557" s="72">
        <f>0</f>
        <v>0</v>
      </c>
      <c r="N557" s="72">
        <f t="shared" si="103"/>
        <v>0</v>
      </c>
      <c r="O557" s="72">
        <f t="shared" si="104"/>
        <v>0</v>
      </c>
      <c r="P557" s="72">
        <f t="shared" si="105"/>
        <v>0</v>
      </c>
      <c r="Q557" s="72">
        <f t="shared" si="99"/>
        <v>0</v>
      </c>
      <c r="R557" s="74">
        <f t="shared" si="106"/>
        <v>0</v>
      </c>
      <c r="S557" s="75">
        <f>IF(I557&gt;0,Q557-(SUM($J$7:J557)+$E$35),0)</f>
        <v>0</v>
      </c>
      <c r="T557" s="76">
        <f t="shared" si="107"/>
        <v>1</v>
      </c>
      <c r="U557" s="76">
        <f t="shared" si="108"/>
        <v>0</v>
      </c>
      <c r="V557" s="77">
        <f t="shared" si="100"/>
        <v>444</v>
      </c>
      <c r="W557" s="78">
        <f t="shared" si="101"/>
        <v>0</v>
      </c>
    </row>
    <row r="558" spans="9:23" x14ac:dyDescent="0.25">
      <c r="I558" s="79">
        <f t="shared" si="102"/>
        <v>0</v>
      </c>
      <c r="J558" s="72">
        <f t="shared" si="98"/>
        <v>0</v>
      </c>
      <c r="K558" s="80"/>
      <c r="L558" s="72">
        <f t="shared" si="109"/>
        <v>0</v>
      </c>
      <c r="M558" s="72">
        <f>0</f>
        <v>0</v>
      </c>
      <c r="N558" s="72">
        <f t="shared" si="103"/>
        <v>0</v>
      </c>
      <c r="O558" s="72">
        <f t="shared" si="104"/>
        <v>0</v>
      </c>
      <c r="P558" s="72">
        <f t="shared" si="105"/>
        <v>0</v>
      </c>
      <c r="Q558" s="72">
        <f t="shared" si="99"/>
        <v>0</v>
      </c>
      <c r="R558" s="74">
        <f t="shared" si="106"/>
        <v>0</v>
      </c>
      <c r="S558" s="75">
        <f>IF(I558&gt;0,Q558-(SUM($J$7:J558)+$E$35),0)</f>
        <v>0</v>
      </c>
      <c r="T558" s="76">
        <f t="shared" si="107"/>
        <v>1</v>
      </c>
      <c r="U558" s="76">
        <f t="shared" si="108"/>
        <v>0</v>
      </c>
      <c r="V558" s="77">
        <f t="shared" si="100"/>
        <v>444</v>
      </c>
      <c r="W558" s="78">
        <f t="shared" si="101"/>
        <v>0</v>
      </c>
    </row>
    <row r="559" spans="9:23" x14ac:dyDescent="0.25">
      <c r="I559" s="79">
        <f t="shared" si="102"/>
        <v>0</v>
      </c>
      <c r="J559" s="72">
        <f t="shared" si="98"/>
        <v>0</v>
      </c>
      <c r="K559" s="80"/>
      <c r="L559" s="72">
        <f t="shared" si="109"/>
        <v>0</v>
      </c>
      <c r="M559" s="72">
        <f>0</f>
        <v>0</v>
      </c>
      <c r="N559" s="72">
        <f t="shared" si="103"/>
        <v>0</v>
      </c>
      <c r="O559" s="72">
        <f t="shared" si="104"/>
        <v>0</v>
      </c>
      <c r="P559" s="72">
        <f t="shared" si="105"/>
        <v>0</v>
      </c>
      <c r="Q559" s="72">
        <f t="shared" si="99"/>
        <v>0</v>
      </c>
      <c r="R559" s="74">
        <f t="shared" si="106"/>
        <v>0</v>
      </c>
      <c r="S559" s="75">
        <f>IF(I559&gt;0,Q559-(SUM($J$7:J559)+$E$35),0)</f>
        <v>0</v>
      </c>
      <c r="T559" s="76">
        <f t="shared" si="107"/>
        <v>1</v>
      </c>
      <c r="U559" s="76">
        <f t="shared" si="108"/>
        <v>0</v>
      </c>
      <c r="V559" s="77">
        <f t="shared" si="100"/>
        <v>444</v>
      </c>
      <c r="W559" s="78">
        <f t="shared" si="101"/>
        <v>0</v>
      </c>
    </row>
    <row r="560" spans="9:23" x14ac:dyDescent="0.25">
      <c r="I560" s="79">
        <f t="shared" si="102"/>
        <v>0</v>
      </c>
      <c r="J560" s="72">
        <f t="shared" si="98"/>
        <v>0</v>
      </c>
      <c r="K560" s="80"/>
      <c r="L560" s="72">
        <f t="shared" si="109"/>
        <v>0</v>
      </c>
      <c r="M560" s="72">
        <f>0</f>
        <v>0</v>
      </c>
      <c r="N560" s="72">
        <f t="shared" si="103"/>
        <v>0</v>
      </c>
      <c r="O560" s="72">
        <f t="shared" si="104"/>
        <v>0</v>
      </c>
      <c r="P560" s="72">
        <f t="shared" si="105"/>
        <v>0</v>
      </c>
      <c r="Q560" s="72">
        <f t="shared" si="99"/>
        <v>0</v>
      </c>
      <c r="R560" s="74">
        <f t="shared" si="106"/>
        <v>0</v>
      </c>
      <c r="S560" s="75">
        <f>IF(I560&gt;0,Q560-(SUM($J$7:J560)+$E$35),0)</f>
        <v>0</v>
      </c>
      <c r="T560" s="76">
        <f t="shared" si="107"/>
        <v>1</v>
      </c>
      <c r="U560" s="76">
        <f t="shared" si="108"/>
        <v>0</v>
      </c>
      <c r="V560" s="77">
        <f t="shared" si="100"/>
        <v>444</v>
      </c>
      <c r="W560" s="78">
        <f t="shared" si="101"/>
        <v>0</v>
      </c>
    </row>
    <row r="561" spans="9:23" x14ac:dyDescent="0.25">
      <c r="I561" s="79">
        <f t="shared" si="102"/>
        <v>0</v>
      </c>
      <c r="J561" s="72">
        <f t="shared" si="98"/>
        <v>0</v>
      </c>
      <c r="K561" s="80"/>
      <c r="L561" s="72">
        <f t="shared" si="109"/>
        <v>0</v>
      </c>
      <c r="M561" s="72">
        <f>0</f>
        <v>0</v>
      </c>
      <c r="N561" s="72">
        <f t="shared" si="103"/>
        <v>0</v>
      </c>
      <c r="O561" s="72">
        <f t="shared" si="104"/>
        <v>0</v>
      </c>
      <c r="P561" s="72">
        <f t="shared" si="105"/>
        <v>0</v>
      </c>
      <c r="Q561" s="72">
        <f t="shared" si="99"/>
        <v>0</v>
      </c>
      <c r="R561" s="74">
        <f t="shared" si="106"/>
        <v>0</v>
      </c>
      <c r="S561" s="75">
        <f>IF(I561&gt;0,Q561-(SUM($J$7:J561)+$E$35),0)</f>
        <v>0</v>
      </c>
      <c r="T561" s="76">
        <f t="shared" si="107"/>
        <v>1</v>
      </c>
      <c r="U561" s="76">
        <f t="shared" si="108"/>
        <v>0</v>
      </c>
      <c r="V561" s="77">
        <f t="shared" si="100"/>
        <v>444</v>
      </c>
      <c r="W561" s="78">
        <f t="shared" si="101"/>
        <v>0</v>
      </c>
    </row>
    <row r="562" spans="9:23" x14ac:dyDescent="0.25">
      <c r="I562" s="79">
        <f t="shared" si="102"/>
        <v>0</v>
      </c>
      <c r="J562" s="72">
        <f t="shared" si="98"/>
        <v>0</v>
      </c>
      <c r="K562" s="80"/>
      <c r="L562" s="72">
        <f t="shared" si="109"/>
        <v>0</v>
      </c>
      <c r="M562" s="72">
        <f>0</f>
        <v>0</v>
      </c>
      <c r="N562" s="72">
        <f t="shared" si="103"/>
        <v>0</v>
      </c>
      <c r="O562" s="72">
        <f t="shared" si="104"/>
        <v>0</v>
      </c>
      <c r="P562" s="72">
        <f t="shared" si="105"/>
        <v>0</v>
      </c>
      <c r="Q562" s="72">
        <f t="shared" si="99"/>
        <v>0</v>
      </c>
      <c r="R562" s="74">
        <f t="shared" si="106"/>
        <v>0</v>
      </c>
      <c r="S562" s="75">
        <f>IF(I562&gt;0,Q562-(SUM($J$7:J562)+$E$35),0)</f>
        <v>0</v>
      </c>
      <c r="T562" s="76">
        <f t="shared" si="107"/>
        <v>1</v>
      </c>
      <c r="U562" s="76">
        <f t="shared" si="108"/>
        <v>0</v>
      </c>
      <c r="V562" s="77">
        <f t="shared" si="100"/>
        <v>444</v>
      </c>
      <c r="W562" s="78">
        <f t="shared" si="101"/>
        <v>0</v>
      </c>
    </row>
    <row r="563" spans="9:23" x14ac:dyDescent="0.25">
      <c r="I563" s="79">
        <f t="shared" si="102"/>
        <v>0</v>
      </c>
      <c r="J563" s="72">
        <f t="shared" si="98"/>
        <v>0</v>
      </c>
      <c r="K563" s="80"/>
      <c r="L563" s="72">
        <f t="shared" si="109"/>
        <v>0</v>
      </c>
      <c r="M563" s="72">
        <f>0</f>
        <v>0</v>
      </c>
      <c r="N563" s="72">
        <f t="shared" si="103"/>
        <v>0</v>
      </c>
      <c r="O563" s="72">
        <f t="shared" si="104"/>
        <v>0</v>
      </c>
      <c r="P563" s="72">
        <f t="shared" si="105"/>
        <v>0</v>
      </c>
      <c r="Q563" s="72">
        <f t="shared" si="99"/>
        <v>0</v>
      </c>
      <c r="R563" s="74">
        <f t="shared" si="106"/>
        <v>0</v>
      </c>
      <c r="S563" s="75">
        <f>IF(I563&gt;0,Q563-(SUM($J$7:J563)+$E$35),0)</f>
        <v>0</v>
      </c>
      <c r="T563" s="76">
        <f t="shared" si="107"/>
        <v>1</v>
      </c>
      <c r="U563" s="76">
        <f t="shared" si="108"/>
        <v>0</v>
      </c>
      <c r="V563" s="77">
        <f t="shared" si="100"/>
        <v>444</v>
      </c>
      <c r="W563" s="78">
        <f t="shared" si="101"/>
        <v>0</v>
      </c>
    </row>
    <row r="564" spans="9:23" x14ac:dyDescent="0.25">
      <c r="I564" s="79">
        <f t="shared" si="102"/>
        <v>0</v>
      </c>
      <c r="J564" s="72">
        <f t="shared" si="98"/>
        <v>0</v>
      </c>
      <c r="K564" s="80"/>
      <c r="L564" s="72">
        <f t="shared" si="109"/>
        <v>0</v>
      </c>
      <c r="M564" s="72">
        <f>0</f>
        <v>0</v>
      </c>
      <c r="N564" s="72">
        <f t="shared" si="103"/>
        <v>0</v>
      </c>
      <c r="O564" s="72">
        <f t="shared" si="104"/>
        <v>0</v>
      </c>
      <c r="P564" s="72">
        <f t="shared" si="105"/>
        <v>0</v>
      </c>
      <c r="Q564" s="72">
        <f t="shared" si="99"/>
        <v>0</v>
      </c>
      <c r="R564" s="74">
        <f t="shared" si="106"/>
        <v>0</v>
      </c>
      <c r="S564" s="75">
        <f>IF(I564&gt;0,Q564-(SUM($J$7:J564)+$E$35),0)</f>
        <v>0</v>
      </c>
      <c r="T564" s="76">
        <f t="shared" si="107"/>
        <v>1</v>
      </c>
      <c r="U564" s="76">
        <f t="shared" si="108"/>
        <v>0</v>
      </c>
      <c r="V564" s="77">
        <f t="shared" si="100"/>
        <v>444</v>
      </c>
      <c r="W564" s="78">
        <f t="shared" si="101"/>
        <v>0</v>
      </c>
    </row>
    <row r="565" spans="9:23" x14ac:dyDescent="0.25">
      <c r="I565" s="79">
        <f t="shared" si="102"/>
        <v>0</v>
      </c>
      <c r="J565" s="72">
        <f t="shared" si="98"/>
        <v>0</v>
      </c>
      <c r="K565" s="80"/>
      <c r="L565" s="72">
        <f t="shared" si="109"/>
        <v>0</v>
      </c>
      <c r="M565" s="72">
        <f>0</f>
        <v>0</v>
      </c>
      <c r="N565" s="72">
        <f t="shared" si="103"/>
        <v>0</v>
      </c>
      <c r="O565" s="72">
        <f t="shared" si="104"/>
        <v>0</v>
      </c>
      <c r="P565" s="72">
        <f t="shared" si="105"/>
        <v>0</v>
      </c>
      <c r="Q565" s="72">
        <f t="shared" si="99"/>
        <v>0</v>
      </c>
      <c r="R565" s="74">
        <f t="shared" si="106"/>
        <v>0</v>
      </c>
      <c r="S565" s="75">
        <f>IF(I565&gt;0,Q565-(SUM($J$7:J565)+$E$35),0)</f>
        <v>0</v>
      </c>
      <c r="T565" s="76">
        <f t="shared" si="107"/>
        <v>1</v>
      </c>
      <c r="U565" s="76">
        <f t="shared" si="108"/>
        <v>0</v>
      </c>
      <c r="V565" s="77">
        <f t="shared" si="100"/>
        <v>444</v>
      </c>
      <c r="W565" s="78">
        <f t="shared" si="101"/>
        <v>0</v>
      </c>
    </row>
    <row r="566" spans="9:23" x14ac:dyDescent="0.25">
      <c r="I566" s="79">
        <f t="shared" si="102"/>
        <v>0</v>
      </c>
      <c r="J566" s="72">
        <f t="shared" si="98"/>
        <v>0</v>
      </c>
      <c r="K566" s="80"/>
      <c r="L566" s="72">
        <f t="shared" si="109"/>
        <v>0</v>
      </c>
      <c r="M566" s="72">
        <f>0</f>
        <v>0</v>
      </c>
      <c r="N566" s="72">
        <f t="shared" si="103"/>
        <v>0</v>
      </c>
      <c r="O566" s="72">
        <f t="shared" si="104"/>
        <v>0</v>
      </c>
      <c r="P566" s="72">
        <f t="shared" si="105"/>
        <v>0</v>
      </c>
      <c r="Q566" s="72">
        <f t="shared" si="99"/>
        <v>0</v>
      </c>
      <c r="R566" s="74">
        <f t="shared" si="106"/>
        <v>0</v>
      </c>
      <c r="S566" s="75">
        <f>IF(I566&gt;0,Q566-(SUM($J$7:J566)+$E$35),0)</f>
        <v>0</v>
      </c>
      <c r="T566" s="76">
        <f t="shared" si="107"/>
        <v>1</v>
      </c>
      <c r="U566" s="76">
        <f t="shared" si="108"/>
        <v>0</v>
      </c>
      <c r="V566" s="77">
        <f t="shared" si="100"/>
        <v>444</v>
      </c>
      <c r="W566" s="78">
        <f t="shared" si="101"/>
        <v>0</v>
      </c>
    </row>
    <row r="567" spans="9:23" x14ac:dyDescent="0.25">
      <c r="I567" s="79">
        <f t="shared" si="102"/>
        <v>0</v>
      </c>
      <c r="J567" s="72">
        <f t="shared" si="98"/>
        <v>0</v>
      </c>
      <c r="K567" s="80"/>
      <c r="L567" s="72">
        <f t="shared" si="109"/>
        <v>0</v>
      </c>
      <c r="M567" s="72">
        <f>0</f>
        <v>0</v>
      </c>
      <c r="N567" s="72">
        <f t="shared" si="103"/>
        <v>0</v>
      </c>
      <c r="O567" s="72">
        <f t="shared" si="104"/>
        <v>0</v>
      </c>
      <c r="P567" s="72">
        <f t="shared" si="105"/>
        <v>0</v>
      </c>
      <c r="Q567" s="72">
        <f t="shared" si="99"/>
        <v>0</v>
      </c>
      <c r="R567" s="74">
        <f t="shared" si="106"/>
        <v>0</v>
      </c>
      <c r="S567" s="75">
        <f>IF(I567&gt;0,Q567-(SUM($J$7:J567)+$E$35),0)</f>
        <v>0</v>
      </c>
      <c r="T567" s="76">
        <f t="shared" si="107"/>
        <v>1</v>
      </c>
      <c r="U567" s="76">
        <f t="shared" si="108"/>
        <v>0</v>
      </c>
      <c r="V567" s="77">
        <f t="shared" si="100"/>
        <v>444</v>
      </c>
      <c r="W567" s="78">
        <f t="shared" si="101"/>
        <v>0</v>
      </c>
    </row>
    <row r="568" spans="9:23" x14ac:dyDescent="0.25">
      <c r="I568" s="79">
        <f t="shared" si="102"/>
        <v>0</v>
      </c>
      <c r="J568" s="72">
        <f t="shared" si="98"/>
        <v>0</v>
      </c>
      <c r="K568" s="80"/>
      <c r="L568" s="72">
        <f t="shared" si="109"/>
        <v>0</v>
      </c>
      <c r="M568" s="72">
        <f>0</f>
        <v>0</v>
      </c>
      <c r="N568" s="72">
        <f t="shared" si="103"/>
        <v>0</v>
      </c>
      <c r="O568" s="72">
        <f t="shared" si="104"/>
        <v>0</v>
      </c>
      <c r="P568" s="72">
        <f t="shared" si="105"/>
        <v>0</v>
      </c>
      <c r="Q568" s="72">
        <f t="shared" si="99"/>
        <v>0</v>
      </c>
      <c r="R568" s="74">
        <f t="shared" si="106"/>
        <v>0</v>
      </c>
      <c r="S568" s="75">
        <f>IF(I568&gt;0,Q568-(SUM($J$7:J568)+$E$35),0)</f>
        <v>0</v>
      </c>
      <c r="T568" s="76">
        <f t="shared" si="107"/>
        <v>1</v>
      </c>
      <c r="U568" s="76">
        <f t="shared" si="108"/>
        <v>0</v>
      </c>
      <c r="V568" s="77">
        <f t="shared" si="100"/>
        <v>444</v>
      </c>
      <c r="W568" s="78">
        <f t="shared" si="101"/>
        <v>0</v>
      </c>
    </row>
    <row r="569" spans="9:23" x14ac:dyDescent="0.25">
      <c r="I569" s="79">
        <f t="shared" si="102"/>
        <v>0</v>
      </c>
      <c r="J569" s="72">
        <f t="shared" si="98"/>
        <v>0</v>
      </c>
      <c r="K569" s="80"/>
      <c r="L569" s="72">
        <f t="shared" si="109"/>
        <v>0</v>
      </c>
      <c r="M569" s="72">
        <f>0</f>
        <v>0</v>
      </c>
      <c r="N569" s="72">
        <f t="shared" si="103"/>
        <v>0</v>
      </c>
      <c r="O569" s="72">
        <f t="shared" si="104"/>
        <v>0</v>
      </c>
      <c r="P569" s="72">
        <f t="shared" si="105"/>
        <v>0</v>
      </c>
      <c r="Q569" s="72">
        <f t="shared" si="99"/>
        <v>0</v>
      </c>
      <c r="R569" s="74">
        <f t="shared" si="106"/>
        <v>0</v>
      </c>
      <c r="S569" s="75">
        <f>IF(I569&gt;0,Q569-(SUM($J$7:J569)+$E$35),0)</f>
        <v>0</v>
      </c>
      <c r="T569" s="76">
        <f t="shared" si="107"/>
        <v>1</v>
      </c>
      <c r="U569" s="76">
        <f t="shared" si="108"/>
        <v>0</v>
      </c>
      <c r="V569" s="77">
        <f t="shared" si="100"/>
        <v>444</v>
      </c>
      <c r="W569" s="78">
        <f t="shared" si="101"/>
        <v>0</v>
      </c>
    </row>
    <row r="570" spans="9:23" x14ac:dyDescent="0.25">
      <c r="I570" s="79">
        <f t="shared" si="102"/>
        <v>0</v>
      </c>
      <c r="J570" s="72">
        <f t="shared" si="98"/>
        <v>0</v>
      </c>
      <c r="K570" s="80"/>
      <c r="L570" s="72">
        <f t="shared" si="109"/>
        <v>0</v>
      </c>
      <c r="M570" s="72">
        <f>0</f>
        <v>0</v>
      </c>
      <c r="N570" s="72">
        <f t="shared" si="103"/>
        <v>0</v>
      </c>
      <c r="O570" s="72">
        <f t="shared" si="104"/>
        <v>0</v>
      </c>
      <c r="P570" s="72">
        <f t="shared" si="105"/>
        <v>0</v>
      </c>
      <c r="Q570" s="72">
        <f t="shared" si="99"/>
        <v>0</v>
      </c>
      <c r="R570" s="74">
        <f t="shared" si="106"/>
        <v>0</v>
      </c>
      <c r="S570" s="75">
        <f>IF(I570&gt;0,Q570-(SUM($J$7:J570)+$E$35),0)</f>
        <v>0</v>
      </c>
      <c r="T570" s="76">
        <f t="shared" si="107"/>
        <v>1</v>
      </c>
      <c r="U570" s="76">
        <f t="shared" si="108"/>
        <v>0</v>
      </c>
      <c r="V570" s="77">
        <f t="shared" si="100"/>
        <v>444</v>
      </c>
      <c r="W570" s="78">
        <f t="shared" si="101"/>
        <v>0</v>
      </c>
    </row>
    <row r="571" spans="9:23" x14ac:dyDescent="0.25">
      <c r="I571" s="79">
        <f t="shared" si="102"/>
        <v>0</v>
      </c>
      <c r="J571" s="72">
        <f t="shared" si="98"/>
        <v>0</v>
      </c>
      <c r="K571" s="80"/>
      <c r="L571" s="72">
        <f t="shared" si="109"/>
        <v>0</v>
      </c>
      <c r="M571" s="72">
        <f>0</f>
        <v>0</v>
      </c>
      <c r="N571" s="72">
        <f t="shared" si="103"/>
        <v>0</v>
      </c>
      <c r="O571" s="72">
        <f t="shared" si="104"/>
        <v>0</v>
      </c>
      <c r="P571" s="72">
        <f t="shared" si="105"/>
        <v>0</v>
      </c>
      <c r="Q571" s="72">
        <f t="shared" si="99"/>
        <v>0</v>
      </c>
      <c r="R571" s="74">
        <f t="shared" si="106"/>
        <v>0</v>
      </c>
      <c r="S571" s="75">
        <f>IF(I571&gt;0,Q571-(SUM($J$7:J571)+$E$35),0)</f>
        <v>0</v>
      </c>
      <c r="T571" s="76">
        <f t="shared" si="107"/>
        <v>1</v>
      </c>
      <c r="U571" s="76">
        <f t="shared" si="108"/>
        <v>0</v>
      </c>
      <c r="V571" s="77">
        <f t="shared" si="100"/>
        <v>444</v>
      </c>
      <c r="W571" s="78">
        <f t="shared" si="101"/>
        <v>0</v>
      </c>
    </row>
    <row r="572" spans="9:23" x14ac:dyDescent="0.25">
      <c r="I572" s="79">
        <f t="shared" si="102"/>
        <v>0</v>
      </c>
      <c r="J572" s="72">
        <f t="shared" si="98"/>
        <v>0</v>
      </c>
      <c r="K572" s="80"/>
      <c r="L572" s="72">
        <f t="shared" si="109"/>
        <v>0</v>
      </c>
      <c r="M572" s="72">
        <f>0</f>
        <v>0</v>
      </c>
      <c r="N572" s="72">
        <f t="shared" si="103"/>
        <v>0</v>
      </c>
      <c r="O572" s="72">
        <f t="shared" si="104"/>
        <v>0</v>
      </c>
      <c r="P572" s="72">
        <f t="shared" si="105"/>
        <v>0</v>
      </c>
      <c r="Q572" s="72">
        <f t="shared" si="99"/>
        <v>0</v>
      </c>
      <c r="R572" s="74">
        <f t="shared" si="106"/>
        <v>0</v>
      </c>
      <c r="S572" s="75">
        <f>IF(I572&gt;0,Q572-(SUM($J$7:J572)+$E$35),0)</f>
        <v>0</v>
      </c>
      <c r="T572" s="76">
        <f t="shared" si="107"/>
        <v>1</v>
      </c>
      <c r="U572" s="76">
        <f t="shared" si="108"/>
        <v>0</v>
      </c>
      <c r="V572" s="77">
        <f t="shared" si="100"/>
        <v>444</v>
      </c>
      <c r="W572" s="78">
        <f t="shared" si="101"/>
        <v>0</v>
      </c>
    </row>
    <row r="573" spans="9:23" x14ac:dyDescent="0.25">
      <c r="I573" s="79">
        <f t="shared" si="102"/>
        <v>0</v>
      </c>
      <c r="J573" s="72">
        <f t="shared" si="98"/>
        <v>0</v>
      </c>
      <c r="K573" s="80"/>
      <c r="L573" s="72">
        <f t="shared" si="109"/>
        <v>0</v>
      </c>
      <c r="M573" s="72">
        <f>0</f>
        <v>0</v>
      </c>
      <c r="N573" s="72">
        <f t="shared" si="103"/>
        <v>0</v>
      </c>
      <c r="O573" s="72">
        <f t="shared" si="104"/>
        <v>0</v>
      </c>
      <c r="P573" s="72">
        <f t="shared" si="105"/>
        <v>0</v>
      </c>
      <c r="Q573" s="72">
        <f t="shared" si="99"/>
        <v>0</v>
      </c>
      <c r="R573" s="74">
        <f t="shared" si="106"/>
        <v>0</v>
      </c>
      <c r="S573" s="75">
        <f>IF(I573&gt;0,Q573-(SUM($J$7:J573)+$E$35),0)</f>
        <v>0</v>
      </c>
      <c r="T573" s="76">
        <f t="shared" si="107"/>
        <v>1</v>
      </c>
      <c r="U573" s="76">
        <f t="shared" si="108"/>
        <v>0</v>
      </c>
      <c r="V573" s="77">
        <f t="shared" si="100"/>
        <v>444</v>
      </c>
      <c r="W573" s="78">
        <f t="shared" si="101"/>
        <v>0</v>
      </c>
    </row>
    <row r="574" spans="9:23" x14ac:dyDescent="0.25">
      <c r="I574" s="79">
        <f t="shared" si="102"/>
        <v>0</v>
      </c>
      <c r="J574" s="72">
        <f t="shared" si="98"/>
        <v>0</v>
      </c>
      <c r="K574" s="80"/>
      <c r="L574" s="72">
        <f t="shared" si="109"/>
        <v>0</v>
      </c>
      <c r="M574" s="72">
        <f>0</f>
        <v>0</v>
      </c>
      <c r="N574" s="72">
        <f t="shared" si="103"/>
        <v>0</v>
      </c>
      <c r="O574" s="72">
        <f t="shared" si="104"/>
        <v>0</v>
      </c>
      <c r="P574" s="72">
        <f t="shared" si="105"/>
        <v>0</v>
      </c>
      <c r="Q574" s="72">
        <f t="shared" si="99"/>
        <v>0</v>
      </c>
      <c r="R574" s="74">
        <f t="shared" si="106"/>
        <v>0</v>
      </c>
      <c r="S574" s="75">
        <f>IF(I574&gt;0,Q574-(SUM($J$7:J574)+$E$35),0)</f>
        <v>0</v>
      </c>
      <c r="T574" s="76">
        <f t="shared" si="107"/>
        <v>1</v>
      </c>
      <c r="U574" s="76">
        <f t="shared" si="108"/>
        <v>0</v>
      </c>
      <c r="V574" s="77">
        <f t="shared" si="100"/>
        <v>444</v>
      </c>
      <c r="W574" s="78">
        <f t="shared" si="101"/>
        <v>0</v>
      </c>
    </row>
    <row r="575" spans="9:23" x14ac:dyDescent="0.25">
      <c r="I575" s="79">
        <f t="shared" si="102"/>
        <v>0</v>
      </c>
      <c r="J575" s="72">
        <f t="shared" si="98"/>
        <v>0</v>
      </c>
      <c r="K575" s="80"/>
      <c r="L575" s="72">
        <f t="shared" si="109"/>
        <v>0</v>
      </c>
      <c r="M575" s="72">
        <f>0</f>
        <v>0</v>
      </c>
      <c r="N575" s="72">
        <f t="shared" si="103"/>
        <v>0</v>
      </c>
      <c r="O575" s="72">
        <f t="shared" si="104"/>
        <v>0</v>
      </c>
      <c r="P575" s="72">
        <f t="shared" si="105"/>
        <v>0</v>
      </c>
      <c r="Q575" s="72">
        <f t="shared" si="99"/>
        <v>0</v>
      </c>
      <c r="R575" s="74">
        <f t="shared" si="106"/>
        <v>0</v>
      </c>
      <c r="S575" s="75">
        <f>IF(I575&gt;0,Q575-(SUM($J$7:J575)+$E$35),0)</f>
        <v>0</v>
      </c>
      <c r="T575" s="76">
        <f t="shared" si="107"/>
        <v>1</v>
      </c>
      <c r="U575" s="76">
        <f t="shared" si="108"/>
        <v>0</v>
      </c>
      <c r="V575" s="77">
        <f t="shared" si="100"/>
        <v>444</v>
      </c>
      <c r="W575" s="78">
        <f t="shared" si="101"/>
        <v>0</v>
      </c>
    </row>
    <row r="576" spans="9:23" x14ac:dyDescent="0.25">
      <c r="I576" s="79">
        <f t="shared" si="102"/>
        <v>0</v>
      </c>
      <c r="J576" s="72">
        <f t="shared" si="98"/>
        <v>0</v>
      </c>
      <c r="K576" s="80"/>
      <c r="L576" s="72">
        <f t="shared" si="109"/>
        <v>0</v>
      </c>
      <c r="M576" s="72">
        <f>0</f>
        <v>0</v>
      </c>
      <c r="N576" s="72">
        <f t="shared" si="103"/>
        <v>0</v>
      </c>
      <c r="O576" s="72">
        <f t="shared" si="104"/>
        <v>0</v>
      </c>
      <c r="P576" s="72">
        <f t="shared" si="105"/>
        <v>0</v>
      </c>
      <c r="Q576" s="72">
        <f t="shared" si="99"/>
        <v>0</v>
      </c>
      <c r="R576" s="74">
        <f t="shared" si="106"/>
        <v>0</v>
      </c>
      <c r="S576" s="75">
        <f>IF(I576&gt;0,Q576-(SUM($J$7:J576)+$E$35),0)</f>
        <v>0</v>
      </c>
      <c r="T576" s="76">
        <f t="shared" si="107"/>
        <v>1</v>
      </c>
      <c r="U576" s="76">
        <f t="shared" si="108"/>
        <v>0</v>
      </c>
      <c r="V576" s="77">
        <f t="shared" si="100"/>
        <v>444</v>
      </c>
      <c r="W576" s="78">
        <f t="shared" si="101"/>
        <v>0</v>
      </c>
    </row>
    <row r="577" spans="9:23" x14ac:dyDescent="0.25">
      <c r="I577" s="79">
        <f t="shared" si="102"/>
        <v>0</v>
      </c>
      <c r="J577" s="72">
        <f t="shared" si="98"/>
        <v>0</v>
      </c>
      <c r="K577" s="80"/>
      <c r="L577" s="72">
        <f t="shared" si="109"/>
        <v>0</v>
      </c>
      <c r="M577" s="72">
        <f>0</f>
        <v>0</v>
      </c>
      <c r="N577" s="72">
        <f t="shared" si="103"/>
        <v>0</v>
      </c>
      <c r="O577" s="72">
        <f t="shared" si="104"/>
        <v>0</v>
      </c>
      <c r="P577" s="72">
        <f t="shared" si="105"/>
        <v>0</v>
      </c>
      <c r="Q577" s="72">
        <f t="shared" si="99"/>
        <v>0</v>
      </c>
      <c r="R577" s="74">
        <f t="shared" si="106"/>
        <v>0</v>
      </c>
      <c r="S577" s="75">
        <f>IF(I577&gt;0,Q577-(SUM($J$7:J577)+$E$35),0)</f>
        <v>0</v>
      </c>
      <c r="T577" s="76">
        <f t="shared" si="107"/>
        <v>1</v>
      </c>
      <c r="U577" s="76">
        <f t="shared" si="108"/>
        <v>0</v>
      </c>
      <c r="V577" s="77">
        <f t="shared" si="100"/>
        <v>444</v>
      </c>
      <c r="W577" s="78">
        <f t="shared" si="101"/>
        <v>0</v>
      </c>
    </row>
    <row r="578" spans="9:23" x14ac:dyDescent="0.25">
      <c r="I578" s="79">
        <f t="shared" si="102"/>
        <v>0</v>
      </c>
      <c r="J578" s="72">
        <f t="shared" si="98"/>
        <v>0</v>
      </c>
      <c r="K578" s="80"/>
      <c r="L578" s="72">
        <f t="shared" si="109"/>
        <v>0</v>
      </c>
      <c r="M578" s="72">
        <f>0</f>
        <v>0</v>
      </c>
      <c r="N578" s="72">
        <f t="shared" si="103"/>
        <v>0</v>
      </c>
      <c r="O578" s="72">
        <f t="shared" si="104"/>
        <v>0</v>
      </c>
      <c r="P578" s="72">
        <f t="shared" si="105"/>
        <v>0</v>
      </c>
      <c r="Q578" s="72">
        <f t="shared" si="99"/>
        <v>0</v>
      </c>
      <c r="R578" s="74">
        <f t="shared" si="106"/>
        <v>0</v>
      </c>
      <c r="S578" s="75">
        <f>IF(I578&gt;0,Q578-(SUM($J$7:J578)+$E$35),0)</f>
        <v>0</v>
      </c>
      <c r="T578" s="76">
        <f t="shared" si="107"/>
        <v>1</v>
      </c>
      <c r="U578" s="76">
        <f t="shared" si="108"/>
        <v>0</v>
      </c>
      <c r="V578" s="77">
        <f t="shared" si="100"/>
        <v>444</v>
      </c>
      <c r="W578" s="78">
        <f t="shared" si="101"/>
        <v>0</v>
      </c>
    </row>
    <row r="579" spans="9:23" x14ac:dyDescent="0.25">
      <c r="I579" s="79">
        <f t="shared" si="102"/>
        <v>0</v>
      </c>
      <c r="J579" s="72">
        <f t="shared" si="98"/>
        <v>0</v>
      </c>
      <c r="K579" s="80"/>
      <c r="L579" s="72">
        <f t="shared" si="109"/>
        <v>0</v>
      </c>
      <c r="M579" s="72">
        <f>0</f>
        <v>0</v>
      </c>
      <c r="N579" s="72">
        <f t="shared" si="103"/>
        <v>0</v>
      </c>
      <c r="O579" s="72">
        <f t="shared" si="104"/>
        <v>0</v>
      </c>
      <c r="P579" s="72">
        <f t="shared" si="105"/>
        <v>0</v>
      </c>
      <c r="Q579" s="72">
        <f t="shared" si="99"/>
        <v>0</v>
      </c>
      <c r="R579" s="74">
        <f t="shared" si="106"/>
        <v>0</v>
      </c>
      <c r="S579" s="75">
        <f>IF(I579&gt;0,Q579-(SUM($J$7:J579)+$E$35),0)</f>
        <v>0</v>
      </c>
      <c r="T579" s="76">
        <f t="shared" si="107"/>
        <v>1</v>
      </c>
      <c r="U579" s="76">
        <f t="shared" si="108"/>
        <v>0</v>
      </c>
      <c r="V579" s="77">
        <f t="shared" si="100"/>
        <v>444</v>
      </c>
      <c r="W579" s="78">
        <f t="shared" si="101"/>
        <v>0</v>
      </c>
    </row>
    <row r="580" spans="9:23" x14ac:dyDescent="0.25">
      <c r="I580" s="79">
        <f t="shared" si="102"/>
        <v>0</v>
      </c>
      <c r="J580" s="72">
        <f t="shared" si="98"/>
        <v>0</v>
      </c>
      <c r="K580" s="80"/>
      <c r="L580" s="72">
        <f t="shared" si="109"/>
        <v>0</v>
      </c>
      <c r="M580" s="72">
        <f>0</f>
        <v>0</v>
      </c>
      <c r="N580" s="72">
        <f t="shared" si="103"/>
        <v>0</v>
      </c>
      <c r="O580" s="72">
        <f t="shared" si="104"/>
        <v>0</v>
      </c>
      <c r="P580" s="72">
        <f t="shared" si="105"/>
        <v>0</v>
      </c>
      <c r="Q580" s="72">
        <f t="shared" si="99"/>
        <v>0</v>
      </c>
      <c r="R580" s="74">
        <f t="shared" si="106"/>
        <v>0</v>
      </c>
      <c r="S580" s="75">
        <f>IF(I580&gt;0,Q580-(SUM($J$7:J580)+$E$35),0)</f>
        <v>0</v>
      </c>
      <c r="T580" s="76">
        <f t="shared" si="107"/>
        <v>1</v>
      </c>
      <c r="U580" s="76">
        <f t="shared" si="108"/>
        <v>0</v>
      </c>
      <c r="V580" s="77">
        <f t="shared" si="100"/>
        <v>444</v>
      </c>
      <c r="W580" s="78">
        <f t="shared" si="101"/>
        <v>0</v>
      </c>
    </row>
    <row r="581" spans="9:23" x14ac:dyDescent="0.25">
      <c r="I581" s="79">
        <f t="shared" si="102"/>
        <v>0</v>
      </c>
      <c r="J581" s="72">
        <f t="shared" si="98"/>
        <v>0</v>
      </c>
      <c r="K581" s="80"/>
      <c r="L581" s="72">
        <f t="shared" si="109"/>
        <v>0</v>
      </c>
      <c r="M581" s="72">
        <f>0</f>
        <v>0</v>
      </c>
      <c r="N581" s="72">
        <f t="shared" si="103"/>
        <v>0</v>
      </c>
      <c r="O581" s="72">
        <f t="shared" si="104"/>
        <v>0</v>
      </c>
      <c r="P581" s="72">
        <f t="shared" si="105"/>
        <v>0</v>
      </c>
      <c r="Q581" s="72">
        <f t="shared" si="99"/>
        <v>0</v>
      </c>
      <c r="R581" s="74">
        <f t="shared" si="106"/>
        <v>0</v>
      </c>
      <c r="S581" s="75">
        <f>IF(I581&gt;0,Q581-(SUM($J$7:J581)+$E$35),0)</f>
        <v>0</v>
      </c>
      <c r="T581" s="76">
        <f t="shared" si="107"/>
        <v>1</v>
      </c>
      <c r="U581" s="76">
        <f t="shared" si="108"/>
        <v>0</v>
      </c>
      <c r="V581" s="77">
        <f t="shared" si="100"/>
        <v>444</v>
      </c>
      <c r="W581" s="78">
        <f t="shared" si="101"/>
        <v>0</v>
      </c>
    </row>
    <row r="582" spans="9:23" x14ac:dyDescent="0.25">
      <c r="I582" s="79">
        <f t="shared" si="102"/>
        <v>0</v>
      </c>
      <c r="J582" s="72">
        <f t="shared" si="98"/>
        <v>0</v>
      </c>
      <c r="K582" s="80"/>
      <c r="L582" s="72">
        <f t="shared" si="109"/>
        <v>0</v>
      </c>
      <c r="M582" s="72">
        <f>0</f>
        <v>0</v>
      </c>
      <c r="N582" s="72">
        <f t="shared" si="103"/>
        <v>0</v>
      </c>
      <c r="O582" s="72">
        <f t="shared" si="104"/>
        <v>0</v>
      </c>
      <c r="P582" s="72">
        <f t="shared" si="105"/>
        <v>0</v>
      </c>
      <c r="Q582" s="72">
        <f t="shared" si="99"/>
        <v>0</v>
      </c>
      <c r="R582" s="74">
        <f t="shared" si="106"/>
        <v>0</v>
      </c>
      <c r="S582" s="75">
        <f>IF(I582&gt;0,Q582-(SUM($J$7:J582)+$E$35),0)</f>
        <v>0</v>
      </c>
      <c r="T582" s="76">
        <f t="shared" si="107"/>
        <v>1</v>
      </c>
      <c r="U582" s="76">
        <f t="shared" si="108"/>
        <v>0</v>
      </c>
      <c r="V582" s="77">
        <f t="shared" si="100"/>
        <v>444</v>
      </c>
      <c r="W582" s="78">
        <f t="shared" si="101"/>
        <v>0</v>
      </c>
    </row>
    <row r="583" spans="9:23" x14ac:dyDescent="0.25">
      <c r="I583" s="79">
        <f t="shared" si="102"/>
        <v>0</v>
      </c>
      <c r="J583" s="72">
        <f t="shared" ref="J583:J646" si="110">(IF(I583&gt;0,$J$5,0))</f>
        <v>0</v>
      </c>
      <c r="K583" s="80"/>
      <c r="L583" s="72">
        <f t="shared" si="109"/>
        <v>0</v>
      </c>
      <c r="M583" s="72">
        <f>0</f>
        <v>0</v>
      </c>
      <c r="N583" s="72">
        <f t="shared" si="103"/>
        <v>0</v>
      </c>
      <c r="O583" s="72">
        <f t="shared" si="104"/>
        <v>0</v>
      </c>
      <c r="P583" s="72">
        <f t="shared" si="105"/>
        <v>0</v>
      </c>
      <c r="Q583" s="72">
        <f t="shared" ref="Q583:Q646" si="111">O583+P583</f>
        <v>0</v>
      </c>
      <c r="R583" s="74">
        <f t="shared" si="106"/>
        <v>0</v>
      </c>
      <c r="S583" s="75">
        <f>IF(I583&gt;0,Q583-(SUM($J$7:J583)+$E$35),0)</f>
        <v>0</v>
      </c>
      <c r="T583" s="76">
        <f t="shared" si="107"/>
        <v>1</v>
      </c>
      <c r="U583" s="76">
        <f t="shared" si="108"/>
        <v>0</v>
      </c>
      <c r="V583" s="77">
        <f t="shared" ref="V583:V646" si="112">$I$5-I584</f>
        <v>444</v>
      </c>
      <c r="W583" s="78">
        <f t="shared" ref="W583:W646" si="113">Q583</f>
        <v>0</v>
      </c>
    </row>
    <row r="584" spans="9:23" x14ac:dyDescent="0.25">
      <c r="I584" s="79">
        <f t="shared" ref="I584:I647" si="114">IF(I583-1&gt;0,I583-1,0)</f>
        <v>0</v>
      </c>
      <c r="J584" s="72">
        <f t="shared" si="110"/>
        <v>0</v>
      </c>
      <c r="K584" s="80"/>
      <c r="L584" s="72">
        <f t="shared" si="109"/>
        <v>0</v>
      </c>
      <c r="M584" s="72">
        <f>0</f>
        <v>0</v>
      </c>
      <c r="N584" s="72">
        <f t="shared" ref="N584:N647" si="115">IF(I584&gt;0,O584*($N$5/12),0)</f>
        <v>0</v>
      </c>
      <c r="O584" s="72">
        <f t="shared" ref="O584:O647" si="116">IF(I584&gt;0,(Q583+R584)*(1-($N$5/12)),0)</f>
        <v>0</v>
      </c>
      <c r="P584" s="72">
        <f t="shared" ref="P584:P647" si="117">O584*($B$15/12)</f>
        <v>0</v>
      </c>
      <c r="Q584" s="72">
        <f t="shared" si="111"/>
        <v>0</v>
      </c>
      <c r="R584" s="74">
        <f t="shared" ref="R584:R647" si="118">IF(I584&gt;0,(J584-K584-L584-M584),0)</f>
        <v>0</v>
      </c>
      <c r="S584" s="75">
        <f>IF(I584&gt;0,Q584-(SUM($J$7:J584)+$E$35),0)</f>
        <v>0</v>
      </c>
      <c r="T584" s="76">
        <f t="shared" ref="T584:T647" si="119">IF(S584&lt;0,0,1)</f>
        <v>1</v>
      </c>
      <c r="U584" s="76">
        <f t="shared" ref="U584:U647" si="120">T585-T584</f>
        <v>0</v>
      </c>
      <c r="V584" s="77">
        <f t="shared" si="112"/>
        <v>444</v>
      </c>
      <c r="W584" s="78">
        <f t="shared" si="113"/>
        <v>0</v>
      </c>
    </row>
    <row r="585" spans="9:23" x14ac:dyDescent="0.25">
      <c r="I585" s="79">
        <f t="shared" si="114"/>
        <v>0</v>
      </c>
      <c r="J585" s="72">
        <f t="shared" si="110"/>
        <v>0</v>
      </c>
      <c r="K585" s="80"/>
      <c r="L585" s="72">
        <f t="shared" si="109"/>
        <v>0</v>
      </c>
      <c r="M585" s="72">
        <f>0</f>
        <v>0</v>
      </c>
      <c r="N585" s="72">
        <f t="shared" si="115"/>
        <v>0</v>
      </c>
      <c r="O585" s="72">
        <f t="shared" si="116"/>
        <v>0</v>
      </c>
      <c r="P585" s="72">
        <f t="shared" si="117"/>
        <v>0</v>
      </c>
      <c r="Q585" s="72">
        <f t="shared" si="111"/>
        <v>0</v>
      </c>
      <c r="R585" s="74">
        <f t="shared" si="118"/>
        <v>0</v>
      </c>
      <c r="S585" s="75">
        <f>IF(I585&gt;0,Q585-(SUM($J$7:J585)+$E$35),0)</f>
        <v>0</v>
      </c>
      <c r="T585" s="76">
        <f t="shared" si="119"/>
        <v>1</v>
      </c>
      <c r="U585" s="76">
        <f t="shared" si="120"/>
        <v>0</v>
      </c>
      <c r="V585" s="77">
        <f t="shared" si="112"/>
        <v>444</v>
      </c>
      <c r="W585" s="78">
        <f t="shared" si="113"/>
        <v>0</v>
      </c>
    </row>
    <row r="586" spans="9:23" x14ac:dyDescent="0.25">
      <c r="I586" s="79">
        <f t="shared" si="114"/>
        <v>0</v>
      </c>
      <c r="J586" s="72">
        <f t="shared" si="110"/>
        <v>0</v>
      </c>
      <c r="K586" s="80"/>
      <c r="L586" s="72">
        <f t="shared" si="109"/>
        <v>0</v>
      </c>
      <c r="M586" s="72">
        <f>0</f>
        <v>0</v>
      </c>
      <c r="N586" s="72">
        <f t="shared" si="115"/>
        <v>0</v>
      </c>
      <c r="O586" s="72">
        <f t="shared" si="116"/>
        <v>0</v>
      </c>
      <c r="P586" s="72">
        <f t="shared" si="117"/>
        <v>0</v>
      </c>
      <c r="Q586" s="72">
        <f t="shared" si="111"/>
        <v>0</v>
      </c>
      <c r="R586" s="74">
        <f t="shared" si="118"/>
        <v>0</v>
      </c>
      <c r="S586" s="75">
        <f>IF(I586&gt;0,Q586-(SUM($J$7:J586)+$E$35),0)</f>
        <v>0</v>
      </c>
      <c r="T586" s="76">
        <f t="shared" si="119"/>
        <v>1</v>
      </c>
      <c r="U586" s="76">
        <f t="shared" si="120"/>
        <v>0</v>
      </c>
      <c r="V586" s="77">
        <f t="shared" si="112"/>
        <v>444</v>
      </c>
      <c r="W586" s="78">
        <f t="shared" si="113"/>
        <v>0</v>
      </c>
    </row>
    <row r="587" spans="9:23" x14ac:dyDescent="0.25">
      <c r="I587" s="79">
        <f t="shared" si="114"/>
        <v>0</v>
      </c>
      <c r="J587" s="72">
        <f t="shared" si="110"/>
        <v>0</v>
      </c>
      <c r="K587" s="80"/>
      <c r="L587" s="72">
        <f t="shared" si="109"/>
        <v>0</v>
      </c>
      <c r="M587" s="72">
        <f>0</f>
        <v>0</v>
      </c>
      <c r="N587" s="72">
        <f t="shared" si="115"/>
        <v>0</v>
      </c>
      <c r="O587" s="72">
        <f t="shared" si="116"/>
        <v>0</v>
      </c>
      <c r="P587" s="72">
        <f t="shared" si="117"/>
        <v>0</v>
      </c>
      <c r="Q587" s="72">
        <f t="shared" si="111"/>
        <v>0</v>
      </c>
      <c r="R587" s="74">
        <f t="shared" si="118"/>
        <v>0</v>
      </c>
      <c r="S587" s="75">
        <f>IF(I587&gt;0,Q587-(SUM($J$7:J587)+$E$35),0)</f>
        <v>0</v>
      </c>
      <c r="T587" s="76">
        <f t="shared" si="119"/>
        <v>1</v>
      </c>
      <c r="U587" s="76">
        <f t="shared" si="120"/>
        <v>0</v>
      </c>
      <c r="V587" s="77">
        <f t="shared" si="112"/>
        <v>444</v>
      </c>
      <c r="W587" s="78">
        <f t="shared" si="113"/>
        <v>0</v>
      </c>
    </row>
    <row r="588" spans="9:23" x14ac:dyDescent="0.25">
      <c r="I588" s="79">
        <f t="shared" si="114"/>
        <v>0</v>
      </c>
      <c r="J588" s="72">
        <f t="shared" si="110"/>
        <v>0</v>
      </c>
      <c r="K588" s="80"/>
      <c r="L588" s="72">
        <f t="shared" si="109"/>
        <v>0</v>
      </c>
      <c r="M588" s="72">
        <f>0</f>
        <v>0</v>
      </c>
      <c r="N588" s="72">
        <f t="shared" si="115"/>
        <v>0</v>
      </c>
      <c r="O588" s="72">
        <f t="shared" si="116"/>
        <v>0</v>
      </c>
      <c r="P588" s="72">
        <f t="shared" si="117"/>
        <v>0</v>
      </c>
      <c r="Q588" s="72">
        <f t="shared" si="111"/>
        <v>0</v>
      </c>
      <c r="R588" s="74">
        <f t="shared" si="118"/>
        <v>0</v>
      </c>
      <c r="S588" s="75">
        <f>IF(I588&gt;0,Q588-(SUM($J$7:J588)+$E$35),0)</f>
        <v>0</v>
      </c>
      <c r="T588" s="76">
        <f t="shared" si="119"/>
        <v>1</v>
      </c>
      <c r="U588" s="76">
        <f t="shared" si="120"/>
        <v>0</v>
      </c>
      <c r="V588" s="77">
        <f t="shared" si="112"/>
        <v>444</v>
      </c>
      <c r="W588" s="78">
        <f t="shared" si="113"/>
        <v>0</v>
      </c>
    </row>
    <row r="589" spans="9:23" x14ac:dyDescent="0.25">
      <c r="I589" s="79">
        <f t="shared" si="114"/>
        <v>0</v>
      </c>
      <c r="J589" s="72">
        <f t="shared" si="110"/>
        <v>0</v>
      </c>
      <c r="K589" s="80"/>
      <c r="L589" s="72">
        <f t="shared" si="109"/>
        <v>0</v>
      </c>
      <c r="M589" s="72">
        <f>0</f>
        <v>0</v>
      </c>
      <c r="N589" s="72">
        <f t="shared" si="115"/>
        <v>0</v>
      </c>
      <c r="O589" s="72">
        <f t="shared" si="116"/>
        <v>0</v>
      </c>
      <c r="P589" s="72">
        <f t="shared" si="117"/>
        <v>0</v>
      </c>
      <c r="Q589" s="72">
        <f t="shared" si="111"/>
        <v>0</v>
      </c>
      <c r="R589" s="74">
        <f t="shared" si="118"/>
        <v>0</v>
      </c>
      <c r="S589" s="75">
        <f>IF(I589&gt;0,Q589-(SUM($J$7:J589)+$E$35),0)</f>
        <v>0</v>
      </c>
      <c r="T589" s="76">
        <f t="shared" si="119"/>
        <v>1</v>
      </c>
      <c r="U589" s="76">
        <f t="shared" si="120"/>
        <v>0</v>
      </c>
      <c r="V589" s="77">
        <f t="shared" si="112"/>
        <v>444</v>
      </c>
      <c r="W589" s="78">
        <f t="shared" si="113"/>
        <v>0</v>
      </c>
    </row>
    <row r="590" spans="9:23" x14ac:dyDescent="0.25">
      <c r="I590" s="79">
        <f t="shared" si="114"/>
        <v>0</v>
      </c>
      <c r="J590" s="72">
        <f t="shared" si="110"/>
        <v>0</v>
      </c>
      <c r="K590" s="80"/>
      <c r="L590" s="72">
        <f t="shared" si="109"/>
        <v>0</v>
      </c>
      <c r="M590" s="72">
        <f>0</f>
        <v>0</v>
      </c>
      <c r="N590" s="72">
        <f t="shared" si="115"/>
        <v>0</v>
      </c>
      <c r="O590" s="72">
        <f t="shared" si="116"/>
        <v>0</v>
      </c>
      <c r="P590" s="72">
        <f t="shared" si="117"/>
        <v>0</v>
      </c>
      <c r="Q590" s="72">
        <f t="shared" si="111"/>
        <v>0</v>
      </c>
      <c r="R590" s="74">
        <f t="shared" si="118"/>
        <v>0</v>
      </c>
      <c r="S590" s="75">
        <f>IF(I590&gt;0,Q590-(SUM($J$7:J590)+$E$35),0)</f>
        <v>0</v>
      </c>
      <c r="T590" s="76">
        <f t="shared" si="119"/>
        <v>1</v>
      </c>
      <c r="U590" s="76">
        <f t="shared" si="120"/>
        <v>0</v>
      </c>
      <c r="V590" s="77">
        <f t="shared" si="112"/>
        <v>444</v>
      </c>
      <c r="W590" s="78">
        <f t="shared" si="113"/>
        <v>0</v>
      </c>
    </row>
    <row r="591" spans="9:23" x14ac:dyDescent="0.25">
      <c r="I591" s="79">
        <f t="shared" si="114"/>
        <v>0</v>
      </c>
      <c r="J591" s="72">
        <f t="shared" si="110"/>
        <v>0</v>
      </c>
      <c r="K591" s="80"/>
      <c r="L591" s="72">
        <f t="shared" si="109"/>
        <v>0</v>
      </c>
      <c r="M591" s="72">
        <f>0</f>
        <v>0</v>
      </c>
      <c r="N591" s="72">
        <f t="shared" si="115"/>
        <v>0</v>
      </c>
      <c r="O591" s="72">
        <f t="shared" si="116"/>
        <v>0</v>
      </c>
      <c r="P591" s="72">
        <f t="shared" si="117"/>
        <v>0</v>
      </c>
      <c r="Q591" s="72">
        <f t="shared" si="111"/>
        <v>0</v>
      </c>
      <c r="R591" s="74">
        <f t="shared" si="118"/>
        <v>0</v>
      </c>
      <c r="S591" s="75">
        <f>IF(I591&gt;0,Q591-(SUM($J$7:J591)+$E$35),0)</f>
        <v>0</v>
      </c>
      <c r="T591" s="76">
        <f t="shared" si="119"/>
        <v>1</v>
      </c>
      <c r="U591" s="76">
        <f t="shared" si="120"/>
        <v>0</v>
      </c>
      <c r="V591" s="77">
        <f t="shared" si="112"/>
        <v>444</v>
      </c>
      <c r="W591" s="78">
        <f t="shared" si="113"/>
        <v>0</v>
      </c>
    </row>
    <row r="592" spans="9:23" x14ac:dyDescent="0.25">
      <c r="I592" s="79">
        <f t="shared" si="114"/>
        <v>0</v>
      </c>
      <c r="J592" s="72">
        <f t="shared" si="110"/>
        <v>0</v>
      </c>
      <c r="K592" s="80"/>
      <c r="L592" s="72">
        <f t="shared" si="109"/>
        <v>0</v>
      </c>
      <c r="M592" s="72">
        <f>0</f>
        <v>0</v>
      </c>
      <c r="N592" s="72">
        <f t="shared" si="115"/>
        <v>0</v>
      </c>
      <c r="O592" s="72">
        <f t="shared" si="116"/>
        <v>0</v>
      </c>
      <c r="P592" s="72">
        <f t="shared" si="117"/>
        <v>0</v>
      </c>
      <c r="Q592" s="72">
        <f t="shared" si="111"/>
        <v>0</v>
      </c>
      <c r="R592" s="74">
        <f t="shared" si="118"/>
        <v>0</v>
      </c>
      <c r="S592" s="75">
        <f>IF(I592&gt;0,Q592-(SUM($J$7:J592)+$E$35),0)</f>
        <v>0</v>
      </c>
      <c r="T592" s="76">
        <f t="shared" si="119"/>
        <v>1</v>
      </c>
      <c r="U592" s="76">
        <f t="shared" si="120"/>
        <v>0</v>
      </c>
      <c r="V592" s="77">
        <f t="shared" si="112"/>
        <v>444</v>
      </c>
      <c r="W592" s="78">
        <f t="shared" si="113"/>
        <v>0</v>
      </c>
    </row>
    <row r="593" spans="9:23" x14ac:dyDescent="0.25">
      <c r="I593" s="79">
        <f t="shared" si="114"/>
        <v>0</v>
      </c>
      <c r="J593" s="72">
        <f t="shared" si="110"/>
        <v>0</v>
      </c>
      <c r="K593" s="80"/>
      <c r="L593" s="72">
        <f t="shared" si="109"/>
        <v>0</v>
      </c>
      <c r="M593" s="72">
        <f>0</f>
        <v>0</v>
      </c>
      <c r="N593" s="72">
        <f t="shared" si="115"/>
        <v>0</v>
      </c>
      <c r="O593" s="72">
        <f t="shared" si="116"/>
        <v>0</v>
      </c>
      <c r="P593" s="72">
        <f t="shared" si="117"/>
        <v>0</v>
      </c>
      <c r="Q593" s="72">
        <f t="shared" si="111"/>
        <v>0</v>
      </c>
      <c r="R593" s="74">
        <f t="shared" si="118"/>
        <v>0</v>
      </c>
      <c r="S593" s="75">
        <f>IF(I593&gt;0,Q593-(SUM($J$7:J593)+$E$35),0)</f>
        <v>0</v>
      </c>
      <c r="T593" s="76">
        <f t="shared" si="119"/>
        <v>1</v>
      </c>
      <c r="U593" s="76">
        <f t="shared" si="120"/>
        <v>0</v>
      </c>
      <c r="V593" s="77">
        <f t="shared" si="112"/>
        <v>444</v>
      </c>
      <c r="W593" s="78">
        <f t="shared" si="113"/>
        <v>0</v>
      </c>
    </row>
    <row r="594" spans="9:23" x14ac:dyDescent="0.25">
      <c r="I594" s="79">
        <f t="shared" si="114"/>
        <v>0</v>
      </c>
      <c r="J594" s="72">
        <f t="shared" si="110"/>
        <v>0</v>
      </c>
      <c r="K594" s="80"/>
      <c r="L594" s="72">
        <f t="shared" si="109"/>
        <v>0</v>
      </c>
      <c r="M594" s="72">
        <f>0</f>
        <v>0</v>
      </c>
      <c r="N594" s="72">
        <f t="shared" si="115"/>
        <v>0</v>
      </c>
      <c r="O594" s="72">
        <f t="shared" si="116"/>
        <v>0</v>
      </c>
      <c r="P594" s="72">
        <f t="shared" si="117"/>
        <v>0</v>
      </c>
      <c r="Q594" s="72">
        <f t="shared" si="111"/>
        <v>0</v>
      </c>
      <c r="R594" s="74">
        <f t="shared" si="118"/>
        <v>0</v>
      </c>
      <c r="S594" s="75">
        <f>IF(I594&gt;0,Q594-(SUM($J$7:J594)+$E$35),0)</f>
        <v>0</v>
      </c>
      <c r="T594" s="76">
        <f t="shared" si="119"/>
        <v>1</v>
      </c>
      <c r="U594" s="76">
        <f t="shared" si="120"/>
        <v>0</v>
      </c>
      <c r="V594" s="77">
        <f t="shared" si="112"/>
        <v>444</v>
      </c>
      <c r="W594" s="78">
        <f t="shared" si="113"/>
        <v>0</v>
      </c>
    </row>
    <row r="595" spans="9:23" x14ac:dyDescent="0.25">
      <c r="I595" s="79">
        <f t="shared" si="114"/>
        <v>0</v>
      </c>
      <c r="J595" s="72">
        <f t="shared" si="110"/>
        <v>0</v>
      </c>
      <c r="K595" s="80"/>
      <c r="L595" s="72">
        <f t="shared" si="109"/>
        <v>0</v>
      </c>
      <c r="M595" s="72">
        <f>0</f>
        <v>0</v>
      </c>
      <c r="N595" s="72">
        <f t="shared" si="115"/>
        <v>0</v>
      </c>
      <c r="O595" s="72">
        <f t="shared" si="116"/>
        <v>0</v>
      </c>
      <c r="P595" s="72">
        <f t="shared" si="117"/>
        <v>0</v>
      </c>
      <c r="Q595" s="72">
        <f t="shared" si="111"/>
        <v>0</v>
      </c>
      <c r="R595" s="74">
        <f t="shared" si="118"/>
        <v>0</v>
      </c>
      <c r="S595" s="75">
        <f>IF(I595&gt;0,Q595-(SUM($J$7:J595)+$E$35),0)</f>
        <v>0</v>
      </c>
      <c r="T595" s="76">
        <f t="shared" si="119"/>
        <v>1</v>
      </c>
      <c r="U595" s="76">
        <f t="shared" si="120"/>
        <v>0</v>
      </c>
      <c r="V595" s="77">
        <f t="shared" si="112"/>
        <v>444</v>
      </c>
      <c r="W595" s="78">
        <f t="shared" si="113"/>
        <v>0</v>
      </c>
    </row>
    <row r="596" spans="9:23" x14ac:dyDescent="0.25">
      <c r="I596" s="79">
        <f t="shared" si="114"/>
        <v>0</v>
      </c>
      <c r="J596" s="72">
        <f t="shared" si="110"/>
        <v>0</v>
      </c>
      <c r="K596" s="80"/>
      <c r="L596" s="72">
        <f t="shared" si="109"/>
        <v>0</v>
      </c>
      <c r="M596" s="72">
        <f>0</f>
        <v>0</v>
      </c>
      <c r="N596" s="72">
        <f t="shared" si="115"/>
        <v>0</v>
      </c>
      <c r="O596" s="72">
        <f t="shared" si="116"/>
        <v>0</v>
      </c>
      <c r="P596" s="72">
        <f t="shared" si="117"/>
        <v>0</v>
      </c>
      <c r="Q596" s="72">
        <f t="shared" si="111"/>
        <v>0</v>
      </c>
      <c r="R596" s="74">
        <f t="shared" si="118"/>
        <v>0</v>
      </c>
      <c r="S596" s="75">
        <f>IF(I596&gt;0,Q596-(SUM($J$7:J596)+$E$35),0)</f>
        <v>0</v>
      </c>
      <c r="T596" s="76">
        <f t="shared" si="119"/>
        <v>1</v>
      </c>
      <c r="U596" s="76">
        <f t="shared" si="120"/>
        <v>0</v>
      </c>
      <c r="V596" s="77">
        <f t="shared" si="112"/>
        <v>444</v>
      </c>
      <c r="W596" s="78">
        <f t="shared" si="113"/>
        <v>0</v>
      </c>
    </row>
    <row r="597" spans="9:23" x14ac:dyDescent="0.25">
      <c r="I597" s="79">
        <f t="shared" si="114"/>
        <v>0</v>
      </c>
      <c r="J597" s="72">
        <f t="shared" si="110"/>
        <v>0</v>
      </c>
      <c r="K597" s="80"/>
      <c r="L597" s="72">
        <f t="shared" si="109"/>
        <v>0</v>
      </c>
      <c r="M597" s="72">
        <f>0</f>
        <v>0</v>
      </c>
      <c r="N597" s="72">
        <f t="shared" si="115"/>
        <v>0</v>
      </c>
      <c r="O597" s="72">
        <f t="shared" si="116"/>
        <v>0</v>
      </c>
      <c r="P597" s="72">
        <f t="shared" si="117"/>
        <v>0</v>
      </c>
      <c r="Q597" s="72">
        <f t="shared" si="111"/>
        <v>0</v>
      </c>
      <c r="R597" s="74">
        <f t="shared" si="118"/>
        <v>0</v>
      </c>
      <c r="S597" s="75">
        <f>IF(I597&gt;0,Q597-(SUM($J$7:J597)+$E$35),0)</f>
        <v>0</v>
      </c>
      <c r="T597" s="76">
        <f t="shared" si="119"/>
        <v>1</v>
      </c>
      <c r="U597" s="76">
        <f t="shared" si="120"/>
        <v>0</v>
      </c>
      <c r="V597" s="77">
        <f t="shared" si="112"/>
        <v>444</v>
      </c>
      <c r="W597" s="78">
        <f t="shared" si="113"/>
        <v>0</v>
      </c>
    </row>
    <row r="598" spans="9:23" x14ac:dyDescent="0.25">
      <c r="I598" s="79">
        <f t="shared" si="114"/>
        <v>0</v>
      </c>
      <c r="J598" s="72">
        <f t="shared" si="110"/>
        <v>0</v>
      </c>
      <c r="K598" s="80"/>
      <c r="L598" s="72">
        <f t="shared" si="109"/>
        <v>0</v>
      </c>
      <c r="M598" s="72">
        <f>0</f>
        <v>0</v>
      </c>
      <c r="N598" s="72">
        <f t="shared" si="115"/>
        <v>0</v>
      </c>
      <c r="O598" s="72">
        <f t="shared" si="116"/>
        <v>0</v>
      </c>
      <c r="P598" s="72">
        <f t="shared" si="117"/>
        <v>0</v>
      </c>
      <c r="Q598" s="72">
        <f t="shared" si="111"/>
        <v>0</v>
      </c>
      <c r="R598" s="74">
        <f t="shared" si="118"/>
        <v>0</v>
      </c>
      <c r="S598" s="75">
        <f>IF(I598&gt;0,Q598-(SUM($J$7:J598)+$E$35),0)</f>
        <v>0</v>
      </c>
      <c r="T598" s="76">
        <f t="shared" si="119"/>
        <v>1</v>
      </c>
      <c r="U598" s="76">
        <f t="shared" si="120"/>
        <v>0</v>
      </c>
      <c r="V598" s="77">
        <f t="shared" si="112"/>
        <v>444</v>
      </c>
      <c r="W598" s="78">
        <f t="shared" si="113"/>
        <v>0</v>
      </c>
    </row>
    <row r="599" spans="9:23" x14ac:dyDescent="0.25">
      <c r="I599" s="79">
        <f t="shared" si="114"/>
        <v>0</v>
      </c>
      <c r="J599" s="72">
        <f t="shared" si="110"/>
        <v>0</v>
      </c>
      <c r="K599" s="80"/>
      <c r="L599" s="72">
        <f t="shared" si="109"/>
        <v>0</v>
      </c>
      <c r="M599" s="72">
        <f>0</f>
        <v>0</v>
      </c>
      <c r="N599" s="72">
        <f t="shared" si="115"/>
        <v>0</v>
      </c>
      <c r="O599" s="72">
        <f t="shared" si="116"/>
        <v>0</v>
      </c>
      <c r="P599" s="72">
        <f t="shared" si="117"/>
        <v>0</v>
      </c>
      <c r="Q599" s="72">
        <f t="shared" si="111"/>
        <v>0</v>
      </c>
      <c r="R599" s="74">
        <f t="shared" si="118"/>
        <v>0</v>
      </c>
      <c r="S599" s="75">
        <f>IF(I599&gt;0,Q599-(SUM($J$7:J599)+$E$35),0)</f>
        <v>0</v>
      </c>
      <c r="T599" s="76">
        <f t="shared" si="119"/>
        <v>1</v>
      </c>
      <c r="U599" s="76">
        <f t="shared" si="120"/>
        <v>0</v>
      </c>
      <c r="V599" s="77">
        <f t="shared" si="112"/>
        <v>444</v>
      </c>
      <c r="W599" s="78">
        <f t="shared" si="113"/>
        <v>0</v>
      </c>
    </row>
    <row r="600" spans="9:23" x14ac:dyDescent="0.25">
      <c r="I600" s="79">
        <f t="shared" si="114"/>
        <v>0</v>
      </c>
      <c r="J600" s="72">
        <f t="shared" si="110"/>
        <v>0</v>
      </c>
      <c r="K600" s="80"/>
      <c r="L600" s="72">
        <f t="shared" si="109"/>
        <v>0</v>
      </c>
      <c r="M600" s="72">
        <f>0</f>
        <v>0</v>
      </c>
      <c r="N600" s="72">
        <f t="shared" si="115"/>
        <v>0</v>
      </c>
      <c r="O600" s="72">
        <f t="shared" si="116"/>
        <v>0</v>
      </c>
      <c r="P600" s="72">
        <f t="shared" si="117"/>
        <v>0</v>
      </c>
      <c r="Q600" s="72">
        <f t="shared" si="111"/>
        <v>0</v>
      </c>
      <c r="R600" s="74">
        <f t="shared" si="118"/>
        <v>0</v>
      </c>
      <c r="S600" s="75">
        <f>IF(I600&gt;0,Q600-(SUM($J$7:J600)+$E$35),0)</f>
        <v>0</v>
      </c>
      <c r="T600" s="76">
        <f t="shared" si="119"/>
        <v>1</v>
      </c>
      <c r="U600" s="76">
        <f t="shared" si="120"/>
        <v>0</v>
      </c>
      <c r="V600" s="77">
        <f t="shared" si="112"/>
        <v>444</v>
      </c>
      <c r="W600" s="78">
        <f t="shared" si="113"/>
        <v>0</v>
      </c>
    </row>
    <row r="601" spans="9:23" x14ac:dyDescent="0.25">
      <c r="I601" s="79">
        <f t="shared" si="114"/>
        <v>0</v>
      </c>
      <c r="J601" s="72">
        <f t="shared" si="110"/>
        <v>0</v>
      </c>
      <c r="K601" s="80"/>
      <c r="L601" s="72">
        <f t="shared" si="109"/>
        <v>0</v>
      </c>
      <c r="M601" s="72">
        <f>0</f>
        <v>0</v>
      </c>
      <c r="N601" s="72">
        <f t="shared" si="115"/>
        <v>0</v>
      </c>
      <c r="O601" s="72">
        <f t="shared" si="116"/>
        <v>0</v>
      </c>
      <c r="P601" s="72">
        <f t="shared" si="117"/>
        <v>0</v>
      </c>
      <c r="Q601" s="72">
        <f t="shared" si="111"/>
        <v>0</v>
      </c>
      <c r="R601" s="74">
        <f t="shared" si="118"/>
        <v>0</v>
      </c>
      <c r="S601" s="75">
        <f>IF(I601&gt;0,Q601-(SUM($J$7:J601)+$E$35),0)</f>
        <v>0</v>
      </c>
      <c r="T601" s="76">
        <f t="shared" si="119"/>
        <v>1</v>
      </c>
      <c r="U601" s="76">
        <f t="shared" si="120"/>
        <v>0</v>
      </c>
      <c r="V601" s="77">
        <f t="shared" si="112"/>
        <v>444</v>
      </c>
      <c r="W601" s="78">
        <f t="shared" si="113"/>
        <v>0</v>
      </c>
    </row>
    <row r="602" spans="9:23" x14ac:dyDescent="0.25">
      <c r="I602" s="79">
        <f t="shared" si="114"/>
        <v>0</v>
      </c>
      <c r="J602" s="72">
        <f t="shared" si="110"/>
        <v>0</v>
      </c>
      <c r="K602" s="80"/>
      <c r="L602" s="72">
        <f t="shared" si="109"/>
        <v>0</v>
      </c>
      <c r="M602" s="72">
        <f>0</f>
        <v>0</v>
      </c>
      <c r="N602" s="72">
        <f t="shared" si="115"/>
        <v>0</v>
      </c>
      <c r="O602" s="72">
        <f t="shared" si="116"/>
        <v>0</v>
      </c>
      <c r="P602" s="72">
        <f t="shared" si="117"/>
        <v>0</v>
      </c>
      <c r="Q602" s="72">
        <f t="shared" si="111"/>
        <v>0</v>
      </c>
      <c r="R602" s="74">
        <f t="shared" si="118"/>
        <v>0</v>
      </c>
      <c r="S602" s="75">
        <f>IF(I602&gt;0,Q602-(SUM($J$7:J602)+$E$35),0)</f>
        <v>0</v>
      </c>
      <c r="T602" s="76">
        <f t="shared" si="119"/>
        <v>1</v>
      </c>
      <c r="U602" s="76">
        <f t="shared" si="120"/>
        <v>0</v>
      </c>
      <c r="V602" s="77">
        <f t="shared" si="112"/>
        <v>444</v>
      </c>
      <c r="W602" s="78">
        <f t="shared" si="113"/>
        <v>0</v>
      </c>
    </row>
    <row r="603" spans="9:23" x14ac:dyDescent="0.25">
      <c r="I603" s="79">
        <f t="shared" si="114"/>
        <v>0</v>
      </c>
      <c r="J603" s="72">
        <f t="shared" si="110"/>
        <v>0</v>
      </c>
      <c r="K603" s="80"/>
      <c r="L603" s="72">
        <f t="shared" si="109"/>
        <v>0</v>
      </c>
      <c r="M603" s="72">
        <f>0</f>
        <v>0</v>
      </c>
      <c r="N603" s="72">
        <f t="shared" si="115"/>
        <v>0</v>
      </c>
      <c r="O603" s="72">
        <f t="shared" si="116"/>
        <v>0</v>
      </c>
      <c r="P603" s="72">
        <f t="shared" si="117"/>
        <v>0</v>
      </c>
      <c r="Q603" s="72">
        <f t="shared" si="111"/>
        <v>0</v>
      </c>
      <c r="R603" s="74">
        <f t="shared" si="118"/>
        <v>0</v>
      </c>
      <c r="S603" s="75">
        <f>IF(I603&gt;0,Q603-(SUM($J$7:J603)+$E$35),0)</f>
        <v>0</v>
      </c>
      <c r="T603" s="76">
        <f t="shared" si="119"/>
        <v>1</v>
      </c>
      <c r="U603" s="76">
        <f t="shared" si="120"/>
        <v>0</v>
      </c>
      <c r="V603" s="77">
        <f t="shared" si="112"/>
        <v>444</v>
      </c>
      <c r="W603" s="78">
        <f t="shared" si="113"/>
        <v>0</v>
      </c>
    </row>
    <row r="604" spans="9:23" x14ac:dyDescent="0.25">
      <c r="I604" s="79">
        <f t="shared" si="114"/>
        <v>0</v>
      </c>
      <c r="J604" s="72">
        <f t="shared" si="110"/>
        <v>0</v>
      </c>
      <c r="K604" s="80"/>
      <c r="L604" s="72">
        <f t="shared" si="109"/>
        <v>0</v>
      </c>
      <c r="M604" s="72">
        <f>0</f>
        <v>0</v>
      </c>
      <c r="N604" s="72">
        <f t="shared" si="115"/>
        <v>0</v>
      </c>
      <c r="O604" s="72">
        <f t="shared" si="116"/>
        <v>0</v>
      </c>
      <c r="P604" s="72">
        <f t="shared" si="117"/>
        <v>0</v>
      </c>
      <c r="Q604" s="72">
        <f t="shared" si="111"/>
        <v>0</v>
      </c>
      <c r="R604" s="74">
        <f t="shared" si="118"/>
        <v>0</v>
      </c>
      <c r="S604" s="75">
        <f>IF(I604&gt;0,Q604-(SUM($J$7:J604)+$E$35),0)</f>
        <v>0</v>
      </c>
      <c r="T604" s="76">
        <f t="shared" si="119"/>
        <v>1</v>
      </c>
      <c r="U604" s="76">
        <f t="shared" si="120"/>
        <v>0</v>
      </c>
      <c r="V604" s="77">
        <f t="shared" si="112"/>
        <v>444</v>
      </c>
      <c r="W604" s="78">
        <f t="shared" si="113"/>
        <v>0</v>
      </c>
    </row>
    <row r="605" spans="9:23" x14ac:dyDescent="0.25">
      <c r="I605" s="79">
        <f t="shared" si="114"/>
        <v>0</v>
      </c>
      <c r="J605" s="72">
        <f t="shared" si="110"/>
        <v>0</v>
      </c>
      <c r="K605" s="80"/>
      <c r="L605" s="72">
        <f t="shared" si="109"/>
        <v>0</v>
      </c>
      <c r="M605" s="72">
        <f>0</f>
        <v>0</v>
      </c>
      <c r="N605" s="72">
        <f t="shared" si="115"/>
        <v>0</v>
      </c>
      <c r="O605" s="72">
        <f t="shared" si="116"/>
        <v>0</v>
      </c>
      <c r="P605" s="72">
        <f t="shared" si="117"/>
        <v>0</v>
      </c>
      <c r="Q605" s="72">
        <f t="shared" si="111"/>
        <v>0</v>
      </c>
      <c r="R605" s="74">
        <f t="shared" si="118"/>
        <v>0</v>
      </c>
      <c r="S605" s="75">
        <f>IF(I605&gt;0,Q605-(SUM($J$7:J605)+$E$35),0)</f>
        <v>0</v>
      </c>
      <c r="T605" s="76">
        <f t="shared" si="119"/>
        <v>1</v>
      </c>
      <c r="U605" s="76">
        <f t="shared" si="120"/>
        <v>0</v>
      </c>
      <c r="V605" s="77">
        <f t="shared" si="112"/>
        <v>444</v>
      </c>
      <c r="W605" s="78">
        <f t="shared" si="113"/>
        <v>0</v>
      </c>
    </row>
    <row r="606" spans="9:23" x14ac:dyDescent="0.25">
      <c r="I606" s="79">
        <f t="shared" si="114"/>
        <v>0</v>
      </c>
      <c r="J606" s="72">
        <f t="shared" si="110"/>
        <v>0</v>
      </c>
      <c r="K606" s="80"/>
      <c r="L606" s="72">
        <f t="shared" si="109"/>
        <v>0</v>
      </c>
      <c r="M606" s="72">
        <f>0</f>
        <v>0</v>
      </c>
      <c r="N606" s="72">
        <f t="shared" si="115"/>
        <v>0</v>
      </c>
      <c r="O606" s="72">
        <f t="shared" si="116"/>
        <v>0</v>
      </c>
      <c r="P606" s="72">
        <f t="shared" si="117"/>
        <v>0</v>
      </c>
      <c r="Q606" s="72">
        <f t="shared" si="111"/>
        <v>0</v>
      </c>
      <c r="R606" s="74">
        <f t="shared" si="118"/>
        <v>0</v>
      </c>
      <c r="S606" s="75">
        <f>IF(I606&gt;0,Q606-(SUM($J$7:J606)+$E$35),0)</f>
        <v>0</v>
      </c>
      <c r="T606" s="76">
        <f t="shared" si="119"/>
        <v>1</v>
      </c>
      <c r="U606" s="76">
        <f t="shared" si="120"/>
        <v>0</v>
      </c>
      <c r="V606" s="77">
        <f t="shared" si="112"/>
        <v>444</v>
      </c>
      <c r="W606" s="78">
        <f t="shared" si="113"/>
        <v>0</v>
      </c>
    </row>
    <row r="607" spans="9:23" x14ac:dyDescent="0.25">
      <c r="I607" s="79">
        <f t="shared" si="114"/>
        <v>0</v>
      </c>
      <c r="J607" s="72">
        <f t="shared" si="110"/>
        <v>0</v>
      </c>
      <c r="K607" s="80"/>
      <c r="L607" s="72">
        <f t="shared" si="109"/>
        <v>0</v>
      </c>
      <c r="M607" s="72">
        <f>0</f>
        <v>0</v>
      </c>
      <c r="N607" s="72">
        <f t="shared" si="115"/>
        <v>0</v>
      </c>
      <c r="O607" s="72">
        <f t="shared" si="116"/>
        <v>0</v>
      </c>
      <c r="P607" s="72">
        <f t="shared" si="117"/>
        <v>0</v>
      </c>
      <c r="Q607" s="72">
        <f t="shared" si="111"/>
        <v>0</v>
      </c>
      <c r="R607" s="74">
        <f t="shared" si="118"/>
        <v>0</v>
      </c>
      <c r="S607" s="75">
        <f>IF(I607&gt;0,Q607-(SUM($J$7:J607)+$E$35),0)</f>
        <v>0</v>
      </c>
      <c r="T607" s="76">
        <f t="shared" si="119"/>
        <v>1</v>
      </c>
      <c r="U607" s="76">
        <f t="shared" si="120"/>
        <v>0</v>
      </c>
      <c r="V607" s="77">
        <f t="shared" si="112"/>
        <v>444</v>
      </c>
      <c r="W607" s="78">
        <f t="shared" si="113"/>
        <v>0</v>
      </c>
    </row>
    <row r="608" spans="9:23" x14ac:dyDescent="0.25">
      <c r="I608" s="79">
        <f t="shared" si="114"/>
        <v>0</v>
      </c>
      <c r="J608" s="72">
        <f t="shared" si="110"/>
        <v>0</v>
      </c>
      <c r="K608" s="80"/>
      <c r="L608" s="72">
        <f t="shared" si="109"/>
        <v>0</v>
      </c>
      <c r="M608" s="72">
        <f>0</f>
        <v>0</v>
      </c>
      <c r="N608" s="72">
        <f t="shared" si="115"/>
        <v>0</v>
      </c>
      <c r="O608" s="72">
        <f t="shared" si="116"/>
        <v>0</v>
      </c>
      <c r="P608" s="72">
        <f t="shared" si="117"/>
        <v>0</v>
      </c>
      <c r="Q608" s="72">
        <f t="shared" si="111"/>
        <v>0</v>
      </c>
      <c r="R608" s="74">
        <f t="shared" si="118"/>
        <v>0</v>
      </c>
      <c r="S608" s="75">
        <f>IF(I608&gt;0,Q608-(SUM($J$7:J608)+$E$35),0)</f>
        <v>0</v>
      </c>
      <c r="T608" s="76">
        <f t="shared" si="119"/>
        <v>1</v>
      </c>
      <c r="U608" s="76">
        <f t="shared" si="120"/>
        <v>0</v>
      </c>
      <c r="V608" s="77">
        <f t="shared" si="112"/>
        <v>444</v>
      </c>
      <c r="W608" s="78">
        <f t="shared" si="113"/>
        <v>0</v>
      </c>
    </row>
    <row r="609" spans="9:23" x14ac:dyDescent="0.25">
      <c r="I609" s="79">
        <f t="shared" si="114"/>
        <v>0</v>
      </c>
      <c r="J609" s="72">
        <f t="shared" si="110"/>
        <v>0</v>
      </c>
      <c r="K609" s="80"/>
      <c r="L609" s="72">
        <f t="shared" si="109"/>
        <v>0</v>
      </c>
      <c r="M609" s="72">
        <f>0</f>
        <v>0</v>
      </c>
      <c r="N609" s="72">
        <f t="shared" si="115"/>
        <v>0</v>
      </c>
      <c r="O609" s="72">
        <f t="shared" si="116"/>
        <v>0</v>
      </c>
      <c r="P609" s="72">
        <f t="shared" si="117"/>
        <v>0</v>
      </c>
      <c r="Q609" s="72">
        <f t="shared" si="111"/>
        <v>0</v>
      </c>
      <c r="R609" s="74">
        <f t="shared" si="118"/>
        <v>0</v>
      </c>
      <c r="S609" s="75">
        <f>IF(I609&gt;0,Q609-(SUM($J$7:J609)+$E$35),0)</f>
        <v>0</v>
      </c>
      <c r="T609" s="76">
        <f t="shared" si="119"/>
        <v>1</v>
      </c>
      <c r="U609" s="76">
        <f t="shared" si="120"/>
        <v>0</v>
      </c>
      <c r="V609" s="77">
        <f t="shared" si="112"/>
        <v>444</v>
      </c>
      <c r="W609" s="78">
        <f t="shared" si="113"/>
        <v>0</v>
      </c>
    </row>
    <row r="610" spans="9:23" x14ac:dyDescent="0.25">
      <c r="I610" s="79">
        <f t="shared" si="114"/>
        <v>0</v>
      </c>
      <c r="J610" s="72">
        <f t="shared" si="110"/>
        <v>0</v>
      </c>
      <c r="K610" s="80"/>
      <c r="L610" s="72">
        <f t="shared" si="109"/>
        <v>0</v>
      </c>
      <c r="M610" s="72">
        <f>0</f>
        <v>0</v>
      </c>
      <c r="N610" s="72">
        <f t="shared" si="115"/>
        <v>0</v>
      </c>
      <c r="O610" s="72">
        <f t="shared" si="116"/>
        <v>0</v>
      </c>
      <c r="P610" s="72">
        <f t="shared" si="117"/>
        <v>0</v>
      </c>
      <c r="Q610" s="72">
        <f t="shared" si="111"/>
        <v>0</v>
      </c>
      <c r="R610" s="74">
        <f t="shared" si="118"/>
        <v>0</v>
      </c>
      <c r="S610" s="75">
        <f>IF(I610&gt;0,Q610-(SUM($J$7:J610)+$E$35),0)</f>
        <v>0</v>
      </c>
      <c r="T610" s="76">
        <f t="shared" si="119"/>
        <v>1</v>
      </c>
      <c r="U610" s="76">
        <f t="shared" si="120"/>
        <v>0</v>
      </c>
      <c r="V610" s="77">
        <f t="shared" si="112"/>
        <v>444</v>
      </c>
      <c r="W610" s="78">
        <f t="shared" si="113"/>
        <v>0</v>
      </c>
    </row>
    <row r="611" spans="9:23" x14ac:dyDescent="0.25">
      <c r="I611" s="79">
        <f t="shared" si="114"/>
        <v>0</v>
      </c>
      <c r="J611" s="72">
        <f t="shared" si="110"/>
        <v>0</v>
      </c>
      <c r="K611" s="80"/>
      <c r="L611" s="72">
        <f t="shared" si="109"/>
        <v>0</v>
      </c>
      <c r="M611" s="72">
        <f>0</f>
        <v>0</v>
      </c>
      <c r="N611" s="72">
        <f t="shared" si="115"/>
        <v>0</v>
      </c>
      <c r="O611" s="72">
        <f t="shared" si="116"/>
        <v>0</v>
      </c>
      <c r="P611" s="72">
        <f t="shared" si="117"/>
        <v>0</v>
      </c>
      <c r="Q611" s="72">
        <f t="shared" si="111"/>
        <v>0</v>
      </c>
      <c r="R611" s="74">
        <f t="shared" si="118"/>
        <v>0</v>
      </c>
      <c r="S611" s="75">
        <f>IF(I611&gt;0,Q611-(SUM($J$7:J611)+$E$35),0)</f>
        <v>0</v>
      </c>
      <c r="T611" s="76">
        <f t="shared" si="119"/>
        <v>1</v>
      </c>
      <c r="U611" s="76">
        <f t="shared" si="120"/>
        <v>0</v>
      </c>
      <c r="V611" s="77">
        <f t="shared" si="112"/>
        <v>444</v>
      </c>
      <c r="W611" s="78">
        <f t="shared" si="113"/>
        <v>0</v>
      </c>
    </row>
    <row r="612" spans="9:23" x14ac:dyDescent="0.25">
      <c r="I612" s="79">
        <f t="shared" si="114"/>
        <v>0</v>
      </c>
      <c r="J612" s="72">
        <f t="shared" si="110"/>
        <v>0</v>
      </c>
      <c r="K612" s="80"/>
      <c r="L612" s="72">
        <f t="shared" si="109"/>
        <v>0</v>
      </c>
      <c r="M612" s="72">
        <f>0</f>
        <v>0</v>
      </c>
      <c r="N612" s="72">
        <f t="shared" si="115"/>
        <v>0</v>
      </c>
      <c r="O612" s="72">
        <f t="shared" si="116"/>
        <v>0</v>
      </c>
      <c r="P612" s="72">
        <f t="shared" si="117"/>
        <v>0</v>
      </c>
      <c r="Q612" s="72">
        <f t="shared" si="111"/>
        <v>0</v>
      </c>
      <c r="R612" s="74">
        <f t="shared" si="118"/>
        <v>0</v>
      </c>
      <c r="S612" s="75">
        <f>IF(I612&gt;0,Q612-(SUM($J$7:J612)+$E$35),0)</f>
        <v>0</v>
      </c>
      <c r="T612" s="76">
        <f t="shared" si="119"/>
        <v>1</v>
      </c>
      <c r="U612" s="76">
        <f t="shared" si="120"/>
        <v>0</v>
      </c>
      <c r="V612" s="77">
        <f t="shared" si="112"/>
        <v>444</v>
      </c>
      <c r="W612" s="78">
        <f t="shared" si="113"/>
        <v>0</v>
      </c>
    </row>
    <row r="613" spans="9:23" x14ac:dyDescent="0.25">
      <c r="I613" s="79">
        <f t="shared" si="114"/>
        <v>0</v>
      </c>
      <c r="J613" s="72">
        <f t="shared" si="110"/>
        <v>0</v>
      </c>
      <c r="K613" s="80"/>
      <c r="L613" s="72">
        <f t="shared" ref="L613:L676" si="121">IF(I613&gt;0,IF((MOD(I613,12)=0),$B$22+$B$48*$B$35,$B$48*$B$35),0)</f>
        <v>0</v>
      </c>
      <c r="M613" s="72">
        <f>0</f>
        <v>0</v>
      </c>
      <c r="N613" s="72">
        <f t="shared" si="115"/>
        <v>0</v>
      </c>
      <c r="O613" s="72">
        <f t="shared" si="116"/>
        <v>0</v>
      </c>
      <c r="P613" s="72">
        <f t="shared" si="117"/>
        <v>0</v>
      </c>
      <c r="Q613" s="72">
        <f t="shared" si="111"/>
        <v>0</v>
      </c>
      <c r="R613" s="74">
        <f t="shared" si="118"/>
        <v>0</v>
      </c>
      <c r="S613" s="75">
        <f>IF(I613&gt;0,Q613-(SUM($J$7:J613)+$E$35),0)</f>
        <v>0</v>
      </c>
      <c r="T613" s="76">
        <f t="shared" si="119"/>
        <v>1</v>
      </c>
      <c r="U613" s="76">
        <f t="shared" si="120"/>
        <v>0</v>
      </c>
      <c r="V613" s="77">
        <f t="shared" si="112"/>
        <v>444</v>
      </c>
      <c r="W613" s="78">
        <f t="shared" si="113"/>
        <v>0</v>
      </c>
    </row>
    <row r="614" spans="9:23" x14ac:dyDescent="0.25">
      <c r="I614" s="79">
        <f t="shared" si="114"/>
        <v>0</v>
      </c>
      <c r="J614" s="72">
        <f t="shared" si="110"/>
        <v>0</v>
      </c>
      <c r="K614" s="80"/>
      <c r="L614" s="72">
        <f t="shared" si="121"/>
        <v>0</v>
      </c>
      <c r="M614" s="72">
        <f>0</f>
        <v>0</v>
      </c>
      <c r="N614" s="72">
        <f t="shared" si="115"/>
        <v>0</v>
      </c>
      <c r="O614" s="72">
        <f t="shared" si="116"/>
        <v>0</v>
      </c>
      <c r="P614" s="72">
        <f t="shared" si="117"/>
        <v>0</v>
      </c>
      <c r="Q614" s="72">
        <f t="shared" si="111"/>
        <v>0</v>
      </c>
      <c r="R614" s="74">
        <f t="shared" si="118"/>
        <v>0</v>
      </c>
      <c r="S614" s="75">
        <f>IF(I614&gt;0,Q614-(SUM($J$7:J614)+$E$35),0)</f>
        <v>0</v>
      </c>
      <c r="T614" s="76">
        <f t="shared" si="119"/>
        <v>1</v>
      </c>
      <c r="U614" s="76">
        <f t="shared" si="120"/>
        <v>0</v>
      </c>
      <c r="V614" s="77">
        <f t="shared" si="112"/>
        <v>444</v>
      </c>
      <c r="W614" s="78">
        <f t="shared" si="113"/>
        <v>0</v>
      </c>
    </row>
    <row r="615" spans="9:23" x14ac:dyDescent="0.25">
      <c r="I615" s="79">
        <f t="shared" si="114"/>
        <v>0</v>
      </c>
      <c r="J615" s="72">
        <f t="shared" si="110"/>
        <v>0</v>
      </c>
      <c r="K615" s="80"/>
      <c r="L615" s="72">
        <f t="shared" si="121"/>
        <v>0</v>
      </c>
      <c r="M615" s="72">
        <f>0</f>
        <v>0</v>
      </c>
      <c r="N615" s="72">
        <f t="shared" si="115"/>
        <v>0</v>
      </c>
      <c r="O615" s="72">
        <f t="shared" si="116"/>
        <v>0</v>
      </c>
      <c r="P615" s="72">
        <f t="shared" si="117"/>
        <v>0</v>
      </c>
      <c r="Q615" s="72">
        <f t="shared" si="111"/>
        <v>0</v>
      </c>
      <c r="R615" s="74">
        <f t="shared" si="118"/>
        <v>0</v>
      </c>
      <c r="S615" s="75">
        <f>IF(I615&gt;0,Q615-(SUM($J$7:J615)+$E$35),0)</f>
        <v>0</v>
      </c>
      <c r="T615" s="76">
        <f t="shared" si="119"/>
        <v>1</v>
      </c>
      <c r="U615" s="76">
        <f t="shared" si="120"/>
        <v>0</v>
      </c>
      <c r="V615" s="77">
        <f t="shared" si="112"/>
        <v>444</v>
      </c>
      <c r="W615" s="78">
        <f t="shared" si="113"/>
        <v>0</v>
      </c>
    </row>
    <row r="616" spans="9:23" x14ac:dyDescent="0.25">
      <c r="I616" s="79">
        <f t="shared" si="114"/>
        <v>0</v>
      </c>
      <c r="J616" s="72">
        <f t="shared" si="110"/>
        <v>0</v>
      </c>
      <c r="K616" s="80"/>
      <c r="L616" s="72">
        <f t="shared" si="121"/>
        <v>0</v>
      </c>
      <c r="M616" s="72">
        <f>0</f>
        <v>0</v>
      </c>
      <c r="N616" s="72">
        <f t="shared" si="115"/>
        <v>0</v>
      </c>
      <c r="O616" s="72">
        <f t="shared" si="116"/>
        <v>0</v>
      </c>
      <c r="P616" s="72">
        <f t="shared" si="117"/>
        <v>0</v>
      </c>
      <c r="Q616" s="72">
        <f t="shared" si="111"/>
        <v>0</v>
      </c>
      <c r="R616" s="74">
        <f t="shared" si="118"/>
        <v>0</v>
      </c>
      <c r="S616" s="75">
        <f>IF(I616&gt;0,Q616-(SUM($J$7:J616)+$E$35),0)</f>
        <v>0</v>
      </c>
      <c r="T616" s="76">
        <f t="shared" si="119"/>
        <v>1</v>
      </c>
      <c r="U616" s="76">
        <f t="shared" si="120"/>
        <v>0</v>
      </c>
      <c r="V616" s="77">
        <f t="shared" si="112"/>
        <v>444</v>
      </c>
      <c r="W616" s="78">
        <f t="shared" si="113"/>
        <v>0</v>
      </c>
    </row>
    <row r="617" spans="9:23" x14ac:dyDescent="0.25">
      <c r="I617" s="79">
        <f t="shared" si="114"/>
        <v>0</v>
      </c>
      <c r="J617" s="72">
        <f t="shared" si="110"/>
        <v>0</v>
      </c>
      <c r="K617" s="80"/>
      <c r="L617" s="72">
        <f t="shared" si="121"/>
        <v>0</v>
      </c>
      <c r="M617" s="72">
        <f>0</f>
        <v>0</v>
      </c>
      <c r="N617" s="72">
        <f t="shared" si="115"/>
        <v>0</v>
      </c>
      <c r="O617" s="72">
        <f t="shared" si="116"/>
        <v>0</v>
      </c>
      <c r="P617" s="72">
        <f t="shared" si="117"/>
        <v>0</v>
      </c>
      <c r="Q617" s="72">
        <f t="shared" si="111"/>
        <v>0</v>
      </c>
      <c r="R617" s="74">
        <f t="shared" si="118"/>
        <v>0</v>
      </c>
      <c r="S617" s="75">
        <f>IF(I617&gt;0,Q617-(SUM($J$7:J617)+$E$35),0)</f>
        <v>0</v>
      </c>
      <c r="T617" s="76">
        <f t="shared" si="119"/>
        <v>1</v>
      </c>
      <c r="U617" s="76">
        <f t="shared" si="120"/>
        <v>0</v>
      </c>
      <c r="V617" s="77">
        <f t="shared" si="112"/>
        <v>444</v>
      </c>
      <c r="W617" s="78">
        <f t="shared" si="113"/>
        <v>0</v>
      </c>
    </row>
    <row r="618" spans="9:23" x14ac:dyDescent="0.25">
      <c r="I618" s="79">
        <f t="shared" si="114"/>
        <v>0</v>
      </c>
      <c r="J618" s="72">
        <f t="shared" si="110"/>
        <v>0</v>
      </c>
      <c r="K618" s="80"/>
      <c r="L618" s="72">
        <f t="shared" si="121"/>
        <v>0</v>
      </c>
      <c r="M618" s="72">
        <f>0</f>
        <v>0</v>
      </c>
      <c r="N618" s="72">
        <f t="shared" si="115"/>
        <v>0</v>
      </c>
      <c r="O618" s="72">
        <f t="shared" si="116"/>
        <v>0</v>
      </c>
      <c r="P618" s="72">
        <f t="shared" si="117"/>
        <v>0</v>
      </c>
      <c r="Q618" s="72">
        <f t="shared" si="111"/>
        <v>0</v>
      </c>
      <c r="R618" s="74">
        <f t="shared" si="118"/>
        <v>0</v>
      </c>
      <c r="S618" s="75">
        <f>IF(I618&gt;0,Q618-(SUM($J$7:J618)+$E$35),0)</f>
        <v>0</v>
      </c>
      <c r="T618" s="76">
        <f t="shared" si="119"/>
        <v>1</v>
      </c>
      <c r="U618" s="76">
        <f t="shared" si="120"/>
        <v>0</v>
      </c>
      <c r="V618" s="77">
        <f t="shared" si="112"/>
        <v>444</v>
      </c>
      <c r="W618" s="78">
        <f t="shared" si="113"/>
        <v>0</v>
      </c>
    </row>
    <row r="619" spans="9:23" x14ac:dyDescent="0.25">
      <c r="I619" s="79">
        <f t="shared" si="114"/>
        <v>0</v>
      </c>
      <c r="J619" s="72">
        <f t="shared" si="110"/>
        <v>0</v>
      </c>
      <c r="K619" s="80"/>
      <c r="L619" s="72">
        <f t="shared" si="121"/>
        <v>0</v>
      </c>
      <c r="M619" s="72">
        <f>0</f>
        <v>0</v>
      </c>
      <c r="N619" s="72">
        <f t="shared" si="115"/>
        <v>0</v>
      </c>
      <c r="O619" s="72">
        <f t="shared" si="116"/>
        <v>0</v>
      </c>
      <c r="P619" s="72">
        <f t="shared" si="117"/>
        <v>0</v>
      </c>
      <c r="Q619" s="72">
        <f t="shared" si="111"/>
        <v>0</v>
      </c>
      <c r="R619" s="74">
        <f t="shared" si="118"/>
        <v>0</v>
      </c>
      <c r="S619" s="75">
        <f>IF(I619&gt;0,Q619-(SUM($J$7:J619)+$E$35),0)</f>
        <v>0</v>
      </c>
      <c r="T619" s="76">
        <f t="shared" si="119"/>
        <v>1</v>
      </c>
      <c r="U619" s="76">
        <f t="shared" si="120"/>
        <v>0</v>
      </c>
      <c r="V619" s="77">
        <f t="shared" si="112"/>
        <v>444</v>
      </c>
      <c r="W619" s="78">
        <f t="shared" si="113"/>
        <v>0</v>
      </c>
    </row>
    <row r="620" spans="9:23" x14ac:dyDescent="0.25">
      <c r="I620" s="79">
        <f t="shared" si="114"/>
        <v>0</v>
      </c>
      <c r="J620" s="72">
        <f t="shared" si="110"/>
        <v>0</v>
      </c>
      <c r="K620" s="80"/>
      <c r="L620" s="72">
        <f t="shared" si="121"/>
        <v>0</v>
      </c>
      <c r="M620" s="72">
        <f>0</f>
        <v>0</v>
      </c>
      <c r="N620" s="72">
        <f t="shared" si="115"/>
        <v>0</v>
      </c>
      <c r="O620" s="72">
        <f t="shared" si="116"/>
        <v>0</v>
      </c>
      <c r="P620" s="72">
        <f t="shared" si="117"/>
        <v>0</v>
      </c>
      <c r="Q620" s="72">
        <f t="shared" si="111"/>
        <v>0</v>
      </c>
      <c r="R620" s="74">
        <f t="shared" si="118"/>
        <v>0</v>
      </c>
      <c r="S620" s="75">
        <f>IF(I620&gt;0,Q620-(SUM($J$7:J620)+$E$35),0)</f>
        <v>0</v>
      </c>
      <c r="T620" s="76">
        <f t="shared" si="119"/>
        <v>1</v>
      </c>
      <c r="U620" s="76">
        <f t="shared" si="120"/>
        <v>0</v>
      </c>
      <c r="V620" s="77">
        <f t="shared" si="112"/>
        <v>444</v>
      </c>
      <c r="W620" s="78">
        <f t="shared" si="113"/>
        <v>0</v>
      </c>
    </row>
    <row r="621" spans="9:23" x14ac:dyDescent="0.25">
      <c r="I621" s="79">
        <f t="shared" si="114"/>
        <v>0</v>
      </c>
      <c r="J621" s="72">
        <f t="shared" si="110"/>
        <v>0</v>
      </c>
      <c r="K621" s="80"/>
      <c r="L621" s="72">
        <f t="shared" si="121"/>
        <v>0</v>
      </c>
      <c r="M621" s="72">
        <f>0</f>
        <v>0</v>
      </c>
      <c r="N621" s="72">
        <f t="shared" si="115"/>
        <v>0</v>
      </c>
      <c r="O621" s="72">
        <f t="shared" si="116"/>
        <v>0</v>
      </c>
      <c r="P621" s="72">
        <f t="shared" si="117"/>
        <v>0</v>
      </c>
      <c r="Q621" s="72">
        <f t="shared" si="111"/>
        <v>0</v>
      </c>
      <c r="R621" s="74">
        <f t="shared" si="118"/>
        <v>0</v>
      </c>
      <c r="S621" s="75">
        <f>IF(I621&gt;0,Q621-(SUM($J$7:J621)+$E$35),0)</f>
        <v>0</v>
      </c>
      <c r="T621" s="76">
        <f t="shared" si="119"/>
        <v>1</v>
      </c>
      <c r="U621" s="76">
        <f t="shared" si="120"/>
        <v>0</v>
      </c>
      <c r="V621" s="77">
        <f t="shared" si="112"/>
        <v>444</v>
      </c>
      <c r="W621" s="78">
        <f t="shared" si="113"/>
        <v>0</v>
      </c>
    </row>
    <row r="622" spans="9:23" x14ac:dyDescent="0.25">
      <c r="I622" s="79">
        <f t="shared" si="114"/>
        <v>0</v>
      </c>
      <c r="J622" s="72">
        <f t="shared" si="110"/>
        <v>0</v>
      </c>
      <c r="K622" s="80"/>
      <c r="L622" s="72">
        <f t="shared" si="121"/>
        <v>0</v>
      </c>
      <c r="M622" s="72">
        <f>0</f>
        <v>0</v>
      </c>
      <c r="N622" s="72">
        <f t="shared" si="115"/>
        <v>0</v>
      </c>
      <c r="O622" s="72">
        <f t="shared" si="116"/>
        <v>0</v>
      </c>
      <c r="P622" s="72">
        <f t="shared" si="117"/>
        <v>0</v>
      </c>
      <c r="Q622" s="72">
        <f t="shared" si="111"/>
        <v>0</v>
      </c>
      <c r="R622" s="74">
        <f t="shared" si="118"/>
        <v>0</v>
      </c>
      <c r="S622" s="75">
        <f>IF(I622&gt;0,Q622-(SUM($J$7:J622)+$E$35),0)</f>
        <v>0</v>
      </c>
      <c r="T622" s="76">
        <f t="shared" si="119"/>
        <v>1</v>
      </c>
      <c r="U622" s="76">
        <f t="shared" si="120"/>
        <v>0</v>
      </c>
      <c r="V622" s="77">
        <f t="shared" si="112"/>
        <v>444</v>
      </c>
      <c r="W622" s="78">
        <f t="shared" si="113"/>
        <v>0</v>
      </c>
    </row>
    <row r="623" spans="9:23" x14ac:dyDescent="0.25">
      <c r="I623" s="79">
        <f t="shared" si="114"/>
        <v>0</v>
      </c>
      <c r="J623" s="72">
        <f t="shared" si="110"/>
        <v>0</v>
      </c>
      <c r="K623" s="80"/>
      <c r="L623" s="72">
        <f t="shared" si="121"/>
        <v>0</v>
      </c>
      <c r="M623" s="72">
        <f>0</f>
        <v>0</v>
      </c>
      <c r="N623" s="72">
        <f t="shared" si="115"/>
        <v>0</v>
      </c>
      <c r="O623" s="72">
        <f t="shared" si="116"/>
        <v>0</v>
      </c>
      <c r="P623" s="72">
        <f t="shared" si="117"/>
        <v>0</v>
      </c>
      <c r="Q623" s="72">
        <f t="shared" si="111"/>
        <v>0</v>
      </c>
      <c r="R623" s="74">
        <f t="shared" si="118"/>
        <v>0</v>
      </c>
      <c r="S623" s="75">
        <f>IF(I623&gt;0,Q623-(SUM($J$7:J623)+$E$35),0)</f>
        <v>0</v>
      </c>
      <c r="T623" s="76">
        <f t="shared" si="119"/>
        <v>1</v>
      </c>
      <c r="U623" s="76">
        <f t="shared" si="120"/>
        <v>0</v>
      </c>
      <c r="V623" s="77">
        <f t="shared" si="112"/>
        <v>444</v>
      </c>
      <c r="W623" s="78">
        <f t="shared" si="113"/>
        <v>0</v>
      </c>
    </row>
    <row r="624" spans="9:23" x14ac:dyDescent="0.25">
      <c r="I624" s="79">
        <f t="shared" si="114"/>
        <v>0</v>
      </c>
      <c r="J624" s="72">
        <f t="shared" si="110"/>
        <v>0</v>
      </c>
      <c r="K624" s="80"/>
      <c r="L624" s="72">
        <f t="shared" si="121"/>
        <v>0</v>
      </c>
      <c r="M624" s="72">
        <f>0</f>
        <v>0</v>
      </c>
      <c r="N624" s="72">
        <f t="shared" si="115"/>
        <v>0</v>
      </c>
      <c r="O624" s="72">
        <f t="shared" si="116"/>
        <v>0</v>
      </c>
      <c r="P624" s="72">
        <f t="shared" si="117"/>
        <v>0</v>
      </c>
      <c r="Q624" s="72">
        <f t="shared" si="111"/>
        <v>0</v>
      </c>
      <c r="R624" s="74">
        <f t="shared" si="118"/>
        <v>0</v>
      </c>
      <c r="S624" s="75">
        <f>IF(I624&gt;0,Q624-(SUM($J$7:J624)+$E$35),0)</f>
        <v>0</v>
      </c>
      <c r="T624" s="76">
        <f t="shared" si="119"/>
        <v>1</v>
      </c>
      <c r="U624" s="76">
        <f t="shared" si="120"/>
        <v>0</v>
      </c>
      <c r="V624" s="77">
        <f t="shared" si="112"/>
        <v>444</v>
      </c>
      <c r="W624" s="78">
        <f t="shared" si="113"/>
        <v>0</v>
      </c>
    </row>
    <row r="625" spans="9:23" x14ac:dyDescent="0.25">
      <c r="I625" s="79">
        <f t="shared" si="114"/>
        <v>0</v>
      </c>
      <c r="J625" s="72">
        <f t="shared" si="110"/>
        <v>0</v>
      </c>
      <c r="K625" s="80"/>
      <c r="L625" s="72">
        <f t="shared" si="121"/>
        <v>0</v>
      </c>
      <c r="M625" s="72">
        <f>0</f>
        <v>0</v>
      </c>
      <c r="N625" s="72">
        <f t="shared" si="115"/>
        <v>0</v>
      </c>
      <c r="O625" s="72">
        <f t="shared" si="116"/>
        <v>0</v>
      </c>
      <c r="P625" s="72">
        <f t="shared" si="117"/>
        <v>0</v>
      </c>
      <c r="Q625" s="72">
        <f t="shared" si="111"/>
        <v>0</v>
      </c>
      <c r="R625" s="74">
        <f t="shared" si="118"/>
        <v>0</v>
      </c>
      <c r="S625" s="75">
        <f>IF(I625&gt;0,Q625-(SUM($J$7:J625)+$E$35),0)</f>
        <v>0</v>
      </c>
      <c r="T625" s="76">
        <f t="shared" si="119"/>
        <v>1</v>
      </c>
      <c r="U625" s="76">
        <f t="shared" si="120"/>
        <v>0</v>
      </c>
      <c r="V625" s="77">
        <f t="shared" si="112"/>
        <v>444</v>
      </c>
      <c r="W625" s="78">
        <f t="shared" si="113"/>
        <v>0</v>
      </c>
    </row>
    <row r="626" spans="9:23" x14ac:dyDescent="0.25">
      <c r="I626" s="79">
        <f t="shared" si="114"/>
        <v>0</v>
      </c>
      <c r="J626" s="72">
        <f t="shared" si="110"/>
        <v>0</v>
      </c>
      <c r="K626" s="80"/>
      <c r="L626" s="72">
        <f t="shared" si="121"/>
        <v>0</v>
      </c>
      <c r="M626" s="72">
        <f>0</f>
        <v>0</v>
      </c>
      <c r="N626" s="72">
        <f t="shared" si="115"/>
        <v>0</v>
      </c>
      <c r="O626" s="72">
        <f t="shared" si="116"/>
        <v>0</v>
      </c>
      <c r="P626" s="72">
        <f t="shared" si="117"/>
        <v>0</v>
      </c>
      <c r="Q626" s="72">
        <f t="shared" si="111"/>
        <v>0</v>
      </c>
      <c r="R626" s="74">
        <f t="shared" si="118"/>
        <v>0</v>
      </c>
      <c r="S626" s="75">
        <f>IF(I626&gt;0,Q626-(SUM($J$7:J626)+$E$35),0)</f>
        <v>0</v>
      </c>
      <c r="T626" s="76">
        <f t="shared" si="119"/>
        <v>1</v>
      </c>
      <c r="U626" s="76">
        <f t="shared" si="120"/>
        <v>0</v>
      </c>
      <c r="V626" s="77">
        <f t="shared" si="112"/>
        <v>444</v>
      </c>
      <c r="W626" s="78">
        <f t="shared" si="113"/>
        <v>0</v>
      </c>
    </row>
    <row r="627" spans="9:23" x14ac:dyDescent="0.25">
      <c r="I627" s="79">
        <f t="shared" si="114"/>
        <v>0</v>
      </c>
      <c r="J627" s="72">
        <f t="shared" si="110"/>
        <v>0</v>
      </c>
      <c r="K627" s="80"/>
      <c r="L627" s="72">
        <f t="shared" si="121"/>
        <v>0</v>
      </c>
      <c r="M627" s="72">
        <f>0</f>
        <v>0</v>
      </c>
      <c r="N627" s="72">
        <f t="shared" si="115"/>
        <v>0</v>
      </c>
      <c r="O627" s="72">
        <f t="shared" si="116"/>
        <v>0</v>
      </c>
      <c r="P627" s="72">
        <f t="shared" si="117"/>
        <v>0</v>
      </c>
      <c r="Q627" s="72">
        <f t="shared" si="111"/>
        <v>0</v>
      </c>
      <c r="R627" s="74">
        <f t="shared" si="118"/>
        <v>0</v>
      </c>
      <c r="S627" s="75">
        <f>IF(I627&gt;0,Q627-(SUM($J$7:J627)+$E$35),0)</f>
        <v>0</v>
      </c>
      <c r="T627" s="76">
        <f t="shared" si="119"/>
        <v>1</v>
      </c>
      <c r="U627" s="76">
        <f t="shared" si="120"/>
        <v>0</v>
      </c>
      <c r="V627" s="77">
        <f t="shared" si="112"/>
        <v>444</v>
      </c>
      <c r="W627" s="78">
        <f t="shared" si="113"/>
        <v>0</v>
      </c>
    </row>
    <row r="628" spans="9:23" x14ac:dyDescent="0.25">
      <c r="I628" s="79">
        <f t="shared" si="114"/>
        <v>0</v>
      </c>
      <c r="J628" s="72">
        <f t="shared" si="110"/>
        <v>0</v>
      </c>
      <c r="K628" s="80"/>
      <c r="L628" s="72">
        <f t="shared" si="121"/>
        <v>0</v>
      </c>
      <c r="M628" s="72">
        <f>0</f>
        <v>0</v>
      </c>
      <c r="N628" s="72">
        <f t="shared" si="115"/>
        <v>0</v>
      </c>
      <c r="O628" s="72">
        <f t="shared" si="116"/>
        <v>0</v>
      </c>
      <c r="P628" s="72">
        <f t="shared" si="117"/>
        <v>0</v>
      </c>
      <c r="Q628" s="72">
        <f t="shared" si="111"/>
        <v>0</v>
      </c>
      <c r="R628" s="74">
        <f t="shared" si="118"/>
        <v>0</v>
      </c>
      <c r="S628" s="75">
        <f>IF(I628&gt;0,Q628-(SUM($J$7:J628)+$E$35),0)</f>
        <v>0</v>
      </c>
      <c r="T628" s="76">
        <f t="shared" si="119"/>
        <v>1</v>
      </c>
      <c r="U628" s="76">
        <f t="shared" si="120"/>
        <v>0</v>
      </c>
      <c r="V628" s="77">
        <f t="shared" si="112"/>
        <v>444</v>
      </c>
      <c r="W628" s="78">
        <f t="shared" si="113"/>
        <v>0</v>
      </c>
    </row>
    <row r="629" spans="9:23" x14ac:dyDescent="0.25">
      <c r="I629" s="79">
        <f t="shared" si="114"/>
        <v>0</v>
      </c>
      <c r="J629" s="72">
        <f t="shared" si="110"/>
        <v>0</v>
      </c>
      <c r="K629" s="80"/>
      <c r="L629" s="72">
        <f t="shared" si="121"/>
        <v>0</v>
      </c>
      <c r="M629" s="72">
        <f>0</f>
        <v>0</v>
      </c>
      <c r="N629" s="72">
        <f t="shared" si="115"/>
        <v>0</v>
      </c>
      <c r="O629" s="72">
        <f t="shared" si="116"/>
        <v>0</v>
      </c>
      <c r="P629" s="72">
        <f t="shared" si="117"/>
        <v>0</v>
      </c>
      <c r="Q629" s="72">
        <f t="shared" si="111"/>
        <v>0</v>
      </c>
      <c r="R629" s="74">
        <f t="shared" si="118"/>
        <v>0</v>
      </c>
      <c r="S629" s="75">
        <f>IF(I629&gt;0,Q629-(SUM($J$7:J629)+$E$35),0)</f>
        <v>0</v>
      </c>
      <c r="T629" s="76">
        <f t="shared" si="119"/>
        <v>1</v>
      </c>
      <c r="U629" s="76">
        <f t="shared" si="120"/>
        <v>0</v>
      </c>
      <c r="V629" s="77">
        <f t="shared" si="112"/>
        <v>444</v>
      </c>
      <c r="W629" s="78">
        <f t="shared" si="113"/>
        <v>0</v>
      </c>
    </row>
    <row r="630" spans="9:23" x14ac:dyDescent="0.25">
      <c r="I630" s="79">
        <f t="shared" si="114"/>
        <v>0</v>
      </c>
      <c r="J630" s="72">
        <f t="shared" si="110"/>
        <v>0</v>
      </c>
      <c r="K630" s="80"/>
      <c r="L630" s="72">
        <f t="shared" si="121"/>
        <v>0</v>
      </c>
      <c r="M630" s="72">
        <f>0</f>
        <v>0</v>
      </c>
      <c r="N630" s="72">
        <f t="shared" si="115"/>
        <v>0</v>
      </c>
      <c r="O630" s="72">
        <f t="shared" si="116"/>
        <v>0</v>
      </c>
      <c r="P630" s="72">
        <f t="shared" si="117"/>
        <v>0</v>
      </c>
      <c r="Q630" s="72">
        <f t="shared" si="111"/>
        <v>0</v>
      </c>
      <c r="R630" s="74">
        <f t="shared" si="118"/>
        <v>0</v>
      </c>
      <c r="S630" s="75">
        <f>IF(I630&gt;0,Q630-(SUM($J$7:J630)+$E$35),0)</f>
        <v>0</v>
      </c>
      <c r="T630" s="76">
        <f t="shared" si="119"/>
        <v>1</v>
      </c>
      <c r="U630" s="76">
        <f t="shared" si="120"/>
        <v>0</v>
      </c>
      <c r="V630" s="77">
        <f t="shared" si="112"/>
        <v>444</v>
      </c>
      <c r="W630" s="78">
        <f t="shared" si="113"/>
        <v>0</v>
      </c>
    </row>
    <row r="631" spans="9:23" x14ac:dyDescent="0.25">
      <c r="I631" s="79">
        <f t="shared" si="114"/>
        <v>0</v>
      </c>
      <c r="J631" s="72">
        <f t="shared" si="110"/>
        <v>0</v>
      </c>
      <c r="K631" s="80"/>
      <c r="L631" s="72">
        <f t="shared" si="121"/>
        <v>0</v>
      </c>
      <c r="M631" s="72">
        <f>0</f>
        <v>0</v>
      </c>
      <c r="N631" s="72">
        <f t="shared" si="115"/>
        <v>0</v>
      </c>
      <c r="O631" s="72">
        <f t="shared" si="116"/>
        <v>0</v>
      </c>
      <c r="P631" s="72">
        <f t="shared" si="117"/>
        <v>0</v>
      </c>
      <c r="Q631" s="72">
        <f t="shared" si="111"/>
        <v>0</v>
      </c>
      <c r="R631" s="74">
        <f t="shared" si="118"/>
        <v>0</v>
      </c>
      <c r="S631" s="75">
        <f>IF(I631&gt;0,Q631-(SUM($J$7:J631)+$E$35),0)</f>
        <v>0</v>
      </c>
      <c r="T631" s="76">
        <f t="shared" si="119"/>
        <v>1</v>
      </c>
      <c r="U631" s="76">
        <f t="shared" si="120"/>
        <v>0</v>
      </c>
      <c r="V631" s="77">
        <f t="shared" si="112"/>
        <v>444</v>
      </c>
      <c r="W631" s="78">
        <f t="shared" si="113"/>
        <v>0</v>
      </c>
    </row>
    <row r="632" spans="9:23" x14ac:dyDescent="0.25">
      <c r="I632" s="79">
        <f t="shared" si="114"/>
        <v>0</v>
      </c>
      <c r="J632" s="72">
        <f t="shared" si="110"/>
        <v>0</v>
      </c>
      <c r="K632" s="80"/>
      <c r="L632" s="72">
        <f t="shared" si="121"/>
        <v>0</v>
      </c>
      <c r="M632" s="72">
        <f>0</f>
        <v>0</v>
      </c>
      <c r="N632" s="72">
        <f t="shared" si="115"/>
        <v>0</v>
      </c>
      <c r="O632" s="72">
        <f t="shared" si="116"/>
        <v>0</v>
      </c>
      <c r="P632" s="72">
        <f t="shared" si="117"/>
        <v>0</v>
      </c>
      <c r="Q632" s="72">
        <f t="shared" si="111"/>
        <v>0</v>
      </c>
      <c r="R632" s="74">
        <f t="shared" si="118"/>
        <v>0</v>
      </c>
      <c r="S632" s="75">
        <f>IF(I632&gt;0,Q632-(SUM($J$7:J632)+$E$35),0)</f>
        <v>0</v>
      </c>
      <c r="T632" s="76">
        <f t="shared" si="119"/>
        <v>1</v>
      </c>
      <c r="U632" s="76">
        <f t="shared" si="120"/>
        <v>0</v>
      </c>
      <c r="V632" s="77">
        <f t="shared" si="112"/>
        <v>444</v>
      </c>
      <c r="W632" s="78">
        <f t="shared" si="113"/>
        <v>0</v>
      </c>
    </row>
    <row r="633" spans="9:23" x14ac:dyDescent="0.25">
      <c r="I633" s="79">
        <f t="shared" si="114"/>
        <v>0</v>
      </c>
      <c r="J633" s="72">
        <f t="shared" si="110"/>
        <v>0</v>
      </c>
      <c r="K633" s="80"/>
      <c r="L633" s="72">
        <f t="shared" si="121"/>
        <v>0</v>
      </c>
      <c r="M633" s="72">
        <f>0</f>
        <v>0</v>
      </c>
      <c r="N633" s="72">
        <f t="shared" si="115"/>
        <v>0</v>
      </c>
      <c r="O633" s="72">
        <f t="shared" si="116"/>
        <v>0</v>
      </c>
      <c r="P633" s="72">
        <f t="shared" si="117"/>
        <v>0</v>
      </c>
      <c r="Q633" s="72">
        <f t="shared" si="111"/>
        <v>0</v>
      </c>
      <c r="R633" s="74">
        <f t="shared" si="118"/>
        <v>0</v>
      </c>
      <c r="S633" s="75">
        <f>IF(I633&gt;0,Q633-(SUM($J$7:J633)+$E$35),0)</f>
        <v>0</v>
      </c>
      <c r="T633" s="76">
        <f t="shared" si="119"/>
        <v>1</v>
      </c>
      <c r="U633" s="76">
        <f t="shared" si="120"/>
        <v>0</v>
      </c>
      <c r="V633" s="77">
        <f t="shared" si="112"/>
        <v>444</v>
      </c>
      <c r="W633" s="78">
        <f t="shared" si="113"/>
        <v>0</v>
      </c>
    </row>
    <row r="634" spans="9:23" x14ac:dyDescent="0.25">
      <c r="I634" s="79">
        <f t="shared" si="114"/>
        <v>0</v>
      </c>
      <c r="J634" s="72">
        <f t="shared" si="110"/>
        <v>0</v>
      </c>
      <c r="K634" s="80"/>
      <c r="L634" s="72">
        <f t="shared" si="121"/>
        <v>0</v>
      </c>
      <c r="M634" s="72">
        <f>0</f>
        <v>0</v>
      </c>
      <c r="N634" s="72">
        <f t="shared" si="115"/>
        <v>0</v>
      </c>
      <c r="O634" s="72">
        <f t="shared" si="116"/>
        <v>0</v>
      </c>
      <c r="P634" s="72">
        <f t="shared" si="117"/>
        <v>0</v>
      </c>
      <c r="Q634" s="72">
        <f t="shared" si="111"/>
        <v>0</v>
      </c>
      <c r="R634" s="74">
        <f t="shared" si="118"/>
        <v>0</v>
      </c>
      <c r="S634" s="75">
        <f>IF(I634&gt;0,Q634-(SUM($J$7:J634)+$E$35),0)</f>
        <v>0</v>
      </c>
      <c r="T634" s="76">
        <f t="shared" si="119"/>
        <v>1</v>
      </c>
      <c r="U634" s="76">
        <f t="shared" si="120"/>
        <v>0</v>
      </c>
      <c r="V634" s="77">
        <f t="shared" si="112"/>
        <v>444</v>
      </c>
      <c r="W634" s="78">
        <f t="shared" si="113"/>
        <v>0</v>
      </c>
    </row>
    <row r="635" spans="9:23" x14ac:dyDescent="0.25">
      <c r="I635" s="79">
        <f t="shared" si="114"/>
        <v>0</v>
      </c>
      <c r="J635" s="72">
        <f t="shared" si="110"/>
        <v>0</v>
      </c>
      <c r="K635" s="80"/>
      <c r="L635" s="72">
        <f t="shared" si="121"/>
        <v>0</v>
      </c>
      <c r="M635" s="72">
        <f>0</f>
        <v>0</v>
      </c>
      <c r="N635" s="72">
        <f t="shared" si="115"/>
        <v>0</v>
      </c>
      <c r="O635" s="72">
        <f t="shared" si="116"/>
        <v>0</v>
      </c>
      <c r="P635" s="72">
        <f t="shared" si="117"/>
        <v>0</v>
      </c>
      <c r="Q635" s="72">
        <f t="shared" si="111"/>
        <v>0</v>
      </c>
      <c r="R635" s="74">
        <f t="shared" si="118"/>
        <v>0</v>
      </c>
      <c r="S635" s="75">
        <f>IF(I635&gt;0,Q635-(SUM($J$7:J635)+$E$35),0)</f>
        <v>0</v>
      </c>
      <c r="T635" s="76">
        <f t="shared" si="119"/>
        <v>1</v>
      </c>
      <c r="U635" s="76">
        <f t="shared" si="120"/>
        <v>0</v>
      </c>
      <c r="V635" s="77">
        <f t="shared" si="112"/>
        <v>444</v>
      </c>
      <c r="W635" s="78">
        <f t="shared" si="113"/>
        <v>0</v>
      </c>
    </row>
    <row r="636" spans="9:23" x14ac:dyDescent="0.25">
      <c r="I636" s="79">
        <f t="shared" si="114"/>
        <v>0</v>
      </c>
      <c r="J636" s="72">
        <f t="shared" si="110"/>
        <v>0</v>
      </c>
      <c r="K636" s="80"/>
      <c r="L636" s="72">
        <f t="shared" si="121"/>
        <v>0</v>
      </c>
      <c r="M636" s="72">
        <f>0</f>
        <v>0</v>
      </c>
      <c r="N636" s="72">
        <f t="shared" si="115"/>
        <v>0</v>
      </c>
      <c r="O636" s="72">
        <f t="shared" si="116"/>
        <v>0</v>
      </c>
      <c r="P636" s="72">
        <f t="shared" si="117"/>
        <v>0</v>
      </c>
      <c r="Q636" s="72">
        <f t="shared" si="111"/>
        <v>0</v>
      </c>
      <c r="R636" s="74">
        <f t="shared" si="118"/>
        <v>0</v>
      </c>
      <c r="S636" s="75">
        <f>IF(I636&gt;0,Q636-(SUM($J$7:J636)+$E$35),0)</f>
        <v>0</v>
      </c>
      <c r="T636" s="76">
        <f t="shared" si="119"/>
        <v>1</v>
      </c>
      <c r="U636" s="76">
        <f t="shared" si="120"/>
        <v>0</v>
      </c>
      <c r="V636" s="77">
        <f t="shared" si="112"/>
        <v>444</v>
      </c>
      <c r="W636" s="78">
        <f t="shared" si="113"/>
        <v>0</v>
      </c>
    </row>
    <row r="637" spans="9:23" x14ac:dyDescent="0.25">
      <c r="I637" s="79">
        <f t="shared" si="114"/>
        <v>0</v>
      </c>
      <c r="J637" s="72">
        <f t="shared" si="110"/>
        <v>0</v>
      </c>
      <c r="K637" s="80"/>
      <c r="L637" s="72">
        <f t="shared" si="121"/>
        <v>0</v>
      </c>
      <c r="M637" s="72">
        <f>0</f>
        <v>0</v>
      </c>
      <c r="N637" s="72">
        <f t="shared" si="115"/>
        <v>0</v>
      </c>
      <c r="O637" s="72">
        <f t="shared" si="116"/>
        <v>0</v>
      </c>
      <c r="P637" s="72">
        <f t="shared" si="117"/>
        <v>0</v>
      </c>
      <c r="Q637" s="72">
        <f t="shared" si="111"/>
        <v>0</v>
      </c>
      <c r="R637" s="74">
        <f t="shared" si="118"/>
        <v>0</v>
      </c>
      <c r="S637" s="75">
        <f>IF(I637&gt;0,Q637-(SUM($J$7:J637)+$E$35),0)</f>
        <v>0</v>
      </c>
      <c r="T637" s="76">
        <f t="shared" si="119"/>
        <v>1</v>
      </c>
      <c r="U637" s="76">
        <f t="shared" si="120"/>
        <v>0</v>
      </c>
      <c r="V637" s="77">
        <f t="shared" si="112"/>
        <v>444</v>
      </c>
      <c r="W637" s="78">
        <f t="shared" si="113"/>
        <v>0</v>
      </c>
    </row>
    <row r="638" spans="9:23" x14ac:dyDescent="0.25">
      <c r="I638" s="79">
        <f t="shared" si="114"/>
        <v>0</v>
      </c>
      <c r="J638" s="72">
        <f t="shared" si="110"/>
        <v>0</v>
      </c>
      <c r="K638" s="80"/>
      <c r="L638" s="72">
        <f t="shared" si="121"/>
        <v>0</v>
      </c>
      <c r="M638" s="72">
        <f>0</f>
        <v>0</v>
      </c>
      <c r="N638" s="72">
        <f t="shared" si="115"/>
        <v>0</v>
      </c>
      <c r="O638" s="72">
        <f t="shared" si="116"/>
        <v>0</v>
      </c>
      <c r="P638" s="72">
        <f t="shared" si="117"/>
        <v>0</v>
      </c>
      <c r="Q638" s="72">
        <f t="shared" si="111"/>
        <v>0</v>
      </c>
      <c r="R638" s="74">
        <f t="shared" si="118"/>
        <v>0</v>
      </c>
      <c r="S638" s="75">
        <f>IF(I638&gt;0,Q638-(SUM($J$7:J638)+$E$35),0)</f>
        <v>0</v>
      </c>
      <c r="T638" s="76">
        <f t="shared" si="119"/>
        <v>1</v>
      </c>
      <c r="U638" s="76">
        <f t="shared" si="120"/>
        <v>0</v>
      </c>
      <c r="V638" s="77">
        <f t="shared" si="112"/>
        <v>444</v>
      </c>
      <c r="W638" s="78">
        <f t="shared" si="113"/>
        <v>0</v>
      </c>
    </row>
    <row r="639" spans="9:23" x14ac:dyDescent="0.25">
      <c r="I639" s="79">
        <f t="shared" si="114"/>
        <v>0</v>
      </c>
      <c r="J639" s="72">
        <f t="shared" si="110"/>
        <v>0</v>
      </c>
      <c r="K639" s="80"/>
      <c r="L639" s="72">
        <f t="shared" si="121"/>
        <v>0</v>
      </c>
      <c r="M639" s="72">
        <f>0</f>
        <v>0</v>
      </c>
      <c r="N639" s="72">
        <f t="shared" si="115"/>
        <v>0</v>
      </c>
      <c r="O639" s="72">
        <f t="shared" si="116"/>
        <v>0</v>
      </c>
      <c r="P639" s="72">
        <f t="shared" si="117"/>
        <v>0</v>
      </c>
      <c r="Q639" s="72">
        <f t="shared" si="111"/>
        <v>0</v>
      </c>
      <c r="R639" s="74">
        <f t="shared" si="118"/>
        <v>0</v>
      </c>
      <c r="S639" s="75">
        <f>IF(I639&gt;0,Q639-(SUM($J$7:J639)+$E$35),0)</f>
        <v>0</v>
      </c>
      <c r="T639" s="76">
        <f t="shared" si="119"/>
        <v>1</v>
      </c>
      <c r="U639" s="76">
        <f t="shared" si="120"/>
        <v>0</v>
      </c>
      <c r="V639" s="77">
        <f t="shared" si="112"/>
        <v>444</v>
      </c>
      <c r="W639" s="78">
        <f t="shared" si="113"/>
        <v>0</v>
      </c>
    </row>
    <row r="640" spans="9:23" x14ac:dyDescent="0.25">
      <c r="I640" s="79">
        <f t="shared" si="114"/>
        <v>0</v>
      </c>
      <c r="J640" s="72">
        <f t="shared" si="110"/>
        <v>0</v>
      </c>
      <c r="K640" s="80"/>
      <c r="L640" s="72">
        <f t="shared" si="121"/>
        <v>0</v>
      </c>
      <c r="M640" s="72">
        <f>0</f>
        <v>0</v>
      </c>
      <c r="N640" s="72">
        <f t="shared" si="115"/>
        <v>0</v>
      </c>
      <c r="O640" s="72">
        <f t="shared" si="116"/>
        <v>0</v>
      </c>
      <c r="P640" s="72">
        <f t="shared" si="117"/>
        <v>0</v>
      </c>
      <c r="Q640" s="72">
        <f t="shared" si="111"/>
        <v>0</v>
      </c>
      <c r="R640" s="74">
        <f t="shared" si="118"/>
        <v>0</v>
      </c>
      <c r="S640" s="75">
        <f>IF(I640&gt;0,Q640-(SUM($J$7:J640)+$E$35),0)</f>
        <v>0</v>
      </c>
      <c r="T640" s="76">
        <f t="shared" si="119"/>
        <v>1</v>
      </c>
      <c r="U640" s="76">
        <f t="shared" si="120"/>
        <v>0</v>
      </c>
      <c r="V640" s="77">
        <f t="shared" si="112"/>
        <v>444</v>
      </c>
      <c r="W640" s="78">
        <f t="shared" si="113"/>
        <v>0</v>
      </c>
    </row>
    <row r="641" spans="9:23" x14ac:dyDescent="0.25">
      <c r="I641" s="79">
        <f t="shared" si="114"/>
        <v>0</v>
      </c>
      <c r="J641" s="72">
        <f t="shared" si="110"/>
        <v>0</v>
      </c>
      <c r="K641" s="80"/>
      <c r="L641" s="72">
        <f t="shared" si="121"/>
        <v>0</v>
      </c>
      <c r="M641" s="72">
        <f>0</f>
        <v>0</v>
      </c>
      <c r="N641" s="72">
        <f t="shared" si="115"/>
        <v>0</v>
      </c>
      <c r="O641" s="72">
        <f t="shared" si="116"/>
        <v>0</v>
      </c>
      <c r="P641" s="72">
        <f t="shared" si="117"/>
        <v>0</v>
      </c>
      <c r="Q641" s="72">
        <f t="shared" si="111"/>
        <v>0</v>
      </c>
      <c r="R641" s="74">
        <f t="shared" si="118"/>
        <v>0</v>
      </c>
      <c r="S641" s="75">
        <f>IF(I641&gt;0,Q641-(SUM($J$7:J641)+$E$35),0)</f>
        <v>0</v>
      </c>
      <c r="T641" s="76">
        <f t="shared" si="119"/>
        <v>1</v>
      </c>
      <c r="U641" s="76">
        <f t="shared" si="120"/>
        <v>0</v>
      </c>
      <c r="V641" s="77">
        <f t="shared" si="112"/>
        <v>444</v>
      </c>
      <c r="W641" s="78">
        <f t="shared" si="113"/>
        <v>0</v>
      </c>
    </row>
    <row r="642" spans="9:23" x14ac:dyDescent="0.25">
      <c r="I642" s="79">
        <f t="shared" si="114"/>
        <v>0</v>
      </c>
      <c r="J642" s="72">
        <f t="shared" si="110"/>
        <v>0</v>
      </c>
      <c r="K642" s="80"/>
      <c r="L642" s="72">
        <f t="shared" si="121"/>
        <v>0</v>
      </c>
      <c r="M642" s="72">
        <f>0</f>
        <v>0</v>
      </c>
      <c r="N642" s="72">
        <f t="shared" si="115"/>
        <v>0</v>
      </c>
      <c r="O642" s="72">
        <f t="shared" si="116"/>
        <v>0</v>
      </c>
      <c r="P642" s="72">
        <f t="shared" si="117"/>
        <v>0</v>
      </c>
      <c r="Q642" s="72">
        <f t="shared" si="111"/>
        <v>0</v>
      </c>
      <c r="R642" s="74">
        <f t="shared" si="118"/>
        <v>0</v>
      </c>
      <c r="S642" s="75">
        <f>IF(I642&gt;0,Q642-(SUM($J$7:J642)+$E$35),0)</f>
        <v>0</v>
      </c>
      <c r="T642" s="76">
        <f t="shared" si="119"/>
        <v>1</v>
      </c>
      <c r="U642" s="76">
        <f t="shared" si="120"/>
        <v>0</v>
      </c>
      <c r="V642" s="77">
        <f t="shared" si="112"/>
        <v>444</v>
      </c>
      <c r="W642" s="78">
        <f t="shared" si="113"/>
        <v>0</v>
      </c>
    </row>
    <row r="643" spans="9:23" x14ac:dyDescent="0.25">
      <c r="I643" s="79">
        <f t="shared" si="114"/>
        <v>0</v>
      </c>
      <c r="J643" s="72">
        <f t="shared" si="110"/>
        <v>0</v>
      </c>
      <c r="K643" s="80"/>
      <c r="L643" s="72">
        <f t="shared" si="121"/>
        <v>0</v>
      </c>
      <c r="M643" s="72">
        <f>0</f>
        <v>0</v>
      </c>
      <c r="N643" s="72">
        <f t="shared" si="115"/>
        <v>0</v>
      </c>
      <c r="O643" s="72">
        <f t="shared" si="116"/>
        <v>0</v>
      </c>
      <c r="P643" s="72">
        <f t="shared" si="117"/>
        <v>0</v>
      </c>
      <c r="Q643" s="72">
        <f t="shared" si="111"/>
        <v>0</v>
      </c>
      <c r="R643" s="74">
        <f t="shared" si="118"/>
        <v>0</v>
      </c>
      <c r="S643" s="75">
        <f>IF(I643&gt;0,Q643-(SUM($J$7:J643)+$E$35),0)</f>
        <v>0</v>
      </c>
      <c r="T643" s="76">
        <f t="shared" si="119"/>
        <v>1</v>
      </c>
      <c r="U643" s="76">
        <f t="shared" si="120"/>
        <v>0</v>
      </c>
      <c r="V643" s="77">
        <f t="shared" si="112"/>
        <v>444</v>
      </c>
      <c r="W643" s="78">
        <f t="shared" si="113"/>
        <v>0</v>
      </c>
    </row>
    <row r="644" spans="9:23" x14ac:dyDescent="0.25">
      <c r="I644" s="79">
        <f t="shared" si="114"/>
        <v>0</v>
      </c>
      <c r="J644" s="72">
        <f t="shared" si="110"/>
        <v>0</v>
      </c>
      <c r="K644" s="80"/>
      <c r="L644" s="72">
        <f t="shared" si="121"/>
        <v>0</v>
      </c>
      <c r="M644" s="72">
        <f>0</f>
        <v>0</v>
      </c>
      <c r="N644" s="72">
        <f t="shared" si="115"/>
        <v>0</v>
      </c>
      <c r="O644" s="72">
        <f t="shared" si="116"/>
        <v>0</v>
      </c>
      <c r="P644" s="72">
        <f t="shared" si="117"/>
        <v>0</v>
      </c>
      <c r="Q644" s="72">
        <f t="shared" si="111"/>
        <v>0</v>
      </c>
      <c r="R644" s="74">
        <f t="shared" si="118"/>
        <v>0</v>
      </c>
      <c r="S644" s="75">
        <f>IF(I644&gt;0,Q644-(SUM($J$7:J644)+$E$35),0)</f>
        <v>0</v>
      </c>
      <c r="T644" s="76">
        <f t="shared" si="119"/>
        <v>1</v>
      </c>
      <c r="U644" s="76">
        <f t="shared" si="120"/>
        <v>0</v>
      </c>
      <c r="V644" s="77">
        <f t="shared" si="112"/>
        <v>444</v>
      </c>
      <c r="W644" s="78">
        <f t="shared" si="113"/>
        <v>0</v>
      </c>
    </row>
    <row r="645" spans="9:23" x14ac:dyDescent="0.25">
      <c r="I645" s="79">
        <f t="shared" si="114"/>
        <v>0</v>
      </c>
      <c r="J645" s="72">
        <f t="shared" si="110"/>
        <v>0</v>
      </c>
      <c r="K645" s="80"/>
      <c r="L645" s="72">
        <f t="shared" si="121"/>
        <v>0</v>
      </c>
      <c r="M645" s="72">
        <f>0</f>
        <v>0</v>
      </c>
      <c r="N645" s="72">
        <f t="shared" si="115"/>
        <v>0</v>
      </c>
      <c r="O645" s="72">
        <f t="shared" si="116"/>
        <v>0</v>
      </c>
      <c r="P645" s="72">
        <f t="shared" si="117"/>
        <v>0</v>
      </c>
      <c r="Q645" s="72">
        <f t="shared" si="111"/>
        <v>0</v>
      </c>
      <c r="R645" s="74">
        <f t="shared" si="118"/>
        <v>0</v>
      </c>
      <c r="S645" s="75">
        <f>IF(I645&gt;0,Q645-(SUM($J$7:J645)+$E$35),0)</f>
        <v>0</v>
      </c>
      <c r="T645" s="76">
        <f t="shared" si="119"/>
        <v>1</v>
      </c>
      <c r="U645" s="76">
        <f t="shared" si="120"/>
        <v>0</v>
      </c>
      <c r="V645" s="77">
        <f t="shared" si="112"/>
        <v>444</v>
      </c>
      <c r="W645" s="78">
        <f t="shared" si="113"/>
        <v>0</v>
      </c>
    </row>
    <row r="646" spans="9:23" x14ac:dyDescent="0.25">
      <c r="I646" s="79">
        <f t="shared" si="114"/>
        <v>0</v>
      </c>
      <c r="J646" s="72">
        <f t="shared" si="110"/>
        <v>0</v>
      </c>
      <c r="K646" s="80"/>
      <c r="L646" s="72">
        <f t="shared" si="121"/>
        <v>0</v>
      </c>
      <c r="M646" s="72">
        <f>0</f>
        <v>0</v>
      </c>
      <c r="N646" s="72">
        <f t="shared" si="115"/>
        <v>0</v>
      </c>
      <c r="O646" s="72">
        <f t="shared" si="116"/>
        <v>0</v>
      </c>
      <c r="P646" s="72">
        <f t="shared" si="117"/>
        <v>0</v>
      </c>
      <c r="Q646" s="72">
        <f t="shared" si="111"/>
        <v>0</v>
      </c>
      <c r="R646" s="74">
        <f t="shared" si="118"/>
        <v>0</v>
      </c>
      <c r="S646" s="75">
        <f>IF(I646&gt;0,Q646-(SUM($J$7:J646)+$E$35),0)</f>
        <v>0</v>
      </c>
      <c r="T646" s="76">
        <f t="shared" si="119"/>
        <v>1</v>
      </c>
      <c r="U646" s="76">
        <f t="shared" si="120"/>
        <v>0</v>
      </c>
      <c r="V646" s="77">
        <f t="shared" si="112"/>
        <v>444</v>
      </c>
      <c r="W646" s="78">
        <f t="shared" si="113"/>
        <v>0</v>
      </c>
    </row>
    <row r="647" spans="9:23" x14ac:dyDescent="0.25">
      <c r="I647" s="79">
        <f t="shared" si="114"/>
        <v>0</v>
      </c>
      <c r="J647" s="72">
        <f t="shared" ref="J647:J710" si="122">(IF(I647&gt;0,$J$5,0))</f>
        <v>0</v>
      </c>
      <c r="K647" s="80"/>
      <c r="L647" s="72">
        <f t="shared" si="121"/>
        <v>0</v>
      </c>
      <c r="M647" s="72">
        <f>0</f>
        <v>0</v>
      </c>
      <c r="N647" s="72">
        <f t="shared" si="115"/>
        <v>0</v>
      </c>
      <c r="O647" s="72">
        <f t="shared" si="116"/>
        <v>0</v>
      </c>
      <c r="P647" s="72">
        <f t="shared" si="117"/>
        <v>0</v>
      </c>
      <c r="Q647" s="72">
        <f t="shared" ref="Q647:Q710" si="123">O647+P647</f>
        <v>0</v>
      </c>
      <c r="R647" s="74">
        <f t="shared" si="118"/>
        <v>0</v>
      </c>
      <c r="S647" s="75">
        <f>IF(I647&gt;0,Q647-(SUM($J$7:J647)+$E$35),0)</f>
        <v>0</v>
      </c>
      <c r="T647" s="76">
        <f t="shared" si="119"/>
        <v>1</v>
      </c>
      <c r="U647" s="76">
        <f t="shared" si="120"/>
        <v>0</v>
      </c>
      <c r="V647" s="77">
        <f t="shared" ref="V647:V710" si="124">$I$5-I648</f>
        <v>444</v>
      </c>
      <c r="W647" s="78">
        <f t="shared" ref="W647:W710" si="125">Q647</f>
        <v>0</v>
      </c>
    </row>
    <row r="648" spans="9:23" x14ac:dyDescent="0.25">
      <c r="I648" s="79">
        <f t="shared" ref="I648:I711" si="126">IF(I647-1&gt;0,I647-1,0)</f>
        <v>0</v>
      </c>
      <c r="J648" s="72">
        <f t="shared" si="122"/>
        <v>0</v>
      </c>
      <c r="K648" s="80"/>
      <c r="L648" s="72">
        <f t="shared" si="121"/>
        <v>0</v>
      </c>
      <c r="M648" s="72">
        <f>0</f>
        <v>0</v>
      </c>
      <c r="N648" s="72">
        <f t="shared" ref="N648:N711" si="127">IF(I648&gt;0,O648*($N$5/12),0)</f>
        <v>0</v>
      </c>
      <c r="O648" s="72">
        <f t="shared" ref="O648:O711" si="128">IF(I648&gt;0,(Q647+R648)*(1-($N$5/12)),0)</f>
        <v>0</v>
      </c>
      <c r="P648" s="72">
        <f t="shared" ref="P648:P711" si="129">O648*($B$15/12)</f>
        <v>0</v>
      </c>
      <c r="Q648" s="72">
        <f t="shared" si="123"/>
        <v>0</v>
      </c>
      <c r="R648" s="74">
        <f t="shared" ref="R648:R711" si="130">IF(I648&gt;0,(J648-K648-L648-M648),0)</f>
        <v>0</v>
      </c>
      <c r="S648" s="75">
        <f>IF(I648&gt;0,Q648-(SUM($J$7:J648)+$E$35),0)</f>
        <v>0</v>
      </c>
      <c r="T648" s="76">
        <f t="shared" ref="T648:T711" si="131">IF(S648&lt;0,0,1)</f>
        <v>1</v>
      </c>
      <c r="U648" s="76">
        <f t="shared" ref="U648:U711" si="132">T649-T648</f>
        <v>0</v>
      </c>
      <c r="V648" s="77">
        <f t="shared" si="124"/>
        <v>444</v>
      </c>
      <c r="W648" s="78">
        <f t="shared" si="125"/>
        <v>0</v>
      </c>
    </row>
    <row r="649" spans="9:23" x14ac:dyDescent="0.25">
      <c r="I649" s="79">
        <f t="shared" si="126"/>
        <v>0</v>
      </c>
      <c r="J649" s="72">
        <f t="shared" si="122"/>
        <v>0</v>
      </c>
      <c r="K649" s="80"/>
      <c r="L649" s="72">
        <f t="shared" si="121"/>
        <v>0</v>
      </c>
      <c r="M649" s="72">
        <f>0</f>
        <v>0</v>
      </c>
      <c r="N649" s="72">
        <f t="shared" si="127"/>
        <v>0</v>
      </c>
      <c r="O649" s="72">
        <f t="shared" si="128"/>
        <v>0</v>
      </c>
      <c r="P649" s="72">
        <f t="shared" si="129"/>
        <v>0</v>
      </c>
      <c r="Q649" s="72">
        <f t="shared" si="123"/>
        <v>0</v>
      </c>
      <c r="R649" s="74">
        <f t="shared" si="130"/>
        <v>0</v>
      </c>
      <c r="S649" s="75">
        <f>IF(I649&gt;0,Q649-(SUM($J$7:J649)+$E$35),0)</f>
        <v>0</v>
      </c>
      <c r="T649" s="76">
        <f t="shared" si="131"/>
        <v>1</v>
      </c>
      <c r="U649" s="76">
        <f t="shared" si="132"/>
        <v>0</v>
      </c>
      <c r="V649" s="77">
        <f t="shared" si="124"/>
        <v>444</v>
      </c>
      <c r="W649" s="78">
        <f t="shared" si="125"/>
        <v>0</v>
      </c>
    </row>
    <row r="650" spans="9:23" x14ac:dyDescent="0.25">
      <c r="I650" s="79">
        <f t="shared" si="126"/>
        <v>0</v>
      </c>
      <c r="J650" s="72">
        <f t="shared" si="122"/>
        <v>0</v>
      </c>
      <c r="K650" s="80"/>
      <c r="L650" s="72">
        <f t="shared" si="121"/>
        <v>0</v>
      </c>
      <c r="M650" s="72">
        <f>0</f>
        <v>0</v>
      </c>
      <c r="N650" s="72">
        <f t="shared" si="127"/>
        <v>0</v>
      </c>
      <c r="O650" s="72">
        <f t="shared" si="128"/>
        <v>0</v>
      </c>
      <c r="P650" s="72">
        <f t="shared" si="129"/>
        <v>0</v>
      </c>
      <c r="Q650" s="72">
        <f t="shared" si="123"/>
        <v>0</v>
      </c>
      <c r="R650" s="74">
        <f t="shared" si="130"/>
        <v>0</v>
      </c>
      <c r="S650" s="75">
        <f>IF(I650&gt;0,Q650-(SUM($J$7:J650)+$E$35),0)</f>
        <v>0</v>
      </c>
      <c r="T650" s="76">
        <f t="shared" si="131"/>
        <v>1</v>
      </c>
      <c r="U650" s="76">
        <f t="shared" si="132"/>
        <v>0</v>
      </c>
      <c r="V650" s="77">
        <f t="shared" si="124"/>
        <v>444</v>
      </c>
      <c r="W650" s="78">
        <f t="shared" si="125"/>
        <v>0</v>
      </c>
    </row>
    <row r="651" spans="9:23" x14ac:dyDescent="0.25">
      <c r="I651" s="79">
        <f t="shared" si="126"/>
        <v>0</v>
      </c>
      <c r="J651" s="72">
        <f t="shared" si="122"/>
        <v>0</v>
      </c>
      <c r="K651" s="80"/>
      <c r="L651" s="72">
        <f t="shared" si="121"/>
        <v>0</v>
      </c>
      <c r="M651" s="72">
        <f>0</f>
        <v>0</v>
      </c>
      <c r="N651" s="72">
        <f t="shared" si="127"/>
        <v>0</v>
      </c>
      <c r="O651" s="72">
        <f t="shared" si="128"/>
        <v>0</v>
      </c>
      <c r="P651" s="72">
        <f t="shared" si="129"/>
        <v>0</v>
      </c>
      <c r="Q651" s="72">
        <f t="shared" si="123"/>
        <v>0</v>
      </c>
      <c r="R651" s="74">
        <f t="shared" si="130"/>
        <v>0</v>
      </c>
      <c r="S651" s="75">
        <f>IF(I651&gt;0,Q651-(SUM($J$7:J651)+$E$35),0)</f>
        <v>0</v>
      </c>
      <c r="T651" s="76">
        <f t="shared" si="131"/>
        <v>1</v>
      </c>
      <c r="U651" s="76">
        <f t="shared" si="132"/>
        <v>0</v>
      </c>
      <c r="V651" s="77">
        <f t="shared" si="124"/>
        <v>444</v>
      </c>
      <c r="W651" s="78">
        <f t="shared" si="125"/>
        <v>0</v>
      </c>
    </row>
    <row r="652" spans="9:23" x14ac:dyDescent="0.25">
      <c r="I652" s="79">
        <f t="shared" si="126"/>
        <v>0</v>
      </c>
      <c r="J652" s="72">
        <f t="shared" si="122"/>
        <v>0</v>
      </c>
      <c r="K652" s="80"/>
      <c r="L652" s="72">
        <f t="shared" si="121"/>
        <v>0</v>
      </c>
      <c r="M652" s="72">
        <f>0</f>
        <v>0</v>
      </c>
      <c r="N652" s="72">
        <f t="shared" si="127"/>
        <v>0</v>
      </c>
      <c r="O652" s="72">
        <f t="shared" si="128"/>
        <v>0</v>
      </c>
      <c r="P652" s="72">
        <f t="shared" si="129"/>
        <v>0</v>
      </c>
      <c r="Q652" s="72">
        <f t="shared" si="123"/>
        <v>0</v>
      </c>
      <c r="R652" s="74">
        <f t="shared" si="130"/>
        <v>0</v>
      </c>
      <c r="S652" s="75">
        <f>IF(I652&gt;0,Q652-(SUM($J$7:J652)+$E$35),0)</f>
        <v>0</v>
      </c>
      <c r="T652" s="76">
        <f t="shared" si="131"/>
        <v>1</v>
      </c>
      <c r="U652" s="76">
        <f t="shared" si="132"/>
        <v>0</v>
      </c>
      <c r="V652" s="77">
        <f t="shared" si="124"/>
        <v>444</v>
      </c>
      <c r="W652" s="78">
        <f t="shared" si="125"/>
        <v>0</v>
      </c>
    </row>
    <row r="653" spans="9:23" x14ac:dyDescent="0.25">
      <c r="I653" s="79">
        <f t="shared" si="126"/>
        <v>0</v>
      </c>
      <c r="J653" s="72">
        <f t="shared" si="122"/>
        <v>0</v>
      </c>
      <c r="K653" s="80"/>
      <c r="L653" s="72">
        <f t="shared" si="121"/>
        <v>0</v>
      </c>
      <c r="M653" s="72">
        <f>0</f>
        <v>0</v>
      </c>
      <c r="N653" s="72">
        <f t="shared" si="127"/>
        <v>0</v>
      </c>
      <c r="O653" s="72">
        <f t="shared" si="128"/>
        <v>0</v>
      </c>
      <c r="P653" s="72">
        <f t="shared" si="129"/>
        <v>0</v>
      </c>
      <c r="Q653" s="72">
        <f t="shared" si="123"/>
        <v>0</v>
      </c>
      <c r="R653" s="74">
        <f t="shared" si="130"/>
        <v>0</v>
      </c>
      <c r="S653" s="75">
        <f>IF(I653&gt;0,Q653-(SUM($J$7:J653)+$E$35),0)</f>
        <v>0</v>
      </c>
      <c r="T653" s="76">
        <f t="shared" si="131"/>
        <v>1</v>
      </c>
      <c r="U653" s="76">
        <f t="shared" si="132"/>
        <v>0</v>
      </c>
      <c r="V653" s="77">
        <f t="shared" si="124"/>
        <v>444</v>
      </c>
      <c r="W653" s="78">
        <f t="shared" si="125"/>
        <v>0</v>
      </c>
    </row>
    <row r="654" spans="9:23" x14ac:dyDescent="0.25">
      <c r="I654" s="79">
        <f t="shared" si="126"/>
        <v>0</v>
      </c>
      <c r="J654" s="72">
        <f t="shared" si="122"/>
        <v>0</v>
      </c>
      <c r="K654" s="80"/>
      <c r="L654" s="72">
        <f t="shared" si="121"/>
        <v>0</v>
      </c>
      <c r="M654" s="72">
        <f>0</f>
        <v>0</v>
      </c>
      <c r="N654" s="72">
        <f t="shared" si="127"/>
        <v>0</v>
      </c>
      <c r="O654" s="72">
        <f t="shared" si="128"/>
        <v>0</v>
      </c>
      <c r="P654" s="72">
        <f t="shared" si="129"/>
        <v>0</v>
      </c>
      <c r="Q654" s="72">
        <f t="shared" si="123"/>
        <v>0</v>
      </c>
      <c r="R654" s="74">
        <f t="shared" si="130"/>
        <v>0</v>
      </c>
      <c r="S654" s="75">
        <f>IF(I654&gt;0,Q654-(SUM($J$7:J654)+$E$35),0)</f>
        <v>0</v>
      </c>
      <c r="T654" s="76">
        <f t="shared" si="131"/>
        <v>1</v>
      </c>
      <c r="U654" s="76">
        <f t="shared" si="132"/>
        <v>0</v>
      </c>
      <c r="V654" s="77">
        <f t="shared" si="124"/>
        <v>444</v>
      </c>
      <c r="W654" s="78">
        <f t="shared" si="125"/>
        <v>0</v>
      </c>
    </row>
    <row r="655" spans="9:23" x14ac:dyDescent="0.25">
      <c r="I655" s="79">
        <f t="shared" si="126"/>
        <v>0</v>
      </c>
      <c r="J655" s="72">
        <f t="shared" si="122"/>
        <v>0</v>
      </c>
      <c r="K655" s="80"/>
      <c r="L655" s="72">
        <f t="shared" si="121"/>
        <v>0</v>
      </c>
      <c r="M655" s="72">
        <f>0</f>
        <v>0</v>
      </c>
      <c r="N655" s="72">
        <f t="shared" si="127"/>
        <v>0</v>
      </c>
      <c r="O655" s="72">
        <f t="shared" si="128"/>
        <v>0</v>
      </c>
      <c r="P655" s="72">
        <f t="shared" si="129"/>
        <v>0</v>
      </c>
      <c r="Q655" s="72">
        <f t="shared" si="123"/>
        <v>0</v>
      </c>
      <c r="R655" s="74">
        <f t="shared" si="130"/>
        <v>0</v>
      </c>
      <c r="S655" s="75">
        <f>IF(I655&gt;0,Q655-(SUM($J$7:J655)+$E$35),0)</f>
        <v>0</v>
      </c>
      <c r="T655" s="76">
        <f t="shared" si="131"/>
        <v>1</v>
      </c>
      <c r="U655" s="76">
        <f t="shared" si="132"/>
        <v>0</v>
      </c>
      <c r="V655" s="77">
        <f t="shared" si="124"/>
        <v>444</v>
      </c>
      <c r="W655" s="78">
        <f t="shared" si="125"/>
        <v>0</v>
      </c>
    </row>
    <row r="656" spans="9:23" x14ac:dyDescent="0.25">
      <c r="I656" s="79">
        <f t="shared" si="126"/>
        <v>0</v>
      </c>
      <c r="J656" s="72">
        <f t="shared" si="122"/>
        <v>0</v>
      </c>
      <c r="K656" s="80"/>
      <c r="L656" s="72">
        <f t="shared" si="121"/>
        <v>0</v>
      </c>
      <c r="M656" s="72">
        <f>0</f>
        <v>0</v>
      </c>
      <c r="N656" s="72">
        <f t="shared" si="127"/>
        <v>0</v>
      </c>
      <c r="O656" s="72">
        <f t="shared" si="128"/>
        <v>0</v>
      </c>
      <c r="P656" s="72">
        <f t="shared" si="129"/>
        <v>0</v>
      </c>
      <c r="Q656" s="72">
        <f t="shared" si="123"/>
        <v>0</v>
      </c>
      <c r="R656" s="74">
        <f t="shared" si="130"/>
        <v>0</v>
      </c>
      <c r="S656" s="75">
        <f>IF(I656&gt;0,Q656-(SUM($J$7:J656)+$E$35),0)</f>
        <v>0</v>
      </c>
      <c r="T656" s="76">
        <f t="shared" si="131"/>
        <v>1</v>
      </c>
      <c r="U656" s="76">
        <f t="shared" si="132"/>
        <v>0</v>
      </c>
      <c r="V656" s="77">
        <f t="shared" si="124"/>
        <v>444</v>
      </c>
      <c r="W656" s="78">
        <f t="shared" si="125"/>
        <v>0</v>
      </c>
    </row>
    <row r="657" spans="9:23" x14ac:dyDescent="0.25">
      <c r="I657" s="79">
        <f t="shared" si="126"/>
        <v>0</v>
      </c>
      <c r="J657" s="72">
        <f t="shared" si="122"/>
        <v>0</v>
      </c>
      <c r="K657" s="80"/>
      <c r="L657" s="72">
        <f t="shared" si="121"/>
        <v>0</v>
      </c>
      <c r="M657" s="72">
        <f>0</f>
        <v>0</v>
      </c>
      <c r="N657" s="72">
        <f t="shared" si="127"/>
        <v>0</v>
      </c>
      <c r="O657" s="72">
        <f t="shared" si="128"/>
        <v>0</v>
      </c>
      <c r="P657" s="72">
        <f t="shared" si="129"/>
        <v>0</v>
      </c>
      <c r="Q657" s="72">
        <f t="shared" si="123"/>
        <v>0</v>
      </c>
      <c r="R657" s="74">
        <f t="shared" si="130"/>
        <v>0</v>
      </c>
      <c r="S657" s="75">
        <f>IF(I657&gt;0,Q657-(SUM($J$7:J657)+$E$35),0)</f>
        <v>0</v>
      </c>
      <c r="T657" s="76">
        <f t="shared" si="131"/>
        <v>1</v>
      </c>
      <c r="U657" s="76">
        <f t="shared" si="132"/>
        <v>0</v>
      </c>
      <c r="V657" s="77">
        <f t="shared" si="124"/>
        <v>444</v>
      </c>
      <c r="W657" s="78">
        <f t="shared" si="125"/>
        <v>0</v>
      </c>
    </row>
    <row r="658" spans="9:23" x14ac:dyDescent="0.25">
      <c r="I658" s="79">
        <f t="shared" si="126"/>
        <v>0</v>
      </c>
      <c r="J658" s="72">
        <f t="shared" si="122"/>
        <v>0</v>
      </c>
      <c r="K658" s="80"/>
      <c r="L658" s="72">
        <f t="shared" si="121"/>
        <v>0</v>
      </c>
      <c r="M658" s="72">
        <f>0</f>
        <v>0</v>
      </c>
      <c r="N658" s="72">
        <f t="shared" si="127"/>
        <v>0</v>
      </c>
      <c r="O658" s="72">
        <f t="shared" si="128"/>
        <v>0</v>
      </c>
      <c r="P658" s="72">
        <f t="shared" si="129"/>
        <v>0</v>
      </c>
      <c r="Q658" s="72">
        <f t="shared" si="123"/>
        <v>0</v>
      </c>
      <c r="R658" s="74">
        <f t="shared" si="130"/>
        <v>0</v>
      </c>
      <c r="S658" s="75">
        <f>IF(I658&gt;0,Q658-(SUM($J$7:J658)+$E$35),0)</f>
        <v>0</v>
      </c>
      <c r="T658" s="76">
        <f t="shared" si="131"/>
        <v>1</v>
      </c>
      <c r="U658" s="76">
        <f t="shared" si="132"/>
        <v>0</v>
      </c>
      <c r="V658" s="77">
        <f t="shared" si="124"/>
        <v>444</v>
      </c>
      <c r="W658" s="78">
        <f t="shared" si="125"/>
        <v>0</v>
      </c>
    </row>
    <row r="659" spans="9:23" x14ac:dyDescent="0.25">
      <c r="I659" s="79">
        <f t="shared" si="126"/>
        <v>0</v>
      </c>
      <c r="J659" s="72">
        <f t="shared" si="122"/>
        <v>0</v>
      </c>
      <c r="K659" s="80"/>
      <c r="L659" s="72">
        <f t="shared" si="121"/>
        <v>0</v>
      </c>
      <c r="M659" s="72">
        <f>0</f>
        <v>0</v>
      </c>
      <c r="N659" s="72">
        <f t="shared" si="127"/>
        <v>0</v>
      </c>
      <c r="O659" s="72">
        <f t="shared" si="128"/>
        <v>0</v>
      </c>
      <c r="P659" s="72">
        <f t="shared" si="129"/>
        <v>0</v>
      </c>
      <c r="Q659" s="72">
        <f t="shared" si="123"/>
        <v>0</v>
      </c>
      <c r="R659" s="74">
        <f t="shared" si="130"/>
        <v>0</v>
      </c>
      <c r="S659" s="75">
        <f>IF(I659&gt;0,Q659-(SUM($J$7:J659)+$E$35),0)</f>
        <v>0</v>
      </c>
      <c r="T659" s="76">
        <f t="shared" si="131"/>
        <v>1</v>
      </c>
      <c r="U659" s="76">
        <f t="shared" si="132"/>
        <v>0</v>
      </c>
      <c r="V659" s="77">
        <f t="shared" si="124"/>
        <v>444</v>
      </c>
      <c r="W659" s="78">
        <f t="shared" si="125"/>
        <v>0</v>
      </c>
    </row>
    <row r="660" spans="9:23" x14ac:dyDescent="0.25">
      <c r="I660" s="79">
        <f t="shared" si="126"/>
        <v>0</v>
      </c>
      <c r="J660" s="72">
        <f t="shared" si="122"/>
        <v>0</v>
      </c>
      <c r="K660" s="80"/>
      <c r="L660" s="72">
        <f t="shared" si="121"/>
        <v>0</v>
      </c>
      <c r="M660" s="72">
        <f>0</f>
        <v>0</v>
      </c>
      <c r="N660" s="72">
        <f t="shared" si="127"/>
        <v>0</v>
      </c>
      <c r="O660" s="72">
        <f t="shared" si="128"/>
        <v>0</v>
      </c>
      <c r="P660" s="72">
        <f t="shared" si="129"/>
        <v>0</v>
      </c>
      <c r="Q660" s="72">
        <f t="shared" si="123"/>
        <v>0</v>
      </c>
      <c r="R660" s="74">
        <f t="shared" si="130"/>
        <v>0</v>
      </c>
      <c r="S660" s="75">
        <f>IF(I660&gt;0,Q660-(SUM($J$7:J660)+$E$35),0)</f>
        <v>0</v>
      </c>
      <c r="T660" s="76">
        <f t="shared" si="131"/>
        <v>1</v>
      </c>
      <c r="U660" s="76">
        <f t="shared" si="132"/>
        <v>0</v>
      </c>
      <c r="V660" s="77">
        <f t="shared" si="124"/>
        <v>444</v>
      </c>
      <c r="W660" s="78">
        <f t="shared" si="125"/>
        <v>0</v>
      </c>
    </row>
    <row r="661" spans="9:23" x14ac:dyDescent="0.25">
      <c r="I661" s="79">
        <f t="shared" si="126"/>
        <v>0</v>
      </c>
      <c r="J661" s="72">
        <f t="shared" si="122"/>
        <v>0</v>
      </c>
      <c r="K661" s="80"/>
      <c r="L661" s="72">
        <f t="shared" si="121"/>
        <v>0</v>
      </c>
      <c r="M661" s="72">
        <f>0</f>
        <v>0</v>
      </c>
      <c r="N661" s="72">
        <f t="shared" si="127"/>
        <v>0</v>
      </c>
      <c r="O661" s="72">
        <f t="shared" si="128"/>
        <v>0</v>
      </c>
      <c r="P661" s="72">
        <f t="shared" si="129"/>
        <v>0</v>
      </c>
      <c r="Q661" s="72">
        <f t="shared" si="123"/>
        <v>0</v>
      </c>
      <c r="R661" s="74">
        <f t="shared" si="130"/>
        <v>0</v>
      </c>
      <c r="S661" s="75">
        <f>IF(I661&gt;0,Q661-(SUM($J$7:J661)+$E$35),0)</f>
        <v>0</v>
      </c>
      <c r="T661" s="76">
        <f t="shared" si="131"/>
        <v>1</v>
      </c>
      <c r="U661" s="76">
        <f t="shared" si="132"/>
        <v>0</v>
      </c>
      <c r="V661" s="77">
        <f t="shared" si="124"/>
        <v>444</v>
      </c>
      <c r="W661" s="78">
        <f t="shared" si="125"/>
        <v>0</v>
      </c>
    </row>
    <row r="662" spans="9:23" x14ac:dyDescent="0.25">
      <c r="I662" s="79">
        <f t="shared" si="126"/>
        <v>0</v>
      </c>
      <c r="J662" s="72">
        <f t="shared" si="122"/>
        <v>0</v>
      </c>
      <c r="K662" s="80"/>
      <c r="L662" s="72">
        <f t="shared" si="121"/>
        <v>0</v>
      </c>
      <c r="M662" s="72">
        <f>0</f>
        <v>0</v>
      </c>
      <c r="N662" s="72">
        <f t="shared" si="127"/>
        <v>0</v>
      </c>
      <c r="O662" s="72">
        <f t="shared" si="128"/>
        <v>0</v>
      </c>
      <c r="P662" s="72">
        <f t="shared" si="129"/>
        <v>0</v>
      </c>
      <c r="Q662" s="72">
        <f t="shared" si="123"/>
        <v>0</v>
      </c>
      <c r="R662" s="74">
        <f t="shared" si="130"/>
        <v>0</v>
      </c>
      <c r="S662" s="75">
        <f>IF(I662&gt;0,Q662-(SUM($J$7:J662)+$E$35),0)</f>
        <v>0</v>
      </c>
      <c r="T662" s="76">
        <f t="shared" si="131"/>
        <v>1</v>
      </c>
      <c r="U662" s="76">
        <f t="shared" si="132"/>
        <v>0</v>
      </c>
      <c r="V662" s="77">
        <f t="shared" si="124"/>
        <v>444</v>
      </c>
      <c r="W662" s="78">
        <f t="shared" si="125"/>
        <v>0</v>
      </c>
    </row>
    <row r="663" spans="9:23" x14ac:dyDescent="0.25">
      <c r="I663" s="79">
        <f t="shared" si="126"/>
        <v>0</v>
      </c>
      <c r="J663" s="72">
        <f t="shared" si="122"/>
        <v>0</v>
      </c>
      <c r="K663" s="80"/>
      <c r="L663" s="72">
        <f t="shared" si="121"/>
        <v>0</v>
      </c>
      <c r="M663" s="72">
        <f>0</f>
        <v>0</v>
      </c>
      <c r="N663" s="72">
        <f t="shared" si="127"/>
        <v>0</v>
      </c>
      <c r="O663" s="72">
        <f t="shared" si="128"/>
        <v>0</v>
      </c>
      <c r="P663" s="72">
        <f t="shared" si="129"/>
        <v>0</v>
      </c>
      <c r="Q663" s="72">
        <f t="shared" si="123"/>
        <v>0</v>
      </c>
      <c r="R663" s="74">
        <f t="shared" si="130"/>
        <v>0</v>
      </c>
      <c r="S663" s="75">
        <f>IF(I663&gt;0,Q663-(SUM($J$7:J663)+$E$35),0)</f>
        <v>0</v>
      </c>
      <c r="T663" s="76">
        <f t="shared" si="131"/>
        <v>1</v>
      </c>
      <c r="U663" s="76">
        <f t="shared" si="132"/>
        <v>0</v>
      </c>
      <c r="V663" s="77">
        <f t="shared" si="124"/>
        <v>444</v>
      </c>
      <c r="W663" s="78">
        <f t="shared" si="125"/>
        <v>0</v>
      </c>
    </row>
    <row r="664" spans="9:23" x14ac:dyDescent="0.25">
      <c r="I664" s="79">
        <f t="shared" si="126"/>
        <v>0</v>
      </c>
      <c r="J664" s="72">
        <f t="shared" si="122"/>
        <v>0</v>
      </c>
      <c r="K664" s="80"/>
      <c r="L664" s="72">
        <f t="shared" si="121"/>
        <v>0</v>
      </c>
      <c r="M664" s="72">
        <f>0</f>
        <v>0</v>
      </c>
      <c r="N664" s="72">
        <f t="shared" si="127"/>
        <v>0</v>
      </c>
      <c r="O664" s="72">
        <f t="shared" si="128"/>
        <v>0</v>
      </c>
      <c r="P664" s="72">
        <f t="shared" si="129"/>
        <v>0</v>
      </c>
      <c r="Q664" s="72">
        <f t="shared" si="123"/>
        <v>0</v>
      </c>
      <c r="R664" s="74">
        <f t="shared" si="130"/>
        <v>0</v>
      </c>
      <c r="S664" s="75">
        <f>IF(I664&gt;0,Q664-(SUM($J$7:J664)+$E$35),0)</f>
        <v>0</v>
      </c>
      <c r="T664" s="76">
        <f t="shared" si="131"/>
        <v>1</v>
      </c>
      <c r="U664" s="76">
        <f t="shared" si="132"/>
        <v>0</v>
      </c>
      <c r="V664" s="77">
        <f t="shared" si="124"/>
        <v>444</v>
      </c>
      <c r="W664" s="78">
        <f t="shared" si="125"/>
        <v>0</v>
      </c>
    </row>
    <row r="665" spans="9:23" x14ac:dyDescent="0.25">
      <c r="I665" s="79">
        <f t="shared" si="126"/>
        <v>0</v>
      </c>
      <c r="J665" s="72">
        <f t="shared" si="122"/>
        <v>0</v>
      </c>
      <c r="K665" s="80"/>
      <c r="L665" s="72">
        <f t="shared" si="121"/>
        <v>0</v>
      </c>
      <c r="M665" s="72">
        <f>0</f>
        <v>0</v>
      </c>
      <c r="N665" s="72">
        <f t="shared" si="127"/>
        <v>0</v>
      </c>
      <c r="O665" s="72">
        <f t="shared" si="128"/>
        <v>0</v>
      </c>
      <c r="P665" s="72">
        <f t="shared" si="129"/>
        <v>0</v>
      </c>
      <c r="Q665" s="72">
        <f t="shared" si="123"/>
        <v>0</v>
      </c>
      <c r="R665" s="74">
        <f t="shared" si="130"/>
        <v>0</v>
      </c>
      <c r="S665" s="75">
        <f>IF(I665&gt;0,Q665-(SUM($J$7:J665)+$E$35),0)</f>
        <v>0</v>
      </c>
      <c r="T665" s="76">
        <f t="shared" si="131"/>
        <v>1</v>
      </c>
      <c r="U665" s="76">
        <f t="shared" si="132"/>
        <v>0</v>
      </c>
      <c r="V665" s="77">
        <f t="shared" si="124"/>
        <v>444</v>
      </c>
      <c r="W665" s="78">
        <f t="shared" si="125"/>
        <v>0</v>
      </c>
    </row>
    <row r="666" spans="9:23" x14ac:dyDescent="0.25">
      <c r="I666" s="79">
        <f t="shared" si="126"/>
        <v>0</v>
      </c>
      <c r="J666" s="72">
        <f t="shared" si="122"/>
        <v>0</v>
      </c>
      <c r="K666" s="80"/>
      <c r="L666" s="72">
        <f t="shared" si="121"/>
        <v>0</v>
      </c>
      <c r="M666" s="72">
        <f>0</f>
        <v>0</v>
      </c>
      <c r="N666" s="72">
        <f t="shared" si="127"/>
        <v>0</v>
      </c>
      <c r="O666" s="72">
        <f t="shared" si="128"/>
        <v>0</v>
      </c>
      <c r="P666" s="72">
        <f t="shared" si="129"/>
        <v>0</v>
      </c>
      <c r="Q666" s="72">
        <f t="shared" si="123"/>
        <v>0</v>
      </c>
      <c r="R666" s="74">
        <f t="shared" si="130"/>
        <v>0</v>
      </c>
      <c r="S666" s="75">
        <f>IF(I666&gt;0,Q666-(SUM($J$7:J666)+$E$35),0)</f>
        <v>0</v>
      </c>
      <c r="T666" s="76">
        <f t="shared" si="131"/>
        <v>1</v>
      </c>
      <c r="U666" s="76">
        <f t="shared" si="132"/>
        <v>0</v>
      </c>
      <c r="V666" s="77">
        <f t="shared" si="124"/>
        <v>444</v>
      </c>
      <c r="W666" s="78">
        <f t="shared" si="125"/>
        <v>0</v>
      </c>
    </row>
    <row r="667" spans="9:23" x14ac:dyDescent="0.25">
      <c r="I667" s="79">
        <f t="shared" si="126"/>
        <v>0</v>
      </c>
      <c r="J667" s="72">
        <f t="shared" si="122"/>
        <v>0</v>
      </c>
      <c r="K667" s="80"/>
      <c r="L667" s="72">
        <f t="shared" si="121"/>
        <v>0</v>
      </c>
      <c r="M667" s="72">
        <f>0</f>
        <v>0</v>
      </c>
      <c r="N667" s="72">
        <f t="shared" si="127"/>
        <v>0</v>
      </c>
      <c r="O667" s="72">
        <f t="shared" si="128"/>
        <v>0</v>
      </c>
      <c r="P667" s="72">
        <f t="shared" si="129"/>
        <v>0</v>
      </c>
      <c r="Q667" s="72">
        <f t="shared" si="123"/>
        <v>0</v>
      </c>
      <c r="R667" s="74">
        <f t="shared" si="130"/>
        <v>0</v>
      </c>
      <c r="S667" s="75">
        <f>IF(I667&gt;0,Q667-(SUM($J$7:J667)+$E$35),0)</f>
        <v>0</v>
      </c>
      <c r="T667" s="76">
        <f t="shared" si="131"/>
        <v>1</v>
      </c>
      <c r="U667" s="76">
        <f t="shared" si="132"/>
        <v>0</v>
      </c>
      <c r="V667" s="77">
        <f t="shared" si="124"/>
        <v>444</v>
      </c>
      <c r="W667" s="78">
        <f t="shared" si="125"/>
        <v>0</v>
      </c>
    </row>
    <row r="668" spans="9:23" x14ac:dyDescent="0.25">
      <c r="I668" s="79">
        <f t="shared" si="126"/>
        <v>0</v>
      </c>
      <c r="J668" s="72">
        <f t="shared" si="122"/>
        <v>0</v>
      </c>
      <c r="K668" s="80"/>
      <c r="L668" s="72">
        <f t="shared" si="121"/>
        <v>0</v>
      </c>
      <c r="M668" s="72">
        <f>0</f>
        <v>0</v>
      </c>
      <c r="N668" s="72">
        <f t="shared" si="127"/>
        <v>0</v>
      </c>
      <c r="O668" s="72">
        <f t="shared" si="128"/>
        <v>0</v>
      </c>
      <c r="P668" s="72">
        <f t="shared" si="129"/>
        <v>0</v>
      </c>
      <c r="Q668" s="72">
        <f t="shared" si="123"/>
        <v>0</v>
      </c>
      <c r="R668" s="74">
        <f t="shared" si="130"/>
        <v>0</v>
      </c>
      <c r="S668" s="75">
        <f>IF(I668&gt;0,Q668-(SUM($J$7:J668)+$E$35),0)</f>
        <v>0</v>
      </c>
      <c r="T668" s="76">
        <f t="shared" si="131"/>
        <v>1</v>
      </c>
      <c r="U668" s="76">
        <f t="shared" si="132"/>
        <v>0</v>
      </c>
      <c r="V668" s="77">
        <f t="shared" si="124"/>
        <v>444</v>
      </c>
      <c r="W668" s="78">
        <f t="shared" si="125"/>
        <v>0</v>
      </c>
    </row>
    <row r="669" spans="9:23" x14ac:dyDescent="0.25">
      <c r="I669" s="79">
        <f t="shared" si="126"/>
        <v>0</v>
      </c>
      <c r="J669" s="72">
        <f t="shared" si="122"/>
        <v>0</v>
      </c>
      <c r="K669" s="80"/>
      <c r="L669" s="72">
        <f t="shared" si="121"/>
        <v>0</v>
      </c>
      <c r="M669" s="72">
        <f>0</f>
        <v>0</v>
      </c>
      <c r="N669" s="72">
        <f t="shared" si="127"/>
        <v>0</v>
      </c>
      <c r="O669" s="72">
        <f t="shared" si="128"/>
        <v>0</v>
      </c>
      <c r="P669" s="72">
        <f t="shared" si="129"/>
        <v>0</v>
      </c>
      <c r="Q669" s="72">
        <f t="shared" si="123"/>
        <v>0</v>
      </c>
      <c r="R669" s="74">
        <f t="shared" si="130"/>
        <v>0</v>
      </c>
      <c r="S669" s="75">
        <f>IF(I669&gt;0,Q669-(SUM($J$7:J669)+$E$35),0)</f>
        <v>0</v>
      </c>
      <c r="T669" s="76">
        <f t="shared" si="131"/>
        <v>1</v>
      </c>
      <c r="U669" s="76">
        <f t="shared" si="132"/>
        <v>0</v>
      </c>
      <c r="V669" s="77">
        <f t="shared" si="124"/>
        <v>444</v>
      </c>
      <c r="W669" s="78">
        <f t="shared" si="125"/>
        <v>0</v>
      </c>
    </row>
    <row r="670" spans="9:23" x14ac:dyDescent="0.25">
      <c r="I670" s="79">
        <f t="shared" si="126"/>
        <v>0</v>
      </c>
      <c r="J670" s="72">
        <f t="shared" si="122"/>
        <v>0</v>
      </c>
      <c r="K670" s="80"/>
      <c r="L670" s="72">
        <f t="shared" si="121"/>
        <v>0</v>
      </c>
      <c r="M670" s="72">
        <f>0</f>
        <v>0</v>
      </c>
      <c r="N670" s="72">
        <f t="shared" si="127"/>
        <v>0</v>
      </c>
      <c r="O670" s="72">
        <f t="shared" si="128"/>
        <v>0</v>
      </c>
      <c r="P670" s="72">
        <f t="shared" si="129"/>
        <v>0</v>
      </c>
      <c r="Q670" s="72">
        <f t="shared" si="123"/>
        <v>0</v>
      </c>
      <c r="R670" s="74">
        <f t="shared" si="130"/>
        <v>0</v>
      </c>
      <c r="S670" s="75">
        <f>IF(I670&gt;0,Q670-(SUM($J$7:J670)+$E$35),0)</f>
        <v>0</v>
      </c>
      <c r="T670" s="76">
        <f t="shared" si="131"/>
        <v>1</v>
      </c>
      <c r="U670" s="76">
        <f t="shared" si="132"/>
        <v>0</v>
      </c>
      <c r="V670" s="77">
        <f t="shared" si="124"/>
        <v>444</v>
      </c>
      <c r="W670" s="78">
        <f t="shared" si="125"/>
        <v>0</v>
      </c>
    </row>
    <row r="671" spans="9:23" x14ac:dyDescent="0.25">
      <c r="I671" s="79">
        <f t="shared" si="126"/>
        <v>0</v>
      </c>
      <c r="J671" s="72">
        <f t="shared" si="122"/>
        <v>0</v>
      </c>
      <c r="K671" s="80"/>
      <c r="L671" s="72">
        <f t="shared" si="121"/>
        <v>0</v>
      </c>
      <c r="M671" s="72">
        <f>0</f>
        <v>0</v>
      </c>
      <c r="N671" s="72">
        <f t="shared" si="127"/>
        <v>0</v>
      </c>
      <c r="O671" s="72">
        <f t="shared" si="128"/>
        <v>0</v>
      </c>
      <c r="P671" s="72">
        <f t="shared" si="129"/>
        <v>0</v>
      </c>
      <c r="Q671" s="72">
        <f t="shared" si="123"/>
        <v>0</v>
      </c>
      <c r="R671" s="74">
        <f t="shared" si="130"/>
        <v>0</v>
      </c>
      <c r="S671" s="75">
        <f>IF(I671&gt;0,Q671-(SUM($J$7:J671)+$E$35),0)</f>
        <v>0</v>
      </c>
      <c r="T671" s="76">
        <f t="shared" si="131"/>
        <v>1</v>
      </c>
      <c r="U671" s="76">
        <f t="shared" si="132"/>
        <v>0</v>
      </c>
      <c r="V671" s="77">
        <f t="shared" si="124"/>
        <v>444</v>
      </c>
      <c r="W671" s="78">
        <f t="shared" si="125"/>
        <v>0</v>
      </c>
    </row>
    <row r="672" spans="9:23" x14ac:dyDescent="0.25">
      <c r="I672" s="79">
        <f t="shared" si="126"/>
        <v>0</v>
      </c>
      <c r="J672" s="72">
        <f t="shared" si="122"/>
        <v>0</v>
      </c>
      <c r="K672" s="80"/>
      <c r="L672" s="72">
        <f t="shared" si="121"/>
        <v>0</v>
      </c>
      <c r="M672" s="72">
        <f>0</f>
        <v>0</v>
      </c>
      <c r="N672" s="72">
        <f t="shared" si="127"/>
        <v>0</v>
      </c>
      <c r="O672" s="72">
        <f t="shared" si="128"/>
        <v>0</v>
      </c>
      <c r="P672" s="72">
        <f t="shared" si="129"/>
        <v>0</v>
      </c>
      <c r="Q672" s="72">
        <f t="shared" si="123"/>
        <v>0</v>
      </c>
      <c r="R672" s="74">
        <f t="shared" si="130"/>
        <v>0</v>
      </c>
      <c r="S672" s="75">
        <f>IF(I672&gt;0,Q672-(SUM($J$7:J672)+$E$35),0)</f>
        <v>0</v>
      </c>
      <c r="T672" s="76">
        <f t="shared" si="131"/>
        <v>1</v>
      </c>
      <c r="U672" s="76">
        <f t="shared" si="132"/>
        <v>0</v>
      </c>
      <c r="V672" s="77">
        <f t="shared" si="124"/>
        <v>444</v>
      </c>
      <c r="W672" s="78">
        <f t="shared" si="125"/>
        <v>0</v>
      </c>
    </row>
    <row r="673" spans="9:23" x14ac:dyDescent="0.25">
      <c r="I673" s="79">
        <f t="shared" si="126"/>
        <v>0</v>
      </c>
      <c r="J673" s="72">
        <f t="shared" si="122"/>
        <v>0</v>
      </c>
      <c r="K673" s="80"/>
      <c r="L673" s="72">
        <f t="shared" si="121"/>
        <v>0</v>
      </c>
      <c r="M673" s="72">
        <f>0</f>
        <v>0</v>
      </c>
      <c r="N673" s="72">
        <f t="shared" si="127"/>
        <v>0</v>
      </c>
      <c r="O673" s="72">
        <f t="shared" si="128"/>
        <v>0</v>
      </c>
      <c r="P673" s="72">
        <f t="shared" si="129"/>
        <v>0</v>
      </c>
      <c r="Q673" s="72">
        <f t="shared" si="123"/>
        <v>0</v>
      </c>
      <c r="R673" s="74">
        <f t="shared" si="130"/>
        <v>0</v>
      </c>
      <c r="S673" s="75">
        <f>IF(I673&gt;0,Q673-(SUM($J$7:J673)+$E$35),0)</f>
        <v>0</v>
      </c>
      <c r="T673" s="76">
        <f t="shared" si="131"/>
        <v>1</v>
      </c>
      <c r="U673" s="76">
        <f t="shared" si="132"/>
        <v>0</v>
      </c>
      <c r="V673" s="77">
        <f t="shared" si="124"/>
        <v>444</v>
      </c>
      <c r="W673" s="78">
        <f t="shared" si="125"/>
        <v>0</v>
      </c>
    </row>
    <row r="674" spans="9:23" x14ac:dyDescent="0.25">
      <c r="I674" s="79">
        <f t="shared" si="126"/>
        <v>0</v>
      </c>
      <c r="J674" s="72">
        <f t="shared" si="122"/>
        <v>0</v>
      </c>
      <c r="K674" s="80"/>
      <c r="L674" s="72">
        <f t="shared" si="121"/>
        <v>0</v>
      </c>
      <c r="M674" s="72">
        <f>0</f>
        <v>0</v>
      </c>
      <c r="N674" s="72">
        <f t="shared" si="127"/>
        <v>0</v>
      </c>
      <c r="O674" s="72">
        <f t="shared" si="128"/>
        <v>0</v>
      </c>
      <c r="P674" s="72">
        <f t="shared" si="129"/>
        <v>0</v>
      </c>
      <c r="Q674" s="72">
        <f t="shared" si="123"/>
        <v>0</v>
      </c>
      <c r="R674" s="74">
        <f t="shared" si="130"/>
        <v>0</v>
      </c>
      <c r="S674" s="75">
        <f>IF(I674&gt;0,Q674-(SUM($J$7:J674)+$E$35),0)</f>
        <v>0</v>
      </c>
      <c r="T674" s="76">
        <f t="shared" si="131"/>
        <v>1</v>
      </c>
      <c r="U674" s="76">
        <f t="shared" si="132"/>
        <v>0</v>
      </c>
      <c r="V674" s="77">
        <f t="shared" si="124"/>
        <v>444</v>
      </c>
      <c r="W674" s="78">
        <f t="shared" si="125"/>
        <v>0</v>
      </c>
    </row>
    <row r="675" spans="9:23" x14ac:dyDescent="0.25">
      <c r="I675" s="79">
        <f t="shared" si="126"/>
        <v>0</v>
      </c>
      <c r="J675" s="72">
        <f t="shared" si="122"/>
        <v>0</v>
      </c>
      <c r="K675" s="80"/>
      <c r="L675" s="72">
        <f t="shared" si="121"/>
        <v>0</v>
      </c>
      <c r="M675" s="72">
        <f>0</f>
        <v>0</v>
      </c>
      <c r="N675" s="72">
        <f t="shared" si="127"/>
        <v>0</v>
      </c>
      <c r="O675" s="72">
        <f t="shared" si="128"/>
        <v>0</v>
      </c>
      <c r="P675" s="72">
        <f t="shared" si="129"/>
        <v>0</v>
      </c>
      <c r="Q675" s="72">
        <f t="shared" si="123"/>
        <v>0</v>
      </c>
      <c r="R675" s="74">
        <f t="shared" si="130"/>
        <v>0</v>
      </c>
      <c r="S675" s="75">
        <f>IF(I675&gt;0,Q675-(SUM($J$7:J675)+$E$35),0)</f>
        <v>0</v>
      </c>
      <c r="T675" s="76">
        <f t="shared" si="131"/>
        <v>1</v>
      </c>
      <c r="U675" s="76">
        <f t="shared" si="132"/>
        <v>0</v>
      </c>
      <c r="V675" s="77">
        <f t="shared" si="124"/>
        <v>444</v>
      </c>
      <c r="W675" s="78">
        <f t="shared" si="125"/>
        <v>0</v>
      </c>
    </row>
    <row r="676" spans="9:23" x14ac:dyDescent="0.25">
      <c r="I676" s="79">
        <f t="shared" si="126"/>
        <v>0</v>
      </c>
      <c r="J676" s="72">
        <f t="shared" si="122"/>
        <v>0</v>
      </c>
      <c r="K676" s="80"/>
      <c r="L676" s="72">
        <f t="shared" si="121"/>
        <v>0</v>
      </c>
      <c r="M676" s="72">
        <f>0</f>
        <v>0</v>
      </c>
      <c r="N676" s="72">
        <f t="shared" si="127"/>
        <v>0</v>
      </c>
      <c r="O676" s="72">
        <f t="shared" si="128"/>
        <v>0</v>
      </c>
      <c r="P676" s="72">
        <f t="shared" si="129"/>
        <v>0</v>
      </c>
      <c r="Q676" s="72">
        <f t="shared" si="123"/>
        <v>0</v>
      </c>
      <c r="R676" s="74">
        <f t="shared" si="130"/>
        <v>0</v>
      </c>
      <c r="S676" s="75">
        <f>IF(I676&gt;0,Q676-(SUM($J$7:J676)+$E$35),0)</f>
        <v>0</v>
      </c>
      <c r="T676" s="76">
        <f t="shared" si="131"/>
        <v>1</v>
      </c>
      <c r="U676" s="76">
        <f t="shared" si="132"/>
        <v>0</v>
      </c>
      <c r="V676" s="77">
        <f t="shared" si="124"/>
        <v>444</v>
      </c>
      <c r="W676" s="78">
        <f t="shared" si="125"/>
        <v>0</v>
      </c>
    </row>
    <row r="677" spans="9:23" x14ac:dyDescent="0.25">
      <c r="I677" s="79">
        <f t="shared" si="126"/>
        <v>0</v>
      </c>
      <c r="J677" s="72">
        <f t="shared" si="122"/>
        <v>0</v>
      </c>
      <c r="K677" s="80"/>
      <c r="L677" s="72">
        <f t="shared" ref="L677:L740" si="133">IF(I677&gt;0,IF((MOD(I677,12)=0),$B$22+$B$48*$B$35,$B$48*$B$35),0)</f>
        <v>0</v>
      </c>
      <c r="M677" s="72">
        <f>0</f>
        <v>0</v>
      </c>
      <c r="N677" s="72">
        <f t="shared" si="127"/>
        <v>0</v>
      </c>
      <c r="O677" s="72">
        <f t="shared" si="128"/>
        <v>0</v>
      </c>
      <c r="P677" s="72">
        <f t="shared" si="129"/>
        <v>0</v>
      </c>
      <c r="Q677" s="72">
        <f t="shared" si="123"/>
        <v>0</v>
      </c>
      <c r="R677" s="74">
        <f t="shared" si="130"/>
        <v>0</v>
      </c>
      <c r="S677" s="75">
        <f>IF(I677&gt;0,Q677-(SUM($J$7:J677)+$E$35),0)</f>
        <v>0</v>
      </c>
      <c r="T677" s="76">
        <f t="shared" si="131"/>
        <v>1</v>
      </c>
      <c r="U677" s="76">
        <f t="shared" si="132"/>
        <v>0</v>
      </c>
      <c r="V677" s="77">
        <f t="shared" si="124"/>
        <v>444</v>
      </c>
      <c r="W677" s="78">
        <f t="shared" si="125"/>
        <v>0</v>
      </c>
    </row>
    <row r="678" spans="9:23" x14ac:dyDescent="0.25">
      <c r="I678" s="79">
        <f t="shared" si="126"/>
        <v>0</v>
      </c>
      <c r="J678" s="72">
        <f t="shared" si="122"/>
        <v>0</v>
      </c>
      <c r="K678" s="80"/>
      <c r="L678" s="72">
        <f t="shared" si="133"/>
        <v>0</v>
      </c>
      <c r="M678" s="72">
        <f>0</f>
        <v>0</v>
      </c>
      <c r="N678" s="72">
        <f t="shared" si="127"/>
        <v>0</v>
      </c>
      <c r="O678" s="72">
        <f t="shared" si="128"/>
        <v>0</v>
      </c>
      <c r="P678" s="72">
        <f t="shared" si="129"/>
        <v>0</v>
      </c>
      <c r="Q678" s="72">
        <f t="shared" si="123"/>
        <v>0</v>
      </c>
      <c r="R678" s="74">
        <f t="shared" si="130"/>
        <v>0</v>
      </c>
      <c r="S678" s="75">
        <f>IF(I678&gt;0,Q678-(SUM($J$7:J678)+$E$35),0)</f>
        <v>0</v>
      </c>
      <c r="T678" s="76">
        <f t="shared" si="131"/>
        <v>1</v>
      </c>
      <c r="U678" s="76">
        <f t="shared" si="132"/>
        <v>0</v>
      </c>
      <c r="V678" s="77">
        <f t="shared" si="124"/>
        <v>444</v>
      </c>
      <c r="W678" s="78">
        <f t="shared" si="125"/>
        <v>0</v>
      </c>
    </row>
    <row r="679" spans="9:23" x14ac:dyDescent="0.25">
      <c r="I679" s="79">
        <f t="shared" si="126"/>
        <v>0</v>
      </c>
      <c r="J679" s="72">
        <f t="shared" si="122"/>
        <v>0</v>
      </c>
      <c r="K679" s="80"/>
      <c r="L679" s="72">
        <f t="shared" si="133"/>
        <v>0</v>
      </c>
      <c r="M679" s="72">
        <f>0</f>
        <v>0</v>
      </c>
      <c r="N679" s="72">
        <f t="shared" si="127"/>
        <v>0</v>
      </c>
      <c r="O679" s="72">
        <f t="shared" si="128"/>
        <v>0</v>
      </c>
      <c r="P679" s="72">
        <f t="shared" si="129"/>
        <v>0</v>
      </c>
      <c r="Q679" s="72">
        <f t="shared" si="123"/>
        <v>0</v>
      </c>
      <c r="R679" s="74">
        <f t="shared" si="130"/>
        <v>0</v>
      </c>
      <c r="S679" s="75">
        <f>IF(I679&gt;0,Q679-(SUM($J$7:J679)+$E$35),0)</f>
        <v>0</v>
      </c>
      <c r="T679" s="76">
        <f t="shared" si="131"/>
        <v>1</v>
      </c>
      <c r="U679" s="76">
        <f t="shared" si="132"/>
        <v>0</v>
      </c>
      <c r="V679" s="77">
        <f t="shared" si="124"/>
        <v>444</v>
      </c>
      <c r="W679" s="78">
        <f t="shared" si="125"/>
        <v>0</v>
      </c>
    </row>
    <row r="680" spans="9:23" x14ac:dyDescent="0.25">
      <c r="I680" s="79">
        <f t="shared" si="126"/>
        <v>0</v>
      </c>
      <c r="J680" s="72">
        <f t="shared" si="122"/>
        <v>0</v>
      </c>
      <c r="K680" s="80"/>
      <c r="L680" s="72">
        <f t="shared" si="133"/>
        <v>0</v>
      </c>
      <c r="M680" s="72">
        <f>0</f>
        <v>0</v>
      </c>
      <c r="N680" s="72">
        <f t="shared" si="127"/>
        <v>0</v>
      </c>
      <c r="O680" s="72">
        <f t="shared" si="128"/>
        <v>0</v>
      </c>
      <c r="P680" s="72">
        <f t="shared" si="129"/>
        <v>0</v>
      </c>
      <c r="Q680" s="72">
        <f t="shared" si="123"/>
        <v>0</v>
      </c>
      <c r="R680" s="74">
        <f t="shared" si="130"/>
        <v>0</v>
      </c>
      <c r="S680" s="75">
        <f>IF(I680&gt;0,Q680-(SUM($J$7:J680)+$E$35),0)</f>
        <v>0</v>
      </c>
      <c r="T680" s="76">
        <f t="shared" si="131"/>
        <v>1</v>
      </c>
      <c r="U680" s="76">
        <f t="shared" si="132"/>
        <v>0</v>
      </c>
      <c r="V680" s="77">
        <f t="shared" si="124"/>
        <v>444</v>
      </c>
      <c r="W680" s="78">
        <f t="shared" si="125"/>
        <v>0</v>
      </c>
    </row>
    <row r="681" spans="9:23" x14ac:dyDescent="0.25">
      <c r="I681" s="79">
        <f t="shared" si="126"/>
        <v>0</v>
      </c>
      <c r="J681" s="72">
        <f t="shared" si="122"/>
        <v>0</v>
      </c>
      <c r="K681" s="80"/>
      <c r="L681" s="72">
        <f t="shared" si="133"/>
        <v>0</v>
      </c>
      <c r="M681" s="72">
        <f>0</f>
        <v>0</v>
      </c>
      <c r="N681" s="72">
        <f t="shared" si="127"/>
        <v>0</v>
      </c>
      <c r="O681" s="72">
        <f t="shared" si="128"/>
        <v>0</v>
      </c>
      <c r="P681" s="72">
        <f t="shared" si="129"/>
        <v>0</v>
      </c>
      <c r="Q681" s="72">
        <f t="shared" si="123"/>
        <v>0</v>
      </c>
      <c r="R681" s="74">
        <f t="shared" si="130"/>
        <v>0</v>
      </c>
      <c r="S681" s="75">
        <f>IF(I681&gt;0,Q681-(SUM($J$7:J681)+$E$35),0)</f>
        <v>0</v>
      </c>
      <c r="T681" s="76">
        <f t="shared" si="131"/>
        <v>1</v>
      </c>
      <c r="U681" s="76">
        <f t="shared" si="132"/>
        <v>0</v>
      </c>
      <c r="V681" s="77">
        <f t="shared" si="124"/>
        <v>444</v>
      </c>
      <c r="W681" s="78">
        <f t="shared" si="125"/>
        <v>0</v>
      </c>
    </row>
    <row r="682" spans="9:23" x14ac:dyDescent="0.25">
      <c r="I682" s="79">
        <f t="shared" si="126"/>
        <v>0</v>
      </c>
      <c r="J682" s="72">
        <f t="shared" si="122"/>
        <v>0</v>
      </c>
      <c r="K682" s="80"/>
      <c r="L682" s="72">
        <f t="shared" si="133"/>
        <v>0</v>
      </c>
      <c r="M682" s="72">
        <f>0</f>
        <v>0</v>
      </c>
      <c r="N682" s="72">
        <f t="shared" si="127"/>
        <v>0</v>
      </c>
      <c r="O682" s="72">
        <f t="shared" si="128"/>
        <v>0</v>
      </c>
      <c r="P682" s="72">
        <f t="shared" si="129"/>
        <v>0</v>
      </c>
      <c r="Q682" s="72">
        <f t="shared" si="123"/>
        <v>0</v>
      </c>
      <c r="R682" s="74">
        <f t="shared" si="130"/>
        <v>0</v>
      </c>
      <c r="S682" s="75">
        <f>IF(I682&gt;0,Q682-(SUM($J$7:J682)+$E$35),0)</f>
        <v>0</v>
      </c>
      <c r="T682" s="76">
        <f t="shared" si="131"/>
        <v>1</v>
      </c>
      <c r="U682" s="76">
        <f t="shared" si="132"/>
        <v>0</v>
      </c>
      <c r="V682" s="77">
        <f t="shared" si="124"/>
        <v>444</v>
      </c>
      <c r="W682" s="78">
        <f t="shared" si="125"/>
        <v>0</v>
      </c>
    </row>
    <row r="683" spans="9:23" x14ac:dyDescent="0.25">
      <c r="I683" s="79">
        <f t="shared" si="126"/>
        <v>0</v>
      </c>
      <c r="J683" s="72">
        <f t="shared" si="122"/>
        <v>0</v>
      </c>
      <c r="K683" s="80"/>
      <c r="L683" s="72">
        <f t="shared" si="133"/>
        <v>0</v>
      </c>
      <c r="M683" s="72">
        <f>0</f>
        <v>0</v>
      </c>
      <c r="N683" s="72">
        <f t="shared" si="127"/>
        <v>0</v>
      </c>
      <c r="O683" s="72">
        <f t="shared" si="128"/>
        <v>0</v>
      </c>
      <c r="P683" s="72">
        <f t="shared" si="129"/>
        <v>0</v>
      </c>
      <c r="Q683" s="72">
        <f t="shared" si="123"/>
        <v>0</v>
      </c>
      <c r="R683" s="74">
        <f t="shared" si="130"/>
        <v>0</v>
      </c>
      <c r="S683" s="75">
        <f>IF(I683&gt;0,Q683-(SUM($J$7:J683)+$E$35),0)</f>
        <v>0</v>
      </c>
      <c r="T683" s="76">
        <f t="shared" si="131"/>
        <v>1</v>
      </c>
      <c r="U683" s="76">
        <f t="shared" si="132"/>
        <v>0</v>
      </c>
      <c r="V683" s="77">
        <f t="shared" si="124"/>
        <v>444</v>
      </c>
      <c r="W683" s="78">
        <f t="shared" si="125"/>
        <v>0</v>
      </c>
    </row>
    <row r="684" spans="9:23" x14ac:dyDescent="0.25">
      <c r="I684" s="79">
        <f t="shared" si="126"/>
        <v>0</v>
      </c>
      <c r="J684" s="72">
        <f t="shared" si="122"/>
        <v>0</v>
      </c>
      <c r="K684" s="80"/>
      <c r="L684" s="72">
        <f t="shared" si="133"/>
        <v>0</v>
      </c>
      <c r="M684" s="72">
        <f>0</f>
        <v>0</v>
      </c>
      <c r="N684" s="72">
        <f t="shared" si="127"/>
        <v>0</v>
      </c>
      <c r="O684" s="72">
        <f t="shared" si="128"/>
        <v>0</v>
      </c>
      <c r="P684" s="72">
        <f t="shared" si="129"/>
        <v>0</v>
      </c>
      <c r="Q684" s="72">
        <f t="shared" si="123"/>
        <v>0</v>
      </c>
      <c r="R684" s="74">
        <f t="shared" si="130"/>
        <v>0</v>
      </c>
      <c r="S684" s="75">
        <f>IF(I684&gt;0,Q684-(SUM($J$7:J684)+$E$35),0)</f>
        <v>0</v>
      </c>
      <c r="T684" s="76">
        <f t="shared" si="131"/>
        <v>1</v>
      </c>
      <c r="U684" s="76">
        <f t="shared" si="132"/>
        <v>0</v>
      </c>
      <c r="V684" s="77">
        <f t="shared" si="124"/>
        <v>444</v>
      </c>
      <c r="W684" s="78">
        <f t="shared" si="125"/>
        <v>0</v>
      </c>
    </row>
    <row r="685" spans="9:23" x14ac:dyDescent="0.25">
      <c r="I685" s="79">
        <f t="shared" si="126"/>
        <v>0</v>
      </c>
      <c r="J685" s="72">
        <f t="shared" si="122"/>
        <v>0</v>
      </c>
      <c r="K685" s="80"/>
      <c r="L685" s="72">
        <f t="shared" si="133"/>
        <v>0</v>
      </c>
      <c r="M685" s="72">
        <f>0</f>
        <v>0</v>
      </c>
      <c r="N685" s="72">
        <f t="shared" si="127"/>
        <v>0</v>
      </c>
      <c r="O685" s="72">
        <f t="shared" si="128"/>
        <v>0</v>
      </c>
      <c r="P685" s="72">
        <f t="shared" si="129"/>
        <v>0</v>
      </c>
      <c r="Q685" s="72">
        <f t="shared" si="123"/>
        <v>0</v>
      </c>
      <c r="R685" s="74">
        <f t="shared" si="130"/>
        <v>0</v>
      </c>
      <c r="S685" s="75">
        <f>IF(I685&gt;0,Q685-(SUM($J$7:J685)+$E$35),0)</f>
        <v>0</v>
      </c>
      <c r="T685" s="76">
        <f t="shared" si="131"/>
        <v>1</v>
      </c>
      <c r="U685" s="76">
        <f t="shared" si="132"/>
        <v>0</v>
      </c>
      <c r="V685" s="77">
        <f t="shared" si="124"/>
        <v>444</v>
      </c>
      <c r="W685" s="78">
        <f t="shared" si="125"/>
        <v>0</v>
      </c>
    </row>
    <row r="686" spans="9:23" x14ac:dyDescent="0.25">
      <c r="I686" s="79">
        <f t="shared" si="126"/>
        <v>0</v>
      </c>
      <c r="J686" s="72">
        <f t="shared" si="122"/>
        <v>0</v>
      </c>
      <c r="K686" s="80"/>
      <c r="L686" s="72">
        <f t="shared" si="133"/>
        <v>0</v>
      </c>
      <c r="M686" s="72">
        <f>0</f>
        <v>0</v>
      </c>
      <c r="N686" s="72">
        <f t="shared" si="127"/>
        <v>0</v>
      </c>
      <c r="O686" s="72">
        <f t="shared" si="128"/>
        <v>0</v>
      </c>
      <c r="P686" s="72">
        <f t="shared" si="129"/>
        <v>0</v>
      </c>
      <c r="Q686" s="72">
        <f t="shared" si="123"/>
        <v>0</v>
      </c>
      <c r="R686" s="74">
        <f t="shared" si="130"/>
        <v>0</v>
      </c>
      <c r="S686" s="75">
        <f>IF(I686&gt;0,Q686-(SUM($J$7:J686)+$E$35),0)</f>
        <v>0</v>
      </c>
      <c r="T686" s="76">
        <f t="shared" si="131"/>
        <v>1</v>
      </c>
      <c r="U686" s="76">
        <f t="shared" si="132"/>
        <v>0</v>
      </c>
      <c r="V686" s="77">
        <f t="shared" si="124"/>
        <v>444</v>
      </c>
      <c r="W686" s="78">
        <f t="shared" si="125"/>
        <v>0</v>
      </c>
    </row>
    <row r="687" spans="9:23" x14ac:dyDescent="0.25">
      <c r="I687" s="79">
        <f t="shared" si="126"/>
        <v>0</v>
      </c>
      <c r="J687" s="72">
        <f t="shared" si="122"/>
        <v>0</v>
      </c>
      <c r="K687" s="80"/>
      <c r="L687" s="72">
        <f t="shared" si="133"/>
        <v>0</v>
      </c>
      <c r="M687" s="72">
        <f>0</f>
        <v>0</v>
      </c>
      <c r="N687" s="72">
        <f t="shared" si="127"/>
        <v>0</v>
      </c>
      <c r="O687" s="72">
        <f t="shared" si="128"/>
        <v>0</v>
      </c>
      <c r="P687" s="72">
        <f t="shared" si="129"/>
        <v>0</v>
      </c>
      <c r="Q687" s="72">
        <f t="shared" si="123"/>
        <v>0</v>
      </c>
      <c r="R687" s="74">
        <f t="shared" si="130"/>
        <v>0</v>
      </c>
      <c r="S687" s="75">
        <f>IF(I687&gt;0,Q687-(SUM($J$7:J687)+$E$35),0)</f>
        <v>0</v>
      </c>
      <c r="T687" s="76">
        <f t="shared" si="131"/>
        <v>1</v>
      </c>
      <c r="U687" s="76">
        <f t="shared" si="132"/>
        <v>0</v>
      </c>
      <c r="V687" s="77">
        <f t="shared" si="124"/>
        <v>444</v>
      </c>
      <c r="W687" s="78">
        <f t="shared" si="125"/>
        <v>0</v>
      </c>
    </row>
    <row r="688" spans="9:23" x14ac:dyDescent="0.25">
      <c r="I688" s="79">
        <f t="shared" si="126"/>
        <v>0</v>
      </c>
      <c r="J688" s="72">
        <f t="shared" si="122"/>
        <v>0</v>
      </c>
      <c r="K688" s="80"/>
      <c r="L688" s="72">
        <f t="shared" si="133"/>
        <v>0</v>
      </c>
      <c r="M688" s="72">
        <f>0</f>
        <v>0</v>
      </c>
      <c r="N688" s="72">
        <f t="shared" si="127"/>
        <v>0</v>
      </c>
      <c r="O688" s="72">
        <f t="shared" si="128"/>
        <v>0</v>
      </c>
      <c r="P688" s="72">
        <f t="shared" si="129"/>
        <v>0</v>
      </c>
      <c r="Q688" s="72">
        <f t="shared" si="123"/>
        <v>0</v>
      </c>
      <c r="R688" s="74">
        <f t="shared" si="130"/>
        <v>0</v>
      </c>
      <c r="S688" s="75">
        <f>IF(I688&gt;0,Q688-(SUM($J$7:J688)+$E$35),0)</f>
        <v>0</v>
      </c>
      <c r="T688" s="76">
        <f t="shared" si="131"/>
        <v>1</v>
      </c>
      <c r="U688" s="76">
        <f t="shared" si="132"/>
        <v>0</v>
      </c>
      <c r="V688" s="77">
        <f t="shared" si="124"/>
        <v>444</v>
      </c>
      <c r="W688" s="78">
        <f t="shared" si="125"/>
        <v>0</v>
      </c>
    </row>
    <row r="689" spans="9:23" x14ac:dyDescent="0.25">
      <c r="I689" s="79">
        <f t="shared" si="126"/>
        <v>0</v>
      </c>
      <c r="J689" s="72">
        <f t="shared" si="122"/>
        <v>0</v>
      </c>
      <c r="K689" s="80"/>
      <c r="L689" s="72">
        <f t="shared" si="133"/>
        <v>0</v>
      </c>
      <c r="M689" s="72">
        <f>0</f>
        <v>0</v>
      </c>
      <c r="N689" s="72">
        <f t="shared" si="127"/>
        <v>0</v>
      </c>
      <c r="O689" s="72">
        <f t="shared" si="128"/>
        <v>0</v>
      </c>
      <c r="P689" s="72">
        <f t="shared" si="129"/>
        <v>0</v>
      </c>
      <c r="Q689" s="72">
        <f t="shared" si="123"/>
        <v>0</v>
      </c>
      <c r="R689" s="74">
        <f t="shared" si="130"/>
        <v>0</v>
      </c>
      <c r="S689" s="75">
        <f>IF(I689&gt;0,Q689-(SUM($J$7:J689)+$E$35),0)</f>
        <v>0</v>
      </c>
      <c r="T689" s="76">
        <f t="shared" si="131"/>
        <v>1</v>
      </c>
      <c r="U689" s="76">
        <f t="shared" si="132"/>
        <v>0</v>
      </c>
      <c r="V689" s="77">
        <f t="shared" si="124"/>
        <v>444</v>
      </c>
      <c r="W689" s="78">
        <f t="shared" si="125"/>
        <v>0</v>
      </c>
    </row>
    <row r="690" spans="9:23" x14ac:dyDescent="0.25">
      <c r="I690" s="79">
        <f t="shared" si="126"/>
        <v>0</v>
      </c>
      <c r="J690" s="72">
        <f t="shared" si="122"/>
        <v>0</v>
      </c>
      <c r="K690" s="80"/>
      <c r="L690" s="72">
        <f t="shared" si="133"/>
        <v>0</v>
      </c>
      <c r="M690" s="72">
        <f>0</f>
        <v>0</v>
      </c>
      <c r="N690" s="72">
        <f t="shared" si="127"/>
        <v>0</v>
      </c>
      <c r="O690" s="72">
        <f t="shared" si="128"/>
        <v>0</v>
      </c>
      <c r="P690" s="72">
        <f t="shared" si="129"/>
        <v>0</v>
      </c>
      <c r="Q690" s="72">
        <f t="shared" si="123"/>
        <v>0</v>
      </c>
      <c r="R690" s="74">
        <f t="shared" si="130"/>
        <v>0</v>
      </c>
      <c r="S690" s="75">
        <f>IF(I690&gt;0,Q690-(SUM($J$7:J690)+$E$35),0)</f>
        <v>0</v>
      </c>
      <c r="T690" s="76">
        <f t="shared" si="131"/>
        <v>1</v>
      </c>
      <c r="U690" s="76">
        <f t="shared" si="132"/>
        <v>0</v>
      </c>
      <c r="V690" s="77">
        <f t="shared" si="124"/>
        <v>444</v>
      </c>
      <c r="W690" s="78">
        <f t="shared" si="125"/>
        <v>0</v>
      </c>
    </row>
    <row r="691" spans="9:23" x14ac:dyDescent="0.25">
      <c r="I691" s="79">
        <f t="shared" si="126"/>
        <v>0</v>
      </c>
      <c r="J691" s="72">
        <f t="shared" si="122"/>
        <v>0</v>
      </c>
      <c r="K691" s="80"/>
      <c r="L691" s="72">
        <f t="shared" si="133"/>
        <v>0</v>
      </c>
      <c r="M691" s="72">
        <f>0</f>
        <v>0</v>
      </c>
      <c r="N691" s="72">
        <f t="shared" si="127"/>
        <v>0</v>
      </c>
      <c r="O691" s="72">
        <f t="shared" si="128"/>
        <v>0</v>
      </c>
      <c r="P691" s="72">
        <f t="shared" si="129"/>
        <v>0</v>
      </c>
      <c r="Q691" s="72">
        <f t="shared" si="123"/>
        <v>0</v>
      </c>
      <c r="R691" s="74">
        <f t="shared" si="130"/>
        <v>0</v>
      </c>
      <c r="S691" s="75">
        <f>IF(I691&gt;0,Q691-(SUM($J$7:J691)+$E$35),0)</f>
        <v>0</v>
      </c>
      <c r="T691" s="76">
        <f t="shared" si="131"/>
        <v>1</v>
      </c>
      <c r="U691" s="76">
        <f t="shared" si="132"/>
        <v>0</v>
      </c>
      <c r="V691" s="77">
        <f t="shared" si="124"/>
        <v>444</v>
      </c>
      <c r="W691" s="78">
        <f t="shared" si="125"/>
        <v>0</v>
      </c>
    </row>
    <row r="692" spans="9:23" x14ac:dyDescent="0.25">
      <c r="I692" s="79">
        <f t="shared" si="126"/>
        <v>0</v>
      </c>
      <c r="J692" s="72">
        <f t="shared" si="122"/>
        <v>0</v>
      </c>
      <c r="K692" s="80"/>
      <c r="L692" s="72">
        <f t="shared" si="133"/>
        <v>0</v>
      </c>
      <c r="M692" s="72">
        <f>0</f>
        <v>0</v>
      </c>
      <c r="N692" s="72">
        <f t="shared" si="127"/>
        <v>0</v>
      </c>
      <c r="O692" s="72">
        <f t="shared" si="128"/>
        <v>0</v>
      </c>
      <c r="P692" s="72">
        <f t="shared" si="129"/>
        <v>0</v>
      </c>
      <c r="Q692" s="72">
        <f t="shared" si="123"/>
        <v>0</v>
      </c>
      <c r="R692" s="74">
        <f t="shared" si="130"/>
        <v>0</v>
      </c>
      <c r="S692" s="75">
        <f>IF(I692&gt;0,Q692-(SUM($J$7:J692)+$E$35),0)</f>
        <v>0</v>
      </c>
      <c r="T692" s="76">
        <f t="shared" si="131"/>
        <v>1</v>
      </c>
      <c r="U692" s="76">
        <f t="shared" si="132"/>
        <v>0</v>
      </c>
      <c r="V692" s="77">
        <f t="shared" si="124"/>
        <v>444</v>
      </c>
      <c r="W692" s="78">
        <f t="shared" si="125"/>
        <v>0</v>
      </c>
    </row>
    <row r="693" spans="9:23" x14ac:dyDescent="0.25">
      <c r="I693" s="79">
        <f t="shared" si="126"/>
        <v>0</v>
      </c>
      <c r="J693" s="72">
        <f t="shared" si="122"/>
        <v>0</v>
      </c>
      <c r="K693" s="80"/>
      <c r="L693" s="72">
        <f t="shared" si="133"/>
        <v>0</v>
      </c>
      <c r="M693" s="72">
        <f>0</f>
        <v>0</v>
      </c>
      <c r="N693" s="72">
        <f t="shared" si="127"/>
        <v>0</v>
      </c>
      <c r="O693" s="72">
        <f t="shared" si="128"/>
        <v>0</v>
      </c>
      <c r="P693" s="72">
        <f t="shared" si="129"/>
        <v>0</v>
      </c>
      <c r="Q693" s="72">
        <f t="shared" si="123"/>
        <v>0</v>
      </c>
      <c r="R693" s="74">
        <f t="shared" si="130"/>
        <v>0</v>
      </c>
      <c r="S693" s="75">
        <f>IF(I693&gt;0,Q693-(SUM($J$7:J693)+$E$35),0)</f>
        <v>0</v>
      </c>
      <c r="T693" s="76">
        <f t="shared" si="131"/>
        <v>1</v>
      </c>
      <c r="U693" s="76">
        <f t="shared" si="132"/>
        <v>0</v>
      </c>
      <c r="V693" s="77">
        <f t="shared" si="124"/>
        <v>444</v>
      </c>
      <c r="W693" s="78">
        <f t="shared" si="125"/>
        <v>0</v>
      </c>
    </row>
    <row r="694" spans="9:23" x14ac:dyDescent="0.25">
      <c r="I694" s="79">
        <f t="shared" si="126"/>
        <v>0</v>
      </c>
      <c r="J694" s="72">
        <f t="shared" si="122"/>
        <v>0</v>
      </c>
      <c r="K694" s="80"/>
      <c r="L694" s="72">
        <f t="shared" si="133"/>
        <v>0</v>
      </c>
      <c r="M694" s="72">
        <f>0</f>
        <v>0</v>
      </c>
      <c r="N694" s="72">
        <f t="shared" si="127"/>
        <v>0</v>
      </c>
      <c r="O694" s="72">
        <f t="shared" si="128"/>
        <v>0</v>
      </c>
      <c r="P694" s="72">
        <f t="shared" si="129"/>
        <v>0</v>
      </c>
      <c r="Q694" s="72">
        <f t="shared" si="123"/>
        <v>0</v>
      </c>
      <c r="R694" s="74">
        <f t="shared" si="130"/>
        <v>0</v>
      </c>
      <c r="S694" s="75">
        <f>IF(I694&gt;0,Q694-(SUM($J$7:J694)+$E$35),0)</f>
        <v>0</v>
      </c>
      <c r="T694" s="76">
        <f t="shared" si="131"/>
        <v>1</v>
      </c>
      <c r="U694" s="76">
        <f t="shared" si="132"/>
        <v>0</v>
      </c>
      <c r="V694" s="77">
        <f t="shared" si="124"/>
        <v>444</v>
      </c>
      <c r="W694" s="78">
        <f t="shared" si="125"/>
        <v>0</v>
      </c>
    </row>
    <row r="695" spans="9:23" x14ac:dyDescent="0.25">
      <c r="I695" s="79">
        <f t="shared" si="126"/>
        <v>0</v>
      </c>
      <c r="J695" s="72">
        <f t="shared" si="122"/>
        <v>0</v>
      </c>
      <c r="K695" s="80"/>
      <c r="L695" s="72">
        <f t="shared" si="133"/>
        <v>0</v>
      </c>
      <c r="M695" s="72">
        <f>0</f>
        <v>0</v>
      </c>
      <c r="N695" s="72">
        <f t="shared" si="127"/>
        <v>0</v>
      </c>
      <c r="O695" s="72">
        <f t="shared" si="128"/>
        <v>0</v>
      </c>
      <c r="P695" s="72">
        <f t="shared" si="129"/>
        <v>0</v>
      </c>
      <c r="Q695" s="72">
        <f t="shared" si="123"/>
        <v>0</v>
      </c>
      <c r="R695" s="74">
        <f t="shared" si="130"/>
        <v>0</v>
      </c>
      <c r="S695" s="75">
        <f>IF(I695&gt;0,Q695-(SUM($J$7:J695)+$E$35),0)</f>
        <v>0</v>
      </c>
      <c r="T695" s="76">
        <f t="shared" si="131"/>
        <v>1</v>
      </c>
      <c r="U695" s="76">
        <f t="shared" si="132"/>
        <v>0</v>
      </c>
      <c r="V695" s="77">
        <f t="shared" si="124"/>
        <v>444</v>
      </c>
      <c r="W695" s="78">
        <f t="shared" si="125"/>
        <v>0</v>
      </c>
    </row>
    <row r="696" spans="9:23" x14ac:dyDescent="0.25">
      <c r="I696" s="79">
        <f t="shared" si="126"/>
        <v>0</v>
      </c>
      <c r="J696" s="72">
        <f t="shared" si="122"/>
        <v>0</v>
      </c>
      <c r="K696" s="80"/>
      <c r="L696" s="72">
        <f t="shared" si="133"/>
        <v>0</v>
      </c>
      <c r="M696" s="72">
        <f>0</f>
        <v>0</v>
      </c>
      <c r="N696" s="72">
        <f t="shared" si="127"/>
        <v>0</v>
      </c>
      <c r="O696" s="72">
        <f t="shared" si="128"/>
        <v>0</v>
      </c>
      <c r="P696" s="72">
        <f t="shared" si="129"/>
        <v>0</v>
      </c>
      <c r="Q696" s="72">
        <f t="shared" si="123"/>
        <v>0</v>
      </c>
      <c r="R696" s="74">
        <f t="shared" si="130"/>
        <v>0</v>
      </c>
      <c r="S696" s="75">
        <f>IF(I696&gt;0,Q696-(SUM($J$7:J696)+$E$35),0)</f>
        <v>0</v>
      </c>
      <c r="T696" s="76">
        <f t="shared" si="131"/>
        <v>1</v>
      </c>
      <c r="U696" s="76">
        <f t="shared" si="132"/>
        <v>0</v>
      </c>
      <c r="V696" s="77">
        <f t="shared" si="124"/>
        <v>444</v>
      </c>
      <c r="W696" s="78">
        <f t="shared" si="125"/>
        <v>0</v>
      </c>
    </row>
    <row r="697" spans="9:23" x14ac:dyDescent="0.25">
      <c r="I697" s="79">
        <f t="shared" si="126"/>
        <v>0</v>
      </c>
      <c r="J697" s="72">
        <f t="shared" si="122"/>
        <v>0</v>
      </c>
      <c r="K697" s="80"/>
      <c r="L697" s="72">
        <f t="shared" si="133"/>
        <v>0</v>
      </c>
      <c r="M697" s="72">
        <f>0</f>
        <v>0</v>
      </c>
      <c r="N697" s="72">
        <f t="shared" si="127"/>
        <v>0</v>
      </c>
      <c r="O697" s="72">
        <f t="shared" si="128"/>
        <v>0</v>
      </c>
      <c r="P697" s="72">
        <f t="shared" si="129"/>
        <v>0</v>
      </c>
      <c r="Q697" s="72">
        <f t="shared" si="123"/>
        <v>0</v>
      </c>
      <c r="R697" s="74">
        <f t="shared" si="130"/>
        <v>0</v>
      </c>
      <c r="S697" s="75">
        <f>IF(I697&gt;0,Q697-(SUM($J$7:J697)+$E$35),0)</f>
        <v>0</v>
      </c>
      <c r="T697" s="76">
        <f t="shared" si="131"/>
        <v>1</v>
      </c>
      <c r="U697" s="76">
        <f t="shared" si="132"/>
        <v>0</v>
      </c>
      <c r="V697" s="77">
        <f t="shared" si="124"/>
        <v>444</v>
      </c>
      <c r="W697" s="78">
        <f t="shared" si="125"/>
        <v>0</v>
      </c>
    </row>
    <row r="698" spans="9:23" x14ac:dyDescent="0.25">
      <c r="I698" s="79">
        <f t="shared" si="126"/>
        <v>0</v>
      </c>
      <c r="J698" s="72">
        <f t="shared" si="122"/>
        <v>0</v>
      </c>
      <c r="K698" s="80"/>
      <c r="L698" s="72">
        <f t="shared" si="133"/>
        <v>0</v>
      </c>
      <c r="M698" s="72">
        <f>0</f>
        <v>0</v>
      </c>
      <c r="N698" s="72">
        <f t="shared" si="127"/>
        <v>0</v>
      </c>
      <c r="O698" s="72">
        <f t="shared" si="128"/>
        <v>0</v>
      </c>
      <c r="P698" s="72">
        <f t="shared" si="129"/>
        <v>0</v>
      </c>
      <c r="Q698" s="72">
        <f t="shared" si="123"/>
        <v>0</v>
      </c>
      <c r="R698" s="74">
        <f t="shared" si="130"/>
        <v>0</v>
      </c>
      <c r="S698" s="75">
        <f>IF(I698&gt;0,Q698-(SUM($J$7:J698)+$E$35),0)</f>
        <v>0</v>
      </c>
      <c r="T698" s="76">
        <f t="shared" si="131"/>
        <v>1</v>
      </c>
      <c r="U698" s="76">
        <f t="shared" si="132"/>
        <v>0</v>
      </c>
      <c r="V698" s="77">
        <f t="shared" si="124"/>
        <v>444</v>
      </c>
      <c r="W698" s="78">
        <f t="shared" si="125"/>
        <v>0</v>
      </c>
    </row>
    <row r="699" spans="9:23" x14ac:dyDescent="0.25">
      <c r="I699" s="79">
        <f t="shared" si="126"/>
        <v>0</v>
      </c>
      <c r="J699" s="72">
        <f t="shared" si="122"/>
        <v>0</v>
      </c>
      <c r="K699" s="80"/>
      <c r="L699" s="72">
        <f t="shared" si="133"/>
        <v>0</v>
      </c>
      <c r="M699" s="72">
        <f>0</f>
        <v>0</v>
      </c>
      <c r="N699" s="72">
        <f t="shared" si="127"/>
        <v>0</v>
      </c>
      <c r="O699" s="72">
        <f t="shared" si="128"/>
        <v>0</v>
      </c>
      <c r="P699" s="72">
        <f t="shared" si="129"/>
        <v>0</v>
      </c>
      <c r="Q699" s="72">
        <f t="shared" si="123"/>
        <v>0</v>
      </c>
      <c r="R699" s="74">
        <f t="shared" si="130"/>
        <v>0</v>
      </c>
      <c r="S699" s="75">
        <f>IF(I699&gt;0,Q699-(SUM($J$7:J699)+$E$35),0)</f>
        <v>0</v>
      </c>
      <c r="T699" s="76">
        <f t="shared" si="131"/>
        <v>1</v>
      </c>
      <c r="U699" s="76">
        <f t="shared" si="132"/>
        <v>0</v>
      </c>
      <c r="V699" s="77">
        <f t="shared" si="124"/>
        <v>444</v>
      </c>
      <c r="W699" s="78">
        <f t="shared" si="125"/>
        <v>0</v>
      </c>
    </row>
    <row r="700" spans="9:23" x14ac:dyDescent="0.25">
      <c r="I700" s="79">
        <f t="shared" si="126"/>
        <v>0</v>
      </c>
      <c r="J700" s="72">
        <f t="shared" si="122"/>
        <v>0</v>
      </c>
      <c r="K700" s="80"/>
      <c r="L700" s="72">
        <f t="shared" si="133"/>
        <v>0</v>
      </c>
      <c r="M700" s="72">
        <f>0</f>
        <v>0</v>
      </c>
      <c r="N700" s="72">
        <f t="shared" si="127"/>
        <v>0</v>
      </c>
      <c r="O700" s="72">
        <f t="shared" si="128"/>
        <v>0</v>
      </c>
      <c r="P700" s="72">
        <f t="shared" si="129"/>
        <v>0</v>
      </c>
      <c r="Q700" s="72">
        <f t="shared" si="123"/>
        <v>0</v>
      </c>
      <c r="R700" s="74">
        <f t="shared" si="130"/>
        <v>0</v>
      </c>
      <c r="S700" s="75">
        <f>IF(I700&gt;0,Q700-(SUM($J$7:J700)+$E$35),0)</f>
        <v>0</v>
      </c>
      <c r="T700" s="76">
        <f t="shared" si="131"/>
        <v>1</v>
      </c>
      <c r="U700" s="76">
        <f t="shared" si="132"/>
        <v>0</v>
      </c>
      <c r="V700" s="77">
        <f t="shared" si="124"/>
        <v>444</v>
      </c>
      <c r="W700" s="78">
        <f t="shared" si="125"/>
        <v>0</v>
      </c>
    </row>
    <row r="701" spans="9:23" x14ac:dyDescent="0.25">
      <c r="I701" s="79">
        <f t="shared" si="126"/>
        <v>0</v>
      </c>
      <c r="J701" s="72">
        <f t="shared" si="122"/>
        <v>0</v>
      </c>
      <c r="K701" s="80"/>
      <c r="L701" s="72">
        <f t="shared" si="133"/>
        <v>0</v>
      </c>
      <c r="M701" s="72">
        <f>0</f>
        <v>0</v>
      </c>
      <c r="N701" s="72">
        <f t="shared" si="127"/>
        <v>0</v>
      </c>
      <c r="O701" s="72">
        <f t="shared" si="128"/>
        <v>0</v>
      </c>
      <c r="P701" s="72">
        <f t="shared" si="129"/>
        <v>0</v>
      </c>
      <c r="Q701" s="72">
        <f t="shared" si="123"/>
        <v>0</v>
      </c>
      <c r="R701" s="74">
        <f t="shared" si="130"/>
        <v>0</v>
      </c>
      <c r="S701" s="75">
        <f>IF(I701&gt;0,Q701-(SUM($J$7:J701)+$E$35),0)</f>
        <v>0</v>
      </c>
      <c r="T701" s="76">
        <f t="shared" si="131"/>
        <v>1</v>
      </c>
      <c r="U701" s="76">
        <f t="shared" si="132"/>
        <v>0</v>
      </c>
      <c r="V701" s="77">
        <f t="shared" si="124"/>
        <v>444</v>
      </c>
      <c r="W701" s="78">
        <f t="shared" si="125"/>
        <v>0</v>
      </c>
    </row>
    <row r="702" spans="9:23" x14ac:dyDescent="0.25">
      <c r="I702" s="79">
        <f t="shared" si="126"/>
        <v>0</v>
      </c>
      <c r="J702" s="72">
        <f t="shared" si="122"/>
        <v>0</v>
      </c>
      <c r="K702" s="80"/>
      <c r="L702" s="72">
        <f t="shared" si="133"/>
        <v>0</v>
      </c>
      <c r="M702" s="72">
        <f>0</f>
        <v>0</v>
      </c>
      <c r="N702" s="72">
        <f t="shared" si="127"/>
        <v>0</v>
      </c>
      <c r="O702" s="72">
        <f t="shared" si="128"/>
        <v>0</v>
      </c>
      <c r="P702" s="72">
        <f t="shared" si="129"/>
        <v>0</v>
      </c>
      <c r="Q702" s="72">
        <f t="shared" si="123"/>
        <v>0</v>
      </c>
      <c r="R702" s="74">
        <f t="shared" si="130"/>
        <v>0</v>
      </c>
      <c r="S702" s="75">
        <f>IF(I702&gt;0,Q702-(SUM($J$7:J702)+$E$35),0)</f>
        <v>0</v>
      </c>
      <c r="T702" s="76">
        <f t="shared" si="131"/>
        <v>1</v>
      </c>
      <c r="U702" s="76">
        <f t="shared" si="132"/>
        <v>0</v>
      </c>
      <c r="V702" s="77">
        <f t="shared" si="124"/>
        <v>444</v>
      </c>
      <c r="W702" s="78">
        <f t="shared" si="125"/>
        <v>0</v>
      </c>
    </row>
    <row r="703" spans="9:23" x14ac:dyDescent="0.25">
      <c r="I703" s="79">
        <f t="shared" si="126"/>
        <v>0</v>
      </c>
      <c r="J703" s="72">
        <f t="shared" si="122"/>
        <v>0</v>
      </c>
      <c r="K703" s="80"/>
      <c r="L703" s="72">
        <f t="shared" si="133"/>
        <v>0</v>
      </c>
      <c r="M703" s="72">
        <f>0</f>
        <v>0</v>
      </c>
      <c r="N703" s="72">
        <f t="shared" si="127"/>
        <v>0</v>
      </c>
      <c r="O703" s="72">
        <f t="shared" si="128"/>
        <v>0</v>
      </c>
      <c r="P703" s="72">
        <f t="shared" si="129"/>
        <v>0</v>
      </c>
      <c r="Q703" s="72">
        <f t="shared" si="123"/>
        <v>0</v>
      </c>
      <c r="R703" s="74">
        <f t="shared" si="130"/>
        <v>0</v>
      </c>
      <c r="S703" s="75">
        <f>IF(I703&gt;0,Q703-(SUM($J$7:J703)+$E$35),0)</f>
        <v>0</v>
      </c>
      <c r="T703" s="76">
        <f t="shared" si="131"/>
        <v>1</v>
      </c>
      <c r="U703" s="76">
        <f t="shared" si="132"/>
        <v>0</v>
      </c>
      <c r="V703" s="77">
        <f t="shared" si="124"/>
        <v>444</v>
      </c>
      <c r="W703" s="78">
        <f t="shared" si="125"/>
        <v>0</v>
      </c>
    </row>
    <row r="704" spans="9:23" x14ac:dyDescent="0.25">
      <c r="I704" s="79">
        <f t="shared" si="126"/>
        <v>0</v>
      </c>
      <c r="J704" s="72">
        <f t="shared" si="122"/>
        <v>0</v>
      </c>
      <c r="K704" s="80"/>
      <c r="L704" s="72">
        <f t="shared" si="133"/>
        <v>0</v>
      </c>
      <c r="M704" s="72">
        <f>0</f>
        <v>0</v>
      </c>
      <c r="N704" s="72">
        <f t="shared" si="127"/>
        <v>0</v>
      </c>
      <c r="O704" s="72">
        <f t="shared" si="128"/>
        <v>0</v>
      </c>
      <c r="P704" s="72">
        <f t="shared" si="129"/>
        <v>0</v>
      </c>
      <c r="Q704" s="72">
        <f t="shared" si="123"/>
        <v>0</v>
      </c>
      <c r="R704" s="74">
        <f t="shared" si="130"/>
        <v>0</v>
      </c>
      <c r="S704" s="75">
        <f>IF(I704&gt;0,Q704-(SUM($J$7:J704)+$E$35),0)</f>
        <v>0</v>
      </c>
      <c r="T704" s="76">
        <f t="shared" si="131"/>
        <v>1</v>
      </c>
      <c r="U704" s="76">
        <f t="shared" si="132"/>
        <v>0</v>
      </c>
      <c r="V704" s="77">
        <f t="shared" si="124"/>
        <v>444</v>
      </c>
      <c r="W704" s="78">
        <f t="shared" si="125"/>
        <v>0</v>
      </c>
    </row>
    <row r="705" spans="9:23" x14ac:dyDescent="0.25">
      <c r="I705" s="79">
        <f t="shared" si="126"/>
        <v>0</v>
      </c>
      <c r="J705" s="72">
        <f t="shared" si="122"/>
        <v>0</v>
      </c>
      <c r="K705" s="80"/>
      <c r="L705" s="72">
        <f t="shared" si="133"/>
        <v>0</v>
      </c>
      <c r="M705" s="72">
        <f>0</f>
        <v>0</v>
      </c>
      <c r="N705" s="72">
        <f t="shared" si="127"/>
        <v>0</v>
      </c>
      <c r="O705" s="72">
        <f t="shared" si="128"/>
        <v>0</v>
      </c>
      <c r="P705" s="72">
        <f t="shared" si="129"/>
        <v>0</v>
      </c>
      <c r="Q705" s="72">
        <f t="shared" si="123"/>
        <v>0</v>
      </c>
      <c r="R705" s="74">
        <f t="shared" si="130"/>
        <v>0</v>
      </c>
      <c r="S705" s="75">
        <f>IF(I705&gt;0,Q705-(SUM($J$7:J705)+$E$35),0)</f>
        <v>0</v>
      </c>
      <c r="T705" s="76">
        <f t="shared" si="131"/>
        <v>1</v>
      </c>
      <c r="U705" s="76">
        <f t="shared" si="132"/>
        <v>0</v>
      </c>
      <c r="V705" s="77">
        <f t="shared" si="124"/>
        <v>444</v>
      </c>
      <c r="W705" s="78">
        <f t="shared" si="125"/>
        <v>0</v>
      </c>
    </row>
    <row r="706" spans="9:23" x14ac:dyDescent="0.25">
      <c r="I706" s="79">
        <f t="shared" si="126"/>
        <v>0</v>
      </c>
      <c r="J706" s="72">
        <f t="shared" si="122"/>
        <v>0</v>
      </c>
      <c r="K706" s="80"/>
      <c r="L706" s="72">
        <f t="shared" si="133"/>
        <v>0</v>
      </c>
      <c r="M706" s="72">
        <f>0</f>
        <v>0</v>
      </c>
      <c r="N706" s="72">
        <f t="shared" si="127"/>
        <v>0</v>
      </c>
      <c r="O706" s="72">
        <f t="shared" si="128"/>
        <v>0</v>
      </c>
      <c r="P706" s="72">
        <f t="shared" si="129"/>
        <v>0</v>
      </c>
      <c r="Q706" s="72">
        <f t="shared" si="123"/>
        <v>0</v>
      </c>
      <c r="R706" s="74">
        <f t="shared" si="130"/>
        <v>0</v>
      </c>
      <c r="S706" s="75">
        <f>IF(I706&gt;0,Q706-(SUM($J$7:J706)+$E$35),0)</f>
        <v>0</v>
      </c>
      <c r="T706" s="76">
        <f t="shared" si="131"/>
        <v>1</v>
      </c>
      <c r="U706" s="76">
        <f t="shared" si="132"/>
        <v>0</v>
      </c>
      <c r="V706" s="77">
        <f t="shared" si="124"/>
        <v>444</v>
      </c>
      <c r="W706" s="78">
        <f t="shared" si="125"/>
        <v>0</v>
      </c>
    </row>
    <row r="707" spans="9:23" x14ac:dyDescent="0.25">
      <c r="I707" s="79">
        <f t="shared" si="126"/>
        <v>0</v>
      </c>
      <c r="J707" s="72">
        <f t="shared" si="122"/>
        <v>0</v>
      </c>
      <c r="K707" s="80"/>
      <c r="L707" s="72">
        <f t="shared" si="133"/>
        <v>0</v>
      </c>
      <c r="M707" s="72">
        <f>0</f>
        <v>0</v>
      </c>
      <c r="N707" s="72">
        <f t="shared" si="127"/>
        <v>0</v>
      </c>
      <c r="O707" s="72">
        <f t="shared" si="128"/>
        <v>0</v>
      </c>
      <c r="P707" s="72">
        <f t="shared" si="129"/>
        <v>0</v>
      </c>
      <c r="Q707" s="72">
        <f t="shared" si="123"/>
        <v>0</v>
      </c>
      <c r="R707" s="74">
        <f t="shared" si="130"/>
        <v>0</v>
      </c>
      <c r="S707" s="75">
        <f>IF(I707&gt;0,Q707-(SUM($J$7:J707)+$E$35),0)</f>
        <v>0</v>
      </c>
      <c r="T707" s="76">
        <f t="shared" si="131"/>
        <v>1</v>
      </c>
      <c r="U707" s="76">
        <f t="shared" si="132"/>
        <v>0</v>
      </c>
      <c r="V707" s="77">
        <f t="shared" si="124"/>
        <v>444</v>
      </c>
      <c r="W707" s="78">
        <f t="shared" si="125"/>
        <v>0</v>
      </c>
    </row>
    <row r="708" spans="9:23" x14ac:dyDescent="0.25">
      <c r="I708" s="79">
        <f t="shared" si="126"/>
        <v>0</v>
      </c>
      <c r="J708" s="72">
        <f t="shared" si="122"/>
        <v>0</v>
      </c>
      <c r="K708" s="80"/>
      <c r="L708" s="72">
        <f t="shared" si="133"/>
        <v>0</v>
      </c>
      <c r="M708" s="72">
        <f>0</f>
        <v>0</v>
      </c>
      <c r="N708" s="72">
        <f t="shared" si="127"/>
        <v>0</v>
      </c>
      <c r="O708" s="72">
        <f t="shared" si="128"/>
        <v>0</v>
      </c>
      <c r="P708" s="72">
        <f t="shared" si="129"/>
        <v>0</v>
      </c>
      <c r="Q708" s="72">
        <f t="shared" si="123"/>
        <v>0</v>
      </c>
      <c r="R708" s="74">
        <f t="shared" si="130"/>
        <v>0</v>
      </c>
      <c r="S708" s="75">
        <f>IF(I708&gt;0,Q708-(SUM($J$7:J708)+$E$35),0)</f>
        <v>0</v>
      </c>
      <c r="T708" s="76">
        <f t="shared" si="131"/>
        <v>1</v>
      </c>
      <c r="U708" s="76">
        <f t="shared" si="132"/>
        <v>0</v>
      </c>
      <c r="V708" s="77">
        <f t="shared" si="124"/>
        <v>444</v>
      </c>
      <c r="W708" s="78">
        <f t="shared" si="125"/>
        <v>0</v>
      </c>
    </row>
    <row r="709" spans="9:23" x14ac:dyDescent="0.25">
      <c r="I709" s="79">
        <f t="shared" si="126"/>
        <v>0</v>
      </c>
      <c r="J709" s="72">
        <f t="shared" si="122"/>
        <v>0</v>
      </c>
      <c r="K709" s="80"/>
      <c r="L709" s="72">
        <f t="shared" si="133"/>
        <v>0</v>
      </c>
      <c r="M709" s="72">
        <f>0</f>
        <v>0</v>
      </c>
      <c r="N709" s="72">
        <f t="shared" si="127"/>
        <v>0</v>
      </c>
      <c r="O709" s="72">
        <f t="shared" si="128"/>
        <v>0</v>
      </c>
      <c r="P709" s="72">
        <f t="shared" si="129"/>
        <v>0</v>
      </c>
      <c r="Q709" s="72">
        <f t="shared" si="123"/>
        <v>0</v>
      </c>
      <c r="R709" s="74">
        <f t="shared" si="130"/>
        <v>0</v>
      </c>
      <c r="S709" s="75">
        <f>IF(I709&gt;0,Q709-(SUM($J$7:J709)+$E$35),0)</f>
        <v>0</v>
      </c>
      <c r="T709" s="76">
        <f t="shared" si="131"/>
        <v>1</v>
      </c>
      <c r="U709" s="76">
        <f t="shared" si="132"/>
        <v>0</v>
      </c>
      <c r="V709" s="77">
        <f t="shared" si="124"/>
        <v>444</v>
      </c>
      <c r="W709" s="78">
        <f t="shared" si="125"/>
        <v>0</v>
      </c>
    </row>
    <row r="710" spans="9:23" x14ac:dyDescent="0.25">
      <c r="I710" s="79">
        <f t="shared" si="126"/>
        <v>0</v>
      </c>
      <c r="J710" s="72">
        <f t="shared" si="122"/>
        <v>0</v>
      </c>
      <c r="K710" s="80"/>
      <c r="L710" s="72">
        <f t="shared" si="133"/>
        <v>0</v>
      </c>
      <c r="M710" s="72">
        <f>0</f>
        <v>0</v>
      </c>
      <c r="N710" s="72">
        <f t="shared" si="127"/>
        <v>0</v>
      </c>
      <c r="O710" s="72">
        <f t="shared" si="128"/>
        <v>0</v>
      </c>
      <c r="P710" s="72">
        <f t="shared" si="129"/>
        <v>0</v>
      </c>
      <c r="Q710" s="72">
        <f t="shared" si="123"/>
        <v>0</v>
      </c>
      <c r="R710" s="74">
        <f t="shared" si="130"/>
        <v>0</v>
      </c>
      <c r="S710" s="75">
        <f>IF(I710&gt;0,Q710-(SUM($J$7:J710)+$E$35),0)</f>
        <v>0</v>
      </c>
      <c r="T710" s="76">
        <f t="shared" si="131"/>
        <v>1</v>
      </c>
      <c r="U710" s="76">
        <f t="shared" si="132"/>
        <v>0</v>
      </c>
      <c r="V710" s="77">
        <f t="shared" si="124"/>
        <v>444</v>
      </c>
      <c r="W710" s="78">
        <f t="shared" si="125"/>
        <v>0</v>
      </c>
    </row>
    <row r="711" spans="9:23" x14ac:dyDescent="0.25">
      <c r="I711" s="79">
        <f t="shared" si="126"/>
        <v>0</v>
      </c>
      <c r="J711" s="72">
        <f t="shared" ref="J711:J774" si="134">(IF(I711&gt;0,$J$5,0))</f>
        <v>0</v>
      </c>
      <c r="K711" s="80"/>
      <c r="L711" s="72">
        <f t="shared" si="133"/>
        <v>0</v>
      </c>
      <c r="M711" s="72">
        <f>0</f>
        <v>0</v>
      </c>
      <c r="N711" s="72">
        <f t="shared" si="127"/>
        <v>0</v>
      </c>
      <c r="O711" s="72">
        <f t="shared" si="128"/>
        <v>0</v>
      </c>
      <c r="P711" s="72">
        <f t="shared" si="129"/>
        <v>0</v>
      </c>
      <c r="Q711" s="72">
        <f t="shared" ref="Q711:Q774" si="135">O711+P711</f>
        <v>0</v>
      </c>
      <c r="R711" s="74">
        <f t="shared" si="130"/>
        <v>0</v>
      </c>
      <c r="S711" s="75">
        <f>IF(I711&gt;0,Q711-(SUM($J$7:J711)+$E$35),0)</f>
        <v>0</v>
      </c>
      <c r="T711" s="76">
        <f t="shared" si="131"/>
        <v>1</v>
      </c>
      <c r="U711" s="76">
        <f t="shared" si="132"/>
        <v>0</v>
      </c>
      <c r="V711" s="77">
        <f t="shared" ref="V711:V774" si="136">$I$5-I712</f>
        <v>444</v>
      </c>
      <c r="W711" s="78">
        <f t="shared" ref="W711:W774" si="137">Q711</f>
        <v>0</v>
      </c>
    </row>
    <row r="712" spans="9:23" x14ac:dyDescent="0.25">
      <c r="I712" s="79">
        <f t="shared" ref="I712:I775" si="138">IF(I711-1&gt;0,I711-1,0)</f>
        <v>0</v>
      </c>
      <c r="J712" s="72">
        <f t="shared" si="134"/>
        <v>0</v>
      </c>
      <c r="K712" s="80"/>
      <c r="L712" s="72">
        <f t="shared" si="133"/>
        <v>0</v>
      </c>
      <c r="M712" s="72">
        <f>0</f>
        <v>0</v>
      </c>
      <c r="N712" s="72">
        <f t="shared" ref="N712:N775" si="139">IF(I712&gt;0,O712*($N$5/12),0)</f>
        <v>0</v>
      </c>
      <c r="O712" s="72">
        <f t="shared" ref="O712:O775" si="140">IF(I712&gt;0,(Q711+R712)*(1-($N$5/12)),0)</f>
        <v>0</v>
      </c>
      <c r="P712" s="72">
        <f t="shared" ref="P712:P775" si="141">O712*($B$15/12)</f>
        <v>0</v>
      </c>
      <c r="Q712" s="72">
        <f t="shared" si="135"/>
        <v>0</v>
      </c>
      <c r="R712" s="74">
        <f t="shared" ref="R712:R775" si="142">IF(I712&gt;0,(J712-K712-L712-M712),0)</f>
        <v>0</v>
      </c>
      <c r="S712" s="75">
        <f>IF(I712&gt;0,Q712-(SUM($J$7:J712)+$E$35),0)</f>
        <v>0</v>
      </c>
      <c r="T712" s="76">
        <f t="shared" ref="T712:T775" si="143">IF(S712&lt;0,0,1)</f>
        <v>1</v>
      </c>
      <c r="U712" s="76">
        <f t="shared" ref="U712:U775" si="144">T713-T712</f>
        <v>0</v>
      </c>
      <c r="V712" s="77">
        <f t="shared" si="136"/>
        <v>444</v>
      </c>
      <c r="W712" s="78">
        <f t="shared" si="137"/>
        <v>0</v>
      </c>
    </row>
    <row r="713" spans="9:23" x14ac:dyDescent="0.25">
      <c r="I713" s="79">
        <f t="shared" si="138"/>
        <v>0</v>
      </c>
      <c r="J713" s="72">
        <f t="shared" si="134"/>
        <v>0</v>
      </c>
      <c r="K713" s="80"/>
      <c r="L713" s="72">
        <f t="shared" si="133"/>
        <v>0</v>
      </c>
      <c r="M713" s="72">
        <f>0</f>
        <v>0</v>
      </c>
      <c r="N713" s="72">
        <f t="shared" si="139"/>
        <v>0</v>
      </c>
      <c r="O713" s="72">
        <f t="shared" si="140"/>
        <v>0</v>
      </c>
      <c r="P713" s="72">
        <f t="shared" si="141"/>
        <v>0</v>
      </c>
      <c r="Q713" s="72">
        <f t="shared" si="135"/>
        <v>0</v>
      </c>
      <c r="R713" s="74">
        <f t="shared" si="142"/>
        <v>0</v>
      </c>
      <c r="S713" s="75">
        <f>IF(I713&gt;0,Q713-(SUM($J$7:J713)+$E$35),0)</f>
        <v>0</v>
      </c>
      <c r="T713" s="76">
        <f t="shared" si="143"/>
        <v>1</v>
      </c>
      <c r="U713" s="76">
        <f t="shared" si="144"/>
        <v>0</v>
      </c>
      <c r="V713" s="77">
        <f t="shared" si="136"/>
        <v>444</v>
      </c>
      <c r="W713" s="78">
        <f t="shared" si="137"/>
        <v>0</v>
      </c>
    </row>
    <row r="714" spans="9:23" x14ac:dyDescent="0.25">
      <c r="I714" s="79">
        <f t="shared" si="138"/>
        <v>0</v>
      </c>
      <c r="J714" s="72">
        <f t="shared" si="134"/>
        <v>0</v>
      </c>
      <c r="K714" s="80"/>
      <c r="L714" s="72">
        <f t="shared" si="133"/>
        <v>0</v>
      </c>
      <c r="M714" s="72">
        <f>0</f>
        <v>0</v>
      </c>
      <c r="N714" s="72">
        <f t="shared" si="139"/>
        <v>0</v>
      </c>
      <c r="O714" s="72">
        <f t="shared" si="140"/>
        <v>0</v>
      </c>
      <c r="P714" s="72">
        <f t="shared" si="141"/>
        <v>0</v>
      </c>
      <c r="Q714" s="72">
        <f t="shared" si="135"/>
        <v>0</v>
      </c>
      <c r="R714" s="74">
        <f t="shared" si="142"/>
        <v>0</v>
      </c>
      <c r="S714" s="75">
        <f>IF(I714&gt;0,Q714-(SUM($J$7:J714)+$E$35),0)</f>
        <v>0</v>
      </c>
      <c r="T714" s="76">
        <f t="shared" si="143"/>
        <v>1</v>
      </c>
      <c r="U714" s="76">
        <f t="shared" si="144"/>
        <v>0</v>
      </c>
      <c r="V714" s="77">
        <f t="shared" si="136"/>
        <v>444</v>
      </c>
      <c r="W714" s="78">
        <f t="shared" si="137"/>
        <v>0</v>
      </c>
    </row>
    <row r="715" spans="9:23" x14ac:dyDescent="0.25">
      <c r="I715" s="79">
        <f t="shared" si="138"/>
        <v>0</v>
      </c>
      <c r="J715" s="72">
        <f t="shared" si="134"/>
        <v>0</v>
      </c>
      <c r="K715" s="80"/>
      <c r="L715" s="72">
        <f t="shared" si="133"/>
        <v>0</v>
      </c>
      <c r="M715" s="72">
        <f>0</f>
        <v>0</v>
      </c>
      <c r="N715" s="72">
        <f t="shared" si="139"/>
        <v>0</v>
      </c>
      <c r="O715" s="72">
        <f t="shared" si="140"/>
        <v>0</v>
      </c>
      <c r="P715" s="72">
        <f t="shared" si="141"/>
        <v>0</v>
      </c>
      <c r="Q715" s="72">
        <f t="shared" si="135"/>
        <v>0</v>
      </c>
      <c r="R715" s="74">
        <f t="shared" si="142"/>
        <v>0</v>
      </c>
      <c r="S715" s="75">
        <f>IF(I715&gt;0,Q715-(SUM($J$7:J715)+$E$35),0)</f>
        <v>0</v>
      </c>
      <c r="T715" s="76">
        <f t="shared" si="143"/>
        <v>1</v>
      </c>
      <c r="U715" s="76">
        <f t="shared" si="144"/>
        <v>0</v>
      </c>
      <c r="V715" s="77">
        <f t="shared" si="136"/>
        <v>444</v>
      </c>
      <c r="W715" s="78">
        <f t="shared" si="137"/>
        <v>0</v>
      </c>
    </row>
    <row r="716" spans="9:23" x14ac:dyDescent="0.25">
      <c r="I716" s="79">
        <f t="shared" si="138"/>
        <v>0</v>
      </c>
      <c r="J716" s="72">
        <f t="shared" si="134"/>
        <v>0</v>
      </c>
      <c r="K716" s="80"/>
      <c r="L716" s="72">
        <f t="shared" si="133"/>
        <v>0</v>
      </c>
      <c r="M716" s="72">
        <f>0</f>
        <v>0</v>
      </c>
      <c r="N716" s="72">
        <f t="shared" si="139"/>
        <v>0</v>
      </c>
      <c r="O716" s="72">
        <f t="shared" si="140"/>
        <v>0</v>
      </c>
      <c r="P716" s="72">
        <f t="shared" si="141"/>
        <v>0</v>
      </c>
      <c r="Q716" s="72">
        <f t="shared" si="135"/>
        <v>0</v>
      </c>
      <c r="R716" s="74">
        <f t="shared" si="142"/>
        <v>0</v>
      </c>
      <c r="S716" s="75">
        <f>IF(I716&gt;0,Q716-(SUM($J$7:J716)+$E$35),0)</f>
        <v>0</v>
      </c>
      <c r="T716" s="76">
        <f t="shared" si="143"/>
        <v>1</v>
      </c>
      <c r="U716" s="76">
        <f t="shared" si="144"/>
        <v>0</v>
      </c>
      <c r="V716" s="77">
        <f t="shared" si="136"/>
        <v>444</v>
      </c>
      <c r="W716" s="78">
        <f t="shared" si="137"/>
        <v>0</v>
      </c>
    </row>
    <row r="717" spans="9:23" x14ac:dyDescent="0.25">
      <c r="I717" s="79">
        <f t="shared" si="138"/>
        <v>0</v>
      </c>
      <c r="J717" s="72">
        <f t="shared" si="134"/>
        <v>0</v>
      </c>
      <c r="K717" s="80"/>
      <c r="L717" s="72">
        <f t="shared" si="133"/>
        <v>0</v>
      </c>
      <c r="M717" s="72">
        <f>0</f>
        <v>0</v>
      </c>
      <c r="N717" s="72">
        <f t="shared" si="139"/>
        <v>0</v>
      </c>
      <c r="O717" s="72">
        <f t="shared" si="140"/>
        <v>0</v>
      </c>
      <c r="P717" s="72">
        <f t="shared" si="141"/>
        <v>0</v>
      </c>
      <c r="Q717" s="72">
        <f t="shared" si="135"/>
        <v>0</v>
      </c>
      <c r="R717" s="74">
        <f t="shared" si="142"/>
        <v>0</v>
      </c>
      <c r="S717" s="75">
        <f>IF(I717&gt;0,Q717-(SUM($J$7:J717)+$E$35),0)</f>
        <v>0</v>
      </c>
      <c r="T717" s="76">
        <f t="shared" si="143"/>
        <v>1</v>
      </c>
      <c r="U717" s="76">
        <f t="shared" si="144"/>
        <v>0</v>
      </c>
      <c r="V717" s="77">
        <f t="shared" si="136"/>
        <v>444</v>
      </c>
      <c r="W717" s="78">
        <f t="shared" si="137"/>
        <v>0</v>
      </c>
    </row>
    <row r="718" spans="9:23" x14ac:dyDescent="0.25">
      <c r="I718" s="79">
        <f t="shared" si="138"/>
        <v>0</v>
      </c>
      <c r="J718" s="72">
        <f t="shared" si="134"/>
        <v>0</v>
      </c>
      <c r="K718" s="80"/>
      <c r="L718" s="72">
        <f t="shared" si="133"/>
        <v>0</v>
      </c>
      <c r="M718" s="72">
        <f>0</f>
        <v>0</v>
      </c>
      <c r="N718" s="72">
        <f t="shared" si="139"/>
        <v>0</v>
      </c>
      <c r="O718" s="72">
        <f t="shared" si="140"/>
        <v>0</v>
      </c>
      <c r="P718" s="72">
        <f t="shared" si="141"/>
        <v>0</v>
      </c>
      <c r="Q718" s="72">
        <f t="shared" si="135"/>
        <v>0</v>
      </c>
      <c r="R718" s="74">
        <f t="shared" si="142"/>
        <v>0</v>
      </c>
      <c r="S718" s="75">
        <f>IF(I718&gt;0,Q718-(SUM($J$7:J718)+$E$35),0)</f>
        <v>0</v>
      </c>
      <c r="T718" s="76">
        <f t="shared" si="143"/>
        <v>1</v>
      </c>
      <c r="U718" s="76">
        <f t="shared" si="144"/>
        <v>0</v>
      </c>
      <c r="V718" s="77">
        <f t="shared" si="136"/>
        <v>444</v>
      </c>
      <c r="W718" s="78">
        <f t="shared" si="137"/>
        <v>0</v>
      </c>
    </row>
    <row r="719" spans="9:23" x14ac:dyDescent="0.25">
      <c r="I719" s="79">
        <f t="shared" si="138"/>
        <v>0</v>
      </c>
      <c r="J719" s="72">
        <f t="shared" si="134"/>
        <v>0</v>
      </c>
      <c r="K719" s="80"/>
      <c r="L719" s="72">
        <f t="shared" si="133"/>
        <v>0</v>
      </c>
      <c r="M719" s="72">
        <f>0</f>
        <v>0</v>
      </c>
      <c r="N719" s="72">
        <f t="shared" si="139"/>
        <v>0</v>
      </c>
      <c r="O719" s="72">
        <f t="shared" si="140"/>
        <v>0</v>
      </c>
      <c r="P719" s="72">
        <f t="shared" si="141"/>
        <v>0</v>
      </c>
      <c r="Q719" s="72">
        <f t="shared" si="135"/>
        <v>0</v>
      </c>
      <c r="R719" s="74">
        <f t="shared" si="142"/>
        <v>0</v>
      </c>
      <c r="S719" s="75">
        <f>IF(I719&gt;0,Q719-(SUM($J$7:J719)+$E$35),0)</f>
        <v>0</v>
      </c>
      <c r="T719" s="76">
        <f t="shared" si="143"/>
        <v>1</v>
      </c>
      <c r="U719" s="76">
        <f t="shared" si="144"/>
        <v>0</v>
      </c>
      <c r="V719" s="77">
        <f t="shared" si="136"/>
        <v>444</v>
      </c>
      <c r="W719" s="78">
        <f t="shared" si="137"/>
        <v>0</v>
      </c>
    </row>
    <row r="720" spans="9:23" x14ac:dyDescent="0.25">
      <c r="I720" s="79">
        <f t="shared" si="138"/>
        <v>0</v>
      </c>
      <c r="J720" s="72">
        <f t="shared" si="134"/>
        <v>0</v>
      </c>
      <c r="K720" s="80"/>
      <c r="L720" s="72">
        <f t="shared" si="133"/>
        <v>0</v>
      </c>
      <c r="M720" s="72">
        <f>0</f>
        <v>0</v>
      </c>
      <c r="N720" s="72">
        <f t="shared" si="139"/>
        <v>0</v>
      </c>
      <c r="O720" s="72">
        <f t="shared" si="140"/>
        <v>0</v>
      </c>
      <c r="P720" s="72">
        <f t="shared" si="141"/>
        <v>0</v>
      </c>
      <c r="Q720" s="72">
        <f t="shared" si="135"/>
        <v>0</v>
      </c>
      <c r="R720" s="74">
        <f t="shared" si="142"/>
        <v>0</v>
      </c>
      <c r="S720" s="75">
        <f>IF(I720&gt;0,Q720-(SUM($J$7:J720)+$E$35),0)</f>
        <v>0</v>
      </c>
      <c r="T720" s="76">
        <f t="shared" si="143"/>
        <v>1</v>
      </c>
      <c r="U720" s="76">
        <f t="shared" si="144"/>
        <v>0</v>
      </c>
      <c r="V720" s="77">
        <f t="shared" si="136"/>
        <v>444</v>
      </c>
      <c r="W720" s="78">
        <f t="shared" si="137"/>
        <v>0</v>
      </c>
    </row>
    <row r="721" spans="9:23" x14ac:dyDescent="0.25">
      <c r="I721" s="79">
        <f t="shared" si="138"/>
        <v>0</v>
      </c>
      <c r="J721" s="72">
        <f t="shared" si="134"/>
        <v>0</v>
      </c>
      <c r="K721" s="80"/>
      <c r="L721" s="72">
        <f t="shared" si="133"/>
        <v>0</v>
      </c>
      <c r="M721" s="72">
        <f>0</f>
        <v>0</v>
      </c>
      <c r="N721" s="72">
        <f t="shared" si="139"/>
        <v>0</v>
      </c>
      <c r="O721" s="72">
        <f t="shared" si="140"/>
        <v>0</v>
      </c>
      <c r="P721" s="72">
        <f t="shared" si="141"/>
        <v>0</v>
      </c>
      <c r="Q721" s="72">
        <f t="shared" si="135"/>
        <v>0</v>
      </c>
      <c r="R721" s="74">
        <f t="shared" si="142"/>
        <v>0</v>
      </c>
      <c r="S721" s="75">
        <f>IF(I721&gt;0,Q721-(SUM($J$7:J721)+$E$35),0)</f>
        <v>0</v>
      </c>
      <c r="T721" s="76">
        <f t="shared" si="143"/>
        <v>1</v>
      </c>
      <c r="U721" s="76">
        <f t="shared" si="144"/>
        <v>0</v>
      </c>
      <c r="V721" s="77">
        <f t="shared" si="136"/>
        <v>444</v>
      </c>
      <c r="W721" s="78">
        <f t="shared" si="137"/>
        <v>0</v>
      </c>
    </row>
    <row r="722" spans="9:23" x14ac:dyDescent="0.25">
      <c r="I722" s="79">
        <f t="shared" si="138"/>
        <v>0</v>
      </c>
      <c r="J722" s="72">
        <f t="shared" si="134"/>
        <v>0</v>
      </c>
      <c r="K722" s="80"/>
      <c r="L722" s="72">
        <f t="shared" si="133"/>
        <v>0</v>
      </c>
      <c r="M722" s="72">
        <f>0</f>
        <v>0</v>
      </c>
      <c r="N722" s="72">
        <f t="shared" si="139"/>
        <v>0</v>
      </c>
      <c r="O722" s="72">
        <f t="shared" si="140"/>
        <v>0</v>
      </c>
      <c r="P722" s="72">
        <f t="shared" si="141"/>
        <v>0</v>
      </c>
      <c r="Q722" s="72">
        <f t="shared" si="135"/>
        <v>0</v>
      </c>
      <c r="R722" s="74">
        <f t="shared" si="142"/>
        <v>0</v>
      </c>
      <c r="S722" s="75">
        <f>IF(I722&gt;0,Q722-(SUM($J$7:J722)+$E$35),0)</f>
        <v>0</v>
      </c>
      <c r="T722" s="76">
        <f t="shared" si="143"/>
        <v>1</v>
      </c>
      <c r="U722" s="76">
        <f t="shared" si="144"/>
        <v>0</v>
      </c>
      <c r="V722" s="77">
        <f t="shared" si="136"/>
        <v>444</v>
      </c>
      <c r="W722" s="78">
        <f t="shared" si="137"/>
        <v>0</v>
      </c>
    </row>
    <row r="723" spans="9:23" x14ac:dyDescent="0.25">
      <c r="I723" s="79">
        <f t="shared" si="138"/>
        <v>0</v>
      </c>
      <c r="J723" s="72">
        <f t="shared" si="134"/>
        <v>0</v>
      </c>
      <c r="K723" s="80"/>
      <c r="L723" s="72">
        <f t="shared" si="133"/>
        <v>0</v>
      </c>
      <c r="M723" s="72">
        <f>0</f>
        <v>0</v>
      </c>
      <c r="N723" s="72">
        <f t="shared" si="139"/>
        <v>0</v>
      </c>
      <c r="O723" s="72">
        <f t="shared" si="140"/>
        <v>0</v>
      </c>
      <c r="P723" s="72">
        <f t="shared" si="141"/>
        <v>0</v>
      </c>
      <c r="Q723" s="72">
        <f t="shared" si="135"/>
        <v>0</v>
      </c>
      <c r="R723" s="74">
        <f t="shared" si="142"/>
        <v>0</v>
      </c>
      <c r="S723" s="75">
        <f>IF(I723&gt;0,Q723-(SUM($J$7:J723)+$E$35),0)</f>
        <v>0</v>
      </c>
      <c r="T723" s="76">
        <f t="shared" si="143"/>
        <v>1</v>
      </c>
      <c r="U723" s="76">
        <f t="shared" si="144"/>
        <v>0</v>
      </c>
      <c r="V723" s="77">
        <f t="shared" si="136"/>
        <v>444</v>
      </c>
      <c r="W723" s="78">
        <f t="shared" si="137"/>
        <v>0</v>
      </c>
    </row>
    <row r="724" spans="9:23" x14ac:dyDescent="0.25">
      <c r="I724" s="79">
        <f t="shared" si="138"/>
        <v>0</v>
      </c>
      <c r="J724" s="72">
        <f t="shared" si="134"/>
        <v>0</v>
      </c>
      <c r="K724" s="80"/>
      <c r="L724" s="72">
        <f t="shared" si="133"/>
        <v>0</v>
      </c>
      <c r="M724" s="72">
        <f>0</f>
        <v>0</v>
      </c>
      <c r="N724" s="72">
        <f t="shared" si="139"/>
        <v>0</v>
      </c>
      <c r="O724" s="72">
        <f t="shared" si="140"/>
        <v>0</v>
      </c>
      <c r="P724" s="72">
        <f t="shared" si="141"/>
        <v>0</v>
      </c>
      <c r="Q724" s="72">
        <f t="shared" si="135"/>
        <v>0</v>
      </c>
      <c r="R724" s="74">
        <f t="shared" si="142"/>
        <v>0</v>
      </c>
      <c r="S724" s="75">
        <f>IF(I724&gt;0,Q724-(SUM($J$7:J724)+$E$35),0)</f>
        <v>0</v>
      </c>
      <c r="T724" s="76">
        <f t="shared" si="143"/>
        <v>1</v>
      </c>
      <c r="U724" s="76">
        <f t="shared" si="144"/>
        <v>0</v>
      </c>
      <c r="V724" s="77">
        <f t="shared" si="136"/>
        <v>444</v>
      </c>
      <c r="W724" s="78">
        <f t="shared" si="137"/>
        <v>0</v>
      </c>
    </row>
    <row r="725" spans="9:23" x14ac:dyDescent="0.25">
      <c r="I725" s="79">
        <f t="shared" si="138"/>
        <v>0</v>
      </c>
      <c r="J725" s="72">
        <f t="shared" si="134"/>
        <v>0</v>
      </c>
      <c r="K725" s="80"/>
      <c r="L725" s="72">
        <f t="shared" si="133"/>
        <v>0</v>
      </c>
      <c r="M725" s="72">
        <f>0</f>
        <v>0</v>
      </c>
      <c r="N725" s="72">
        <f t="shared" si="139"/>
        <v>0</v>
      </c>
      <c r="O725" s="72">
        <f t="shared" si="140"/>
        <v>0</v>
      </c>
      <c r="P725" s="72">
        <f t="shared" si="141"/>
        <v>0</v>
      </c>
      <c r="Q725" s="72">
        <f t="shared" si="135"/>
        <v>0</v>
      </c>
      <c r="R725" s="74">
        <f t="shared" si="142"/>
        <v>0</v>
      </c>
      <c r="S725" s="75">
        <f>IF(I725&gt;0,Q725-(SUM($J$7:J725)+$E$35),0)</f>
        <v>0</v>
      </c>
      <c r="T725" s="76">
        <f t="shared" si="143"/>
        <v>1</v>
      </c>
      <c r="U725" s="76">
        <f t="shared" si="144"/>
        <v>0</v>
      </c>
      <c r="V725" s="77">
        <f t="shared" si="136"/>
        <v>444</v>
      </c>
      <c r="W725" s="78">
        <f t="shared" si="137"/>
        <v>0</v>
      </c>
    </row>
    <row r="726" spans="9:23" x14ac:dyDescent="0.25">
      <c r="I726" s="79">
        <f t="shared" si="138"/>
        <v>0</v>
      </c>
      <c r="J726" s="72">
        <f t="shared" si="134"/>
        <v>0</v>
      </c>
      <c r="K726" s="80"/>
      <c r="L726" s="72">
        <f t="shared" si="133"/>
        <v>0</v>
      </c>
      <c r="M726" s="72">
        <f>0</f>
        <v>0</v>
      </c>
      <c r="N726" s="72">
        <f t="shared" si="139"/>
        <v>0</v>
      </c>
      <c r="O726" s="72">
        <f t="shared" si="140"/>
        <v>0</v>
      </c>
      <c r="P726" s="72">
        <f t="shared" si="141"/>
        <v>0</v>
      </c>
      <c r="Q726" s="72">
        <f t="shared" si="135"/>
        <v>0</v>
      </c>
      <c r="R726" s="74">
        <f t="shared" si="142"/>
        <v>0</v>
      </c>
      <c r="S726" s="75">
        <f>IF(I726&gt;0,Q726-(SUM($J$7:J726)+$E$35),0)</f>
        <v>0</v>
      </c>
      <c r="T726" s="76">
        <f t="shared" si="143"/>
        <v>1</v>
      </c>
      <c r="U726" s="76">
        <f t="shared" si="144"/>
        <v>0</v>
      </c>
      <c r="V726" s="77">
        <f t="shared" si="136"/>
        <v>444</v>
      </c>
      <c r="W726" s="78">
        <f t="shared" si="137"/>
        <v>0</v>
      </c>
    </row>
    <row r="727" spans="9:23" x14ac:dyDescent="0.25">
      <c r="I727" s="79">
        <f t="shared" si="138"/>
        <v>0</v>
      </c>
      <c r="J727" s="72">
        <f t="shared" si="134"/>
        <v>0</v>
      </c>
      <c r="K727" s="80"/>
      <c r="L727" s="72">
        <f t="shared" si="133"/>
        <v>0</v>
      </c>
      <c r="M727" s="72">
        <f>0</f>
        <v>0</v>
      </c>
      <c r="N727" s="72">
        <f t="shared" si="139"/>
        <v>0</v>
      </c>
      <c r="O727" s="72">
        <f t="shared" si="140"/>
        <v>0</v>
      </c>
      <c r="P727" s="72">
        <f t="shared" si="141"/>
        <v>0</v>
      </c>
      <c r="Q727" s="72">
        <f t="shared" si="135"/>
        <v>0</v>
      </c>
      <c r="R727" s="74">
        <f t="shared" si="142"/>
        <v>0</v>
      </c>
      <c r="S727" s="75">
        <f>IF(I727&gt;0,Q727-(SUM($J$7:J727)+$E$35),0)</f>
        <v>0</v>
      </c>
      <c r="T727" s="76">
        <f t="shared" si="143"/>
        <v>1</v>
      </c>
      <c r="U727" s="76">
        <f t="shared" si="144"/>
        <v>0</v>
      </c>
      <c r="V727" s="77">
        <f t="shared" si="136"/>
        <v>444</v>
      </c>
      <c r="W727" s="78">
        <f t="shared" si="137"/>
        <v>0</v>
      </c>
    </row>
    <row r="728" spans="9:23" x14ac:dyDescent="0.25">
      <c r="I728" s="79">
        <f t="shared" si="138"/>
        <v>0</v>
      </c>
      <c r="J728" s="72">
        <f t="shared" si="134"/>
        <v>0</v>
      </c>
      <c r="K728" s="80"/>
      <c r="L728" s="72">
        <f t="shared" si="133"/>
        <v>0</v>
      </c>
      <c r="M728" s="72">
        <f>0</f>
        <v>0</v>
      </c>
      <c r="N728" s="72">
        <f t="shared" si="139"/>
        <v>0</v>
      </c>
      <c r="O728" s="72">
        <f t="shared" si="140"/>
        <v>0</v>
      </c>
      <c r="P728" s="72">
        <f t="shared" si="141"/>
        <v>0</v>
      </c>
      <c r="Q728" s="72">
        <f t="shared" si="135"/>
        <v>0</v>
      </c>
      <c r="R728" s="74">
        <f t="shared" si="142"/>
        <v>0</v>
      </c>
      <c r="S728" s="75">
        <f>IF(I728&gt;0,Q728-(SUM($J$7:J728)+$E$35),0)</f>
        <v>0</v>
      </c>
      <c r="T728" s="76">
        <f t="shared" si="143"/>
        <v>1</v>
      </c>
      <c r="U728" s="76">
        <f t="shared" si="144"/>
        <v>0</v>
      </c>
      <c r="V728" s="77">
        <f t="shared" si="136"/>
        <v>444</v>
      </c>
      <c r="W728" s="78">
        <f t="shared" si="137"/>
        <v>0</v>
      </c>
    </row>
    <row r="729" spans="9:23" x14ac:dyDescent="0.25">
      <c r="I729" s="79">
        <f t="shared" si="138"/>
        <v>0</v>
      </c>
      <c r="J729" s="72">
        <f t="shared" si="134"/>
        <v>0</v>
      </c>
      <c r="K729" s="80"/>
      <c r="L729" s="72">
        <f t="shared" si="133"/>
        <v>0</v>
      </c>
      <c r="M729" s="72">
        <f>0</f>
        <v>0</v>
      </c>
      <c r="N729" s="72">
        <f t="shared" si="139"/>
        <v>0</v>
      </c>
      <c r="O729" s="72">
        <f t="shared" si="140"/>
        <v>0</v>
      </c>
      <c r="P729" s="72">
        <f t="shared" si="141"/>
        <v>0</v>
      </c>
      <c r="Q729" s="72">
        <f t="shared" si="135"/>
        <v>0</v>
      </c>
      <c r="R729" s="74">
        <f t="shared" si="142"/>
        <v>0</v>
      </c>
      <c r="S729" s="75">
        <f>IF(I729&gt;0,Q729-(SUM($J$7:J729)+$E$35),0)</f>
        <v>0</v>
      </c>
      <c r="T729" s="76">
        <f t="shared" si="143"/>
        <v>1</v>
      </c>
      <c r="U729" s="76">
        <f t="shared" si="144"/>
        <v>0</v>
      </c>
      <c r="V729" s="77">
        <f t="shared" si="136"/>
        <v>444</v>
      </c>
      <c r="W729" s="78">
        <f t="shared" si="137"/>
        <v>0</v>
      </c>
    </row>
    <row r="730" spans="9:23" x14ac:dyDescent="0.25">
      <c r="I730" s="79">
        <f t="shared" si="138"/>
        <v>0</v>
      </c>
      <c r="J730" s="72">
        <f t="shared" si="134"/>
        <v>0</v>
      </c>
      <c r="K730" s="80"/>
      <c r="L730" s="72">
        <f t="shared" si="133"/>
        <v>0</v>
      </c>
      <c r="M730" s="72">
        <f>0</f>
        <v>0</v>
      </c>
      <c r="N730" s="72">
        <f t="shared" si="139"/>
        <v>0</v>
      </c>
      <c r="O730" s="72">
        <f t="shared" si="140"/>
        <v>0</v>
      </c>
      <c r="P730" s="72">
        <f t="shared" si="141"/>
        <v>0</v>
      </c>
      <c r="Q730" s="72">
        <f t="shared" si="135"/>
        <v>0</v>
      </c>
      <c r="R730" s="74">
        <f t="shared" si="142"/>
        <v>0</v>
      </c>
      <c r="S730" s="75">
        <f>IF(I730&gt;0,Q730-(SUM($J$7:J730)+$E$35),0)</f>
        <v>0</v>
      </c>
      <c r="T730" s="76">
        <f t="shared" si="143"/>
        <v>1</v>
      </c>
      <c r="U730" s="76">
        <f t="shared" si="144"/>
        <v>0</v>
      </c>
      <c r="V730" s="77">
        <f t="shared" si="136"/>
        <v>444</v>
      </c>
      <c r="W730" s="78">
        <f t="shared" si="137"/>
        <v>0</v>
      </c>
    </row>
    <row r="731" spans="9:23" x14ac:dyDescent="0.25">
      <c r="I731" s="79">
        <f t="shared" si="138"/>
        <v>0</v>
      </c>
      <c r="J731" s="72">
        <f t="shared" si="134"/>
        <v>0</v>
      </c>
      <c r="K731" s="80"/>
      <c r="L731" s="72">
        <f t="shared" si="133"/>
        <v>0</v>
      </c>
      <c r="M731" s="72">
        <f>0</f>
        <v>0</v>
      </c>
      <c r="N731" s="72">
        <f t="shared" si="139"/>
        <v>0</v>
      </c>
      <c r="O731" s="72">
        <f t="shared" si="140"/>
        <v>0</v>
      </c>
      <c r="P731" s="72">
        <f t="shared" si="141"/>
        <v>0</v>
      </c>
      <c r="Q731" s="72">
        <f t="shared" si="135"/>
        <v>0</v>
      </c>
      <c r="R731" s="74">
        <f t="shared" si="142"/>
        <v>0</v>
      </c>
      <c r="S731" s="75">
        <f>IF(I731&gt;0,Q731-(SUM($J$7:J731)+$E$35),0)</f>
        <v>0</v>
      </c>
      <c r="T731" s="76">
        <f t="shared" si="143"/>
        <v>1</v>
      </c>
      <c r="U731" s="76">
        <f t="shared" si="144"/>
        <v>0</v>
      </c>
      <c r="V731" s="77">
        <f t="shared" si="136"/>
        <v>444</v>
      </c>
      <c r="W731" s="78">
        <f t="shared" si="137"/>
        <v>0</v>
      </c>
    </row>
    <row r="732" spans="9:23" x14ac:dyDescent="0.25">
      <c r="I732" s="79">
        <f t="shared" si="138"/>
        <v>0</v>
      </c>
      <c r="J732" s="72">
        <f t="shared" si="134"/>
        <v>0</v>
      </c>
      <c r="K732" s="80"/>
      <c r="L732" s="72">
        <f t="shared" si="133"/>
        <v>0</v>
      </c>
      <c r="M732" s="72">
        <f>0</f>
        <v>0</v>
      </c>
      <c r="N732" s="72">
        <f t="shared" si="139"/>
        <v>0</v>
      </c>
      <c r="O732" s="72">
        <f t="shared" si="140"/>
        <v>0</v>
      </c>
      <c r="P732" s="72">
        <f t="shared" si="141"/>
        <v>0</v>
      </c>
      <c r="Q732" s="72">
        <f t="shared" si="135"/>
        <v>0</v>
      </c>
      <c r="R732" s="74">
        <f t="shared" si="142"/>
        <v>0</v>
      </c>
      <c r="S732" s="75">
        <f>IF(I732&gt;0,Q732-(SUM($J$7:J732)+$E$35),0)</f>
        <v>0</v>
      </c>
      <c r="T732" s="76">
        <f t="shared" si="143"/>
        <v>1</v>
      </c>
      <c r="U732" s="76">
        <f t="shared" si="144"/>
        <v>0</v>
      </c>
      <c r="V732" s="77">
        <f t="shared" si="136"/>
        <v>444</v>
      </c>
      <c r="W732" s="78">
        <f t="shared" si="137"/>
        <v>0</v>
      </c>
    </row>
    <row r="733" spans="9:23" x14ac:dyDescent="0.25">
      <c r="I733" s="79">
        <f t="shared" si="138"/>
        <v>0</v>
      </c>
      <c r="J733" s="72">
        <f t="shared" si="134"/>
        <v>0</v>
      </c>
      <c r="K733" s="80"/>
      <c r="L733" s="72">
        <f t="shared" si="133"/>
        <v>0</v>
      </c>
      <c r="M733" s="72">
        <f>0</f>
        <v>0</v>
      </c>
      <c r="N733" s="72">
        <f t="shared" si="139"/>
        <v>0</v>
      </c>
      <c r="O733" s="72">
        <f t="shared" si="140"/>
        <v>0</v>
      </c>
      <c r="P733" s="72">
        <f t="shared" si="141"/>
        <v>0</v>
      </c>
      <c r="Q733" s="72">
        <f t="shared" si="135"/>
        <v>0</v>
      </c>
      <c r="R733" s="74">
        <f t="shared" si="142"/>
        <v>0</v>
      </c>
      <c r="S733" s="75">
        <f>IF(I733&gt;0,Q733-(SUM($J$7:J733)+$E$35),0)</f>
        <v>0</v>
      </c>
      <c r="T733" s="76">
        <f t="shared" si="143"/>
        <v>1</v>
      </c>
      <c r="U733" s="76">
        <f t="shared" si="144"/>
        <v>0</v>
      </c>
      <c r="V733" s="77">
        <f t="shared" si="136"/>
        <v>444</v>
      </c>
      <c r="W733" s="78">
        <f t="shared" si="137"/>
        <v>0</v>
      </c>
    </row>
    <row r="734" spans="9:23" x14ac:dyDescent="0.25">
      <c r="I734" s="79">
        <f t="shared" si="138"/>
        <v>0</v>
      </c>
      <c r="J734" s="72">
        <f t="shared" si="134"/>
        <v>0</v>
      </c>
      <c r="K734" s="80"/>
      <c r="L734" s="72">
        <f t="shared" si="133"/>
        <v>0</v>
      </c>
      <c r="M734" s="72">
        <f>0</f>
        <v>0</v>
      </c>
      <c r="N734" s="72">
        <f t="shared" si="139"/>
        <v>0</v>
      </c>
      <c r="O734" s="72">
        <f t="shared" si="140"/>
        <v>0</v>
      </c>
      <c r="P734" s="72">
        <f t="shared" si="141"/>
        <v>0</v>
      </c>
      <c r="Q734" s="72">
        <f t="shared" si="135"/>
        <v>0</v>
      </c>
      <c r="R734" s="74">
        <f t="shared" si="142"/>
        <v>0</v>
      </c>
      <c r="S734" s="75">
        <f>IF(I734&gt;0,Q734-(SUM($J$7:J734)+$E$35),0)</f>
        <v>0</v>
      </c>
      <c r="T734" s="76">
        <f t="shared" si="143"/>
        <v>1</v>
      </c>
      <c r="U734" s="76">
        <f t="shared" si="144"/>
        <v>0</v>
      </c>
      <c r="V734" s="77">
        <f t="shared" si="136"/>
        <v>444</v>
      </c>
      <c r="W734" s="78">
        <f t="shared" si="137"/>
        <v>0</v>
      </c>
    </row>
    <row r="735" spans="9:23" x14ac:dyDescent="0.25">
      <c r="I735" s="79">
        <f t="shared" si="138"/>
        <v>0</v>
      </c>
      <c r="J735" s="72">
        <f t="shared" si="134"/>
        <v>0</v>
      </c>
      <c r="K735" s="80"/>
      <c r="L735" s="72">
        <f t="shared" si="133"/>
        <v>0</v>
      </c>
      <c r="M735" s="72">
        <f>0</f>
        <v>0</v>
      </c>
      <c r="N735" s="72">
        <f t="shared" si="139"/>
        <v>0</v>
      </c>
      <c r="O735" s="72">
        <f t="shared" si="140"/>
        <v>0</v>
      </c>
      <c r="P735" s="72">
        <f t="shared" si="141"/>
        <v>0</v>
      </c>
      <c r="Q735" s="72">
        <f t="shared" si="135"/>
        <v>0</v>
      </c>
      <c r="R735" s="74">
        <f t="shared" si="142"/>
        <v>0</v>
      </c>
      <c r="S735" s="75">
        <f>IF(I735&gt;0,Q735-(SUM($J$7:J735)+$E$35),0)</f>
        <v>0</v>
      </c>
      <c r="T735" s="76">
        <f t="shared" si="143"/>
        <v>1</v>
      </c>
      <c r="U735" s="76">
        <f t="shared" si="144"/>
        <v>0</v>
      </c>
      <c r="V735" s="77">
        <f t="shared" si="136"/>
        <v>444</v>
      </c>
      <c r="W735" s="78">
        <f t="shared" si="137"/>
        <v>0</v>
      </c>
    </row>
    <row r="736" spans="9:23" x14ac:dyDescent="0.25">
      <c r="I736" s="79">
        <f t="shared" si="138"/>
        <v>0</v>
      </c>
      <c r="J736" s="72">
        <f t="shared" si="134"/>
        <v>0</v>
      </c>
      <c r="K736" s="80"/>
      <c r="L736" s="72">
        <f t="shared" si="133"/>
        <v>0</v>
      </c>
      <c r="M736" s="72">
        <f>0</f>
        <v>0</v>
      </c>
      <c r="N736" s="72">
        <f t="shared" si="139"/>
        <v>0</v>
      </c>
      <c r="O736" s="72">
        <f t="shared" si="140"/>
        <v>0</v>
      </c>
      <c r="P736" s="72">
        <f t="shared" si="141"/>
        <v>0</v>
      </c>
      <c r="Q736" s="72">
        <f t="shared" si="135"/>
        <v>0</v>
      </c>
      <c r="R736" s="74">
        <f t="shared" si="142"/>
        <v>0</v>
      </c>
      <c r="S736" s="75">
        <f>IF(I736&gt;0,Q736-(SUM($J$7:J736)+$E$35),0)</f>
        <v>0</v>
      </c>
      <c r="T736" s="76">
        <f t="shared" si="143"/>
        <v>1</v>
      </c>
      <c r="U736" s="76">
        <f t="shared" si="144"/>
        <v>0</v>
      </c>
      <c r="V736" s="77">
        <f t="shared" si="136"/>
        <v>444</v>
      </c>
      <c r="W736" s="78">
        <f t="shared" si="137"/>
        <v>0</v>
      </c>
    </row>
    <row r="737" spans="9:23" x14ac:dyDescent="0.25">
      <c r="I737" s="79">
        <f t="shared" si="138"/>
        <v>0</v>
      </c>
      <c r="J737" s="72">
        <f t="shared" si="134"/>
        <v>0</v>
      </c>
      <c r="K737" s="80"/>
      <c r="L737" s="72">
        <f t="shared" si="133"/>
        <v>0</v>
      </c>
      <c r="M737" s="72">
        <f>0</f>
        <v>0</v>
      </c>
      <c r="N737" s="72">
        <f t="shared" si="139"/>
        <v>0</v>
      </c>
      <c r="O737" s="72">
        <f t="shared" si="140"/>
        <v>0</v>
      </c>
      <c r="P737" s="72">
        <f t="shared" si="141"/>
        <v>0</v>
      </c>
      <c r="Q737" s="72">
        <f t="shared" si="135"/>
        <v>0</v>
      </c>
      <c r="R737" s="74">
        <f t="shared" si="142"/>
        <v>0</v>
      </c>
      <c r="S737" s="75">
        <f>IF(I737&gt;0,Q737-(SUM($J$7:J737)+$E$35),0)</f>
        <v>0</v>
      </c>
      <c r="T737" s="76">
        <f t="shared" si="143"/>
        <v>1</v>
      </c>
      <c r="U737" s="76">
        <f t="shared" si="144"/>
        <v>0</v>
      </c>
      <c r="V737" s="77">
        <f t="shared" si="136"/>
        <v>444</v>
      </c>
      <c r="W737" s="78">
        <f t="shared" si="137"/>
        <v>0</v>
      </c>
    </row>
    <row r="738" spans="9:23" x14ac:dyDescent="0.25">
      <c r="I738" s="79">
        <f t="shared" si="138"/>
        <v>0</v>
      </c>
      <c r="J738" s="72">
        <f t="shared" si="134"/>
        <v>0</v>
      </c>
      <c r="K738" s="80"/>
      <c r="L738" s="72">
        <f t="shared" si="133"/>
        <v>0</v>
      </c>
      <c r="M738" s="72">
        <f>0</f>
        <v>0</v>
      </c>
      <c r="N738" s="72">
        <f t="shared" si="139"/>
        <v>0</v>
      </c>
      <c r="O738" s="72">
        <f t="shared" si="140"/>
        <v>0</v>
      </c>
      <c r="P738" s="72">
        <f t="shared" si="141"/>
        <v>0</v>
      </c>
      <c r="Q738" s="72">
        <f t="shared" si="135"/>
        <v>0</v>
      </c>
      <c r="R738" s="74">
        <f t="shared" si="142"/>
        <v>0</v>
      </c>
      <c r="S738" s="75">
        <f>IF(I738&gt;0,Q738-(SUM($J$7:J738)+$E$35),0)</f>
        <v>0</v>
      </c>
      <c r="T738" s="76">
        <f t="shared" si="143"/>
        <v>1</v>
      </c>
      <c r="U738" s="76">
        <f t="shared" si="144"/>
        <v>0</v>
      </c>
      <c r="V738" s="77">
        <f t="shared" si="136"/>
        <v>444</v>
      </c>
      <c r="W738" s="78">
        <f t="shared" si="137"/>
        <v>0</v>
      </c>
    </row>
    <row r="739" spans="9:23" x14ac:dyDescent="0.25">
      <c r="I739" s="79">
        <f t="shared" si="138"/>
        <v>0</v>
      </c>
      <c r="J739" s="72">
        <f t="shared" si="134"/>
        <v>0</v>
      </c>
      <c r="K739" s="80"/>
      <c r="L739" s="72">
        <f t="shared" si="133"/>
        <v>0</v>
      </c>
      <c r="M739" s="72">
        <f>0</f>
        <v>0</v>
      </c>
      <c r="N739" s="72">
        <f t="shared" si="139"/>
        <v>0</v>
      </c>
      <c r="O739" s="72">
        <f t="shared" si="140"/>
        <v>0</v>
      </c>
      <c r="P739" s="72">
        <f t="shared" si="141"/>
        <v>0</v>
      </c>
      <c r="Q739" s="72">
        <f t="shared" si="135"/>
        <v>0</v>
      </c>
      <c r="R739" s="74">
        <f t="shared" si="142"/>
        <v>0</v>
      </c>
      <c r="S739" s="75">
        <f>IF(I739&gt;0,Q739-(SUM($J$7:J739)+$E$35),0)</f>
        <v>0</v>
      </c>
      <c r="T739" s="76">
        <f t="shared" si="143"/>
        <v>1</v>
      </c>
      <c r="U739" s="76">
        <f t="shared" si="144"/>
        <v>0</v>
      </c>
      <c r="V739" s="77">
        <f t="shared" si="136"/>
        <v>444</v>
      </c>
      <c r="W739" s="78">
        <f t="shared" si="137"/>
        <v>0</v>
      </c>
    </row>
    <row r="740" spans="9:23" x14ac:dyDescent="0.25">
      <c r="I740" s="79">
        <f t="shared" si="138"/>
        <v>0</v>
      </c>
      <c r="J740" s="72">
        <f t="shared" si="134"/>
        <v>0</v>
      </c>
      <c r="K740" s="80"/>
      <c r="L740" s="72">
        <f t="shared" si="133"/>
        <v>0</v>
      </c>
      <c r="M740" s="72">
        <f>0</f>
        <v>0</v>
      </c>
      <c r="N740" s="72">
        <f t="shared" si="139"/>
        <v>0</v>
      </c>
      <c r="O740" s="72">
        <f t="shared" si="140"/>
        <v>0</v>
      </c>
      <c r="P740" s="72">
        <f t="shared" si="141"/>
        <v>0</v>
      </c>
      <c r="Q740" s="72">
        <f t="shared" si="135"/>
        <v>0</v>
      </c>
      <c r="R740" s="74">
        <f t="shared" si="142"/>
        <v>0</v>
      </c>
      <c r="S740" s="75">
        <f>IF(I740&gt;0,Q740-(SUM($J$7:J740)+$E$35),0)</f>
        <v>0</v>
      </c>
      <c r="T740" s="76">
        <f t="shared" si="143"/>
        <v>1</v>
      </c>
      <c r="U740" s="76">
        <f t="shared" si="144"/>
        <v>0</v>
      </c>
      <c r="V740" s="77">
        <f t="shared" si="136"/>
        <v>444</v>
      </c>
      <c r="W740" s="78">
        <f t="shared" si="137"/>
        <v>0</v>
      </c>
    </row>
    <row r="741" spans="9:23" x14ac:dyDescent="0.25">
      <c r="I741" s="79">
        <f t="shared" si="138"/>
        <v>0</v>
      </c>
      <c r="J741" s="72">
        <f t="shared" si="134"/>
        <v>0</v>
      </c>
      <c r="K741" s="80"/>
      <c r="L741" s="72">
        <f t="shared" ref="L741:L804" si="145">IF(I741&gt;0,IF((MOD(I741,12)=0),$B$22+$B$48*$B$35,$B$48*$B$35),0)</f>
        <v>0</v>
      </c>
      <c r="M741" s="72">
        <f>0</f>
        <v>0</v>
      </c>
      <c r="N741" s="72">
        <f t="shared" si="139"/>
        <v>0</v>
      </c>
      <c r="O741" s="72">
        <f t="shared" si="140"/>
        <v>0</v>
      </c>
      <c r="P741" s="72">
        <f t="shared" si="141"/>
        <v>0</v>
      </c>
      <c r="Q741" s="72">
        <f t="shared" si="135"/>
        <v>0</v>
      </c>
      <c r="R741" s="74">
        <f t="shared" si="142"/>
        <v>0</v>
      </c>
      <c r="S741" s="75">
        <f>IF(I741&gt;0,Q741-(SUM($J$7:J741)+$E$35),0)</f>
        <v>0</v>
      </c>
      <c r="T741" s="76">
        <f t="shared" si="143"/>
        <v>1</v>
      </c>
      <c r="U741" s="76">
        <f t="shared" si="144"/>
        <v>0</v>
      </c>
      <c r="V741" s="77">
        <f t="shared" si="136"/>
        <v>444</v>
      </c>
      <c r="W741" s="78">
        <f t="shared" si="137"/>
        <v>0</v>
      </c>
    </row>
    <row r="742" spans="9:23" x14ac:dyDescent="0.25">
      <c r="I742" s="79">
        <f t="shared" si="138"/>
        <v>0</v>
      </c>
      <c r="J742" s="72">
        <f t="shared" si="134"/>
        <v>0</v>
      </c>
      <c r="K742" s="80"/>
      <c r="L742" s="72">
        <f t="shared" si="145"/>
        <v>0</v>
      </c>
      <c r="M742" s="72">
        <f>0</f>
        <v>0</v>
      </c>
      <c r="N742" s="72">
        <f t="shared" si="139"/>
        <v>0</v>
      </c>
      <c r="O742" s="72">
        <f t="shared" si="140"/>
        <v>0</v>
      </c>
      <c r="P742" s="72">
        <f t="shared" si="141"/>
        <v>0</v>
      </c>
      <c r="Q742" s="72">
        <f t="shared" si="135"/>
        <v>0</v>
      </c>
      <c r="R742" s="74">
        <f t="shared" si="142"/>
        <v>0</v>
      </c>
      <c r="S742" s="75">
        <f>IF(I742&gt;0,Q742-(SUM($J$7:J742)+$E$35),0)</f>
        <v>0</v>
      </c>
      <c r="T742" s="76">
        <f t="shared" si="143"/>
        <v>1</v>
      </c>
      <c r="U742" s="76">
        <f t="shared" si="144"/>
        <v>0</v>
      </c>
      <c r="V742" s="77">
        <f t="shared" si="136"/>
        <v>444</v>
      </c>
      <c r="W742" s="78">
        <f t="shared" si="137"/>
        <v>0</v>
      </c>
    </row>
    <row r="743" spans="9:23" x14ac:dyDescent="0.25">
      <c r="I743" s="79">
        <f t="shared" si="138"/>
        <v>0</v>
      </c>
      <c r="J743" s="72">
        <f t="shared" si="134"/>
        <v>0</v>
      </c>
      <c r="K743" s="80"/>
      <c r="L743" s="72">
        <f t="shared" si="145"/>
        <v>0</v>
      </c>
      <c r="M743" s="72">
        <f>0</f>
        <v>0</v>
      </c>
      <c r="N743" s="72">
        <f t="shared" si="139"/>
        <v>0</v>
      </c>
      <c r="O743" s="72">
        <f t="shared" si="140"/>
        <v>0</v>
      </c>
      <c r="P743" s="72">
        <f t="shared" si="141"/>
        <v>0</v>
      </c>
      <c r="Q743" s="72">
        <f t="shared" si="135"/>
        <v>0</v>
      </c>
      <c r="R743" s="74">
        <f t="shared" si="142"/>
        <v>0</v>
      </c>
      <c r="S743" s="75">
        <f>IF(I743&gt;0,Q743-(SUM($J$7:J743)+$E$35),0)</f>
        <v>0</v>
      </c>
      <c r="T743" s="76">
        <f t="shared" si="143"/>
        <v>1</v>
      </c>
      <c r="U743" s="76">
        <f t="shared" si="144"/>
        <v>0</v>
      </c>
      <c r="V743" s="77">
        <f t="shared" si="136"/>
        <v>444</v>
      </c>
      <c r="W743" s="78">
        <f t="shared" si="137"/>
        <v>0</v>
      </c>
    </row>
    <row r="744" spans="9:23" x14ac:dyDescent="0.25">
      <c r="I744" s="79">
        <f t="shared" si="138"/>
        <v>0</v>
      </c>
      <c r="J744" s="72">
        <f t="shared" si="134"/>
        <v>0</v>
      </c>
      <c r="K744" s="80"/>
      <c r="L744" s="72">
        <f t="shared" si="145"/>
        <v>0</v>
      </c>
      <c r="M744" s="72">
        <f>0</f>
        <v>0</v>
      </c>
      <c r="N744" s="72">
        <f t="shared" si="139"/>
        <v>0</v>
      </c>
      <c r="O744" s="72">
        <f t="shared" si="140"/>
        <v>0</v>
      </c>
      <c r="P744" s="72">
        <f t="shared" si="141"/>
        <v>0</v>
      </c>
      <c r="Q744" s="72">
        <f t="shared" si="135"/>
        <v>0</v>
      </c>
      <c r="R744" s="74">
        <f t="shared" si="142"/>
        <v>0</v>
      </c>
      <c r="S744" s="75">
        <f>IF(I744&gt;0,Q744-(SUM($J$7:J744)+$E$35),0)</f>
        <v>0</v>
      </c>
      <c r="T744" s="76">
        <f t="shared" si="143"/>
        <v>1</v>
      </c>
      <c r="U744" s="76">
        <f t="shared" si="144"/>
        <v>0</v>
      </c>
      <c r="V744" s="77">
        <f t="shared" si="136"/>
        <v>444</v>
      </c>
      <c r="W744" s="78">
        <f t="shared" si="137"/>
        <v>0</v>
      </c>
    </row>
    <row r="745" spans="9:23" x14ac:dyDescent="0.25">
      <c r="I745" s="79">
        <f t="shared" si="138"/>
        <v>0</v>
      </c>
      <c r="J745" s="72">
        <f t="shared" si="134"/>
        <v>0</v>
      </c>
      <c r="K745" s="80"/>
      <c r="L745" s="72">
        <f t="shared" si="145"/>
        <v>0</v>
      </c>
      <c r="M745" s="72">
        <f>0</f>
        <v>0</v>
      </c>
      <c r="N745" s="72">
        <f t="shared" si="139"/>
        <v>0</v>
      </c>
      <c r="O745" s="72">
        <f t="shared" si="140"/>
        <v>0</v>
      </c>
      <c r="P745" s="72">
        <f t="shared" si="141"/>
        <v>0</v>
      </c>
      <c r="Q745" s="72">
        <f t="shared" si="135"/>
        <v>0</v>
      </c>
      <c r="R745" s="74">
        <f t="shared" si="142"/>
        <v>0</v>
      </c>
      <c r="S745" s="75">
        <f>IF(I745&gt;0,Q745-(SUM($J$7:J745)+$E$35),0)</f>
        <v>0</v>
      </c>
      <c r="T745" s="76">
        <f t="shared" si="143"/>
        <v>1</v>
      </c>
      <c r="U745" s="76">
        <f t="shared" si="144"/>
        <v>0</v>
      </c>
      <c r="V745" s="77">
        <f t="shared" si="136"/>
        <v>444</v>
      </c>
      <c r="W745" s="78">
        <f t="shared" si="137"/>
        <v>0</v>
      </c>
    </row>
    <row r="746" spans="9:23" x14ac:dyDescent="0.25">
      <c r="I746" s="79">
        <f t="shared" si="138"/>
        <v>0</v>
      </c>
      <c r="J746" s="72">
        <f t="shared" si="134"/>
        <v>0</v>
      </c>
      <c r="K746" s="80"/>
      <c r="L746" s="72">
        <f t="shared" si="145"/>
        <v>0</v>
      </c>
      <c r="M746" s="72">
        <f>0</f>
        <v>0</v>
      </c>
      <c r="N746" s="72">
        <f t="shared" si="139"/>
        <v>0</v>
      </c>
      <c r="O746" s="72">
        <f t="shared" si="140"/>
        <v>0</v>
      </c>
      <c r="P746" s="72">
        <f t="shared" si="141"/>
        <v>0</v>
      </c>
      <c r="Q746" s="72">
        <f t="shared" si="135"/>
        <v>0</v>
      </c>
      <c r="R746" s="74">
        <f t="shared" si="142"/>
        <v>0</v>
      </c>
      <c r="S746" s="75">
        <f>IF(I746&gt;0,Q746-(SUM($J$7:J746)+$E$35),0)</f>
        <v>0</v>
      </c>
      <c r="T746" s="76">
        <f t="shared" si="143"/>
        <v>1</v>
      </c>
      <c r="U746" s="76">
        <f t="shared" si="144"/>
        <v>0</v>
      </c>
      <c r="V746" s="77">
        <f t="shared" si="136"/>
        <v>444</v>
      </c>
      <c r="W746" s="78">
        <f t="shared" si="137"/>
        <v>0</v>
      </c>
    </row>
    <row r="747" spans="9:23" x14ac:dyDescent="0.25">
      <c r="I747" s="79">
        <f t="shared" si="138"/>
        <v>0</v>
      </c>
      <c r="J747" s="72">
        <f t="shared" si="134"/>
        <v>0</v>
      </c>
      <c r="K747" s="80"/>
      <c r="L747" s="72">
        <f t="shared" si="145"/>
        <v>0</v>
      </c>
      <c r="M747" s="72">
        <f>0</f>
        <v>0</v>
      </c>
      <c r="N747" s="72">
        <f t="shared" si="139"/>
        <v>0</v>
      </c>
      <c r="O747" s="72">
        <f t="shared" si="140"/>
        <v>0</v>
      </c>
      <c r="P747" s="72">
        <f t="shared" si="141"/>
        <v>0</v>
      </c>
      <c r="Q747" s="72">
        <f t="shared" si="135"/>
        <v>0</v>
      </c>
      <c r="R747" s="74">
        <f t="shared" si="142"/>
        <v>0</v>
      </c>
      <c r="S747" s="75">
        <f>IF(I747&gt;0,Q747-(SUM($J$7:J747)+$E$35),0)</f>
        <v>0</v>
      </c>
      <c r="T747" s="76">
        <f t="shared" si="143"/>
        <v>1</v>
      </c>
      <c r="U747" s="76">
        <f t="shared" si="144"/>
        <v>0</v>
      </c>
      <c r="V747" s="77">
        <f t="shared" si="136"/>
        <v>444</v>
      </c>
      <c r="W747" s="78">
        <f t="shared" si="137"/>
        <v>0</v>
      </c>
    </row>
    <row r="748" spans="9:23" x14ac:dyDescent="0.25">
      <c r="I748" s="79">
        <f t="shared" si="138"/>
        <v>0</v>
      </c>
      <c r="J748" s="72">
        <f t="shared" si="134"/>
        <v>0</v>
      </c>
      <c r="K748" s="80"/>
      <c r="L748" s="72">
        <f t="shared" si="145"/>
        <v>0</v>
      </c>
      <c r="M748" s="72">
        <f>0</f>
        <v>0</v>
      </c>
      <c r="N748" s="72">
        <f t="shared" si="139"/>
        <v>0</v>
      </c>
      <c r="O748" s="72">
        <f t="shared" si="140"/>
        <v>0</v>
      </c>
      <c r="P748" s="72">
        <f t="shared" si="141"/>
        <v>0</v>
      </c>
      <c r="Q748" s="72">
        <f t="shared" si="135"/>
        <v>0</v>
      </c>
      <c r="R748" s="74">
        <f t="shared" si="142"/>
        <v>0</v>
      </c>
      <c r="S748" s="75">
        <f>IF(I748&gt;0,Q748-(SUM($J$7:J748)+$E$35),0)</f>
        <v>0</v>
      </c>
      <c r="T748" s="76">
        <f t="shared" si="143"/>
        <v>1</v>
      </c>
      <c r="U748" s="76">
        <f t="shared" si="144"/>
        <v>0</v>
      </c>
      <c r="V748" s="77">
        <f t="shared" si="136"/>
        <v>444</v>
      </c>
      <c r="W748" s="78">
        <f t="shared" si="137"/>
        <v>0</v>
      </c>
    </row>
    <row r="749" spans="9:23" x14ac:dyDescent="0.25">
      <c r="I749" s="79">
        <f t="shared" si="138"/>
        <v>0</v>
      </c>
      <c r="J749" s="72">
        <f t="shared" si="134"/>
        <v>0</v>
      </c>
      <c r="K749" s="80"/>
      <c r="L749" s="72">
        <f t="shared" si="145"/>
        <v>0</v>
      </c>
      <c r="M749" s="72">
        <f>0</f>
        <v>0</v>
      </c>
      <c r="N749" s="72">
        <f t="shared" si="139"/>
        <v>0</v>
      </c>
      <c r="O749" s="72">
        <f t="shared" si="140"/>
        <v>0</v>
      </c>
      <c r="P749" s="72">
        <f t="shared" si="141"/>
        <v>0</v>
      </c>
      <c r="Q749" s="72">
        <f t="shared" si="135"/>
        <v>0</v>
      </c>
      <c r="R749" s="74">
        <f t="shared" si="142"/>
        <v>0</v>
      </c>
      <c r="S749" s="75">
        <f>IF(I749&gt;0,Q749-(SUM($J$7:J749)+$E$35),0)</f>
        <v>0</v>
      </c>
      <c r="T749" s="76">
        <f t="shared" si="143"/>
        <v>1</v>
      </c>
      <c r="U749" s="76">
        <f t="shared" si="144"/>
        <v>0</v>
      </c>
      <c r="V749" s="77">
        <f t="shared" si="136"/>
        <v>444</v>
      </c>
      <c r="W749" s="78">
        <f t="shared" si="137"/>
        <v>0</v>
      </c>
    </row>
    <row r="750" spans="9:23" x14ac:dyDescent="0.25">
      <c r="I750" s="79">
        <f t="shared" si="138"/>
        <v>0</v>
      </c>
      <c r="J750" s="72">
        <f t="shared" si="134"/>
        <v>0</v>
      </c>
      <c r="K750" s="80"/>
      <c r="L750" s="72">
        <f t="shared" si="145"/>
        <v>0</v>
      </c>
      <c r="M750" s="72">
        <f>0</f>
        <v>0</v>
      </c>
      <c r="N750" s="72">
        <f t="shared" si="139"/>
        <v>0</v>
      </c>
      <c r="O750" s="72">
        <f t="shared" si="140"/>
        <v>0</v>
      </c>
      <c r="P750" s="72">
        <f t="shared" si="141"/>
        <v>0</v>
      </c>
      <c r="Q750" s="72">
        <f t="shared" si="135"/>
        <v>0</v>
      </c>
      <c r="R750" s="74">
        <f t="shared" si="142"/>
        <v>0</v>
      </c>
      <c r="S750" s="75">
        <f>IF(I750&gt;0,Q750-(SUM($J$7:J750)+$E$35),0)</f>
        <v>0</v>
      </c>
      <c r="T750" s="76">
        <f t="shared" si="143"/>
        <v>1</v>
      </c>
      <c r="U750" s="76">
        <f t="shared" si="144"/>
        <v>0</v>
      </c>
      <c r="V750" s="77">
        <f t="shared" si="136"/>
        <v>444</v>
      </c>
      <c r="W750" s="78">
        <f t="shared" si="137"/>
        <v>0</v>
      </c>
    </row>
    <row r="751" spans="9:23" x14ac:dyDescent="0.25">
      <c r="I751" s="79">
        <f t="shared" si="138"/>
        <v>0</v>
      </c>
      <c r="J751" s="72">
        <f t="shared" si="134"/>
        <v>0</v>
      </c>
      <c r="K751" s="80"/>
      <c r="L751" s="72">
        <f t="shared" si="145"/>
        <v>0</v>
      </c>
      <c r="M751" s="72">
        <f>0</f>
        <v>0</v>
      </c>
      <c r="N751" s="72">
        <f t="shared" si="139"/>
        <v>0</v>
      </c>
      <c r="O751" s="72">
        <f t="shared" si="140"/>
        <v>0</v>
      </c>
      <c r="P751" s="72">
        <f t="shared" si="141"/>
        <v>0</v>
      </c>
      <c r="Q751" s="72">
        <f t="shared" si="135"/>
        <v>0</v>
      </c>
      <c r="R751" s="74">
        <f t="shared" si="142"/>
        <v>0</v>
      </c>
      <c r="S751" s="75">
        <f>IF(I751&gt;0,Q751-(SUM($J$7:J751)+$E$35),0)</f>
        <v>0</v>
      </c>
      <c r="T751" s="76">
        <f t="shared" si="143"/>
        <v>1</v>
      </c>
      <c r="U751" s="76">
        <f t="shared" si="144"/>
        <v>0</v>
      </c>
      <c r="V751" s="77">
        <f t="shared" si="136"/>
        <v>444</v>
      </c>
      <c r="W751" s="78">
        <f t="shared" si="137"/>
        <v>0</v>
      </c>
    </row>
    <row r="752" spans="9:23" x14ac:dyDescent="0.25">
      <c r="I752" s="79">
        <f t="shared" si="138"/>
        <v>0</v>
      </c>
      <c r="J752" s="72">
        <f t="shared" si="134"/>
        <v>0</v>
      </c>
      <c r="K752" s="80"/>
      <c r="L752" s="72">
        <f t="shared" si="145"/>
        <v>0</v>
      </c>
      <c r="M752" s="72">
        <f>0</f>
        <v>0</v>
      </c>
      <c r="N752" s="72">
        <f t="shared" si="139"/>
        <v>0</v>
      </c>
      <c r="O752" s="72">
        <f t="shared" si="140"/>
        <v>0</v>
      </c>
      <c r="P752" s="72">
        <f t="shared" si="141"/>
        <v>0</v>
      </c>
      <c r="Q752" s="72">
        <f t="shared" si="135"/>
        <v>0</v>
      </c>
      <c r="R752" s="74">
        <f t="shared" si="142"/>
        <v>0</v>
      </c>
      <c r="S752" s="75">
        <f>IF(I752&gt;0,Q752-(SUM($J$7:J752)+$E$35),0)</f>
        <v>0</v>
      </c>
      <c r="T752" s="76">
        <f t="shared" si="143"/>
        <v>1</v>
      </c>
      <c r="U752" s="76">
        <f t="shared" si="144"/>
        <v>0</v>
      </c>
      <c r="V752" s="77">
        <f t="shared" si="136"/>
        <v>444</v>
      </c>
      <c r="W752" s="78">
        <f t="shared" si="137"/>
        <v>0</v>
      </c>
    </row>
    <row r="753" spans="9:23" x14ac:dyDescent="0.25">
      <c r="I753" s="79">
        <f t="shared" si="138"/>
        <v>0</v>
      </c>
      <c r="J753" s="72">
        <f t="shared" si="134"/>
        <v>0</v>
      </c>
      <c r="K753" s="80"/>
      <c r="L753" s="72">
        <f t="shared" si="145"/>
        <v>0</v>
      </c>
      <c r="M753" s="72">
        <f>0</f>
        <v>0</v>
      </c>
      <c r="N753" s="72">
        <f t="shared" si="139"/>
        <v>0</v>
      </c>
      <c r="O753" s="72">
        <f t="shared" si="140"/>
        <v>0</v>
      </c>
      <c r="P753" s="72">
        <f t="shared" si="141"/>
        <v>0</v>
      </c>
      <c r="Q753" s="72">
        <f t="shared" si="135"/>
        <v>0</v>
      </c>
      <c r="R753" s="74">
        <f t="shared" si="142"/>
        <v>0</v>
      </c>
      <c r="S753" s="75">
        <f>IF(I753&gt;0,Q753-(SUM($J$7:J753)+$E$35),0)</f>
        <v>0</v>
      </c>
      <c r="T753" s="76">
        <f t="shared" si="143"/>
        <v>1</v>
      </c>
      <c r="U753" s="76">
        <f t="shared" si="144"/>
        <v>0</v>
      </c>
      <c r="V753" s="77">
        <f t="shared" si="136"/>
        <v>444</v>
      </c>
      <c r="W753" s="78">
        <f t="shared" si="137"/>
        <v>0</v>
      </c>
    </row>
    <row r="754" spans="9:23" x14ac:dyDescent="0.25">
      <c r="I754" s="79">
        <f t="shared" si="138"/>
        <v>0</v>
      </c>
      <c r="J754" s="72">
        <f t="shared" si="134"/>
        <v>0</v>
      </c>
      <c r="K754" s="80"/>
      <c r="L754" s="72">
        <f t="shared" si="145"/>
        <v>0</v>
      </c>
      <c r="M754" s="72">
        <f>0</f>
        <v>0</v>
      </c>
      <c r="N754" s="72">
        <f t="shared" si="139"/>
        <v>0</v>
      </c>
      <c r="O754" s="72">
        <f t="shared" si="140"/>
        <v>0</v>
      </c>
      <c r="P754" s="72">
        <f t="shared" si="141"/>
        <v>0</v>
      </c>
      <c r="Q754" s="72">
        <f t="shared" si="135"/>
        <v>0</v>
      </c>
      <c r="R754" s="74">
        <f t="shared" si="142"/>
        <v>0</v>
      </c>
      <c r="S754" s="75">
        <f>IF(I754&gt;0,Q754-(SUM($J$7:J754)+$E$35),0)</f>
        <v>0</v>
      </c>
      <c r="T754" s="76">
        <f t="shared" si="143"/>
        <v>1</v>
      </c>
      <c r="U754" s="76">
        <f t="shared" si="144"/>
        <v>0</v>
      </c>
      <c r="V754" s="77">
        <f t="shared" si="136"/>
        <v>444</v>
      </c>
      <c r="W754" s="78">
        <f t="shared" si="137"/>
        <v>0</v>
      </c>
    </row>
    <row r="755" spans="9:23" x14ac:dyDescent="0.25">
      <c r="I755" s="79">
        <f t="shared" si="138"/>
        <v>0</v>
      </c>
      <c r="J755" s="72">
        <f t="shared" si="134"/>
        <v>0</v>
      </c>
      <c r="K755" s="80"/>
      <c r="L755" s="72">
        <f t="shared" si="145"/>
        <v>0</v>
      </c>
      <c r="M755" s="72">
        <f>0</f>
        <v>0</v>
      </c>
      <c r="N755" s="72">
        <f t="shared" si="139"/>
        <v>0</v>
      </c>
      <c r="O755" s="72">
        <f t="shared" si="140"/>
        <v>0</v>
      </c>
      <c r="P755" s="72">
        <f t="shared" si="141"/>
        <v>0</v>
      </c>
      <c r="Q755" s="72">
        <f t="shared" si="135"/>
        <v>0</v>
      </c>
      <c r="R755" s="74">
        <f t="shared" si="142"/>
        <v>0</v>
      </c>
      <c r="S755" s="75">
        <f>IF(I755&gt;0,Q755-(SUM($J$7:J755)+$E$35),0)</f>
        <v>0</v>
      </c>
      <c r="T755" s="76">
        <f t="shared" si="143"/>
        <v>1</v>
      </c>
      <c r="U755" s="76">
        <f t="shared" si="144"/>
        <v>0</v>
      </c>
      <c r="V755" s="77">
        <f t="shared" si="136"/>
        <v>444</v>
      </c>
      <c r="W755" s="78">
        <f t="shared" si="137"/>
        <v>0</v>
      </c>
    </row>
    <row r="756" spans="9:23" x14ac:dyDescent="0.25">
      <c r="I756" s="79">
        <f t="shared" si="138"/>
        <v>0</v>
      </c>
      <c r="J756" s="72">
        <f t="shared" si="134"/>
        <v>0</v>
      </c>
      <c r="K756" s="80"/>
      <c r="L756" s="72">
        <f t="shared" si="145"/>
        <v>0</v>
      </c>
      <c r="M756" s="72">
        <f>0</f>
        <v>0</v>
      </c>
      <c r="N756" s="72">
        <f t="shared" si="139"/>
        <v>0</v>
      </c>
      <c r="O756" s="72">
        <f t="shared" si="140"/>
        <v>0</v>
      </c>
      <c r="P756" s="72">
        <f t="shared" si="141"/>
        <v>0</v>
      </c>
      <c r="Q756" s="72">
        <f t="shared" si="135"/>
        <v>0</v>
      </c>
      <c r="R756" s="74">
        <f t="shared" si="142"/>
        <v>0</v>
      </c>
      <c r="S756" s="75">
        <f>IF(I756&gt;0,Q756-(SUM($J$7:J756)+$E$35),0)</f>
        <v>0</v>
      </c>
      <c r="T756" s="76">
        <f t="shared" si="143"/>
        <v>1</v>
      </c>
      <c r="U756" s="76">
        <f t="shared" si="144"/>
        <v>0</v>
      </c>
      <c r="V756" s="77">
        <f t="shared" si="136"/>
        <v>444</v>
      </c>
      <c r="W756" s="78">
        <f t="shared" si="137"/>
        <v>0</v>
      </c>
    </row>
    <row r="757" spans="9:23" x14ac:dyDescent="0.25">
      <c r="I757" s="79">
        <f t="shared" si="138"/>
        <v>0</v>
      </c>
      <c r="J757" s="72">
        <f t="shared" si="134"/>
        <v>0</v>
      </c>
      <c r="K757" s="80"/>
      <c r="L757" s="72">
        <f t="shared" si="145"/>
        <v>0</v>
      </c>
      <c r="M757" s="72">
        <f>0</f>
        <v>0</v>
      </c>
      <c r="N757" s="72">
        <f t="shared" si="139"/>
        <v>0</v>
      </c>
      <c r="O757" s="72">
        <f t="shared" si="140"/>
        <v>0</v>
      </c>
      <c r="P757" s="72">
        <f t="shared" si="141"/>
        <v>0</v>
      </c>
      <c r="Q757" s="72">
        <f t="shared" si="135"/>
        <v>0</v>
      </c>
      <c r="R757" s="74">
        <f t="shared" si="142"/>
        <v>0</v>
      </c>
      <c r="S757" s="75">
        <f>IF(I757&gt;0,Q757-(SUM($J$7:J757)+$E$35),0)</f>
        <v>0</v>
      </c>
      <c r="T757" s="76">
        <f t="shared" si="143"/>
        <v>1</v>
      </c>
      <c r="U757" s="76">
        <f t="shared" si="144"/>
        <v>0</v>
      </c>
      <c r="V757" s="77">
        <f t="shared" si="136"/>
        <v>444</v>
      </c>
      <c r="W757" s="78">
        <f t="shared" si="137"/>
        <v>0</v>
      </c>
    </row>
    <row r="758" spans="9:23" x14ac:dyDescent="0.25">
      <c r="I758" s="79">
        <f t="shared" si="138"/>
        <v>0</v>
      </c>
      <c r="J758" s="72">
        <f t="shared" si="134"/>
        <v>0</v>
      </c>
      <c r="K758" s="80"/>
      <c r="L758" s="72">
        <f t="shared" si="145"/>
        <v>0</v>
      </c>
      <c r="M758" s="72">
        <f>0</f>
        <v>0</v>
      </c>
      <c r="N758" s="72">
        <f t="shared" si="139"/>
        <v>0</v>
      </c>
      <c r="O758" s="72">
        <f t="shared" si="140"/>
        <v>0</v>
      </c>
      <c r="P758" s="72">
        <f t="shared" si="141"/>
        <v>0</v>
      </c>
      <c r="Q758" s="72">
        <f t="shared" si="135"/>
        <v>0</v>
      </c>
      <c r="R758" s="74">
        <f t="shared" si="142"/>
        <v>0</v>
      </c>
      <c r="S758" s="75">
        <f>IF(I758&gt;0,Q758-(SUM($J$7:J758)+$E$35),0)</f>
        <v>0</v>
      </c>
      <c r="T758" s="76">
        <f t="shared" si="143"/>
        <v>1</v>
      </c>
      <c r="U758" s="76">
        <f t="shared" si="144"/>
        <v>0</v>
      </c>
      <c r="V758" s="77">
        <f t="shared" si="136"/>
        <v>444</v>
      </c>
      <c r="W758" s="78">
        <f t="shared" si="137"/>
        <v>0</v>
      </c>
    </row>
    <row r="759" spans="9:23" x14ac:dyDescent="0.25">
      <c r="I759" s="79">
        <f t="shared" si="138"/>
        <v>0</v>
      </c>
      <c r="J759" s="72">
        <f t="shared" si="134"/>
        <v>0</v>
      </c>
      <c r="K759" s="80"/>
      <c r="L759" s="72">
        <f t="shared" si="145"/>
        <v>0</v>
      </c>
      <c r="M759" s="72">
        <f>0</f>
        <v>0</v>
      </c>
      <c r="N759" s="72">
        <f t="shared" si="139"/>
        <v>0</v>
      </c>
      <c r="O759" s="72">
        <f t="shared" si="140"/>
        <v>0</v>
      </c>
      <c r="P759" s="72">
        <f t="shared" si="141"/>
        <v>0</v>
      </c>
      <c r="Q759" s="72">
        <f t="shared" si="135"/>
        <v>0</v>
      </c>
      <c r="R759" s="74">
        <f t="shared" si="142"/>
        <v>0</v>
      </c>
      <c r="S759" s="75">
        <f>IF(I759&gt;0,Q759-(SUM($J$7:J759)+$E$35),0)</f>
        <v>0</v>
      </c>
      <c r="T759" s="76">
        <f t="shared" si="143"/>
        <v>1</v>
      </c>
      <c r="U759" s="76">
        <f t="shared" si="144"/>
        <v>0</v>
      </c>
      <c r="V759" s="77">
        <f t="shared" si="136"/>
        <v>444</v>
      </c>
      <c r="W759" s="78">
        <f t="shared" si="137"/>
        <v>0</v>
      </c>
    </row>
    <row r="760" spans="9:23" x14ac:dyDescent="0.25">
      <c r="I760" s="79">
        <f t="shared" si="138"/>
        <v>0</v>
      </c>
      <c r="J760" s="72">
        <f t="shared" si="134"/>
        <v>0</v>
      </c>
      <c r="K760" s="80"/>
      <c r="L760" s="72">
        <f t="shared" si="145"/>
        <v>0</v>
      </c>
      <c r="M760" s="72">
        <f>0</f>
        <v>0</v>
      </c>
      <c r="N760" s="72">
        <f t="shared" si="139"/>
        <v>0</v>
      </c>
      <c r="O760" s="72">
        <f t="shared" si="140"/>
        <v>0</v>
      </c>
      <c r="P760" s="72">
        <f t="shared" si="141"/>
        <v>0</v>
      </c>
      <c r="Q760" s="72">
        <f t="shared" si="135"/>
        <v>0</v>
      </c>
      <c r="R760" s="74">
        <f t="shared" si="142"/>
        <v>0</v>
      </c>
      <c r="S760" s="75">
        <f>IF(I760&gt;0,Q760-(SUM($J$7:J760)+$E$35),0)</f>
        <v>0</v>
      </c>
      <c r="T760" s="76">
        <f t="shared" si="143"/>
        <v>1</v>
      </c>
      <c r="U760" s="76">
        <f t="shared" si="144"/>
        <v>0</v>
      </c>
      <c r="V760" s="77">
        <f t="shared" si="136"/>
        <v>444</v>
      </c>
      <c r="W760" s="78">
        <f t="shared" si="137"/>
        <v>0</v>
      </c>
    </row>
    <row r="761" spans="9:23" x14ac:dyDescent="0.25">
      <c r="I761" s="79">
        <f t="shared" si="138"/>
        <v>0</v>
      </c>
      <c r="J761" s="72">
        <f t="shared" si="134"/>
        <v>0</v>
      </c>
      <c r="K761" s="80"/>
      <c r="L761" s="72">
        <f t="shared" si="145"/>
        <v>0</v>
      </c>
      <c r="M761" s="72">
        <f>0</f>
        <v>0</v>
      </c>
      <c r="N761" s="72">
        <f t="shared" si="139"/>
        <v>0</v>
      </c>
      <c r="O761" s="72">
        <f t="shared" si="140"/>
        <v>0</v>
      </c>
      <c r="P761" s="72">
        <f t="shared" si="141"/>
        <v>0</v>
      </c>
      <c r="Q761" s="72">
        <f t="shared" si="135"/>
        <v>0</v>
      </c>
      <c r="R761" s="74">
        <f t="shared" si="142"/>
        <v>0</v>
      </c>
      <c r="S761" s="75">
        <f>IF(I761&gt;0,Q761-(SUM($J$7:J761)+$E$35),0)</f>
        <v>0</v>
      </c>
      <c r="T761" s="76">
        <f t="shared" si="143"/>
        <v>1</v>
      </c>
      <c r="U761" s="76">
        <f t="shared" si="144"/>
        <v>0</v>
      </c>
      <c r="V761" s="77">
        <f t="shared" si="136"/>
        <v>444</v>
      </c>
      <c r="W761" s="78">
        <f t="shared" si="137"/>
        <v>0</v>
      </c>
    </row>
    <row r="762" spans="9:23" x14ac:dyDescent="0.25">
      <c r="I762" s="79">
        <f t="shared" si="138"/>
        <v>0</v>
      </c>
      <c r="J762" s="72">
        <f t="shared" si="134"/>
        <v>0</v>
      </c>
      <c r="K762" s="80"/>
      <c r="L762" s="72">
        <f t="shared" si="145"/>
        <v>0</v>
      </c>
      <c r="M762" s="72">
        <f>0</f>
        <v>0</v>
      </c>
      <c r="N762" s="72">
        <f t="shared" si="139"/>
        <v>0</v>
      </c>
      <c r="O762" s="72">
        <f t="shared" si="140"/>
        <v>0</v>
      </c>
      <c r="P762" s="72">
        <f t="shared" si="141"/>
        <v>0</v>
      </c>
      <c r="Q762" s="72">
        <f t="shared" si="135"/>
        <v>0</v>
      </c>
      <c r="R762" s="74">
        <f t="shared" si="142"/>
        <v>0</v>
      </c>
      <c r="S762" s="75">
        <f>IF(I762&gt;0,Q762-(SUM($J$7:J762)+$E$35),0)</f>
        <v>0</v>
      </c>
      <c r="T762" s="76">
        <f t="shared" si="143"/>
        <v>1</v>
      </c>
      <c r="U762" s="76">
        <f t="shared" si="144"/>
        <v>0</v>
      </c>
      <c r="V762" s="77">
        <f t="shared" si="136"/>
        <v>444</v>
      </c>
      <c r="W762" s="78">
        <f t="shared" si="137"/>
        <v>0</v>
      </c>
    </row>
    <row r="763" spans="9:23" x14ac:dyDescent="0.25">
      <c r="I763" s="79">
        <f t="shared" si="138"/>
        <v>0</v>
      </c>
      <c r="J763" s="72">
        <f t="shared" si="134"/>
        <v>0</v>
      </c>
      <c r="K763" s="80"/>
      <c r="L763" s="72">
        <f t="shared" si="145"/>
        <v>0</v>
      </c>
      <c r="M763" s="72">
        <f>0</f>
        <v>0</v>
      </c>
      <c r="N763" s="72">
        <f t="shared" si="139"/>
        <v>0</v>
      </c>
      <c r="O763" s="72">
        <f t="shared" si="140"/>
        <v>0</v>
      </c>
      <c r="P763" s="72">
        <f t="shared" si="141"/>
        <v>0</v>
      </c>
      <c r="Q763" s="72">
        <f t="shared" si="135"/>
        <v>0</v>
      </c>
      <c r="R763" s="74">
        <f t="shared" si="142"/>
        <v>0</v>
      </c>
      <c r="S763" s="75">
        <f>IF(I763&gt;0,Q763-(SUM($J$7:J763)+$E$35),0)</f>
        <v>0</v>
      </c>
      <c r="T763" s="76">
        <f t="shared" si="143"/>
        <v>1</v>
      </c>
      <c r="U763" s="76">
        <f t="shared" si="144"/>
        <v>0</v>
      </c>
      <c r="V763" s="77">
        <f t="shared" si="136"/>
        <v>444</v>
      </c>
      <c r="W763" s="78">
        <f t="shared" si="137"/>
        <v>0</v>
      </c>
    </row>
    <row r="764" spans="9:23" x14ac:dyDescent="0.25">
      <c r="I764" s="79">
        <f t="shared" si="138"/>
        <v>0</v>
      </c>
      <c r="J764" s="72">
        <f t="shared" si="134"/>
        <v>0</v>
      </c>
      <c r="K764" s="80"/>
      <c r="L764" s="72">
        <f t="shared" si="145"/>
        <v>0</v>
      </c>
      <c r="M764" s="72">
        <f>0</f>
        <v>0</v>
      </c>
      <c r="N764" s="72">
        <f t="shared" si="139"/>
        <v>0</v>
      </c>
      <c r="O764" s="72">
        <f t="shared" si="140"/>
        <v>0</v>
      </c>
      <c r="P764" s="72">
        <f t="shared" si="141"/>
        <v>0</v>
      </c>
      <c r="Q764" s="72">
        <f t="shared" si="135"/>
        <v>0</v>
      </c>
      <c r="R764" s="74">
        <f t="shared" si="142"/>
        <v>0</v>
      </c>
      <c r="S764" s="75">
        <f>IF(I764&gt;0,Q764-(SUM($J$7:J764)+$E$35),0)</f>
        <v>0</v>
      </c>
      <c r="T764" s="76">
        <f t="shared" si="143"/>
        <v>1</v>
      </c>
      <c r="U764" s="76">
        <f t="shared" si="144"/>
        <v>0</v>
      </c>
      <c r="V764" s="77">
        <f t="shared" si="136"/>
        <v>444</v>
      </c>
      <c r="W764" s="78">
        <f t="shared" si="137"/>
        <v>0</v>
      </c>
    </row>
    <row r="765" spans="9:23" x14ac:dyDescent="0.25">
      <c r="I765" s="79">
        <f t="shared" si="138"/>
        <v>0</v>
      </c>
      <c r="J765" s="72">
        <f t="shared" si="134"/>
        <v>0</v>
      </c>
      <c r="K765" s="80"/>
      <c r="L765" s="72">
        <f t="shared" si="145"/>
        <v>0</v>
      </c>
      <c r="M765" s="72">
        <f>0</f>
        <v>0</v>
      </c>
      <c r="N765" s="72">
        <f t="shared" si="139"/>
        <v>0</v>
      </c>
      <c r="O765" s="72">
        <f t="shared" si="140"/>
        <v>0</v>
      </c>
      <c r="P765" s="72">
        <f t="shared" si="141"/>
        <v>0</v>
      </c>
      <c r="Q765" s="72">
        <f t="shared" si="135"/>
        <v>0</v>
      </c>
      <c r="R765" s="74">
        <f t="shared" si="142"/>
        <v>0</v>
      </c>
      <c r="S765" s="75">
        <f>IF(I765&gt;0,Q765-(SUM($J$7:J765)+$E$35),0)</f>
        <v>0</v>
      </c>
      <c r="T765" s="76">
        <f t="shared" si="143"/>
        <v>1</v>
      </c>
      <c r="U765" s="76">
        <f t="shared" si="144"/>
        <v>0</v>
      </c>
      <c r="V765" s="77">
        <f t="shared" si="136"/>
        <v>444</v>
      </c>
      <c r="W765" s="78">
        <f t="shared" si="137"/>
        <v>0</v>
      </c>
    </row>
    <row r="766" spans="9:23" x14ac:dyDescent="0.25">
      <c r="I766" s="79">
        <f t="shared" si="138"/>
        <v>0</v>
      </c>
      <c r="J766" s="72">
        <f t="shared" si="134"/>
        <v>0</v>
      </c>
      <c r="K766" s="80"/>
      <c r="L766" s="72">
        <f t="shared" si="145"/>
        <v>0</v>
      </c>
      <c r="M766" s="72">
        <f>0</f>
        <v>0</v>
      </c>
      <c r="N766" s="72">
        <f t="shared" si="139"/>
        <v>0</v>
      </c>
      <c r="O766" s="72">
        <f t="shared" si="140"/>
        <v>0</v>
      </c>
      <c r="P766" s="72">
        <f t="shared" si="141"/>
        <v>0</v>
      </c>
      <c r="Q766" s="72">
        <f t="shared" si="135"/>
        <v>0</v>
      </c>
      <c r="R766" s="74">
        <f t="shared" si="142"/>
        <v>0</v>
      </c>
      <c r="S766" s="75">
        <f>IF(I766&gt;0,Q766-(SUM($J$7:J766)+$E$35),0)</f>
        <v>0</v>
      </c>
      <c r="T766" s="76">
        <f t="shared" si="143"/>
        <v>1</v>
      </c>
      <c r="U766" s="76">
        <f t="shared" si="144"/>
        <v>0</v>
      </c>
      <c r="V766" s="77">
        <f t="shared" si="136"/>
        <v>444</v>
      </c>
      <c r="W766" s="78">
        <f t="shared" si="137"/>
        <v>0</v>
      </c>
    </row>
    <row r="767" spans="9:23" x14ac:dyDescent="0.25">
      <c r="I767" s="79">
        <f t="shared" si="138"/>
        <v>0</v>
      </c>
      <c r="J767" s="72">
        <f t="shared" si="134"/>
        <v>0</v>
      </c>
      <c r="K767" s="80"/>
      <c r="L767" s="72">
        <f t="shared" si="145"/>
        <v>0</v>
      </c>
      <c r="M767" s="72">
        <f>0</f>
        <v>0</v>
      </c>
      <c r="N767" s="72">
        <f t="shared" si="139"/>
        <v>0</v>
      </c>
      <c r="O767" s="72">
        <f t="shared" si="140"/>
        <v>0</v>
      </c>
      <c r="P767" s="72">
        <f t="shared" si="141"/>
        <v>0</v>
      </c>
      <c r="Q767" s="72">
        <f t="shared" si="135"/>
        <v>0</v>
      </c>
      <c r="R767" s="74">
        <f t="shared" si="142"/>
        <v>0</v>
      </c>
      <c r="S767" s="75">
        <f>IF(I767&gt;0,Q767-(SUM($J$7:J767)+$E$35),0)</f>
        <v>0</v>
      </c>
      <c r="T767" s="76">
        <f t="shared" si="143"/>
        <v>1</v>
      </c>
      <c r="U767" s="76">
        <f t="shared" si="144"/>
        <v>0</v>
      </c>
      <c r="V767" s="77">
        <f t="shared" si="136"/>
        <v>444</v>
      </c>
      <c r="W767" s="78">
        <f t="shared" si="137"/>
        <v>0</v>
      </c>
    </row>
    <row r="768" spans="9:23" x14ac:dyDescent="0.25">
      <c r="I768" s="79">
        <f t="shared" si="138"/>
        <v>0</v>
      </c>
      <c r="J768" s="72">
        <f t="shared" si="134"/>
        <v>0</v>
      </c>
      <c r="K768" s="80"/>
      <c r="L768" s="72">
        <f t="shared" si="145"/>
        <v>0</v>
      </c>
      <c r="M768" s="72">
        <f>0</f>
        <v>0</v>
      </c>
      <c r="N768" s="72">
        <f t="shared" si="139"/>
        <v>0</v>
      </c>
      <c r="O768" s="72">
        <f t="shared" si="140"/>
        <v>0</v>
      </c>
      <c r="P768" s="72">
        <f t="shared" si="141"/>
        <v>0</v>
      </c>
      <c r="Q768" s="72">
        <f t="shared" si="135"/>
        <v>0</v>
      </c>
      <c r="R768" s="74">
        <f t="shared" si="142"/>
        <v>0</v>
      </c>
      <c r="S768" s="75">
        <f>IF(I768&gt;0,Q768-(SUM($J$7:J768)+$E$35),0)</f>
        <v>0</v>
      </c>
      <c r="T768" s="76">
        <f t="shared" si="143"/>
        <v>1</v>
      </c>
      <c r="U768" s="76">
        <f t="shared" si="144"/>
        <v>0</v>
      </c>
      <c r="V768" s="77">
        <f t="shared" si="136"/>
        <v>444</v>
      </c>
      <c r="W768" s="78">
        <f t="shared" si="137"/>
        <v>0</v>
      </c>
    </row>
    <row r="769" spans="9:23" x14ac:dyDescent="0.25">
      <c r="I769" s="79">
        <f t="shared" si="138"/>
        <v>0</v>
      </c>
      <c r="J769" s="72">
        <f t="shared" si="134"/>
        <v>0</v>
      </c>
      <c r="K769" s="80"/>
      <c r="L769" s="72">
        <f t="shared" si="145"/>
        <v>0</v>
      </c>
      <c r="M769" s="72">
        <f>0</f>
        <v>0</v>
      </c>
      <c r="N769" s="72">
        <f t="shared" si="139"/>
        <v>0</v>
      </c>
      <c r="O769" s="72">
        <f t="shared" si="140"/>
        <v>0</v>
      </c>
      <c r="P769" s="72">
        <f t="shared" si="141"/>
        <v>0</v>
      </c>
      <c r="Q769" s="72">
        <f t="shared" si="135"/>
        <v>0</v>
      </c>
      <c r="R769" s="74">
        <f t="shared" si="142"/>
        <v>0</v>
      </c>
      <c r="S769" s="75">
        <f>IF(I769&gt;0,Q769-(SUM($J$7:J769)+$E$35),0)</f>
        <v>0</v>
      </c>
      <c r="T769" s="76">
        <f t="shared" si="143"/>
        <v>1</v>
      </c>
      <c r="U769" s="76">
        <f t="shared" si="144"/>
        <v>0</v>
      </c>
      <c r="V769" s="77">
        <f t="shared" si="136"/>
        <v>444</v>
      </c>
      <c r="W769" s="78">
        <f t="shared" si="137"/>
        <v>0</v>
      </c>
    </row>
    <row r="770" spans="9:23" x14ac:dyDescent="0.25">
      <c r="I770" s="79">
        <f t="shared" si="138"/>
        <v>0</v>
      </c>
      <c r="J770" s="72">
        <f t="shared" si="134"/>
        <v>0</v>
      </c>
      <c r="K770" s="80"/>
      <c r="L770" s="72">
        <f t="shared" si="145"/>
        <v>0</v>
      </c>
      <c r="M770" s="72">
        <f>0</f>
        <v>0</v>
      </c>
      <c r="N770" s="72">
        <f t="shared" si="139"/>
        <v>0</v>
      </c>
      <c r="O770" s="72">
        <f t="shared" si="140"/>
        <v>0</v>
      </c>
      <c r="P770" s="72">
        <f t="shared" si="141"/>
        <v>0</v>
      </c>
      <c r="Q770" s="72">
        <f t="shared" si="135"/>
        <v>0</v>
      </c>
      <c r="R770" s="74">
        <f t="shared" si="142"/>
        <v>0</v>
      </c>
      <c r="S770" s="75">
        <f>IF(I770&gt;0,Q770-(SUM($J$7:J770)+$E$35),0)</f>
        <v>0</v>
      </c>
      <c r="T770" s="76">
        <f t="shared" si="143"/>
        <v>1</v>
      </c>
      <c r="U770" s="76">
        <f t="shared" si="144"/>
        <v>0</v>
      </c>
      <c r="V770" s="77">
        <f t="shared" si="136"/>
        <v>444</v>
      </c>
      <c r="W770" s="78">
        <f t="shared" si="137"/>
        <v>0</v>
      </c>
    </row>
    <row r="771" spans="9:23" x14ac:dyDescent="0.25">
      <c r="I771" s="79">
        <f t="shared" si="138"/>
        <v>0</v>
      </c>
      <c r="J771" s="72">
        <f t="shared" si="134"/>
        <v>0</v>
      </c>
      <c r="K771" s="80"/>
      <c r="L771" s="72">
        <f t="shared" si="145"/>
        <v>0</v>
      </c>
      <c r="M771" s="72">
        <f>0</f>
        <v>0</v>
      </c>
      <c r="N771" s="72">
        <f t="shared" si="139"/>
        <v>0</v>
      </c>
      <c r="O771" s="72">
        <f t="shared" si="140"/>
        <v>0</v>
      </c>
      <c r="P771" s="72">
        <f t="shared" si="141"/>
        <v>0</v>
      </c>
      <c r="Q771" s="72">
        <f t="shared" si="135"/>
        <v>0</v>
      </c>
      <c r="R771" s="74">
        <f t="shared" si="142"/>
        <v>0</v>
      </c>
      <c r="S771" s="75">
        <f>IF(I771&gt;0,Q771-(SUM($J$7:J771)+$E$35),0)</f>
        <v>0</v>
      </c>
      <c r="T771" s="76">
        <f t="shared" si="143"/>
        <v>1</v>
      </c>
      <c r="U771" s="76">
        <f t="shared" si="144"/>
        <v>0</v>
      </c>
      <c r="V771" s="77">
        <f t="shared" si="136"/>
        <v>444</v>
      </c>
      <c r="W771" s="78">
        <f t="shared" si="137"/>
        <v>0</v>
      </c>
    </row>
    <row r="772" spans="9:23" x14ac:dyDescent="0.25">
      <c r="I772" s="79">
        <f t="shared" si="138"/>
        <v>0</v>
      </c>
      <c r="J772" s="72">
        <f t="shared" si="134"/>
        <v>0</v>
      </c>
      <c r="K772" s="80"/>
      <c r="L772" s="72">
        <f t="shared" si="145"/>
        <v>0</v>
      </c>
      <c r="M772" s="72">
        <f>0</f>
        <v>0</v>
      </c>
      <c r="N772" s="72">
        <f t="shared" si="139"/>
        <v>0</v>
      </c>
      <c r="O772" s="72">
        <f t="shared" si="140"/>
        <v>0</v>
      </c>
      <c r="P772" s="72">
        <f t="shared" si="141"/>
        <v>0</v>
      </c>
      <c r="Q772" s="72">
        <f t="shared" si="135"/>
        <v>0</v>
      </c>
      <c r="R772" s="74">
        <f t="shared" si="142"/>
        <v>0</v>
      </c>
      <c r="S772" s="75">
        <f>IF(I772&gt;0,Q772-(SUM($J$7:J772)+$E$35),0)</f>
        <v>0</v>
      </c>
      <c r="T772" s="76">
        <f t="shared" si="143"/>
        <v>1</v>
      </c>
      <c r="U772" s="76">
        <f t="shared" si="144"/>
        <v>0</v>
      </c>
      <c r="V772" s="77">
        <f t="shared" si="136"/>
        <v>444</v>
      </c>
      <c r="W772" s="78">
        <f t="shared" si="137"/>
        <v>0</v>
      </c>
    </row>
    <row r="773" spans="9:23" x14ac:dyDescent="0.25">
      <c r="I773" s="79">
        <f t="shared" si="138"/>
        <v>0</v>
      </c>
      <c r="J773" s="72">
        <f t="shared" si="134"/>
        <v>0</v>
      </c>
      <c r="K773" s="80"/>
      <c r="L773" s="72">
        <f t="shared" si="145"/>
        <v>0</v>
      </c>
      <c r="M773" s="72">
        <f>0</f>
        <v>0</v>
      </c>
      <c r="N773" s="72">
        <f t="shared" si="139"/>
        <v>0</v>
      </c>
      <c r="O773" s="72">
        <f t="shared" si="140"/>
        <v>0</v>
      </c>
      <c r="P773" s="72">
        <f t="shared" si="141"/>
        <v>0</v>
      </c>
      <c r="Q773" s="72">
        <f t="shared" si="135"/>
        <v>0</v>
      </c>
      <c r="R773" s="74">
        <f t="shared" si="142"/>
        <v>0</v>
      </c>
      <c r="S773" s="75">
        <f>IF(I773&gt;0,Q773-(SUM($J$7:J773)+$E$35),0)</f>
        <v>0</v>
      </c>
      <c r="T773" s="76">
        <f t="shared" si="143"/>
        <v>1</v>
      </c>
      <c r="U773" s="76">
        <f t="shared" si="144"/>
        <v>0</v>
      </c>
      <c r="V773" s="77">
        <f t="shared" si="136"/>
        <v>444</v>
      </c>
      <c r="W773" s="78">
        <f t="shared" si="137"/>
        <v>0</v>
      </c>
    </row>
    <row r="774" spans="9:23" x14ac:dyDescent="0.25">
      <c r="I774" s="79">
        <f t="shared" si="138"/>
        <v>0</v>
      </c>
      <c r="J774" s="72">
        <f t="shared" si="134"/>
        <v>0</v>
      </c>
      <c r="K774" s="80"/>
      <c r="L774" s="72">
        <f t="shared" si="145"/>
        <v>0</v>
      </c>
      <c r="M774" s="72">
        <f>0</f>
        <v>0</v>
      </c>
      <c r="N774" s="72">
        <f t="shared" si="139"/>
        <v>0</v>
      </c>
      <c r="O774" s="72">
        <f t="shared" si="140"/>
        <v>0</v>
      </c>
      <c r="P774" s="72">
        <f t="shared" si="141"/>
        <v>0</v>
      </c>
      <c r="Q774" s="72">
        <f t="shared" si="135"/>
        <v>0</v>
      </c>
      <c r="R774" s="74">
        <f t="shared" si="142"/>
        <v>0</v>
      </c>
      <c r="S774" s="75">
        <f>IF(I774&gt;0,Q774-(SUM($J$7:J774)+$E$35),0)</f>
        <v>0</v>
      </c>
      <c r="T774" s="76">
        <f t="shared" si="143"/>
        <v>1</v>
      </c>
      <c r="U774" s="76">
        <f t="shared" si="144"/>
        <v>0</v>
      </c>
      <c r="V774" s="77">
        <f t="shared" si="136"/>
        <v>444</v>
      </c>
      <c r="W774" s="78">
        <f t="shared" si="137"/>
        <v>0</v>
      </c>
    </row>
    <row r="775" spans="9:23" x14ac:dyDescent="0.25">
      <c r="I775" s="79">
        <f t="shared" si="138"/>
        <v>0</v>
      </c>
      <c r="J775" s="72">
        <f t="shared" ref="J775:J838" si="146">(IF(I775&gt;0,$J$5,0))</f>
        <v>0</v>
      </c>
      <c r="K775" s="80"/>
      <c r="L775" s="72">
        <f t="shared" si="145"/>
        <v>0</v>
      </c>
      <c r="M775" s="72">
        <f>0</f>
        <v>0</v>
      </c>
      <c r="N775" s="72">
        <f t="shared" si="139"/>
        <v>0</v>
      </c>
      <c r="O775" s="72">
        <f t="shared" si="140"/>
        <v>0</v>
      </c>
      <c r="P775" s="72">
        <f t="shared" si="141"/>
        <v>0</v>
      </c>
      <c r="Q775" s="72">
        <f t="shared" ref="Q775:Q838" si="147">O775+P775</f>
        <v>0</v>
      </c>
      <c r="R775" s="74">
        <f t="shared" si="142"/>
        <v>0</v>
      </c>
      <c r="S775" s="75">
        <f>IF(I775&gt;0,Q775-(SUM($J$7:J775)+$E$35),0)</f>
        <v>0</v>
      </c>
      <c r="T775" s="76">
        <f t="shared" si="143"/>
        <v>1</v>
      </c>
      <c r="U775" s="76">
        <f t="shared" si="144"/>
        <v>0</v>
      </c>
      <c r="V775" s="77">
        <f t="shared" ref="V775:V838" si="148">$I$5-I776</f>
        <v>444</v>
      </c>
      <c r="W775" s="78">
        <f t="shared" ref="W775:W838" si="149">Q775</f>
        <v>0</v>
      </c>
    </row>
    <row r="776" spans="9:23" x14ac:dyDescent="0.25">
      <c r="I776" s="79">
        <f t="shared" ref="I776:I839" si="150">IF(I775-1&gt;0,I775-1,0)</f>
        <v>0</v>
      </c>
      <c r="J776" s="72">
        <f t="shared" si="146"/>
        <v>0</v>
      </c>
      <c r="K776" s="80"/>
      <c r="L776" s="72">
        <f t="shared" si="145"/>
        <v>0</v>
      </c>
      <c r="M776" s="72">
        <f>0</f>
        <v>0</v>
      </c>
      <c r="N776" s="72">
        <f t="shared" ref="N776:N839" si="151">IF(I776&gt;0,O776*($N$5/12),0)</f>
        <v>0</v>
      </c>
      <c r="O776" s="72">
        <f t="shared" ref="O776:O839" si="152">IF(I776&gt;0,(Q775+R776)*(1-($N$5/12)),0)</f>
        <v>0</v>
      </c>
      <c r="P776" s="72">
        <f t="shared" ref="P776:P839" si="153">O776*($B$15/12)</f>
        <v>0</v>
      </c>
      <c r="Q776" s="72">
        <f t="shared" si="147"/>
        <v>0</v>
      </c>
      <c r="R776" s="74">
        <f t="shared" ref="R776:R839" si="154">IF(I776&gt;0,(J776-K776-L776-M776),0)</f>
        <v>0</v>
      </c>
      <c r="S776" s="75">
        <f>IF(I776&gt;0,Q776-(SUM($J$7:J776)+$E$35),0)</f>
        <v>0</v>
      </c>
      <c r="T776" s="76">
        <f t="shared" ref="T776:T839" si="155">IF(S776&lt;0,0,1)</f>
        <v>1</v>
      </c>
      <c r="U776" s="76">
        <f t="shared" ref="U776:U839" si="156">T777-T776</f>
        <v>0</v>
      </c>
      <c r="V776" s="77">
        <f t="shared" si="148"/>
        <v>444</v>
      </c>
      <c r="W776" s="78">
        <f t="shared" si="149"/>
        <v>0</v>
      </c>
    </row>
    <row r="777" spans="9:23" x14ac:dyDescent="0.25">
      <c r="I777" s="79">
        <f t="shared" si="150"/>
        <v>0</v>
      </c>
      <c r="J777" s="72">
        <f t="shared" si="146"/>
        <v>0</v>
      </c>
      <c r="K777" s="80"/>
      <c r="L777" s="72">
        <f t="shared" si="145"/>
        <v>0</v>
      </c>
      <c r="M777" s="72">
        <f>0</f>
        <v>0</v>
      </c>
      <c r="N777" s="72">
        <f t="shared" si="151"/>
        <v>0</v>
      </c>
      <c r="O777" s="72">
        <f t="shared" si="152"/>
        <v>0</v>
      </c>
      <c r="P777" s="72">
        <f t="shared" si="153"/>
        <v>0</v>
      </c>
      <c r="Q777" s="72">
        <f t="shared" si="147"/>
        <v>0</v>
      </c>
      <c r="R777" s="74">
        <f t="shared" si="154"/>
        <v>0</v>
      </c>
      <c r="S777" s="75">
        <f>IF(I777&gt;0,Q777-(SUM($J$7:J777)+$E$35),0)</f>
        <v>0</v>
      </c>
      <c r="T777" s="76">
        <f t="shared" si="155"/>
        <v>1</v>
      </c>
      <c r="U777" s="76">
        <f t="shared" si="156"/>
        <v>0</v>
      </c>
      <c r="V777" s="77">
        <f t="shared" si="148"/>
        <v>444</v>
      </c>
      <c r="W777" s="78">
        <f t="shared" si="149"/>
        <v>0</v>
      </c>
    </row>
    <row r="778" spans="9:23" x14ac:dyDescent="0.25">
      <c r="I778" s="79">
        <f t="shared" si="150"/>
        <v>0</v>
      </c>
      <c r="J778" s="72">
        <f t="shared" si="146"/>
        <v>0</v>
      </c>
      <c r="K778" s="80"/>
      <c r="L778" s="72">
        <f t="shared" si="145"/>
        <v>0</v>
      </c>
      <c r="M778" s="72">
        <f>0</f>
        <v>0</v>
      </c>
      <c r="N778" s="72">
        <f t="shared" si="151"/>
        <v>0</v>
      </c>
      <c r="O778" s="72">
        <f t="shared" si="152"/>
        <v>0</v>
      </c>
      <c r="P778" s="72">
        <f t="shared" si="153"/>
        <v>0</v>
      </c>
      <c r="Q778" s="72">
        <f t="shared" si="147"/>
        <v>0</v>
      </c>
      <c r="R778" s="74">
        <f t="shared" si="154"/>
        <v>0</v>
      </c>
      <c r="S778" s="75">
        <f>IF(I778&gt;0,Q778-(SUM($J$7:J778)+$E$35),0)</f>
        <v>0</v>
      </c>
      <c r="T778" s="76">
        <f t="shared" si="155"/>
        <v>1</v>
      </c>
      <c r="U778" s="76">
        <f t="shared" si="156"/>
        <v>0</v>
      </c>
      <c r="V778" s="77">
        <f t="shared" si="148"/>
        <v>444</v>
      </c>
      <c r="W778" s="78">
        <f t="shared" si="149"/>
        <v>0</v>
      </c>
    </row>
    <row r="779" spans="9:23" x14ac:dyDescent="0.25">
      <c r="I779" s="79">
        <f t="shared" si="150"/>
        <v>0</v>
      </c>
      <c r="J779" s="72">
        <f t="shared" si="146"/>
        <v>0</v>
      </c>
      <c r="K779" s="80"/>
      <c r="L779" s="72">
        <f t="shared" si="145"/>
        <v>0</v>
      </c>
      <c r="M779" s="72">
        <f>0</f>
        <v>0</v>
      </c>
      <c r="N779" s="72">
        <f t="shared" si="151"/>
        <v>0</v>
      </c>
      <c r="O779" s="72">
        <f t="shared" si="152"/>
        <v>0</v>
      </c>
      <c r="P779" s="72">
        <f t="shared" si="153"/>
        <v>0</v>
      </c>
      <c r="Q779" s="72">
        <f t="shared" si="147"/>
        <v>0</v>
      </c>
      <c r="R779" s="74">
        <f t="shared" si="154"/>
        <v>0</v>
      </c>
      <c r="S779" s="75">
        <f>IF(I779&gt;0,Q779-(SUM($J$7:J779)+$E$35),0)</f>
        <v>0</v>
      </c>
      <c r="T779" s="76">
        <f t="shared" si="155"/>
        <v>1</v>
      </c>
      <c r="U779" s="76">
        <f t="shared" si="156"/>
        <v>0</v>
      </c>
      <c r="V779" s="77">
        <f t="shared" si="148"/>
        <v>444</v>
      </c>
      <c r="W779" s="78">
        <f t="shared" si="149"/>
        <v>0</v>
      </c>
    </row>
    <row r="780" spans="9:23" x14ac:dyDescent="0.25">
      <c r="I780" s="79">
        <f t="shared" si="150"/>
        <v>0</v>
      </c>
      <c r="J780" s="72">
        <f t="shared" si="146"/>
        <v>0</v>
      </c>
      <c r="K780" s="80"/>
      <c r="L780" s="72">
        <f t="shared" si="145"/>
        <v>0</v>
      </c>
      <c r="M780" s="72">
        <f>0</f>
        <v>0</v>
      </c>
      <c r="N780" s="72">
        <f t="shared" si="151"/>
        <v>0</v>
      </c>
      <c r="O780" s="72">
        <f t="shared" si="152"/>
        <v>0</v>
      </c>
      <c r="P780" s="72">
        <f t="shared" si="153"/>
        <v>0</v>
      </c>
      <c r="Q780" s="72">
        <f t="shared" si="147"/>
        <v>0</v>
      </c>
      <c r="R780" s="74">
        <f t="shared" si="154"/>
        <v>0</v>
      </c>
      <c r="S780" s="75">
        <f>IF(I780&gt;0,Q780-(SUM($J$7:J780)+$E$35),0)</f>
        <v>0</v>
      </c>
      <c r="T780" s="76">
        <f t="shared" si="155"/>
        <v>1</v>
      </c>
      <c r="U780" s="76">
        <f t="shared" si="156"/>
        <v>0</v>
      </c>
      <c r="V780" s="77">
        <f t="shared" si="148"/>
        <v>444</v>
      </c>
      <c r="W780" s="78">
        <f t="shared" si="149"/>
        <v>0</v>
      </c>
    </row>
    <row r="781" spans="9:23" x14ac:dyDescent="0.25">
      <c r="I781" s="79">
        <f t="shared" si="150"/>
        <v>0</v>
      </c>
      <c r="J781" s="72">
        <f t="shared" si="146"/>
        <v>0</v>
      </c>
      <c r="K781" s="80"/>
      <c r="L781" s="72">
        <f t="shared" si="145"/>
        <v>0</v>
      </c>
      <c r="M781" s="72">
        <f>0</f>
        <v>0</v>
      </c>
      <c r="N781" s="72">
        <f t="shared" si="151"/>
        <v>0</v>
      </c>
      <c r="O781" s="72">
        <f t="shared" si="152"/>
        <v>0</v>
      </c>
      <c r="P781" s="72">
        <f t="shared" si="153"/>
        <v>0</v>
      </c>
      <c r="Q781" s="72">
        <f t="shared" si="147"/>
        <v>0</v>
      </c>
      <c r="R781" s="74">
        <f t="shared" si="154"/>
        <v>0</v>
      </c>
      <c r="S781" s="75">
        <f>IF(I781&gt;0,Q781-(SUM($J$7:J781)+$E$35),0)</f>
        <v>0</v>
      </c>
      <c r="T781" s="76">
        <f t="shared" si="155"/>
        <v>1</v>
      </c>
      <c r="U781" s="76">
        <f t="shared" si="156"/>
        <v>0</v>
      </c>
      <c r="V781" s="77">
        <f t="shared" si="148"/>
        <v>444</v>
      </c>
      <c r="W781" s="78">
        <f t="shared" si="149"/>
        <v>0</v>
      </c>
    </row>
    <row r="782" spans="9:23" x14ac:dyDescent="0.25">
      <c r="I782" s="79">
        <f t="shared" si="150"/>
        <v>0</v>
      </c>
      <c r="J782" s="72">
        <f t="shared" si="146"/>
        <v>0</v>
      </c>
      <c r="K782" s="80"/>
      <c r="L782" s="72">
        <f t="shared" si="145"/>
        <v>0</v>
      </c>
      <c r="M782" s="72">
        <f>0</f>
        <v>0</v>
      </c>
      <c r="N782" s="72">
        <f t="shared" si="151"/>
        <v>0</v>
      </c>
      <c r="O782" s="72">
        <f t="shared" si="152"/>
        <v>0</v>
      </c>
      <c r="P782" s="72">
        <f t="shared" si="153"/>
        <v>0</v>
      </c>
      <c r="Q782" s="72">
        <f t="shared" si="147"/>
        <v>0</v>
      </c>
      <c r="R782" s="74">
        <f t="shared" si="154"/>
        <v>0</v>
      </c>
      <c r="S782" s="75">
        <f>IF(I782&gt;0,Q782-(SUM($J$7:J782)+$E$35),0)</f>
        <v>0</v>
      </c>
      <c r="T782" s="76">
        <f t="shared" si="155"/>
        <v>1</v>
      </c>
      <c r="U782" s="76">
        <f t="shared" si="156"/>
        <v>0</v>
      </c>
      <c r="V782" s="77">
        <f t="shared" si="148"/>
        <v>444</v>
      </c>
      <c r="W782" s="78">
        <f t="shared" si="149"/>
        <v>0</v>
      </c>
    </row>
    <row r="783" spans="9:23" x14ac:dyDescent="0.25">
      <c r="I783" s="79">
        <f t="shared" si="150"/>
        <v>0</v>
      </c>
      <c r="J783" s="72">
        <f t="shared" si="146"/>
        <v>0</v>
      </c>
      <c r="K783" s="80"/>
      <c r="L783" s="72">
        <f t="shared" si="145"/>
        <v>0</v>
      </c>
      <c r="M783" s="72">
        <f>0</f>
        <v>0</v>
      </c>
      <c r="N783" s="72">
        <f t="shared" si="151"/>
        <v>0</v>
      </c>
      <c r="O783" s="72">
        <f t="shared" si="152"/>
        <v>0</v>
      </c>
      <c r="P783" s="72">
        <f t="shared" si="153"/>
        <v>0</v>
      </c>
      <c r="Q783" s="72">
        <f t="shared" si="147"/>
        <v>0</v>
      </c>
      <c r="R783" s="74">
        <f t="shared" si="154"/>
        <v>0</v>
      </c>
      <c r="S783" s="75">
        <f>IF(I783&gt;0,Q783-(SUM($J$7:J783)+$E$35),0)</f>
        <v>0</v>
      </c>
      <c r="T783" s="76">
        <f t="shared" si="155"/>
        <v>1</v>
      </c>
      <c r="U783" s="76">
        <f t="shared" si="156"/>
        <v>0</v>
      </c>
      <c r="V783" s="77">
        <f t="shared" si="148"/>
        <v>444</v>
      </c>
      <c r="W783" s="78">
        <f t="shared" si="149"/>
        <v>0</v>
      </c>
    </row>
    <row r="784" spans="9:23" x14ac:dyDescent="0.25">
      <c r="I784" s="79">
        <f t="shared" si="150"/>
        <v>0</v>
      </c>
      <c r="J784" s="72">
        <f t="shared" si="146"/>
        <v>0</v>
      </c>
      <c r="K784" s="80"/>
      <c r="L784" s="72">
        <f t="shared" si="145"/>
        <v>0</v>
      </c>
      <c r="M784" s="72">
        <f>0</f>
        <v>0</v>
      </c>
      <c r="N784" s="72">
        <f t="shared" si="151"/>
        <v>0</v>
      </c>
      <c r="O784" s="72">
        <f t="shared" si="152"/>
        <v>0</v>
      </c>
      <c r="P784" s="72">
        <f t="shared" si="153"/>
        <v>0</v>
      </c>
      <c r="Q784" s="72">
        <f t="shared" si="147"/>
        <v>0</v>
      </c>
      <c r="R784" s="74">
        <f t="shared" si="154"/>
        <v>0</v>
      </c>
      <c r="S784" s="75">
        <f>IF(I784&gt;0,Q784-(SUM($J$7:J784)+$E$35),0)</f>
        <v>0</v>
      </c>
      <c r="T784" s="76">
        <f t="shared" si="155"/>
        <v>1</v>
      </c>
      <c r="U784" s="76">
        <f t="shared" si="156"/>
        <v>0</v>
      </c>
      <c r="V784" s="77">
        <f t="shared" si="148"/>
        <v>444</v>
      </c>
      <c r="W784" s="78">
        <f t="shared" si="149"/>
        <v>0</v>
      </c>
    </row>
    <row r="785" spans="9:23" x14ac:dyDescent="0.25">
      <c r="I785" s="79">
        <f t="shared" si="150"/>
        <v>0</v>
      </c>
      <c r="J785" s="72">
        <f t="shared" si="146"/>
        <v>0</v>
      </c>
      <c r="K785" s="80"/>
      <c r="L785" s="72">
        <f t="shared" si="145"/>
        <v>0</v>
      </c>
      <c r="M785" s="72">
        <f>0</f>
        <v>0</v>
      </c>
      <c r="N785" s="72">
        <f t="shared" si="151"/>
        <v>0</v>
      </c>
      <c r="O785" s="72">
        <f t="shared" si="152"/>
        <v>0</v>
      </c>
      <c r="P785" s="72">
        <f t="shared" si="153"/>
        <v>0</v>
      </c>
      <c r="Q785" s="72">
        <f t="shared" si="147"/>
        <v>0</v>
      </c>
      <c r="R785" s="74">
        <f t="shared" si="154"/>
        <v>0</v>
      </c>
      <c r="S785" s="75">
        <f>IF(I785&gt;0,Q785-(SUM($J$7:J785)+$E$35),0)</f>
        <v>0</v>
      </c>
      <c r="T785" s="76">
        <f t="shared" si="155"/>
        <v>1</v>
      </c>
      <c r="U785" s="76">
        <f t="shared" si="156"/>
        <v>0</v>
      </c>
      <c r="V785" s="77">
        <f t="shared" si="148"/>
        <v>444</v>
      </c>
      <c r="W785" s="78">
        <f t="shared" si="149"/>
        <v>0</v>
      </c>
    </row>
    <row r="786" spans="9:23" x14ac:dyDescent="0.25">
      <c r="I786" s="79">
        <f t="shared" si="150"/>
        <v>0</v>
      </c>
      <c r="J786" s="72">
        <f t="shared" si="146"/>
        <v>0</v>
      </c>
      <c r="K786" s="80"/>
      <c r="L786" s="72">
        <f t="shared" si="145"/>
        <v>0</v>
      </c>
      <c r="M786" s="72">
        <f>0</f>
        <v>0</v>
      </c>
      <c r="N786" s="72">
        <f t="shared" si="151"/>
        <v>0</v>
      </c>
      <c r="O786" s="72">
        <f t="shared" si="152"/>
        <v>0</v>
      </c>
      <c r="P786" s="72">
        <f t="shared" si="153"/>
        <v>0</v>
      </c>
      <c r="Q786" s="72">
        <f t="shared" si="147"/>
        <v>0</v>
      </c>
      <c r="R786" s="74">
        <f t="shared" si="154"/>
        <v>0</v>
      </c>
      <c r="S786" s="75">
        <f>IF(I786&gt;0,Q786-(SUM($J$7:J786)+$E$35),0)</f>
        <v>0</v>
      </c>
      <c r="T786" s="76">
        <f t="shared" si="155"/>
        <v>1</v>
      </c>
      <c r="U786" s="76">
        <f t="shared" si="156"/>
        <v>0</v>
      </c>
      <c r="V786" s="77">
        <f t="shared" si="148"/>
        <v>444</v>
      </c>
      <c r="W786" s="78">
        <f t="shared" si="149"/>
        <v>0</v>
      </c>
    </row>
    <row r="787" spans="9:23" x14ac:dyDescent="0.25">
      <c r="I787" s="79">
        <f t="shared" si="150"/>
        <v>0</v>
      </c>
      <c r="J787" s="72">
        <f t="shared" si="146"/>
        <v>0</v>
      </c>
      <c r="K787" s="80"/>
      <c r="L787" s="72">
        <f t="shared" si="145"/>
        <v>0</v>
      </c>
      <c r="M787" s="72">
        <f>0</f>
        <v>0</v>
      </c>
      <c r="N787" s="72">
        <f t="shared" si="151"/>
        <v>0</v>
      </c>
      <c r="O787" s="72">
        <f t="shared" si="152"/>
        <v>0</v>
      </c>
      <c r="P787" s="72">
        <f t="shared" si="153"/>
        <v>0</v>
      </c>
      <c r="Q787" s="72">
        <f t="shared" si="147"/>
        <v>0</v>
      </c>
      <c r="R787" s="74">
        <f t="shared" si="154"/>
        <v>0</v>
      </c>
      <c r="S787" s="75">
        <f>IF(I787&gt;0,Q787-(SUM($J$7:J787)+$E$35),0)</f>
        <v>0</v>
      </c>
      <c r="T787" s="76">
        <f t="shared" si="155"/>
        <v>1</v>
      </c>
      <c r="U787" s="76">
        <f t="shared" si="156"/>
        <v>0</v>
      </c>
      <c r="V787" s="77">
        <f t="shared" si="148"/>
        <v>444</v>
      </c>
      <c r="W787" s="78">
        <f t="shared" si="149"/>
        <v>0</v>
      </c>
    </row>
    <row r="788" spans="9:23" x14ac:dyDescent="0.25">
      <c r="I788" s="79">
        <f t="shared" si="150"/>
        <v>0</v>
      </c>
      <c r="J788" s="72">
        <f t="shared" si="146"/>
        <v>0</v>
      </c>
      <c r="K788" s="80"/>
      <c r="L788" s="72">
        <f t="shared" si="145"/>
        <v>0</v>
      </c>
      <c r="M788" s="72">
        <f>0</f>
        <v>0</v>
      </c>
      <c r="N788" s="72">
        <f t="shared" si="151"/>
        <v>0</v>
      </c>
      <c r="O788" s="72">
        <f t="shared" si="152"/>
        <v>0</v>
      </c>
      <c r="P788" s="72">
        <f t="shared" si="153"/>
        <v>0</v>
      </c>
      <c r="Q788" s="72">
        <f t="shared" si="147"/>
        <v>0</v>
      </c>
      <c r="R788" s="74">
        <f t="shared" si="154"/>
        <v>0</v>
      </c>
      <c r="S788" s="75">
        <f>IF(I788&gt;0,Q788-(SUM($J$7:J788)+$E$35),0)</f>
        <v>0</v>
      </c>
      <c r="T788" s="76">
        <f t="shared" si="155"/>
        <v>1</v>
      </c>
      <c r="U788" s="76">
        <f t="shared" si="156"/>
        <v>0</v>
      </c>
      <c r="V788" s="77">
        <f t="shared" si="148"/>
        <v>444</v>
      </c>
      <c r="W788" s="78">
        <f t="shared" si="149"/>
        <v>0</v>
      </c>
    </row>
    <row r="789" spans="9:23" x14ac:dyDescent="0.25">
      <c r="I789" s="79">
        <f t="shared" si="150"/>
        <v>0</v>
      </c>
      <c r="J789" s="72">
        <f t="shared" si="146"/>
        <v>0</v>
      </c>
      <c r="K789" s="80"/>
      <c r="L789" s="72">
        <f t="shared" si="145"/>
        <v>0</v>
      </c>
      <c r="M789" s="72">
        <f>0</f>
        <v>0</v>
      </c>
      <c r="N789" s="72">
        <f t="shared" si="151"/>
        <v>0</v>
      </c>
      <c r="O789" s="72">
        <f t="shared" si="152"/>
        <v>0</v>
      </c>
      <c r="P789" s="72">
        <f t="shared" si="153"/>
        <v>0</v>
      </c>
      <c r="Q789" s="72">
        <f t="shared" si="147"/>
        <v>0</v>
      </c>
      <c r="R789" s="74">
        <f t="shared" si="154"/>
        <v>0</v>
      </c>
      <c r="S789" s="75">
        <f>IF(I789&gt;0,Q789-(SUM($J$7:J789)+$E$35),0)</f>
        <v>0</v>
      </c>
      <c r="T789" s="76">
        <f t="shared" si="155"/>
        <v>1</v>
      </c>
      <c r="U789" s="76">
        <f t="shared" si="156"/>
        <v>0</v>
      </c>
      <c r="V789" s="77">
        <f t="shared" si="148"/>
        <v>444</v>
      </c>
      <c r="W789" s="78">
        <f t="shared" si="149"/>
        <v>0</v>
      </c>
    </row>
    <row r="790" spans="9:23" x14ac:dyDescent="0.25">
      <c r="I790" s="79">
        <f t="shared" si="150"/>
        <v>0</v>
      </c>
      <c r="J790" s="72">
        <f t="shared" si="146"/>
        <v>0</v>
      </c>
      <c r="K790" s="80"/>
      <c r="L790" s="72">
        <f t="shared" si="145"/>
        <v>0</v>
      </c>
      <c r="M790" s="72">
        <f>0</f>
        <v>0</v>
      </c>
      <c r="N790" s="72">
        <f t="shared" si="151"/>
        <v>0</v>
      </c>
      <c r="O790" s="72">
        <f t="shared" si="152"/>
        <v>0</v>
      </c>
      <c r="P790" s="72">
        <f t="shared" si="153"/>
        <v>0</v>
      </c>
      <c r="Q790" s="72">
        <f t="shared" si="147"/>
        <v>0</v>
      </c>
      <c r="R790" s="74">
        <f t="shared" si="154"/>
        <v>0</v>
      </c>
      <c r="S790" s="75">
        <f>IF(I790&gt;0,Q790-(SUM($J$7:J790)+$E$35),0)</f>
        <v>0</v>
      </c>
      <c r="T790" s="76">
        <f t="shared" si="155"/>
        <v>1</v>
      </c>
      <c r="U790" s="76">
        <f t="shared" si="156"/>
        <v>0</v>
      </c>
      <c r="V790" s="77">
        <f t="shared" si="148"/>
        <v>444</v>
      </c>
      <c r="W790" s="78">
        <f t="shared" si="149"/>
        <v>0</v>
      </c>
    </row>
    <row r="791" spans="9:23" x14ac:dyDescent="0.25">
      <c r="I791" s="79">
        <f t="shared" si="150"/>
        <v>0</v>
      </c>
      <c r="J791" s="72">
        <f t="shared" si="146"/>
        <v>0</v>
      </c>
      <c r="K791" s="80"/>
      <c r="L791" s="72">
        <f t="shared" si="145"/>
        <v>0</v>
      </c>
      <c r="M791" s="72">
        <f>0</f>
        <v>0</v>
      </c>
      <c r="N791" s="72">
        <f t="shared" si="151"/>
        <v>0</v>
      </c>
      <c r="O791" s="72">
        <f t="shared" si="152"/>
        <v>0</v>
      </c>
      <c r="P791" s="72">
        <f t="shared" si="153"/>
        <v>0</v>
      </c>
      <c r="Q791" s="72">
        <f t="shared" si="147"/>
        <v>0</v>
      </c>
      <c r="R791" s="74">
        <f t="shared" si="154"/>
        <v>0</v>
      </c>
      <c r="S791" s="75">
        <f>IF(I791&gt;0,Q791-(SUM($J$7:J791)+$E$35),0)</f>
        <v>0</v>
      </c>
      <c r="T791" s="76">
        <f t="shared" si="155"/>
        <v>1</v>
      </c>
      <c r="U791" s="76">
        <f t="shared" si="156"/>
        <v>0</v>
      </c>
      <c r="V791" s="77">
        <f t="shared" si="148"/>
        <v>444</v>
      </c>
      <c r="W791" s="78">
        <f t="shared" si="149"/>
        <v>0</v>
      </c>
    </row>
    <row r="792" spans="9:23" x14ac:dyDescent="0.25">
      <c r="I792" s="79">
        <f t="shared" si="150"/>
        <v>0</v>
      </c>
      <c r="J792" s="72">
        <f t="shared" si="146"/>
        <v>0</v>
      </c>
      <c r="K792" s="80"/>
      <c r="L792" s="72">
        <f t="shared" si="145"/>
        <v>0</v>
      </c>
      <c r="M792" s="72">
        <f>0</f>
        <v>0</v>
      </c>
      <c r="N792" s="72">
        <f t="shared" si="151"/>
        <v>0</v>
      </c>
      <c r="O792" s="72">
        <f t="shared" si="152"/>
        <v>0</v>
      </c>
      <c r="P792" s="72">
        <f t="shared" si="153"/>
        <v>0</v>
      </c>
      <c r="Q792" s="72">
        <f t="shared" si="147"/>
        <v>0</v>
      </c>
      <c r="R792" s="74">
        <f t="shared" si="154"/>
        <v>0</v>
      </c>
      <c r="S792" s="75">
        <f>IF(I792&gt;0,Q792-(SUM($J$7:J792)+$E$35),0)</f>
        <v>0</v>
      </c>
      <c r="T792" s="76">
        <f t="shared" si="155"/>
        <v>1</v>
      </c>
      <c r="U792" s="76">
        <f t="shared" si="156"/>
        <v>0</v>
      </c>
      <c r="V792" s="77">
        <f t="shared" si="148"/>
        <v>444</v>
      </c>
      <c r="W792" s="78">
        <f t="shared" si="149"/>
        <v>0</v>
      </c>
    </row>
    <row r="793" spans="9:23" x14ac:dyDescent="0.25">
      <c r="I793" s="79">
        <f t="shared" si="150"/>
        <v>0</v>
      </c>
      <c r="J793" s="72">
        <f t="shared" si="146"/>
        <v>0</v>
      </c>
      <c r="K793" s="80"/>
      <c r="L793" s="72">
        <f t="shared" si="145"/>
        <v>0</v>
      </c>
      <c r="M793" s="72">
        <f>0</f>
        <v>0</v>
      </c>
      <c r="N793" s="72">
        <f t="shared" si="151"/>
        <v>0</v>
      </c>
      <c r="O793" s="72">
        <f t="shared" si="152"/>
        <v>0</v>
      </c>
      <c r="P793" s="72">
        <f t="shared" si="153"/>
        <v>0</v>
      </c>
      <c r="Q793" s="72">
        <f t="shared" si="147"/>
        <v>0</v>
      </c>
      <c r="R793" s="74">
        <f t="shared" si="154"/>
        <v>0</v>
      </c>
      <c r="S793" s="75">
        <f>IF(I793&gt;0,Q793-(SUM($J$7:J793)+$E$35),0)</f>
        <v>0</v>
      </c>
      <c r="T793" s="76">
        <f t="shared" si="155"/>
        <v>1</v>
      </c>
      <c r="U793" s="76">
        <f t="shared" si="156"/>
        <v>0</v>
      </c>
      <c r="V793" s="77">
        <f t="shared" si="148"/>
        <v>444</v>
      </c>
      <c r="W793" s="78">
        <f t="shared" si="149"/>
        <v>0</v>
      </c>
    </row>
    <row r="794" spans="9:23" x14ac:dyDescent="0.25">
      <c r="I794" s="79">
        <f t="shared" si="150"/>
        <v>0</v>
      </c>
      <c r="J794" s="72">
        <f t="shared" si="146"/>
        <v>0</v>
      </c>
      <c r="K794" s="80"/>
      <c r="L794" s="72">
        <f t="shared" si="145"/>
        <v>0</v>
      </c>
      <c r="M794" s="72">
        <f>0</f>
        <v>0</v>
      </c>
      <c r="N794" s="72">
        <f t="shared" si="151"/>
        <v>0</v>
      </c>
      <c r="O794" s="72">
        <f t="shared" si="152"/>
        <v>0</v>
      </c>
      <c r="P794" s="72">
        <f t="shared" si="153"/>
        <v>0</v>
      </c>
      <c r="Q794" s="72">
        <f t="shared" si="147"/>
        <v>0</v>
      </c>
      <c r="R794" s="74">
        <f t="shared" si="154"/>
        <v>0</v>
      </c>
      <c r="S794" s="75">
        <f>IF(I794&gt;0,Q794-(SUM($J$7:J794)+$E$35),0)</f>
        <v>0</v>
      </c>
      <c r="T794" s="76">
        <f t="shared" si="155"/>
        <v>1</v>
      </c>
      <c r="U794" s="76">
        <f t="shared" si="156"/>
        <v>0</v>
      </c>
      <c r="V794" s="77">
        <f t="shared" si="148"/>
        <v>444</v>
      </c>
      <c r="W794" s="78">
        <f t="shared" si="149"/>
        <v>0</v>
      </c>
    </row>
    <row r="795" spans="9:23" x14ac:dyDescent="0.25">
      <c r="I795" s="79">
        <f t="shared" si="150"/>
        <v>0</v>
      </c>
      <c r="J795" s="72">
        <f t="shared" si="146"/>
        <v>0</v>
      </c>
      <c r="K795" s="80"/>
      <c r="L795" s="72">
        <f t="shared" si="145"/>
        <v>0</v>
      </c>
      <c r="M795" s="72">
        <f>0</f>
        <v>0</v>
      </c>
      <c r="N795" s="72">
        <f t="shared" si="151"/>
        <v>0</v>
      </c>
      <c r="O795" s="72">
        <f t="shared" si="152"/>
        <v>0</v>
      </c>
      <c r="P795" s="72">
        <f t="shared" si="153"/>
        <v>0</v>
      </c>
      <c r="Q795" s="72">
        <f t="shared" si="147"/>
        <v>0</v>
      </c>
      <c r="R795" s="74">
        <f t="shared" si="154"/>
        <v>0</v>
      </c>
      <c r="S795" s="75">
        <f>IF(I795&gt;0,Q795-(SUM($J$7:J795)+$E$35),0)</f>
        <v>0</v>
      </c>
      <c r="T795" s="76">
        <f t="shared" si="155"/>
        <v>1</v>
      </c>
      <c r="U795" s="76">
        <f t="shared" si="156"/>
        <v>0</v>
      </c>
      <c r="V795" s="77">
        <f t="shared" si="148"/>
        <v>444</v>
      </c>
      <c r="W795" s="78">
        <f t="shared" si="149"/>
        <v>0</v>
      </c>
    </row>
    <row r="796" spans="9:23" x14ac:dyDescent="0.25">
      <c r="I796" s="79">
        <f t="shared" si="150"/>
        <v>0</v>
      </c>
      <c r="J796" s="72">
        <f t="shared" si="146"/>
        <v>0</v>
      </c>
      <c r="K796" s="80"/>
      <c r="L796" s="72">
        <f t="shared" si="145"/>
        <v>0</v>
      </c>
      <c r="M796" s="72">
        <f>0</f>
        <v>0</v>
      </c>
      <c r="N796" s="72">
        <f t="shared" si="151"/>
        <v>0</v>
      </c>
      <c r="O796" s="72">
        <f t="shared" si="152"/>
        <v>0</v>
      </c>
      <c r="P796" s="72">
        <f t="shared" si="153"/>
        <v>0</v>
      </c>
      <c r="Q796" s="72">
        <f t="shared" si="147"/>
        <v>0</v>
      </c>
      <c r="R796" s="74">
        <f t="shared" si="154"/>
        <v>0</v>
      </c>
      <c r="S796" s="75">
        <f>IF(I796&gt;0,Q796-(SUM($J$7:J796)+$E$35),0)</f>
        <v>0</v>
      </c>
      <c r="T796" s="76">
        <f t="shared" si="155"/>
        <v>1</v>
      </c>
      <c r="U796" s="76">
        <f t="shared" si="156"/>
        <v>0</v>
      </c>
      <c r="V796" s="77">
        <f t="shared" si="148"/>
        <v>444</v>
      </c>
      <c r="W796" s="78">
        <f t="shared" si="149"/>
        <v>0</v>
      </c>
    </row>
    <row r="797" spans="9:23" x14ac:dyDescent="0.25">
      <c r="I797" s="79">
        <f t="shared" si="150"/>
        <v>0</v>
      </c>
      <c r="J797" s="72">
        <f t="shared" si="146"/>
        <v>0</v>
      </c>
      <c r="K797" s="80"/>
      <c r="L797" s="72">
        <f t="shared" si="145"/>
        <v>0</v>
      </c>
      <c r="M797" s="72">
        <f>0</f>
        <v>0</v>
      </c>
      <c r="N797" s="72">
        <f t="shared" si="151"/>
        <v>0</v>
      </c>
      <c r="O797" s="72">
        <f t="shared" si="152"/>
        <v>0</v>
      </c>
      <c r="P797" s="72">
        <f t="shared" si="153"/>
        <v>0</v>
      </c>
      <c r="Q797" s="72">
        <f t="shared" si="147"/>
        <v>0</v>
      </c>
      <c r="R797" s="74">
        <f t="shared" si="154"/>
        <v>0</v>
      </c>
      <c r="S797" s="75">
        <f>IF(I797&gt;0,Q797-(SUM($J$7:J797)+$E$35),0)</f>
        <v>0</v>
      </c>
      <c r="T797" s="76">
        <f t="shared" si="155"/>
        <v>1</v>
      </c>
      <c r="U797" s="76">
        <f t="shared" si="156"/>
        <v>0</v>
      </c>
      <c r="V797" s="77">
        <f t="shared" si="148"/>
        <v>444</v>
      </c>
      <c r="W797" s="78">
        <f t="shared" si="149"/>
        <v>0</v>
      </c>
    </row>
    <row r="798" spans="9:23" x14ac:dyDescent="0.25">
      <c r="I798" s="79">
        <f t="shared" si="150"/>
        <v>0</v>
      </c>
      <c r="J798" s="72">
        <f t="shared" si="146"/>
        <v>0</v>
      </c>
      <c r="K798" s="80"/>
      <c r="L798" s="72">
        <f t="shared" si="145"/>
        <v>0</v>
      </c>
      <c r="M798" s="72">
        <f>0</f>
        <v>0</v>
      </c>
      <c r="N798" s="72">
        <f t="shared" si="151"/>
        <v>0</v>
      </c>
      <c r="O798" s="72">
        <f t="shared" si="152"/>
        <v>0</v>
      </c>
      <c r="P798" s="72">
        <f t="shared" si="153"/>
        <v>0</v>
      </c>
      <c r="Q798" s="72">
        <f t="shared" si="147"/>
        <v>0</v>
      </c>
      <c r="R798" s="74">
        <f t="shared" si="154"/>
        <v>0</v>
      </c>
      <c r="S798" s="75">
        <f>IF(I798&gt;0,Q798-(SUM($J$7:J798)+$E$35),0)</f>
        <v>0</v>
      </c>
      <c r="T798" s="76">
        <f t="shared" si="155"/>
        <v>1</v>
      </c>
      <c r="U798" s="76">
        <f t="shared" si="156"/>
        <v>0</v>
      </c>
      <c r="V798" s="77">
        <f t="shared" si="148"/>
        <v>444</v>
      </c>
      <c r="W798" s="78">
        <f t="shared" si="149"/>
        <v>0</v>
      </c>
    </row>
    <row r="799" spans="9:23" x14ac:dyDescent="0.25">
      <c r="I799" s="79">
        <f t="shared" si="150"/>
        <v>0</v>
      </c>
      <c r="J799" s="72">
        <f t="shared" si="146"/>
        <v>0</v>
      </c>
      <c r="K799" s="80"/>
      <c r="L799" s="72">
        <f t="shared" si="145"/>
        <v>0</v>
      </c>
      <c r="M799" s="72">
        <f>0</f>
        <v>0</v>
      </c>
      <c r="N799" s="72">
        <f t="shared" si="151"/>
        <v>0</v>
      </c>
      <c r="O799" s="72">
        <f t="shared" si="152"/>
        <v>0</v>
      </c>
      <c r="P799" s="72">
        <f t="shared" si="153"/>
        <v>0</v>
      </c>
      <c r="Q799" s="72">
        <f t="shared" si="147"/>
        <v>0</v>
      </c>
      <c r="R799" s="74">
        <f t="shared" si="154"/>
        <v>0</v>
      </c>
      <c r="S799" s="75">
        <f>IF(I799&gt;0,Q799-(SUM($J$7:J799)+$E$35),0)</f>
        <v>0</v>
      </c>
      <c r="T799" s="76">
        <f t="shared" si="155"/>
        <v>1</v>
      </c>
      <c r="U799" s="76">
        <f t="shared" si="156"/>
        <v>0</v>
      </c>
      <c r="V799" s="77">
        <f t="shared" si="148"/>
        <v>444</v>
      </c>
      <c r="W799" s="78">
        <f t="shared" si="149"/>
        <v>0</v>
      </c>
    </row>
    <row r="800" spans="9:23" x14ac:dyDescent="0.25">
      <c r="I800" s="79">
        <f t="shared" si="150"/>
        <v>0</v>
      </c>
      <c r="J800" s="72">
        <f t="shared" si="146"/>
        <v>0</v>
      </c>
      <c r="K800" s="80"/>
      <c r="L800" s="72">
        <f t="shared" si="145"/>
        <v>0</v>
      </c>
      <c r="M800" s="72">
        <f>0</f>
        <v>0</v>
      </c>
      <c r="N800" s="72">
        <f t="shared" si="151"/>
        <v>0</v>
      </c>
      <c r="O800" s="72">
        <f t="shared" si="152"/>
        <v>0</v>
      </c>
      <c r="P800" s="72">
        <f t="shared" si="153"/>
        <v>0</v>
      </c>
      <c r="Q800" s="72">
        <f t="shared" si="147"/>
        <v>0</v>
      </c>
      <c r="R800" s="74">
        <f t="shared" si="154"/>
        <v>0</v>
      </c>
      <c r="S800" s="75">
        <f>IF(I800&gt;0,Q800-(SUM($J$7:J800)+$E$35),0)</f>
        <v>0</v>
      </c>
      <c r="T800" s="76">
        <f t="shared" si="155"/>
        <v>1</v>
      </c>
      <c r="U800" s="76">
        <f t="shared" si="156"/>
        <v>0</v>
      </c>
      <c r="V800" s="77">
        <f t="shared" si="148"/>
        <v>444</v>
      </c>
      <c r="W800" s="78">
        <f t="shared" si="149"/>
        <v>0</v>
      </c>
    </row>
    <row r="801" spans="9:23" x14ac:dyDescent="0.25">
      <c r="I801" s="79">
        <f t="shared" si="150"/>
        <v>0</v>
      </c>
      <c r="J801" s="72">
        <f t="shared" si="146"/>
        <v>0</v>
      </c>
      <c r="K801" s="80"/>
      <c r="L801" s="72">
        <f t="shared" si="145"/>
        <v>0</v>
      </c>
      <c r="M801" s="72">
        <f>0</f>
        <v>0</v>
      </c>
      <c r="N801" s="72">
        <f t="shared" si="151"/>
        <v>0</v>
      </c>
      <c r="O801" s="72">
        <f t="shared" si="152"/>
        <v>0</v>
      </c>
      <c r="P801" s="72">
        <f t="shared" si="153"/>
        <v>0</v>
      </c>
      <c r="Q801" s="72">
        <f t="shared" si="147"/>
        <v>0</v>
      </c>
      <c r="R801" s="74">
        <f t="shared" si="154"/>
        <v>0</v>
      </c>
      <c r="S801" s="75">
        <f>IF(I801&gt;0,Q801-(SUM($J$7:J801)+$E$35),0)</f>
        <v>0</v>
      </c>
      <c r="T801" s="76">
        <f t="shared" si="155"/>
        <v>1</v>
      </c>
      <c r="U801" s="76">
        <f t="shared" si="156"/>
        <v>0</v>
      </c>
      <c r="V801" s="77">
        <f t="shared" si="148"/>
        <v>444</v>
      </c>
      <c r="W801" s="78">
        <f t="shared" si="149"/>
        <v>0</v>
      </c>
    </row>
    <row r="802" spans="9:23" x14ac:dyDescent="0.25">
      <c r="I802" s="79">
        <f t="shared" si="150"/>
        <v>0</v>
      </c>
      <c r="J802" s="72">
        <f t="shared" si="146"/>
        <v>0</v>
      </c>
      <c r="K802" s="80"/>
      <c r="L802" s="72">
        <f t="shared" si="145"/>
        <v>0</v>
      </c>
      <c r="M802" s="72">
        <f>0</f>
        <v>0</v>
      </c>
      <c r="N802" s="72">
        <f t="shared" si="151"/>
        <v>0</v>
      </c>
      <c r="O802" s="72">
        <f t="shared" si="152"/>
        <v>0</v>
      </c>
      <c r="P802" s="72">
        <f t="shared" si="153"/>
        <v>0</v>
      </c>
      <c r="Q802" s="72">
        <f t="shared" si="147"/>
        <v>0</v>
      </c>
      <c r="R802" s="74">
        <f t="shared" si="154"/>
        <v>0</v>
      </c>
      <c r="S802" s="75">
        <f>IF(I802&gt;0,Q802-(SUM($J$7:J802)+$E$35),0)</f>
        <v>0</v>
      </c>
      <c r="T802" s="76">
        <f t="shared" si="155"/>
        <v>1</v>
      </c>
      <c r="U802" s="76">
        <f t="shared" si="156"/>
        <v>0</v>
      </c>
      <c r="V802" s="77">
        <f t="shared" si="148"/>
        <v>444</v>
      </c>
      <c r="W802" s="78">
        <f t="shared" si="149"/>
        <v>0</v>
      </c>
    </row>
    <row r="803" spans="9:23" x14ac:dyDescent="0.25">
      <c r="I803" s="79">
        <f t="shared" si="150"/>
        <v>0</v>
      </c>
      <c r="J803" s="72">
        <f t="shared" si="146"/>
        <v>0</v>
      </c>
      <c r="K803" s="80"/>
      <c r="L803" s="72">
        <f t="shared" si="145"/>
        <v>0</v>
      </c>
      <c r="M803" s="72">
        <f>0</f>
        <v>0</v>
      </c>
      <c r="N803" s="72">
        <f t="shared" si="151"/>
        <v>0</v>
      </c>
      <c r="O803" s="72">
        <f t="shared" si="152"/>
        <v>0</v>
      </c>
      <c r="P803" s="72">
        <f t="shared" si="153"/>
        <v>0</v>
      </c>
      <c r="Q803" s="72">
        <f t="shared" si="147"/>
        <v>0</v>
      </c>
      <c r="R803" s="74">
        <f t="shared" si="154"/>
        <v>0</v>
      </c>
      <c r="S803" s="75">
        <f>IF(I803&gt;0,Q803-(SUM($J$7:J803)+$E$35),0)</f>
        <v>0</v>
      </c>
      <c r="T803" s="76">
        <f t="shared" si="155"/>
        <v>1</v>
      </c>
      <c r="U803" s="76">
        <f t="shared" si="156"/>
        <v>0</v>
      </c>
      <c r="V803" s="77">
        <f t="shared" si="148"/>
        <v>444</v>
      </c>
      <c r="W803" s="78">
        <f t="shared" si="149"/>
        <v>0</v>
      </c>
    </row>
    <row r="804" spans="9:23" x14ac:dyDescent="0.25">
      <c r="I804" s="79">
        <f t="shared" si="150"/>
        <v>0</v>
      </c>
      <c r="J804" s="72">
        <f t="shared" si="146"/>
        <v>0</v>
      </c>
      <c r="K804" s="80"/>
      <c r="L804" s="72">
        <f t="shared" si="145"/>
        <v>0</v>
      </c>
      <c r="M804" s="72">
        <f>0</f>
        <v>0</v>
      </c>
      <c r="N804" s="72">
        <f t="shared" si="151"/>
        <v>0</v>
      </c>
      <c r="O804" s="72">
        <f t="shared" si="152"/>
        <v>0</v>
      </c>
      <c r="P804" s="72">
        <f t="shared" si="153"/>
        <v>0</v>
      </c>
      <c r="Q804" s="72">
        <f t="shared" si="147"/>
        <v>0</v>
      </c>
      <c r="R804" s="74">
        <f t="shared" si="154"/>
        <v>0</v>
      </c>
      <c r="S804" s="75">
        <f>IF(I804&gt;0,Q804-(SUM($J$7:J804)+$E$35),0)</f>
        <v>0</v>
      </c>
      <c r="T804" s="76">
        <f t="shared" si="155"/>
        <v>1</v>
      </c>
      <c r="U804" s="76">
        <f t="shared" si="156"/>
        <v>0</v>
      </c>
      <c r="V804" s="77">
        <f t="shared" si="148"/>
        <v>444</v>
      </c>
      <c r="W804" s="78">
        <f t="shared" si="149"/>
        <v>0</v>
      </c>
    </row>
    <row r="805" spans="9:23" x14ac:dyDescent="0.25">
      <c r="I805" s="79">
        <f t="shared" si="150"/>
        <v>0</v>
      </c>
      <c r="J805" s="72">
        <f t="shared" si="146"/>
        <v>0</v>
      </c>
      <c r="K805" s="80"/>
      <c r="L805" s="72">
        <f t="shared" ref="L805:L868" si="157">IF(I805&gt;0,IF((MOD(I805,12)=0),$B$22+$B$48*$B$35,$B$48*$B$35),0)</f>
        <v>0</v>
      </c>
      <c r="M805" s="72">
        <f>0</f>
        <v>0</v>
      </c>
      <c r="N805" s="72">
        <f t="shared" si="151"/>
        <v>0</v>
      </c>
      <c r="O805" s="72">
        <f t="shared" si="152"/>
        <v>0</v>
      </c>
      <c r="P805" s="72">
        <f t="shared" si="153"/>
        <v>0</v>
      </c>
      <c r="Q805" s="72">
        <f t="shared" si="147"/>
        <v>0</v>
      </c>
      <c r="R805" s="74">
        <f t="shared" si="154"/>
        <v>0</v>
      </c>
      <c r="S805" s="75">
        <f>IF(I805&gt;0,Q805-(SUM($J$7:J805)+$E$35),0)</f>
        <v>0</v>
      </c>
      <c r="T805" s="76">
        <f t="shared" si="155"/>
        <v>1</v>
      </c>
      <c r="U805" s="76">
        <f t="shared" si="156"/>
        <v>0</v>
      </c>
      <c r="V805" s="77">
        <f t="shared" si="148"/>
        <v>444</v>
      </c>
      <c r="W805" s="78">
        <f t="shared" si="149"/>
        <v>0</v>
      </c>
    </row>
    <row r="806" spans="9:23" x14ac:dyDescent="0.25">
      <c r="I806" s="79">
        <f t="shared" si="150"/>
        <v>0</v>
      </c>
      <c r="J806" s="72">
        <f t="shared" si="146"/>
        <v>0</v>
      </c>
      <c r="K806" s="80"/>
      <c r="L806" s="72">
        <f t="shared" si="157"/>
        <v>0</v>
      </c>
      <c r="M806" s="72">
        <f>0</f>
        <v>0</v>
      </c>
      <c r="N806" s="72">
        <f t="shared" si="151"/>
        <v>0</v>
      </c>
      <c r="O806" s="72">
        <f t="shared" si="152"/>
        <v>0</v>
      </c>
      <c r="P806" s="72">
        <f t="shared" si="153"/>
        <v>0</v>
      </c>
      <c r="Q806" s="72">
        <f t="shared" si="147"/>
        <v>0</v>
      </c>
      <c r="R806" s="74">
        <f t="shared" si="154"/>
        <v>0</v>
      </c>
      <c r="S806" s="75">
        <f>IF(I806&gt;0,Q806-(SUM($J$7:J806)+$E$35),0)</f>
        <v>0</v>
      </c>
      <c r="T806" s="76">
        <f t="shared" si="155"/>
        <v>1</v>
      </c>
      <c r="U806" s="76">
        <f t="shared" si="156"/>
        <v>0</v>
      </c>
      <c r="V806" s="77">
        <f t="shared" si="148"/>
        <v>444</v>
      </c>
      <c r="W806" s="78">
        <f t="shared" si="149"/>
        <v>0</v>
      </c>
    </row>
    <row r="807" spans="9:23" x14ac:dyDescent="0.25">
      <c r="I807" s="79">
        <f t="shared" si="150"/>
        <v>0</v>
      </c>
      <c r="J807" s="72">
        <f t="shared" si="146"/>
        <v>0</v>
      </c>
      <c r="K807" s="80"/>
      <c r="L807" s="72">
        <f t="shared" si="157"/>
        <v>0</v>
      </c>
      <c r="M807" s="72">
        <f>0</f>
        <v>0</v>
      </c>
      <c r="N807" s="72">
        <f t="shared" si="151"/>
        <v>0</v>
      </c>
      <c r="O807" s="72">
        <f t="shared" si="152"/>
        <v>0</v>
      </c>
      <c r="P807" s="72">
        <f t="shared" si="153"/>
        <v>0</v>
      </c>
      <c r="Q807" s="72">
        <f t="shared" si="147"/>
        <v>0</v>
      </c>
      <c r="R807" s="74">
        <f t="shared" si="154"/>
        <v>0</v>
      </c>
      <c r="S807" s="75">
        <f>IF(I807&gt;0,Q807-(SUM($J$7:J807)+$E$35),0)</f>
        <v>0</v>
      </c>
      <c r="T807" s="76">
        <f t="shared" si="155"/>
        <v>1</v>
      </c>
      <c r="U807" s="76">
        <f t="shared" si="156"/>
        <v>0</v>
      </c>
      <c r="V807" s="77">
        <f t="shared" si="148"/>
        <v>444</v>
      </c>
      <c r="W807" s="78">
        <f t="shared" si="149"/>
        <v>0</v>
      </c>
    </row>
    <row r="808" spans="9:23" x14ac:dyDescent="0.25">
      <c r="I808" s="79">
        <f t="shared" si="150"/>
        <v>0</v>
      </c>
      <c r="J808" s="72">
        <f t="shared" si="146"/>
        <v>0</v>
      </c>
      <c r="K808" s="80"/>
      <c r="L808" s="72">
        <f t="shared" si="157"/>
        <v>0</v>
      </c>
      <c r="M808" s="72">
        <f>0</f>
        <v>0</v>
      </c>
      <c r="N808" s="72">
        <f t="shared" si="151"/>
        <v>0</v>
      </c>
      <c r="O808" s="72">
        <f t="shared" si="152"/>
        <v>0</v>
      </c>
      <c r="P808" s="72">
        <f t="shared" si="153"/>
        <v>0</v>
      </c>
      <c r="Q808" s="72">
        <f t="shared" si="147"/>
        <v>0</v>
      </c>
      <c r="R808" s="74">
        <f t="shared" si="154"/>
        <v>0</v>
      </c>
      <c r="S808" s="75">
        <f>IF(I808&gt;0,Q808-(SUM($J$7:J808)+$E$35),0)</f>
        <v>0</v>
      </c>
      <c r="T808" s="76">
        <f t="shared" si="155"/>
        <v>1</v>
      </c>
      <c r="U808" s="76">
        <f t="shared" si="156"/>
        <v>0</v>
      </c>
      <c r="V808" s="77">
        <f t="shared" si="148"/>
        <v>444</v>
      </c>
      <c r="W808" s="78">
        <f t="shared" si="149"/>
        <v>0</v>
      </c>
    </row>
    <row r="809" spans="9:23" x14ac:dyDescent="0.25">
      <c r="I809" s="79">
        <f t="shared" si="150"/>
        <v>0</v>
      </c>
      <c r="J809" s="72">
        <f t="shared" si="146"/>
        <v>0</v>
      </c>
      <c r="K809" s="80"/>
      <c r="L809" s="72">
        <f t="shared" si="157"/>
        <v>0</v>
      </c>
      <c r="M809" s="72">
        <f>0</f>
        <v>0</v>
      </c>
      <c r="N809" s="72">
        <f t="shared" si="151"/>
        <v>0</v>
      </c>
      <c r="O809" s="72">
        <f t="shared" si="152"/>
        <v>0</v>
      </c>
      <c r="P809" s="72">
        <f t="shared" si="153"/>
        <v>0</v>
      </c>
      <c r="Q809" s="72">
        <f t="shared" si="147"/>
        <v>0</v>
      </c>
      <c r="R809" s="74">
        <f t="shared" si="154"/>
        <v>0</v>
      </c>
      <c r="S809" s="75">
        <f>IF(I809&gt;0,Q809-(SUM($J$7:J809)+$E$35),0)</f>
        <v>0</v>
      </c>
      <c r="T809" s="76">
        <f t="shared" si="155"/>
        <v>1</v>
      </c>
      <c r="U809" s="76">
        <f t="shared" si="156"/>
        <v>0</v>
      </c>
      <c r="V809" s="77">
        <f t="shared" si="148"/>
        <v>444</v>
      </c>
      <c r="W809" s="78">
        <f t="shared" si="149"/>
        <v>0</v>
      </c>
    </row>
    <row r="810" spans="9:23" x14ac:dyDescent="0.25">
      <c r="I810" s="79">
        <f t="shared" si="150"/>
        <v>0</v>
      </c>
      <c r="J810" s="72">
        <f t="shared" si="146"/>
        <v>0</v>
      </c>
      <c r="K810" s="80"/>
      <c r="L810" s="72">
        <f t="shared" si="157"/>
        <v>0</v>
      </c>
      <c r="M810" s="72">
        <f>0</f>
        <v>0</v>
      </c>
      <c r="N810" s="72">
        <f t="shared" si="151"/>
        <v>0</v>
      </c>
      <c r="O810" s="72">
        <f t="shared" si="152"/>
        <v>0</v>
      </c>
      <c r="P810" s="72">
        <f t="shared" si="153"/>
        <v>0</v>
      </c>
      <c r="Q810" s="72">
        <f t="shared" si="147"/>
        <v>0</v>
      </c>
      <c r="R810" s="74">
        <f t="shared" si="154"/>
        <v>0</v>
      </c>
      <c r="S810" s="75">
        <f>IF(I810&gt;0,Q810-(SUM($J$7:J810)+$E$35),0)</f>
        <v>0</v>
      </c>
      <c r="T810" s="76">
        <f t="shared" si="155"/>
        <v>1</v>
      </c>
      <c r="U810" s="76">
        <f t="shared" si="156"/>
        <v>0</v>
      </c>
      <c r="V810" s="77">
        <f t="shared" si="148"/>
        <v>444</v>
      </c>
      <c r="W810" s="78">
        <f t="shared" si="149"/>
        <v>0</v>
      </c>
    </row>
    <row r="811" spans="9:23" x14ac:dyDescent="0.25">
      <c r="I811" s="79">
        <f t="shared" si="150"/>
        <v>0</v>
      </c>
      <c r="J811" s="72">
        <f t="shared" si="146"/>
        <v>0</v>
      </c>
      <c r="K811" s="80"/>
      <c r="L811" s="72">
        <f t="shared" si="157"/>
        <v>0</v>
      </c>
      <c r="M811" s="72">
        <f>0</f>
        <v>0</v>
      </c>
      <c r="N811" s="72">
        <f t="shared" si="151"/>
        <v>0</v>
      </c>
      <c r="O811" s="72">
        <f t="shared" si="152"/>
        <v>0</v>
      </c>
      <c r="P811" s="72">
        <f t="shared" si="153"/>
        <v>0</v>
      </c>
      <c r="Q811" s="72">
        <f t="shared" si="147"/>
        <v>0</v>
      </c>
      <c r="R811" s="74">
        <f t="shared" si="154"/>
        <v>0</v>
      </c>
      <c r="S811" s="75">
        <f>IF(I811&gt;0,Q811-(SUM($J$7:J811)+$E$35),0)</f>
        <v>0</v>
      </c>
      <c r="T811" s="76">
        <f t="shared" si="155"/>
        <v>1</v>
      </c>
      <c r="U811" s="76">
        <f t="shared" si="156"/>
        <v>0</v>
      </c>
      <c r="V811" s="77">
        <f t="shared" si="148"/>
        <v>444</v>
      </c>
      <c r="W811" s="78">
        <f t="shared" si="149"/>
        <v>0</v>
      </c>
    </row>
    <row r="812" spans="9:23" x14ac:dyDescent="0.25">
      <c r="I812" s="79">
        <f t="shared" si="150"/>
        <v>0</v>
      </c>
      <c r="J812" s="72">
        <f t="shared" si="146"/>
        <v>0</v>
      </c>
      <c r="K812" s="80"/>
      <c r="L812" s="72">
        <f t="shared" si="157"/>
        <v>0</v>
      </c>
      <c r="M812" s="72">
        <f>0</f>
        <v>0</v>
      </c>
      <c r="N812" s="72">
        <f t="shared" si="151"/>
        <v>0</v>
      </c>
      <c r="O812" s="72">
        <f t="shared" si="152"/>
        <v>0</v>
      </c>
      <c r="P812" s="72">
        <f t="shared" si="153"/>
        <v>0</v>
      </c>
      <c r="Q812" s="72">
        <f t="shared" si="147"/>
        <v>0</v>
      </c>
      <c r="R812" s="74">
        <f t="shared" si="154"/>
        <v>0</v>
      </c>
      <c r="S812" s="75">
        <f>IF(I812&gt;0,Q812-(SUM($J$7:J812)+$E$35),0)</f>
        <v>0</v>
      </c>
      <c r="T812" s="76">
        <f t="shared" si="155"/>
        <v>1</v>
      </c>
      <c r="U812" s="76">
        <f t="shared" si="156"/>
        <v>0</v>
      </c>
      <c r="V812" s="77">
        <f t="shared" si="148"/>
        <v>444</v>
      </c>
      <c r="W812" s="78">
        <f t="shared" si="149"/>
        <v>0</v>
      </c>
    </row>
    <row r="813" spans="9:23" x14ac:dyDescent="0.25">
      <c r="I813" s="79">
        <f t="shared" si="150"/>
        <v>0</v>
      </c>
      <c r="J813" s="72">
        <f t="shared" si="146"/>
        <v>0</v>
      </c>
      <c r="K813" s="80"/>
      <c r="L813" s="72">
        <f t="shared" si="157"/>
        <v>0</v>
      </c>
      <c r="M813" s="72">
        <f>0</f>
        <v>0</v>
      </c>
      <c r="N813" s="72">
        <f t="shared" si="151"/>
        <v>0</v>
      </c>
      <c r="O813" s="72">
        <f t="shared" si="152"/>
        <v>0</v>
      </c>
      <c r="P813" s="72">
        <f t="shared" si="153"/>
        <v>0</v>
      </c>
      <c r="Q813" s="72">
        <f t="shared" si="147"/>
        <v>0</v>
      </c>
      <c r="R813" s="74">
        <f t="shared" si="154"/>
        <v>0</v>
      </c>
      <c r="S813" s="75">
        <f>IF(I813&gt;0,Q813-(SUM($J$7:J813)+$E$35),0)</f>
        <v>0</v>
      </c>
      <c r="T813" s="76">
        <f t="shared" si="155"/>
        <v>1</v>
      </c>
      <c r="U813" s="76">
        <f t="shared" si="156"/>
        <v>0</v>
      </c>
      <c r="V813" s="77">
        <f t="shared" si="148"/>
        <v>444</v>
      </c>
      <c r="W813" s="78">
        <f t="shared" si="149"/>
        <v>0</v>
      </c>
    </row>
    <row r="814" spans="9:23" x14ac:dyDescent="0.25">
      <c r="I814" s="79">
        <f t="shared" si="150"/>
        <v>0</v>
      </c>
      <c r="J814" s="72">
        <f t="shared" si="146"/>
        <v>0</v>
      </c>
      <c r="K814" s="80"/>
      <c r="L814" s="72">
        <f t="shared" si="157"/>
        <v>0</v>
      </c>
      <c r="M814" s="72">
        <f>0</f>
        <v>0</v>
      </c>
      <c r="N814" s="72">
        <f t="shared" si="151"/>
        <v>0</v>
      </c>
      <c r="O814" s="72">
        <f t="shared" si="152"/>
        <v>0</v>
      </c>
      <c r="P814" s="72">
        <f t="shared" si="153"/>
        <v>0</v>
      </c>
      <c r="Q814" s="72">
        <f t="shared" si="147"/>
        <v>0</v>
      </c>
      <c r="R814" s="74">
        <f t="shared" si="154"/>
        <v>0</v>
      </c>
      <c r="S814" s="75">
        <f>IF(I814&gt;0,Q814-(SUM($J$7:J814)+$E$35),0)</f>
        <v>0</v>
      </c>
      <c r="T814" s="76">
        <f t="shared" si="155"/>
        <v>1</v>
      </c>
      <c r="U814" s="76">
        <f t="shared" si="156"/>
        <v>0</v>
      </c>
      <c r="V814" s="77">
        <f t="shared" si="148"/>
        <v>444</v>
      </c>
      <c r="W814" s="78">
        <f t="shared" si="149"/>
        <v>0</v>
      </c>
    </row>
    <row r="815" spans="9:23" x14ac:dyDescent="0.25">
      <c r="I815" s="79">
        <f t="shared" si="150"/>
        <v>0</v>
      </c>
      <c r="J815" s="72">
        <f t="shared" si="146"/>
        <v>0</v>
      </c>
      <c r="K815" s="80"/>
      <c r="L815" s="72">
        <f t="shared" si="157"/>
        <v>0</v>
      </c>
      <c r="M815" s="72">
        <f>0</f>
        <v>0</v>
      </c>
      <c r="N815" s="72">
        <f t="shared" si="151"/>
        <v>0</v>
      </c>
      <c r="O815" s="72">
        <f t="shared" si="152"/>
        <v>0</v>
      </c>
      <c r="P815" s="72">
        <f t="shared" si="153"/>
        <v>0</v>
      </c>
      <c r="Q815" s="72">
        <f t="shared" si="147"/>
        <v>0</v>
      </c>
      <c r="R815" s="74">
        <f t="shared" si="154"/>
        <v>0</v>
      </c>
      <c r="S815" s="75">
        <f>IF(I815&gt;0,Q815-(SUM($J$7:J815)+$E$35),0)</f>
        <v>0</v>
      </c>
      <c r="T815" s="76">
        <f t="shared" si="155"/>
        <v>1</v>
      </c>
      <c r="U815" s="76">
        <f t="shared" si="156"/>
        <v>0</v>
      </c>
      <c r="V815" s="77">
        <f t="shared" si="148"/>
        <v>444</v>
      </c>
      <c r="W815" s="78">
        <f t="shared" si="149"/>
        <v>0</v>
      </c>
    </row>
    <row r="816" spans="9:23" x14ac:dyDescent="0.25">
      <c r="I816" s="79">
        <f t="shared" si="150"/>
        <v>0</v>
      </c>
      <c r="J816" s="72">
        <f t="shared" si="146"/>
        <v>0</v>
      </c>
      <c r="K816" s="80"/>
      <c r="L816" s="72">
        <f t="shared" si="157"/>
        <v>0</v>
      </c>
      <c r="M816" s="72">
        <f>0</f>
        <v>0</v>
      </c>
      <c r="N816" s="72">
        <f t="shared" si="151"/>
        <v>0</v>
      </c>
      <c r="O816" s="72">
        <f t="shared" si="152"/>
        <v>0</v>
      </c>
      <c r="P816" s="72">
        <f t="shared" si="153"/>
        <v>0</v>
      </c>
      <c r="Q816" s="72">
        <f t="shared" si="147"/>
        <v>0</v>
      </c>
      <c r="R816" s="74">
        <f t="shared" si="154"/>
        <v>0</v>
      </c>
      <c r="S816" s="75">
        <f>IF(I816&gt;0,Q816-(SUM($J$7:J816)+$E$35),0)</f>
        <v>0</v>
      </c>
      <c r="T816" s="76">
        <f t="shared" si="155"/>
        <v>1</v>
      </c>
      <c r="U816" s="76">
        <f t="shared" si="156"/>
        <v>0</v>
      </c>
      <c r="V816" s="77">
        <f t="shared" si="148"/>
        <v>444</v>
      </c>
      <c r="W816" s="78">
        <f t="shared" si="149"/>
        <v>0</v>
      </c>
    </row>
    <row r="817" spans="9:23" x14ac:dyDescent="0.25">
      <c r="I817" s="79">
        <f t="shared" si="150"/>
        <v>0</v>
      </c>
      <c r="J817" s="72">
        <f t="shared" si="146"/>
        <v>0</v>
      </c>
      <c r="K817" s="80"/>
      <c r="L817" s="72">
        <f t="shared" si="157"/>
        <v>0</v>
      </c>
      <c r="M817" s="72">
        <f>0</f>
        <v>0</v>
      </c>
      <c r="N817" s="72">
        <f t="shared" si="151"/>
        <v>0</v>
      </c>
      <c r="O817" s="72">
        <f t="shared" si="152"/>
        <v>0</v>
      </c>
      <c r="P817" s="72">
        <f t="shared" si="153"/>
        <v>0</v>
      </c>
      <c r="Q817" s="72">
        <f t="shared" si="147"/>
        <v>0</v>
      </c>
      <c r="R817" s="74">
        <f t="shared" si="154"/>
        <v>0</v>
      </c>
      <c r="S817" s="75">
        <f>IF(I817&gt;0,Q817-(SUM($J$7:J817)+$E$35),0)</f>
        <v>0</v>
      </c>
      <c r="T817" s="76">
        <f t="shared" si="155"/>
        <v>1</v>
      </c>
      <c r="U817" s="76">
        <f t="shared" si="156"/>
        <v>0</v>
      </c>
      <c r="V817" s="77">
        <f t="shared" si="148"/>
        <v>444</v>
      </c>
      <c r="W817" s="78">
        <f t="shared" si="149"/>
        <v>0</v>
      </c>
    </row>
    <row r="818" spans="9:23" x14ac:dyDescent="0.25">
      <c r="I818" s="79">
        <f t="shared" si="150"/>
        <v>0</v>
      </c>
      <c r="J818" s="72">
        <f t="shared" si="146"/>
        <v>0</v>
      </c>
      <c r="K818" s="80"/>
      <c r="L818" s="72">
        <f t="shared" si="157"/>
        <v>0</v>
      </c>
      <c r="M818" s="72">
        <f>0</f>
        <v>0</v>
      </c>
      <c r="N818" s="72">
        <f t="shared" si="151"/>
        <v>0</v>
      </c>
      <c r="O818" s="72">
        <f t="shared" si="152"/>
        <v>0</v>
      </c>
      <c r="P818" s="72">
        <f t="shared" si="153"/>
        <v>0</v>
      </c>
      <c r="Q818" s="72">
        <f t="shared" si="147"/>
        <v>0</v>
      </c>
      <c r="R818" s="74">
        <f t="shared" si="154"/>
        <v>0</v>
      </c>
      <c r="S818" s="75">
        <f>IF(I818&gt;0,Q818-(SUM($J$7:J818)+$E$35),0)</f>
        <v>0</v>
      </c>
      <c r="T818" s="76">
        <f t="shared" si="155"/>
        <v>1</v>
      </c>
      <c r="U818" s="76">
        <f t="shared" si="156"/>
        <v>0</v>
      </c>
      <c r="V818" s="77">
        <f t="shared" si="148"/>
        <v>444</v>
      </c>
      <c r="W818" s="78">
        <f t="shared" si="149"/>
        <v>0</v>
      </c>
    </row>
    <row r="819" spans="9:23" x14ac:dyDescent="0.25">
      <c r="I819" s="79">
        <f t="shared" si="150"/>
        <v>0</v>
      </c>
      <c r="J819" s="72">
        <f t="shared" si="146"/>
        <v>0</v>
      </c>
      <c r="K819" s="80"/>
      <c r="L819" s="72">
        <f t="shared" si="157"/>
        <v>0</v>
      </c>
      <c r="M819" s="72">
        <f>0</f>
        <v>0</v>
      </c>
      <c r="N819" s="72">
        <f t="shared" si="151"/>
        <v>0</v>
      </c>
      <c r="O819" s="72">
        <f t="shared" si="152"/>
        <v>0</v>
      </c>
      <c r="P819" s="72">
        <f t="shared" si="153"/>
        <v>0</v>
      </c>
      <c r="Q819" s="72">
        <f t="shared" si="147"/>
        <v>0</v>
      </c>
      <c r="R819" s="74">
        <f t="shared" si="154"/>
        <v>0</v>
      </c>
      <c r="S819" s="75">
        <f>IF(I819&gt;0,Q819-(SUM($J$7:J819)+$E$35),0)</f>
        <v>0</v>
      </c>
      <c r="T819" s="76">
        <f t="shared" si="155"/>
        <v>1</v>
      </c>
      <c r="U819" s="76">
        <f t="shared" si="156"/>
        <v>0</v>
      </c>
      <c r="V819" s="77">
        <f t="shared" si="148"/>
        <v>444</v>
      </c>
      <c r="W819" s="78">
        <f t="shared" si="149"/>
        <v>0</v>
      </c>
    </row>
    <row r="820" spans="9:23" x14ac:dyDescent="0.25">
      <c r="I820" s="79">
        <f t="shared" si="150"/>
        <v>0</v>
      </c>
      <c r="J820" s="72">
        <f t="shared" si="146"/>
        <v>0</v>
      </c>
      <c r="K820" s="80"/>
      <c r="L820" s="72">
        <f t="shared" si="157"/>
        <v>0</v>
      </c>
      <c r="M820" s="72">
        <f>0</f>
        <v>0</v>
      </c>
      <c r="N820" s="72">
        <f t="shared" si="151"/>
        <v>0</v>
      </c>
      <c r="O820" s="72">
        <f t="shared" si="152"/>
        <v>0</v>
      </c>
      <c r="P820" s="72">
        <f t="shared" si="153"/>
        <v>0</v>
      </c>
      <c r="Q820" s="72">
        <f t="shared" si="147"/>
        <v>0</v>
      </c>
      <c r="R820" s="74">
        <f t="shared" si="154"/>
        <v>0</v>
      </c>
      <c r="S820" s="75">
        <f>IF(I820&gt;0,Q820-(SUM($J$7:J820)+$E$35),0)</f>
        <v>0</v>
      </c>
      <c r="T820" s="76">
        <f t="shared" si="155"/>
        <v>1</v>
      </c>
      <c r="U820" s="76">
        <f t="shared" si="156"/>
        <v>0</v>
      </c>
      <c r="V820" s="77">
        <f t="shared" si="148"/>
        <v>444</v>
      </c>
      <c r="W820" s="78">
        <f t="shared" si="149"/>
        <v>0</v>
      </c>
    </row>
    <row r="821" spans="9:23" x14ac:dyDescent="0.25">
      <c r="I821" s="79">
        <f t="shared" si="150"/>
        <v>0</v>
      </c>
      <c r="J821" s="72">
        <f t="shared" si="146"/>
        <v>0</v>
      </c>
      <c r="K821" s="80"/>
      <c r="L821" s="72">
        <f t="shared" si="157"/>
        <v>0</v>
      </c>
      <c r="M821" s="72">
        <f>0</f>
        <v>0</v>
      </c>
      <c r="N821" s="72">
        <f t="shared" si="151"/>
        <v>0</v>
      </c>
      <c r="O821" s="72">
        <f t="shared" si="152"/>
        <v>0</v>
      </c>
      <c r="P821" s="72">
        <f t="shared" si="153"/>
        <v>0</v>
      </c>
      <c r="Q821" s="72">
        <f t="shared" si="147"/>
        <v>0</v>
      </c>
      <c r="R821" s="74">
        <f t="shared" si="154"/>
        <v>0</v>
      </c>
      <c r="S821" s="75">
        <f>IF(I821&gt;0,Q821-(SUM($J$7:J821)+$E$35),0)</f>
        <v>0</v>
      </c>
      <c r="T821" s="76">
        <f t="shared" si="155"/>
        <v>1</v>
      </c>
      <c r="U821" s="76">
        <f t="shared" si="156"/>
        <v>0</v>
      </c>
      <c r="V821" s="77">
        <f t="shared" si="148"/>
        <v>444</v>
      </c>
      <c r="W821" s="78">
        <f t="shared" si="149"/>
        <v>0</v>
      </c>
    </row>
    <row r="822" spans="9:23" x14ac:dyDescent="0.25">
      <c r="I822" s="79">
        <f t="shared" si="150"/>
        <v>0</v>
      </c>
      <c r="J822" s="72">
        <f t="shared" si="146"/>
        <v>0</v>
      </c>
      <c r="K822" s="80"/>
      <c r="L822" s="72">
        <f t="shared" si="157"/>
        <v>0</v>
      </c>
      <c r="M822" s="72">
        <f>0</f>
        <v>0</v>
      </c>
      <c r="N822" s="72">
        <f t="shared" si="151"/>
        <v>0</v>
      </c>
      <c r="O822" s="72">
        <f t="shared" si="152"/>
        <v>0</v>
      </c>
      <c r="P822" s="72">
        <f t="shared" si="153"/>
        <v>0</v>
      </c>
      <c r="Q822" s="72">
        <f t="shared" si="147"/>
        <v>0</v>
      </c>
      <c r="R822" s="74">
        <f t="shared" si="154"/>
        <v>0</v>
      </c>
      <c r="S822" s="75">
        <f>IF(I822&gt;0,Q822-(SUM($J$7:J822)+$E$35),0)</f>
        <v>0</v>
      </c>
      <c r="T822" s="76">
        <f t="shared" si="155"/>
        <v>1</v>
      </c>
      <c r="U822" s="76">
        <f t="shared" si="156"/>
        <v>0</v>
      </c>
      <c r="V822" s="77">
        <f t="shared" si="148"/>
        <v>444</v>
      </c>
      <c r="W822" s="78">
        <f t="shared" si="149"/>
        <v>0</v>
      </c>
    </row>
    <row r="823" spans="9:23" x14ac:dyDescent="0.25">
      <c r="I823" s="79">
        <f t="shared" si="150"/>
        <v>0</v>
      </c>
      <c r="J823" s="72">
        <f t="shared" si="146"/>
        <v>0</v>
      </c>
      <c r="K823" s="80"/>
      <c r="L823" s="72">
        <f t="shared" si="157"/>
        <v>0</v>
      </c>
      <c r="M823" s="72">
        <f>0</f>
        <v>0</v>
      </c>
      <c r="N823" s="72">
        <f t="shared" si="151"/>
        <v>0</v>
      </c>
      <c r="O823" s="72">
        <f t="shared" si="152"/>
        <v>0</v>
      </c>
      <c r="P823" s="72">
        <f t="shared" si="153"/>
        <v>0</v>
      </c>
      <c r="Q823" s="72">
        <f t="shared" si="147"/>
        <v>0</v>
      </c>
      <c r="R823" s="74">
        <f t="shared" si="154"/>
        <v>0</v>
      </c>
      <c r="S823" s="75">
        <f>IF(I823&gt;0,Q823-(SUM($J$7:J823)+$E$35),0)</f>
        <v>0</v>
      </c>
      <c r="T823" s="76">
        <f t="shared" si="155"/>
        <v>1</v>
      </c>
      <c r="U823" s="76">
        <f t="shared" si="156"/>
        <v>0</v>
      </c>
      <c r="V823" s="77">
        <f t="shared" si="148"/>
        <v>444</v>
      </c>
      <c r="W823" s="78">
        <f t="shared" si="149"/>
        <v>0</v>
      </c>
    </row>
    <row r="824" spans="9:23" x14ac:dyDescent="0.25">
      <c r="I824" s="79">
        <f t="shared" si="150"/>
        <v>0</v>
      </c>
      <c r="J824" s="72">
        <f t="shared" si="146"/>
        <v>0</v>
      </c>
      <c r="K824" s="80"/>
      <c r="L824" s="72">
        <f t="shared" si="157"/>
        <v>0</v>
      </c>
      <c r="M824" s="72">
        <f>0</f>
        <v>0</v>
      </c>
      <c r="N824" s="72">
        <f t="shared" si="151"/>
        <v>0</v>
      </c>
      <c r="O824" s="72">
        <f t="shared" si="152"/>
        <v>0</v>
      </c>
      <c r="P824" s="72">
        <f t="shared" si="153"/>
        <v>0</v>
      </c>
      <c r="Q824" s="72">
        <f t="shared" si="147"/>
        <v>0</v>
      </c>
      <c r="R824" s="74">
        <f t="shared" si="154"/>
        <v>0</v>
      </c>
      <c r="S824" s="75">
        <f>IF(I824&gt;0,Q824-(SUM($J$7:J824)+$E$35),0)</f>
        <v>0</v>
      </c>
      <c r="T824" s="76">
        <f t="shared" si="155"/>
        <v>1</v>
      </c>
      <c r="U824" s="76">
        <f t="shared" si="156"/>
        <v>0</v>
      </c>
      <c r="V824" s="77">
        <f t="shared" si="148"/>
        <v>444</v>
      </c>
      <c r="W824" s="78">
        <f t="shared" si="149"/>
        <v>0</v>
      </c>
    </row>
    <row r="825" spans="9:23" x14ac:dyDescent="0.25">
      <c r="I825" s="79">
        <f t="shared" si="150"/>
        <v>0</v>
      </c>
      <c r="J825" s="72">
        <f t="shared" si="146"/>
        <v>0</v>
      </c>
      <c r="K825" s="80"/>
      <c r="L825" s="72">
        <f t="shared" si="157"/>
        <v>0</v>
      </c>
      <c r="M825" s="72">
        <f>0</f>
        <v>0</v>
      </c>
      <c r="N825" s="72">
        <f t="shared" si="151"/>
        <v>0</v>
      </c>
      <c r="O825" s="72">
        <f t="shared" si="152"/>
        <v>0</v>
      </c>
      <c r="P825" s="72">
        <f t="shared" si="153"/>
        <v>0</v>
      </c>
      <c r="Q825" s="72">
        <f t="shared" si="147"/>
        <v>0</v>
      </c>
      <c r="R825" s="74">
        <f t="shared" si="154"/>
        <v>0</v>
      </c>
      <c r="S825" s="75">
        <f>IF(I825&gt;0,Q825-(SUM($J$7:J825)+$E$35),0)</f>
        <v>0</v>
      </c>
      <c r="T825" s="76">
        <f t="shared" si="155"/>
        <v>1</v>
      </c>
      <c r="U825" s="76">
        <f t="shared" si="156"/>
        <v>0</v>
      </c>
      <c r="V825" s="77">
        <f t="shared" si="148"/>
        <v>444</v>
      </c>
      <c r="W825" s="78">
        <f t="shared" si="149"/>
        <v>0</v>
      </c>
    </row>
    <row r="826" spans="9:23" x14ac:dyDescent="0.25">
      <c r="I826" s="79">
        <f t="shared" si="150"/>
        <v>0</v>
      </c>
      <c r="J826" s="72">
        <f t="shared" si="146"/>
        <v>0</v>
      </c>
      <c r="K826" s="80"/>
      <c r="L826" s="72">
        <f t="shared" si="157"/>
        <v>0</v>
      </c>
      <c r="M826" s="72">
        <f>0</f>
        <v>0</v>
      </c>
      <c r="N826" s="72">
        <f t="shared" si="151"/>
        <v>0</v>
      </c>
      <c r="O826" s="72">
        <f t="shared" si="152"/>
        <v>0</v>
      </c>
      <c r="P826" s="72">
        <f t="shared" si="153"/>
        <v>0</v>
      </c>
      <c r="Q826" s="72">
        <f t="shared" si="147"/>
        <v>0</v>
      </c>
      <c r="R826" s="74">
        <f t="shared" si="154"/>
        <v>0</v>
      </c>
      <c r="S826" s="75">
        <f>IF(I826&gt;0,Q826-(SUM($J$7:J826)+$E$35),0)</f>
        <v>0</v>
      </c>
      <c r="T826" s="76">
        <f t="shared" si="155"/>
        <v>1</v>
      </c>
      <c r="U826" s="76">
        <f t="shared" si="156"/>
        <v>0</v>
      </c>
      <c r="V826" s="77">
        <f t="shared" si="148"/>
        <v>444</v>
      </c>
      <c r="W826" s="78">
        <f t="shared" si="149"/>
        <v>0</v>
      </c>
    </row>
    <row r="827" spans="9:23" x14ac:dyDescent="0.25">
      <c r="I827" s="79">
        <f t="shared" si="150"/>
        <v>0</v>
      </c>
      <c r="J827" s="72">
        <f t="shared" si="146"/>
        <v>0</v>
      </c>
      <c r="K827" s="80"/>
      <c r="L827" s="72">
        <f t="shared" si="157"/>
        <v>0</v>
      </c>
      <c r="M827" s="72">
        <f>0</f>
        <v>0</v>
      </c>
      <c r="N827" s="72">
        <f t="shared" si="151"/>
        <v>0</v>
      </c>
      <c r="O827" s="72">
        <f t="shared" si="152"/>
        <v>0</v>
      </c>
      <c r="P827" s="72">
        <f t="shared" si="153"/>
        <v>0</v>
      </c>
      <c r="Q827" s="72">
        <f t="shared" si="147"/>
        <v>0</v>
      </c>
      <c r="R827" s="74">
        <f t="shared" si="154"/>
        <v>0</v>
      </c>
      <c r="S827" s="75">
        <f>IF(I827&gt;0,Q827-(SUM($J$7:J827)+$E$35),0)</f>
        <v>0</v>
      </c>
      <c r="T827" s="76">
        <f t="shared" si="155"/>
        <v>1</v>
      </c>
      <c r="U827" s="76">
        <f t="shared" si="156"/>
        <v>0</v>
      </c>
      <c r="V827" s="77">
        <f t="shared" si="148"/>
        <v>444</v>
      </c>
      <c r="W827" s="78">
        <f t="shared" si="149"/>
        <v>0</v>
      </c>
    </row>
    <row r="828" spans="9:23" x14ac:dyDescent="0.25">
      <c r="I828" s="79">
        <f t="shared" si="150"/>
        <v>0</v>
      </c>
      <c r="J828" s="72">
        <f t="shared" si="146"/>
        <v>0</v>
      </c>
      <c r="K828" s="80"/>
      <c r="L828" s="72">
        <f t="shared" si="157"/>
        <v>0</v>
      </c>
      <c r="M828" s="72">
        <f>0</f>
        <v>0</v>
      </c>
      <c r="N828" s="72">
        <f t="shared" si="151"/>
        <v>0</v>
      </c>
      <c r="O828" s="72">
        <f t="shared" si="152"/>
        <v>0</v>
      </c>
      <c r="P828" s="72">
        <f t="shared" si="153"/>
        <v>0</v>
      </c>
      <c r="Q828" s="72">
        <f t="shared" si="147"/>
        <v>0</v>
      </c>
      <c r="R828" s="74">
        <f t="shared" si="154"/>
        <v>0</v>
      </c>
      <c r="S828" s="75">
        <f>IF(I828&gt;0,Q828-(SUM($J$7:J828)+$E$35),0)</f>
        <v>0</v>
      </c>
      <c r="T828" s="76">
        <f t="shared" si="155"/>
        <v>1</v>
      </c>
      <c r="U828" s="76">
        <f t="shared" si="156"/>
        <v>0</v>
      </c>
      <c r="V828" s="77">
        <f t="shared" si="148"/>
        <v>444</v>
      </c>
      <c r="W828" s="78">
        <f t="shared" si="149"/>
        <v>0</v>
      </c>
    </row>
    <row r="829" spans="9:23" x14ac:dyDescent="0.25">
      <c r="I829" s="79">
        <f t="shared" si="150"/>
        <v>0</v>
      </c>
      <c r="J829" s="72">
        <f t="shared" si="146"/>
        <v>0</v>
      </c>
      <c r="K829" s="80"/>
      <c r="L829" s="72">
        <f t="shared" si="157"/>
        <v>0</v>
      </c>
      <c r="M829" s="72">
        <f>0</f>
        <v>0</v>
      </c>
      <c r="N829" s="72">
        <f t="shared" si="151"/>
        <v>0</v>
      </c>
      <c r="O829" s="72">
        <f t="shared" si="152"/>
        <v>0</v>
      </c>
      <c r="P829" s="72">
        <f t="shared" si="153"/>
        <v>0</v>
      </c>
      <c r="Q829" s="72">
        <f t="shared" si="147"/>
        <v>0</v>
      </c>
      <c r="R829" s="74">
        <f t="shared" si="154"/>
        <v>0</v>
      </c>
      <c r="S829" s="75">
        <f>IF(I829&gt;0,Q829-(SUM($J$7:J829)+$E$35),0)</f>
        <v>0</v>
      </c>
      <c r="T829" s="76">
        <f t="shared" si="155"/>
        <v>1</v>
      </c>
      <c r="U829" s="76">
        <f t="shared" si="156"/>
        <v>0</v>
      </c>
      <c r="V829" s="77">
        <f t="shared" si="148"/>
        <v>444</v>
      </c>
      <c r="W829" s="78">
        <f t="shared" si="149"/>
        <v>0</v>
      </c>
    </row>
    <row r="830" spans="9:23" x14ac:dyDescent="0.25">
      <c r="I830" s="79">
        <f t="shared" si="150"/>
        <v>0</v>
      </c>
      <c r="J830" s="72">
        <f t="shared" si="146"/>
        <v>0</v>
      </c>
      <c r="K830" s="80"/>
      <c r="L830" s="72">
        <f t="shared" si="157"/>
        <v>0</v>
      </c>
      <c r="M830" s="72">
        <f>0</f>
        <v>0</v>
      </c>
      <c r="N830" s="72">
        <f t="shared" si="151"/>
        <v>0</v>
      </c>
      <c r="O830" s="72">
        <f t="shared" si="152"/>
        <v>0</v>
      </c>
      <c r="P830" s="72">
        <f t="shared" si="153"/>
        <v>0</v>
      </c>
      <c r="Q830" s="72">
        <f t="shared" si="147"/>
        <v>0</v>
      </c>
      <c r="R830" s="74">
        <f t="shared" si="154"/>
        <v>0</v>
      </c>
      <c r="S830" s="75">
        <f>IF(I830&gt;0,Q830-(SUM($J$7:J830)+$E$35),0)</f>
        <v>0</v>
      </c>
      <c r="T830" s="76">
        <f t="shared" si="155"/>
        <v>1</v>
      </c>
      <c r="U830" s="76">
        <f t="shared" si="156"/>
        <v>0</v>
      </c>
      <c r="V830" s="77">
        <f t="shared" si="148"/>
        <v>444</v>
      </c>
      <c r="W830" s="78">
        <f t="shared" si="149"/>
        <v>0</v>
      </c>
    </row>
    <row r="831" spans="9:23" x14ac:dyDescent="0.25">
      <c r="I831" s="79">
        <f t="shared" si="150"/>
        <v>0</v>
      </c>
      <c r="J831" s="72">
        <f t="shared" si="146"/>
        <v>0</v>
      </c>
      <c r="K831" s="80"/>
      <c r="L831" s="72">
        <f t="shared" si="157"/>
        <v>0</v>
      </c>
      <c r="M831" s="72">
        <f>0</f>
        <v>0</v>
      </c>
      <c r="N831" s="72">
        <f t="shared" si="151"/>
        <v>0</v>
      </c>
      <c r="O831" s="72">
        <f t="shared" si="152"/>
        <v>0</v>
      </c>
      <c r="P831" s="72">
        <f t="shared" si="153"/>
        <v>0</v>
      </c>
      <c r="Q831" s="72">
        <f t="shared" si="147"/>
        <v>0</v>
      </c>
      <c r="R831" s="74">
        <f t="shared" si="154"/>
        <v>0</v>
      </c>
      <c r="S831" s="75">
        <f>IF(I831&gt;0,Q831-(SUM($J$7:J831)+$E$35),0)</f>
        <v>0</v>
      </c>
      <c r="T831" s="76">
        <f t="shared" si="155"/>
        <v>1</v>
      </c>
      <c r="U831" s="76">
        <f t="shared" si="156"/>
        <v>0</v>
      </c>
      <c r="V831" s="77">
        <f t="shared" si="148"/>
        <v>444</v>
      </c>
      <c r="W831" s="78">
        <f t="shared" si="149"/>
        <v>0</v>
      </c>
    </row>
    <row r="832" spans="9:23" x14ac:dyDescent="0.25">
      <c r="I832" s="79">
        <f t="shared" si="150"/>
        <v>0</v>
      </c>
      <c r="J832" s="72">
        <f t="shared" si="146"/>
        <v>0</v>
      </c>
      <c r="K832" s="80"/>
      <c r="L832" s="72">
        <f t="shared" si="157"/>
        <v>0</v>
      </c>
      <c r="M832" s="72">
        <f>0</f>
        <v>0</v>
      </c>
      <c r="N832" s="72">
        <f t="shared" si="151"/>
        <v>0</v>
      </c>
      <c r="O832" s="72">
        <f t="shared" si="152"/>
        <v>0</v>
      </c>
      <c r="P832" s="72">
        <f t="shared" si="153"/>
        <v>0</v>
      </c>
      <c r="Q832" s="72">
        <f t="shared" si="147"/>
        <v>0</v>
      </c>
      <c r="R832" s="74">
        <f t="shared" si="154"/>
        <v>0</v>
      </c>
      <c r="S832" s="75">
        <f>IF(I832&gt;0,Q832-(SUM($J$7:J832)+$E$35),0)</f>
        <v>0</v>
      </c>
      <c r="T832" s="76">
        <f t="shared" si="155"/>
        <v>1</v>
      </c>
      <c r="U832" s="76">
        <f t="shared" si="156"/>
        <v>0</v>
      </c>
      <c r="V832" s="77">
        <f t="shared" si="148"/>
        <v>444</v>
      </c>
      <c r="W832" s="78">
        <f t="shared" si="149"/>
        <v>0</v>
      </c>
    </row>
    <row r="833" spans="9:23" x14ac:dyDescent="0.25">
      <c r="I833" s="79">
        <f t="shared" si="150"/>
        <v>0</v>
      </c>
      <c r="J833" s="72">
        <f t="shared" si="146"/>
        <v>0</v>
      </c>
      <c r="K833" s="80"/>
      <c r="L833" s="72">
        <f t="shared" si="157"/>
        <v>0</v>
      </c>
      <c r="M833" s="72">
        <f>0</f>
        <v>0</v>
      </c>
      <c r="N833" s="72">
        <f t="shared" si="151"/>
        <v>0</v>
      </c>
      <c r="O833" s="72">
        <f t="shared" si="152"/>
        <v>0</v>
      </c>
      <c r="P833" s="72">
        <f t="shared" si="153"/>
        <v>0</v>
      </c>
      <c r="Q833" s="72">
        <f t="shared" si="147"/>
        <v>0</v>
      </c>
      <c r="R833" s="74">
        <f t="shared" si="154"/>
        <v>0</v>
      </c>
      <c r="S833" s="75">
        <f>IF(I833&gt;0,Q833-(SUM($J$7:J833)+$E$35),0)</f>
        <v>0</v>
      </c>
      <c r="T833" s="76">
        <f t="shared" si="155"/>
        <v>1</v>
      </c>
      <c r="U833" s="76">
        <f t="shared" si="156"/>
        <v>0</v>
      </c>
      <c r="V833" s="77">
        <f t="shared" si="148"/>
        <v>444</v>
      </c>
      <c r="W833" s="78">
        <f t="shared" si="149"/>
        <v>0</v>
      </c>
    </row>
    <row r="834" spans="9:23" x14ac:dyDescent="0.25">
      <c r="I834" s="79">
        <f t="shared" si="150"/>
        <v>0</v>
      </c>
      <c r="J834" s="72">
        <f t="shared" si="146"/>
        <v>0</v>
      </c>
      <c r="K834" s="80"/>
      <c r="L834" s="72">
        <f t="shared" si="157"/>
        <v>0</v>
      </c>
      <c r="M834" s="72">
        <f>0</f>
        <v>0</v>
      </c>
      <c r="N834" s="72">
        <f t="shared" si="151"/>
        <v>0</v>
      </c>
      <c r="O834" s="72">
        <f t="shared" si="152"/>
        <v>0</v>
      </c>
      <c r="P834" s="72">
        <f t="shared" si="153"/>
        <v>0</v>
      </c>
      <c r="Q834" s="72">
        <f t="shared" si="147"/>
        <v>0</v>
      </c>
      <c r="R834" s="74">
        <f t="shared" si="154"/>
        <v>0</v>
      </c>
      <c r="S834" s="75">
        <f>IF(I834&gt;0,Q834-(SUM($J$7:J834)+$E$35),0)</f>
        <v>0</v>
      </c>
      <c r="T834" s="76">
        <f t="shared" si="155"/>
        <v>1</v>
      </c>
      <c r="U834" s="76">
        <f t="shared" si="156"/>
        <v>0</v>
      </c>
      <c r="V834" s="77">
        <f t="shared" si="148"/>
        <v>444</v>
      </c>
      <c r="W834" s="78">
        <f t="shared" si="149"/>
        <v>0</v>
      </c>
    </row>
    <row r="835" spans="9:23" x14ac:dyDescent="0.25">
      <c r="I835" s="79">
        <f t="shared" si="150"/>
        <v>0</v>
      </c>
      <c r="J835" s="72">
        <f t="shared" si="146"/>
        <v>0</v>
      </c>
      <c r="K835" s="80"/>
      <c r="L835" s="72">
        <f t="shared" si="157"/>
        <v>0</v>
      </c>
      <c r="M835" s="72">
        <f>0</f>
        <v>0</v>
      </c>
      <c r="N835" s="72">
        <f t="shared" si="151"/>
        <v>0</v>
      </c>
      <c r="O835" s="72">
        <f t="shared" si="152"/>
        <v>0</v>
      </c>
      <c r="P835" s="72">
        <f t="shared" si="153"/>
        <v>0</v>
      </c>
      <c r="Q835" s="72">
        <f t="shared" si="147"/>
        <v>0</v>
      </c>
      <c r="R835" s="74">
        <f t="shared" si="154"/>
        <v>0</v>
      </c>
      <c r="S835" s="75">
        <f>IF(I835&gt;0,Q835-(SUM($J$7:J835)+$E$35),0)</f>
        <v>0</v>
      </c>
      <c r="T835" s="76">
        <f t="shared" si="155"/>
        <v>1</v>
      </c>
      <c r="U835" s="76">
        <f t="shared" si="156"/>
        <v>0</v>
      </c>
      <c r="V835" s="77">
        <f t="shared" si="148"/>
        <v>444</v>
      </c>
      <c r="W835" s="78">
        <f t="shared" si="149"/>
        <v>0</v>
      </c>
    </row>
    <row r="836" spans="9:23" x14ac:dyDescent="0.25">
      <c r="I836" s="79">
        <f t="shared" si="150"/>
        <v>0</v>
      </c>
      <c r="J836" s="72">
        <f t="shared" si="146"/>
        <v>0</v>
      </c>
      <c r="K836" s="80"/>
      <c r="L836" s="72">
        <f t="shared" si="157"/>
        <v>0</v>
      </c>
      <c r="M836" s="72">
        <f>0</f>
        <v>0</v>
      </c>
      <c r="N836" s="72">
        <f t="shared" si="151"/>
        <v>0</v>
      </c>
      <c r="O836" s="72">
        <f t="shared" si="152"/>
        <v>0</v>
      </c>
      <c r="P836" s="72">
        <f t="shared" si="153"/>
        <v>0</v>
      </c>
      <c r="Q836" s="72">
        <f t="shared" si="147"/>
        <v>0</v>
      </c>
      <c r="R836" s="74">
        <f t="shared" si="154"/>
        <v>0</v>
      </c>
      <c r="S836" s="75">
        <f>IF(I836&gt;0,Q836-(SUM($J$7:J836)+$E$35),0)</f>
        <v>0</v>
      </c>
      <c r="T836" s="76">
        <f t="shared" si="155"/>
        <v>1</v>
      </c>
      <c r="U836" s="76">
        <f t="shared" si="156"/>
        <v>0</v>
      </c>
      <c r="V836" s="77">
        <f t="shared" si="148"/>
        <v>444</v>
      </c>
      <c r="W836" s="78">
        <f t="shared" si="149"/>
        <v>0</v>
      </c>
    </row>
    <row r="837" spans="9:23" x14ac:dyDescent="0.25">
      <c r="I837" s="79">
        <f t="shared" si="150"/>
        <v>0</v>
      </c>
      <c r="J837" s="72">
        <f t="shared" si="146"/>
        <v>0</v>
      </c>
      <c r="K837" s="80"/>
      <c r="L837" s="72">
        <f t="shared" si="157"/>
        <v>0</v>
      </c>
      <c r="M837" s="72">
        <f>0</f>
        <v>0</v>
      </c>
      <c r="N837" s="72">
        <f t="shared" si="151"/>
        <v>0</v>
      </c>
      <c r="O837" s="72">
        <f t="shared" si="152"/>
        <v>0</v>
      </c>
      <c r="P837" s="72">
        <f t="shared" si="153"/>
        <v>0</v>
      </c>
      <c r="Q837" s="72">
        <f t="shared" si="147"/>
        <v>0</v>
      </c>
      <c r="R837" s="74">
        <f t="shared" si="154"/>
        <v>0</v>
      </c>
      <c r="S837" s="75">
        <f>IF(I837&gt;0,Q837-(SUM($J$7:J837)+$E$35),0)</f>
        <v>0</v>
      </c>
      <c r="T837" s="76">
        <f t="shared" si="155"/>
        <v>1</v>
      </c>
      <c r="U837" s="76">
        <f t="shared" si="156"/>
        <v>0</v>
      </c>
      <c r="V837" s="77">
        <f t="shared" si="148"/>
        <v>444</v>
      </c>
      <c r="W837" s="78">
        <f t="shared" si="149"/>
        <v>0</v>
      </c>
    </row>
    <row r="838" spans="9:23" x14ac:dyDescent="0.25">
      <c r="I838" s="79">
        <f t="shared" si="150"/>
        <v>0</v>
      </c>
      <c r="J838" s="72">
        <f t="shared" si="146"/>
        <v>0</v>
      </c>
      <c r="K838" s="80"/>
      <c r="L838" s="72">
        <f t="shared" si="157"/>
        <v>0</v>
      </c>
      <c r="M838" s="72">
        <f>0</f>
        <v>0</v>
      </c>
      <c r="N838" s="72">
        <f t="shared" si="151"/>
        <v>0</v>
      </c>
      <c r="O838" s="72">
        <f t="shared" si="152"/>
        <v>0</v>
      </c>
      <c r="P838" s="72">
        <f t="shared" si="153"/>
        <v>0</v>
      </c>
      <c r="Q838" s="72">
        <f t="shared" si="147"/>
        <v>0</v>
      </c>
      <c r="R838" s="74">
        <f t="shared" si="154"/>
        <v>0</v>
      </c>
      <c r="S838" s="75">
        <f>IF(I838&gt;0,Q838-(SUM($J$7:J838)+$E$35),0)</f>
        <v>0</v>
      </c>
      <c r="T838" s="76">
        <f t="shared" si="155"/>
        <v>1</v>
      </c>
      <c r="U838" s="76">
        <f t="shared" si="156"/>
        <v>0</v>
      </c>
      <c r="V838" s="77">
        <f t="shared" si="148"/>
        <v>444</v>
      </c>
      <c r="W838" s="78">
        <f t="shared" si="149"/>
        <v>0</v>
      </c>
    </row>
    <row r="839" spans="9:23" x14ac:dyDescent="0.25">
      <c r="I839" s="79">
        <f t="shared" si="150"/>
        <v>0</v>
      </c>
      <c r="J839" s="72">
        <f t="shared" ref="J839:J902" si="158">(IF(I839&gt;0,$J$5,0))</f>
        <v>0</v>
      </c>
      <c r="K839" s="80"/>
      <c r="L839" s="72">
        <f t="shared" si="157"/>
        <v>0</v>
      </c>
      <c r="M839" s="72">
        <f>0</f>
        <v>0</v>
      </c>
      <c r="N839" s="72">
        <f t="shared" si="151"/>
        <v>0</v>
      </c>
      <c r="O839" s="72">
        <f t="shared" si="152"/>
        <v>0</v>
      </c>
      <c r="P839" s="72">
        <f t="shared" si="153"/>
        <v>0</v>
      </c>
      <c r="Q839" s="72">
        <f t="shared" ref="Q839:Q902" si="159">O839+P839</f>
        <v>0</v>
      </c>
      <c r="R839" s="74">
        <f t="shared" si="154"/>
        <v>0</v>
      </c>
      <c r="S839" s="75">
        <f>IF(I839&gt;0,Q839-(SUM($J$7:J839)+$E$35),0)</f>
        <v>0</v>
      </c>
      <c r="T839" s="76">
        <f t="shared" si="155"/>
        <v>1</v>
      </c>
      <c r="U839" s="76">
        <f t="shared" si="156"/>
        <v>0</v>
      </c>
      <c r="V839" s="77">
        <f t="shared" ref="V839:V902" si="160">$I$5-I840</f>
        <v>444</v>
      </c>
      <c r="W839" s="78">
        <f t="shared" ref="W839:W902" si="161">Q839</f>
        <v>0</v>
      </c>
    </row>
    <row r="840" spans="9:23" x14ac:dyDescent="0.25">
      <c r="I840" s="79">
        <f t="shared" ref="I840:I903" si="162">IF(I839-1&gt;0,I839-1,0)</f>
        <v>0</v>
      </c>
      <c r="J840" s="72">
        <f t="shared" si="158"/>
        <v>0</v>
      </c>
      <c r="K840" s="80"/>
      <c r="L840" s="72">
        <f t="shared" si="157"/>
        <v>0</v>
      </c>
      <c r="M840" s="72">
        <f>0</f>
        <v>0</v>
      </c>
      <c r="N840" s="72">
        <f t="shared" ref="N840:N903" si="163">IF(I840&gt;0,O840*($N$5/12),0)</f>
        <v>0</v>
      </c>
      <c r="O840" s="72">
        <f t="shared" ref="O840:O903" si="164">IF(I840&gt;0,(Q839+R840)*(1-($N$5/12)),0)</f>
        <v>0</v>
      </c>
      <c r="P840" s="72">
        <f t="shared" ref="P840:P903" si="165">O840*($B$15/12)</f>
        <v>0</v>
      </c>
      <c r="Q840" s="72">
        <f t="shared" si="159"/>
        <v>0</v>
      </c>
      <c r="R840" s="74">
        <f t="shared" ref="R840:R903" si="166">IF(I840&gt;0,(J840-K840-L840-M840),0)</f>
        <v>0</v>
      </c>
      <c r="S840" s="75">
        <f>IF(I840&gt;0,Q840-(SUM($J$7:J840)+$E$35),0)</f>
        <v>0</v>
      </c>
      <c r="T840" s="76">
        <f t="shared" ref="T840:T903" si="167">IF(S840&lt;0,0,1)</f>
        <v>1</v>
      </c>
      <c r="U840" s="76">
        <f t="shared" ref="U840:U903" si="168">T841-T840</f>
        <v>0</v>
      </c>
      <c r="V840" s="77">
        <f t="shared" si="160"/>
        <v>444</v>
      </c>
      <c r="W840" s="78">
        <f t="shared" si="161"/>
        <v>0</v>
      </c>
    </row>
    <row r="841" spans="9:23" x14ac:dyDescent="0.25">
      <c r="I841" s="79">
        <f t="shared" si="162"/>
        <v>0</v>
      </c>
      <c r="J841" s="72">
        <f t="shared" si="158"/>
        <v>0</v>
      </c>
      <c r="K841" s="80"/>
      <c r="L841" s="72">
        <f t="shared" si="157"/>
        <v>0</v>
      </c>
      <c r="M841" s="72">
        <f>0</f>
        <v>0</v>
      </c>
      <c r="N841" s="72">
        <f t="shared" si="163"/>
        <v>0</v>
      </c>
      <c r="O841" s="72">
        <f t="shared" si="164"/>
        <v>0</v>
      </c>
      <c r="P841" s="72">
        <f t="shared" si="165"/>
        <v>0</v>
      </c>
      <c r="Q841" s="72">
        <f t="shared" si="159"/>
        <v>0</v>
      </c>
      <c r="R841" s="74">
        <f t="shared" si="166"/>
        <v>0</v>
      </c>
      <c r="S841" s="75">
        <f>IF(I841&gt;0,Q841-(SUM($J$7:J841)+$E$35),0)</f>
        <v>0</v>
      </c>
      <c r="T841" s="76">
        <f t="shared" si="167"/>
        <v>1</v>
      </c>
      <c r="U841" s="76">
        <f t="shared" si="168"/>
        <v>0</v>
      </c>
      <c r="V841" s="77">
        <f t="shared" si="160"/>
        <v>444</v>
      </c>
      <c r="W841" s="78">
        <f t="shared" si="161"/>
        <v>0</v>
      </c>
    </row>
    <row r="842" spans="9:23" x14ac:dyDescent="0.25">
      <c r="I842" s="79">
        <f t="shared" si="162"/>
        <v>0</v>
      </c>
      <c r="J842" s="72">
        <f t="shared" si="158"/>
        <v>0</v>
      </c>
      <c r="K842" s="80"/>
      <c r="L842" s="72">
        <f t="shared" si="157"/>
        <v>0</v>
      </c>
      <c r="M842" s="72">
        <f>0</f>
        <v>0</v>
      </c>
      <c r="N842" s="72">
        <f t="shared" si="163"/>
        <v>0</v>
      </c>
      <c r="O842" s="72">
        <f t="shared" si="164"/>
        <v>0</v>
      </c>
      <c r="P842" s="72">
        <f t="shared" si="165"/>
        <v>0</v>
      </c>
      <c r="Q842" s="72">
        <f t="shared" si="159"/>
        <v>0</v>
      </c>
      <c r="R842" s="74">
        <f t="shared" si="166"/>
        <v>0</v>
      </c>
      <c r="S842" s="75">
        <f>IF(I842&gt;0,Q842-(SUM($J$7:J842)+$E$35),0)</f>
        <v>0</v>
      </c>
      <c r="T842" s="76">
        <f t="shared" si="167"/>
        <v>1</v>
      </c>
      <c r="U842" s="76">
        <f t="shared" si="168"/>
        <v>0</v>
      </c>
      <c r="V842" s="77">
        <f t="shared" si="160"/>
        <v>444</v>
      </c>
      <c r="W842" s="78">
        <f t="shared" si="161"/>
        <v>0</v>
      </c>
    </row>
    <row r="843" spans="9:23" x14ac:dyDescent="0.25">
      <c r="I843" s="79">
        <f t="shared" si="162"/>
        <v>0</v>
      </c>
      <c r="J843" s="72">
        <f t="shared" si="158"/>
        <v>0</v>
      </c>
      <c r="K843" s="80"/>
      <c r="L843" s="72">
        <f t="shared" si="157"/>
        <v>0</v>
      </c>
      <c r="M843" s="72">
        <f>0</f>
        <v>0</v>
      </c>
      <c r="N843" s="72">
        <f t="shared" si="163"/>
        <v>0</v>
      </c>
      <c r="O843" s="72">
        <f t="shared" si="164"/>
        <v>0</v>
      </c>
      <c r="P843" s="72">
        <f t="shared" si="165"/>
        <v>0</v>
      </c>
      <c r="Q843" s="72">
        <f t="shared" si="159"/>
        <v>0</v>
      </c>
      <c r="R843" s="74">
        <f t="shared" si="166"/>
        <v>0</v>
      </c>
      <c r="S843" s="75">
        <f>IF(I843&gt;0,Q843-(SUM($J$7:J843)+$E$35),0)</f>
        <v>0</v>
      </c>
      <c r="T843" s="76">
        <f t="shared" si="167"/>
        <v>1</v>
      </c>
      <c r="U843" s="76">
        <f t="shared" si="168"/>
        <v>0</v>
      </c>
      <c r="V843" s="77">
        <f t="shared" si="160"/>
        <v>444</v>
      </c>
      <c r="W843" s="78">
        <f t="shared" si="161"/>
        <v>0</v>
      </c>
    </row>
    <row r="844" spans="9:23" x14ac:dyDescent="0.25">
      <c r="I844" s="79">
        <f t="shared" si="162"/>
        <v>0</v>
      </c>
      <c r="J844" s="72">
        <f t="shared" si="158"/>
        <v>0</v>
      </c>
      <c r="K844" s="80"/>
      <c r="L844" s="72">
        <f t="shared" si="157"/>
        <v>0</v>
      </c>
      <c r="M844" s="72">
        <f>0</f>
        <v>0</v>
      </c>
      <c r="N844" s="72">
        <f t="shared" si="163"/>
        <v>0</v>
      </c>
      <c r="O844" s="72">
        <f t="shared" si="164"/>
        <v>0</v>
      </c>
      <c r="P844" s="72">
        <f t="shared" si="165"/>
        <v>0</v>
      </c>
      <c r="Q844" s="72">
        <f t="shared" si="159"/>
        <v>0</v>
      </c>
      <c r="R844" s="74">
        <f t="shared" si="166"/>
        <v>0</v>
      </c>
      <c r="S844" s="75">
        <f>IF(I844&gt;0,Q844-(SUM($J$7:J844)+$E$35),0)</f>
        <v>0</v>
      </c>
      <c r="T844" s="76">
        <f t="shared" si="167"/>
        <v>1</v>
      </c>
      <c r="U844" s="76">
        <f t="shared" si="168"/>
        <v>0</v>
      </c>
      <c r="V844" s="77">
        <f t="shared" si="160"/>
        <v>444</v>
      </c>
      <c r="W844" s="78">
        <f t="shared" si="161"/>
        <v>0</v>
      </c>
    </row>
    <row r="845" spans="9:23" x14ac:dyDescent="0.25">
      <c r="I845" s="79">
        <f t="shared" si="162"/>
        <v>0</v>
      </c>
      <c r="J845" s="72">
        <f t="shared" si="158"/>
        <v>0</v>
      </c>
      <c r="K845" s="80"/>
      <c r="L845" s="72">
        <f t="shared" si="157"/>
        <v>0</v>
      </c>
      <c r="M845" s="72">
        <f>0</f>
        <v>0</v>
      </c>
      <c r="N845" s="72">
        <f t="shared" si="163"/>
        <v>0</v>
      </c>
      <c r="O845" s="72">
        <f t="shared" si="164"/>
        <v>0</v>
      </c>
      <c r="P845" s="72">
        <f t="shared" si="165"/>
        <v>0</v>
      </c>
      <c r="Q845" s="72">
        <f t="shared" si="159"/>
        <v>0</v>
      </c>
      <c r="R845" s="74">
        <f t="shared" si="166"/>
        <v>0</v>
      </c>
      <c r="S845" s="75">
        <f>IF(I845&gt;0,Q845-(SUM($J$7:J845)+$E$35),0)</f>
        <v>0</v>
      </c>
      <c r="T845" s="76">
        <f t="shared" si="167"/>
        <v>1</v>
      </c>
      <c r="U845" s="76">
        <f t="shared" si="168"/>
        <v>0</v>
      </c>
      <c r="V845" s="77">
        <f t="shared" si="160"/>
        <v>444</v>
      </c>
      <c r="W845" s="78">
        <f t="shared" si="161"/>
        <v>0</v>
      </c>
    </row>
    <row r="846" spans="9:23" x14ac:dyDescent="0.25">
      <c r="I846" s="79">
        <f t="shared" si="162"/>
        <v>0</v>
      </c>
      <c r="J846" s="72">
        <f t="shared" si="158"/>
        <v>0</v>
      </c>
      <c r="K846" s="80"/>
      <c r="L846" s="72">
        <f t="shared" si="157"/>
        <v>0</v>
      </c>
      <c r="M846" s="72">
        <f>0</f>
        <v>0</v>
      </c>
      <c r="N846" s="72">
        <f t="shared" si="163"/>
        <v>0</v>
      </c>
      <c r="O846" s="72">
        <f t="shared" si="164"/>
        <v>0</v>
      </c>
      <c r="P846" s="72">
        <f t="shared" si="165"/>
        <v>0</v>
      </c>
      <c r="Q846" s="72">
        <f t="shared" si="159"/>
        <v>0</v>
      </c>
      <c r="R846" s="74">
        <f t="shared" si="166"/>
        <v>0</v>
      </c>
      <c r="S846" s="75">
        <f>IF(I846&gt;0,Q846-(SUM($J$7:J846)+$E$35),0)</f>
        <v>0</v>
      </c>
      <c r="T846" s="76">
        <f t="shared" si="167"/>
        <v>1</v>
      </c>
      <c r="U846" s="76">
        <f t="shared" si="168"/>
        <v>0</v>
      </c>
      <c r="V846" s="77">
        <f t="shared" si="160"/>
        <v>444</v>
      </c>
      <c r="W846" s="78">
        <f t="shared" si="161"/>
        <v>0</v>
      </c>
    </row>
    <row r="847" spans="9:23" x14ac:dyDescent="0.25">
      <c r="I847" s="79">
        <f t="shared" si="162"/>
        <v>0</v>
      </c>
      <c r="J847" s="72">
        <f t="shared" si="158"/>
        <v>0</v>
      </c>
      <c r="K847" s="80"/>
      <c r="L847" s="72">
        <f t="shared" si="157"/>
        <v>0</v>
      </c>
      <c r="M847" s="72">
        <f>0</f>
        <v>0</v>
      </c>
      <c r="N847" s="72">
        <f t="shared" si="163"/>
        <v>0</v>
      </c>
      <c r="O847" s="72">
        <f t="shared" si="164"/>
        <v>0</v>
      </c>
      <c r="P847" s="72">
        <f t="shared" si="165"/>
        <v>0</v>
      </c>
      <c r="Q847" s="72">
        <f t="shared" si="159"/>
        <v>0</v>
      </c>
      <c r="R847" s="74">
        <f t="shared" si="166"/>
        <v>0</v>
      </c>
      <c r="S847" s="75">
        <f>IF(I847&gt;0,Q847-(SUM($J$7:J847)+$E$35),0)</f>
        <v>0</v>
      </c>
      <c r="T847" s="76">
        <f t="shared" si="167"/>
        <v>1</v>
      </c>
      <c r="U847" s="76">
        <f t="shared" si="168"/>
        <v>0</v>
      </c>
      <c r="V847" s="77">
        <f t="shared" si="160"/>
        <v>444</v>
      </c>
      <c r="W847" s="78">
        <f t="shared" si="161"/>
        <v>0</v>
      </c>
    </row>
    <row r="848" spans="9:23" x14ac:dyDescent="0.25">
      <c r="I848" s="79">
        <f t="shared" si="162"/>
        <v>0</v>
      </c>
      <c r="J848" s="72">
        <f t="shared" si="158"/>
        <v>0</v>
      </c>
      <c r="K848" s="80"/>
      <c r="L848" s="72">
        <f t="shared" si="157"/>
        <v>0</v>
      </c>
      <c r="M848" s="72">
        <f>0</f>
        <v>0</v>
      </c>
      <c r="N848" s="72">
        <f t="shared" si="163"/>
        <v>0</v>
      </c>
      <c r="O848" s="72">
        <f t="shared" si="164"/>
        <v>0</v>
      </c>
      <c r="P848" s="72">
        <f t="shared" si="165"/>
        <v>0</v>
      </c>
      <c r="Q848" s="72">
        <f t="shared" si="159"/>
        <v>0</v>
      </c>
      <c r="R848" s="74">
        <f t="shared" si="166"/>
        <v>0</v>
      </c>
      <c r="S848" s="75">
        <f>IF(I848&gt;0,Q848-(SUM($J$7:J848)+$E$35),0)</f>
        <v>0</v>
      </c>
      <c r="T848" s="76">
        <f t="shared" si="167"/>
        <v>1</v>
      </c>
      <c r="U848" s="76">
        <f t="shared" si="168"/>
        <v>0</v>
      </c>
      <c r="V848" s="77">
        <f t="shared" si="160"/>
        <v>444</v>
      </c>
      <c r="W848" s="78">
        <f t="shared" si="161"/>
        <v>0</v>
      </c>
    </row>
    <row r="849" spans="9:23" x14ac:dyDescent="0.25">
      <c r="I849" s="79">
        <f t="shared" si="162"/>
        <v>0</v>
      </c>
      <c r="J849" s="72">
        <f t="shared" si="158"/>
        <v>0</v>
      </c>
      <c r="K849" s="80"/>
      <c r="L849" s="72">
        <f t="shared" si="157"/>
        <v>0</v>
      </c>
      <c r="M849" s="72">
        <f>0</f>
        <v>0</v>
      </c>
      <c r="N849" s="72">
        <f t="shared" si="163"/>
        <v>0</v>
      </c>
      <c r="O849" s="72">
        <f t="shared" si="164"/>
        <v>0</v>
      </c>
      <c r="P849" s="72">
        <f t="shared" si="165"/>
        <v>0</v>
      </c>
      <c r="Q849" s="72">
        <f t="shared" si="159"/>
        <v>0</v>
      </c>
      <c r="R849" s="74">
        <f t="shared" si="166"/>
        <v>0</v>
      </c>
      <c r="S849" s="75">
        <f>IF(I849&gt;0,Q849-(SUM($J$7:J849)+$E$35),0)</f>
        <v>0</v>
      </c>
      <c r="T849" s="76">
        <f t="shared" si="167"/>
        <v>1</v>
      </c>
      <c r="U849" s="76">
        <f t="shared" si="168"/>
        <v>0</v>
      </c>
      <c r="V849" s="77">
        <f t="shared" si="160"/>
        <v>444</v>
      </c>
      <c r="W849" s="78">
        <f t="shared" si="161"/>
        <v>0</v>
      </c>
    </row>
    <row r="850" spans="9:23" x14ac:dyDescent="0.25">
      <c r="I850" s="79">
        <f t="shared" si="162"/>
        <v>0</v>
      </c>
      <c r="J850" s="72">
        <f t="shared" si="158"/>
        <v>0</v>
      </c>
      <c r="K850" s="80"/>
      <c r="L850" s="72">
        <f t="shared" si="157"/>
        <v>0</v>
      </c>
      <c r="M850" s="72">
        <f>0</f>
        <v>0</v>
      </c>
      <c r="N850" s="72">
        <f t="shared" si="163"/>
        <v>0</v>
      </c>
      <c r="O850" s="72">
        <f t="shared" si="164"/>
        <v>0</v>
      </c>
      <c r="P850" s="72">
        <f t="shared" si="165"/>
        <v>0</v>
      </c>
      <c r="Q850" s="72">
        <f t="shared" si="159"/>
        <v>0</v>
      </c>
      <c r="R850" s="74">
        <f t="shared" si="166"/>
        <v>0</v>
      </c>
      <c r="S850" s="75">
        <f>IF(I850&gt;0,Q850-(SUM($J$7:J850)+$E$35),0)</f>
        <v>0</v>
      </c>
      <c r="T850" s="76">
        <f t="shared" si="167"/>
        <v>1</v>
      </c>
      <c r="U850" s="76">
        <f t="shared" si="168"/>
        <v>0</v>
      </c>
      <c r="V850" s="77">
        <f t="shared" si="160"/>
        <v>444</v>
      </c>
      <c r="W850" s="78">
        <f t="shared" si="161"/>
        <v>0</v>
      </c>
    </row>
    <row r="851" spans="9:23" x14ac:dyDescent="0.25">
      <c r="I851" s="79">
        <f t="shared" si="162"/>
        <v>0</v>
      </c>
      <c r="J851" s="72">
        <f t="shared" si="158"/>
        <v>0</v>
      </c>
      <c r="K851" s="80"/>
      <c r="L851" s="72">
        <f t="shared" si="157"/>
        <v>0</v>
      </c>
      <c r="M851" s="72">
        <f>0</f>
        <v>0</v>
      </c>
      <c r="N851" s="72">
        <f t="shared" si="163"/>
        <v>0</v>
      </c>
      <c r="O851" s="72">
        <f t="shared" si="164"/>
        <v>0</v>
      </c>
      <c r="P851" s="72">
        <f t="shared" si="165"/>
        <v>0</v>
      </c>
      <c r="Q851" s="72">
        <f t="shared" si="159"/>
        <v>0</v>
      </c>
      <c r="R851" s="74">
        <f t="shared" si="166"/>
        <v>0</v>
      </c>
      <c r="S851" s="75">
        <f>IF(I851&gt;0,Q851-(SUM($J$7:J851)+$E$35),0)</f>
        <v>0</v>
      </c>
      <c r="T851" s="76">
        <f t="shared" si="167"/>
        <v>1</v>
      </c>
      <c r="U851" s="76">
        <f t="shared" si="168"/>
        <v>0</v>
      </c>
      <c r="V851" s="77">
        <f t="shared" si="160"/>
        <v>444</v>
      </c>
      <c r="W851" s="78">
        <f t="shared" si="161"/>
        <v>0</v>
      </c>
    </row>
    <row r="852" spans="9:23" x14ac:dyDescent="0.25">
      <c r="I852" s="79">
        <f t="shared" si="162"/>
        <v>0</v>
      </c>
      <c r="J852" s="72">
        <f t="shared" si="158"/>
        <v>0</v>
      </c>
      <c r="K852" s="80"/>
      <c r="L852" s="72">
        <f t="shared" si="157"/>
        <v>0</v>
      </c>
      <c r="M852" s="72">
        <f>0</f>
        <v>0</v>
      </c>
      <c r="N852" s="72">
        <f t="shared" si="163"/>
        <v>0</v>
      </c>
      <c r="O852" s="72">
        <f t="shared" si="164"/>
        <v>0</v>
      </c>
      <c r="P852" s="72">
        <f t="shared" si="165"/>
        <v>0</v>
      </c>
      <c r="Q852" s="72">
        <f t="shared" si="159"/>
        <v>0</v>
      </c>
      <c r="R852" s="74">
        <f t="shared" si="166"/>
        <v>0</v>
      </c>
      <c r="S852" s="75">
        <f>IF(I852&gt;0,Q852-(SUM($J$7:J852)+$E$35),0)</f>
        <v>0</v>
      </c>
      <c r="T852" s="76">
        <f t="shared" si="167"/>
        <v>1</v>
      </c>
      <c r="U852" s="76">
        <f t="shared" si="168"/>
        <v>0</v>
      </c>
      <c r="V852" s="77">
        <f t="shared" si="160"/>
        <v>444</v>
      </c>
      <c r="W852" s="78">
        <f t="shared" si="161"/>
        <v>0</v>
      </c>
    </row>
    <row r="853" spans="9:23" x14ac:dyDescent="0.25">
      <c r="I853" s="79">
        <f t="shared" si="162"/>
        <v>0</v>
      </c>
      <c r="J853" s="72">
        <f t="shared" si="158"/>
        <v>0</v>
      </c>
      <c r="K853" s="80"/>
      <c r="L853" s="72">
        <f t="shared" si="157"/>
        <v>0</v>
      </c>
      <c r="M853" s="72">
        <f>0</f>
        <v>0</v>
      </c>
      <c r="N853" s="72">
        <f t="shared" si="163"/>
        <v>0</v>
      </c>
      <c r="O853" s="72">
        <f t="shared" si="164"/>
        <v>0</v>
      </c>
      <c r="P853" s="72">
        <f t="shared" si="165"/>
        <v>0</v>
      </c>
      <c r="Q853" s="72">
        <f t="shared" si="159"/>
        <v>0</v>
      </c>
      <c r="R853" s="74">
        <f t="shared" si="166"/>
        <v>0</v>
      </c>
      <c r="S853" s="75">
        <f>IF(I853&gt;0,Q853-(SUM($J$7:J853)+$E$35),0)</f>
        <v>0</v>
      </c>
      <c r="T853" s="76">
        <f t="shared" si="167"/>
        <v>1</v>
      </c>
      <c r="U853" s="76">
        <f t="shared" si="168"/>
        <v>0</v>
      </c>
      <c r="V853" s="77">
        <f t="shared" si="160"/>
        <v>444</v>
      </c>
      <c r="W853" s="78">
        <f t="shared" si="161"/>
        <v>0</v>
      </c>
    </row>
    <row r="854" spans="9:23" x14ac:dyDescent="0.25">
      <c r="I854" s="79">
        <f t="shared" si="162"/>
        <v>0</v>
      </c>
      <c r="J854" s="72">
        <f t="shared" si="158"/>
        <v>0</v>
      </c>
      <c r="K854" s="80"/>
      <c r="L854" s="72">
        <f t="shared" si="157"/>
        <v>0</v>
      </c>
      <c r="M854" s="72">
        <f>0</f>
        <v>0</v>
      </c>
      <c r="N854" s="72">
        <f t="shared" si="163"/>
        <v>0</v>
      </c>
      <c r="O854" s="72">
        <f t="shared" si="164"/>
        <v>0</v>
      </c>
      <c r="P854" s="72">
        <f t="shared" si="165"/>
        <v>0</v>
      </c>
      <c r="Q854" s="72">
        <f t="shared" si="159"/>
        <v>0</v>
      </c>
      <c r="R854" s="74">
        <f t="shared" si="166"/>
        <v>0</v>
      </c>
      <c r="S854" s="75">
        <f>IF(I854&gt;0,Q854-(SUM($J$7:J854)+$E$35),0)</f>
        <v>0</v>
      </c>
      <c r="T854" s="76">
        <f t="shared" si="167"/>
        <v>1</v>
      </c>
      <c r="U854" s="76">
        <f t="shared" si="168"/>
        <v>0</v>
      </c>
      <c r="V854" s="77">
        <f t="shared" si="160"/>
        <v>444</v>
      </c>
      <c r="W854" s="78">
        <f t="shared" si="161"/>
        <v>0</v>
      </c>
    </row>
    <row r="855" spans="9:23" x14ac:dyDescent="0.25">
      <c r="I855" s="79">
        <f t="shared" si="162"/>
        <v>0</v>
      </c>
      <c r="J855" s="72">
        <f t="shared" si="158"/>
        <v>0</v>
      </c>
      <c r="K855" s="80"/>
      <c r="L855" s="72">
        <f t="shared" si="157"/>
        <v>0</v>
      </c>
      <c r="M855" s="72">
        <f>0</f>
        <v>0</v>
      </c>
      <c r="N855" s="72">
        <f t="shared" si="163"/>
        <v>0</v>
      </c>
      <c r="O855" s="72">
        <f t="shared" si="164"/>
        <v>0</v>
      </c>
      <c r="P855" s="72">
        <f t="shared" si="165"/>
        <v>0</v>
      </c>
      <c r="Q855" s="72">
        <f t="shared" si="159"/>
        <v>0</v>
      </c>
      <c r="R855" s="74">
        <f t="shared" si="166"/>
        <v>0</v>
      </c>
      <c r="S855" s="75">
        <f>IF(I855&gt;0,Q855-(SUM($J$7:J855)+$E$35),0)</f>
        <v>0</v>
      </c>
      <c r="T855" s="76">
        <f t="shared" si="167"/>
        <v>1</v>
      </c>
      <c r="U855" s="76">
        <f t="shared" si="168"/>
        <v>0</v>
      </c>
      <c r="V855" s="77">
        <f t="shared" si="160"/>
        <v>444</v>
      </c>
      <c r="W855" s="78">
        <f t="shared" si="161"/>
        <v>0</v>
      </c>
    </row>
    <row r="856" spans="9:23" x14ac:dyDescent="0.25">
      <c r="I856" s="79">
        <f t="shared" si="162"/>
        <v>0</v>
      </c>
      <c r="J856" s="72">
        <f t="shared" si="158"/>
        <v>0</v>
      </c>
      <c r="K856" s="80"/>
      <c r="L856" s="72">
        <f t="shared" si="157"/>
        <v>0</v>
      </c>
      <c r="M856" s="72">
        <f>0</f>
        <v>0</v>
      </c>
      <c r="N856" s="72">
        <f t="shared" si="163"/>
        <v>0</v>
      </c>
      <c r="O856" s="72">
        <f t="shared" si="164"/>
        <v>0</v>
      </c>
      <c r="P856" s="72">
        <f t="shared" si="165"/>
        <v>0</v>
      </c>
      <c r="Q856" s="72">
        <f t="shared" si="159"/>
        <v>0</v>
      </c>
      <c r="R856" s="74">
        <f t="shared" si="166"/>
        <v>0</v>
      </c>
      <c r="S856" s="75">
        <f>IF(I856&gt;0,Q856-(SUM($J$7:J856)+$E$35),0)</f>
        <v>0</v>
      </c>
      <c r="T856" s="76">
        <f t="shared" si="167"/>
        <v>1</v>
      </c>
      <c r="U856" s="76">
        <f t="shared" si="168"/>
        <v>0</v>
      </c>
      <c r="V856" s="77">
        <f t="shared" si="160"/>
        <v>444</v>
      </c>
      <c r="W856" s="78">
        <f t="shared" si="161"/>
        <v>0</v>
      </c>
    </row>
    <row r="857" spans="9:23" x14ac:dyDescent="0.25">
      <c r="I857" s="79">
        <f t="shared" si="162"/>
        <v>0</v>
      </c>
      <c r="J857" s="72">
        <f t="shared" si="158"/>
        <v>0</v>
      </c>
      <c r="K857" s="80"/>
      <c r="L857" s="72">
        <f t="shared" si="157"/>
        <v>0</v>
      </c>
      <c r="M857" s="72">
        <f>0</f>
        <v>0</v>
      </c>
      <c r="N857" s="72">
        <f t="shared" si="163"/>
        <v>0</v>
      </c>
      <c r="O857" s="72">
        <f t="shared" si="164"/>
        <v>0</v>
      </c>
      <c r="P857" s="72">
        <f t="shared" si="165"/>
        <v>0</v>
      </c>
      <c r="Q857" s="72">
        <f t="shared" si="159"/>
        <v>0</v>
      </c>
      <c r="R857" s="74">
        <f t="shared" si="166"/>
        <v>0</v>
      </c>
      <c r="S857" s="75">
        <f>IF(I857&gt;0,Q857-(SUM($J$7:J857)+$E$35),0)</f>
        <v>0</v>
      </c>
      <c r="T857" s="76">
        <f t="shared" si="167"/>
        <v>1</v>
      </c>
      <c r="U857" s="76">
        <f t="shared" si="168"/>
        <v>0</v>
      </c>
      <c r="V857" s="77">
        <f t="shared" si="160"/>
        <v>444</v>
      </c>
      <c r="W857" s="78">
        <f t="shared" si="161"/>
        <v>0</v>
      </c>
    </row>
    <row r="858" spans="9:23" x14ac:dyDescent="0.25">
      <c r="I858" s="79">
        <f t="shared" si="162"/>
        <v>0</v>
      </c>
      <c r="J858" s="72">
        <f t="shared" si="158"/>
        <v>0</v>
      </c>
      <c r="K858" s="80"/>
      <c r="L858" s="72">
        <f t="shared" si="157"/>
        <v>0</v>
      </c>
      <c r="M858" s="72">
        <f>0</f>
        <v>0</v>
      </c>
      <c r="N858" s="72">
        <f t="shared" si="163"/>
        <v>0</v>
      </c>
      <c r="O858" s="72">
        <f t="shared" si="164"/>
        <v>0</v>
      </c>
      <c r="P858" s="72">
        <f t="shared" si="165"/>
        <v>0</v>
      </c>
      <c r="Q858" s="72">
        <f t="shared" si="159"/>
        <v>0</v>
      </c>
      <c r="R858" s="74">
        <f t="shared" si="166"/>
        <v>0</v>
      </c>
      <c r="S858" s="75">
        <f>IF(I858&gt;0,Q858-(SUM($J$7:J858)+$E$35),0)</f>
        <v>0</v>
      </c>
      <c r="T858" s="76">
        <f t="shared" si="167"/>
        <v>1</v>
      </c>
      <c r="U858" s="76">
        <f t="shared" si="168"/>
        <v>0</v>
      </c>
      <c r="V858" s="77">
        <f t="shared" si="160"/>
        <v>444</v>
      </c>
      <c r="W858" s="78">
        <f t="shared" si="161"/>
        <v>0</v>
      </c>
    </row>
    <row r="859" spans="9:23" x14ac:dyDescent="0.25">
      <c r="I859" s="79">
        <f t="shared" si="162"/>
        <v>0</v>
      </c>
      <c r="J859" s="72">
        <f t="shared" si="158"/>
        <v>0</v>
      </c>
      <c r="K859" s="80"/>
      <c r="L859" s="72">
        <f t="shared" si="157"/>
        <v>0</v>
      </c>
      <c r="M859" s="72">
        <f>0</f>
        <v>0</v>
      </c>
      <c r="N859" s="72">
        <f t="shared" si="163"/>
        <v>0</v>
      </c>
      <c r="O859" s="72">
        <f t="shared" si="164"/>
        <v>0</v>
      </c>
      <c r="P859" s="72">
        <f t="shared" si="165"/>
        <v>0</v>
      </c>
      <c r="Q859" s="72">
        <f t="shared" si="159"/>
        <v>0</v>
      </c>
      <c r="R859" s="74">
        <f t="shared" si="166"/>
        <v>0</v>
      </c>
      <c r="S859" s="75">
        <f>IF(I859&gt;0,Q859-(SUM($J$7:J859)+$E$35),0)</f>
        <v>0</v>
      </c>
      <c r="T859" s="76">
        <f t="shared" si="167"/>
        <v>1</v>
      </c>
      <c r="U859" s="76">
        <f t="shared" si="168"/>
        <v>0</v>
      </c>
      <c r="V859" s="77">
        <f t="shared" si="160"/>
        <v>444</v>
      </c>
      <c r="W859" s="78">
        <f t="shared" si="161"/>
        <v>0</v>
      </c>
    </row>
    <row r="860" spans="9:23" x14ac:dyDescent="0.25">
      <c r="I860" s="79">
        <f t="shared" si="162"/>
        <v>0</v>
      </c>
      <c r="J860" s="72">
        <f t="shared" si="158"/>
        <v>0</v>
      </c>
      <c r="K860" s="80"/>
      <c r="L860" s="72">
        <f t="shared" si="157"/>
        <v>0</v>
      </c>
      <c r="M860" s="72">
        <f>0</f>
        <v>0</v>
      </c>
      <c r="N860" s="72">
        <f t="shared" si="163"/>
        <v>0</v>
      </c>
      <c r="O860" s="72">
        <f t="shared" si="164"/>
        <v>0</v>
      </c>
      <c r="P860" s="72">
        <f t="shared" si="165"/>
        <v>0</v>
      </c>
      <c r="Q860" s="72">
        <f t="shared" si="159"/>
        <v>0</v>
      </c>
      <c r="R860" s="74">
        <f t="shared" si="166"/>
        <v>0</v>
      </c>
      <c r="S860" s="75">
        <f>IF(I860&gt;0,Q860-(SUM($J$7:J860)+$E$35),0)</f>
        <v>0</v>
      </c>
      <c r="T860" s="76">
        <f t="shared" si="167"/>
        <v>1</v>
      </c>
      <c r="U860" s="76">
        <f t="shared" si="168"/>
        <v>0</v>
      </c>
      <c r="V860" s="77">
        <f t="shared" si="160"/>
        <v>444</v>
      </c>
      <c r="W860" s="78">
        <f t="shared" si="161"/>
        <v>0</v>
      </c>
    </row>
    <row r="861" spans="9:23" x14ac:dyDescent="0.25">
      <c r="I861" s="79">
        <f t="shared" si="162"/>
        <v>0</v>
      </c>
      <c r="J861" s="72">
        <f t="shared" si="158"/>
        <v>0</v>
      </c>
      <c r="K861" s="80"/>
      <c r="L861" s="72">
        <f t="shared" si="157"/>
        <v>0</v>
      </c>
      <c r="M861" s="72">
        <f>0</f>
        <v>0</v>
      </c>
      <c r="N861" s="72">
        <f t="shared" si="163"/>
        <v>0</v>
      </c>
      <c r="O861" s="72">
        <f t="shared" si="164"/>
        <v>0</v>
      </c>
      <c r="P861" s="72">
        <f t="shared" si="165"/>
        <v>0</v>
      </c>
      <c r="Q861" s="72">
        <f t="shared" si="159"/>
        <v>0</v>
      </c>
      <c r="R861" s="74">
        <f t="shared" si="166"/>
        <v>0</v>
      </c>
      <c r="S861" s="75">
        <f>IF(I861&gt;0,Q861-(SUM($J$7:J861)+$E$35),0)</f>
        <v>0</v>
      </c>
      <c r="T861" s="76">
        <f t="shared" si="167"/>
        <v>1</v>
      </c>
      <c r="U861" s="76">
        <f t="shared" si="168"/>
        <v>0</v>
      </c>
      <c r="V861" s="77">
        <f t="shared" si="160"/>
        <v>444</v>
      </c>
      <c r="W861" s="78">
        <f t="shared" si="161"/>
        <v>0</v>
      </c>
    </row>
    <row r="862" spans="9:23" x14ac:dyDescent="0.25">
      <c r="I862" s="79">
        <f t="shared" si="162"/>
        <v>0</v>
      </c>
      <c r="J862" s="72">
        <f t="shared" si="158"/>
        <v>0</v>
      </c>
      <c r="K862" s="80"/>
      <c r="L862" s="72">
        <f t="shared" si="157"/>
        <v>0</v>
      </c>
      <c r="M862" s="72">
        <f>0</f>
        <v>0</v>
      </c>
      <c r="N862" s="72">
        <f t="shared" si="163"/>
        <v>0</v>
      </c>
      <c r="O862" s="72">
        <f t="shared" si="164"/>
        <v>0</v>
      </c>
      <c r="P862" s="72">
        <f t="shared" si="165"/>
        <v>0</v>
      </c>
      <c r="Q862" s="72">
        <f t="shared" si="159"/>
        <v>0</v>
      </c>
      <c r="R862" s="74">
        <f t="shared" si="166"/>
        <v>0</v>
      </c>
      <c r="S862" s="75">
        <f>IF(I862&gt;0,Q862-(SUM($J$7:J862)+$E$35),0)</f>
        <v>0</v>
      </c>
      <c r="T862" s="76">
        <f t="shared" si="167"/>
        <v>1</v>
      </c>
      <c r="U862" s="76">
        <f t="shared" si="168"/>
        <v>0</v>
      </c>
      <c r="V862" s="77">
        <f t="shared" si="160"/>
        <v>444</v>
      </c>
      <c r="W862" s="78">
        <f t="shared" si="161"/>
        <v>0</v>
      </c>
    </row>
    <row r="863" spans="9:23" x14ac:dyDescent="0.25">
      <c r="I863" s="79">
        <f t="shared" si="162"/>
        <v>0</v>
      </c>
      <c r="J863" s="72">
        <f t="shared" si="158"/>
        <v>0</v>
      </c>
      <c r="K863" s="80"/>
      <c r="L863" s="72">
        <f t="shared" si="157"/>
        <v>0</v>
      </c>
      <c r="M863" s="72">
        <f>0</f>
        <v>0</v>
      </c>
      <c r="N863" s="72">
        <f t="shared" si="163"/>
        <v>0</v>
      </c>
      <c r="O863" s="72">
        <f t="shared" si="164"/>
        <v>0</v>
      </c>
      <c r="P863" s="72">
        <f t="shared" si="165"/>
        <v>0</v>
      </c>
      <c r="Q863" s="72">
        <f t="shared" si="159"/>
        <v>0</v>
      </c>
      <c r="R863" s="74">
        <f t="shared" si="166"/>
        <v>0</v>
      </c>
      <c r="S863" s="75">
        <f>IF(I863&gt;0,Q863-(SUM($J$7:J863)+$E$35),0)</f>
        <v>0</v>
      </c>
      <c r="T863" s="76">
        <f t="shared" si="167"/>
        <v>1</v>
      </c>
      <c r="U863" s="76">
        <f t="shared" si="168"/>
        <v>0</v>
      </c>
      <c r="V863" s="77">
        <f t="shared" si="160"/>
        <v>444</v>
      </c>
      <c r="W863" s="78">
        <f t="shared" si="161"/>
        <v>0</v>
      </c>
    </row>
    <row r="864" spans="9:23" x14ac:dyDescent="0.25">
      <c r="I864" s="79">
        <f t="shared" si="162"/>
        <v>0</v>
      </c>
      <c r="J864" s="72">
        <f t="shared" si="158"/>
        <v>0</v>
      </c>
      <c r="K864" s="80"/>
      <c r="L864" s="72">
        <f t="shared" si="157"/>
        <v>0</v>
      </c>
      <c r="M864" s="72">
        <f>0</f>
        <v>0</v>
      </c>
      <c r="N864" s="72">
        <f t="shared" si="163"/>
        <v>0</v>
      </c>
      <c r="O864" s="72">
        <f t="shared" si="164"/>
        <v>0</v>
      </c>
      <c r="P864" s="72">
        <f t="shared" si="165"/>
        <v>0</v>
      </c>
      <c r="Q864" s="72">
        <f t="shared" si="159"/>
        <v>0</v>
      </c>
      <c r="R864" s="74">
        <f t="shared" si="166"/>
        <v>0</v>
      </c>
      <c r="S864" s="75">
        <f>IF(I864&gt;0,Q864-(SUM($J$7:J864)+$E$35),0)</f>
        <v>0</v>
      </c>
      <c r="T864" s="76">
        <f t="shared" si="167"/>
        <v>1</v>
      </c>
      <c r="U864" s="76">
        <f t="shared" si="168"/>
        <v>0</v>
      </c>
      <c r="V864" s="77">
        <f t="shared" si="160"/>
        <v>444</v>
      </c>
      <c r="W864" s="78">
        <f t="shared" si="161"/>
        <v>0</v>
      </c>
    </row>
    <row r="865" spans="9:23" x14ac:dyDescent="0.25">
      <c r="I865" s="79">
        <f t="shared" si="162"/>
        <v>0</v>
      </c>
      <c r="J865" s="72">
        <f t="shared" si="158"/>
        <v>0</v>
      </c>
      <c r="K865" s="80"/>
      <c r="L865" s="72">
        <f t="shared" si="157"/>
        <v>0</v>
      </c>
      <c r="M865" s="72">
        <f>0</f>
        <v>0</v>
      </c>
      <c r="N865" s="72">
        <f t="shared" si="163"/>
        <v>0</v>
      </c>
      <c r="O865" s="72">
        <f t="shared" si="164"/>
        <v>0</v>
      </c>
      <c r="P865" s="72">
        <f t="shared" si="165"/>
        <v>0</v>
      </c>
      <c r="Q865" s="72">
        <f t="shared" si="159"/>
        <v>0</v>
      </c>
      <c r="R865" s="74">
        <f t="shared" si="166"/>
        <v>0</v>
      </c>
      <c r="S865" s="75">
        <f>IF(I865&gt;0,Q865-(SUM($J$7:J865)+$E$35),0)</f>
        <v>0</v>
      </c>
      <c r="T865" s="76">
        <f t="shared" si="167"/>
        <v>1</v>
      </c>
      <c r="U865" s="76">
        <f t="shared" si="168"/>
        <v>0</v>
      </c>
      <c r="V865" s="77">
        <f t="shared" si="160"/>
        <v>444</v>
      </c>
      <c r="W865" s="78">
        <f t="shared" si="161"/>
        <v>0</v>
      </c>
    </row>
    <row r="866" spans="9:23" x14ac:dyDescent="0.25">
      <c r="I866" s="79">
        <f t="shared" si="162"/>
        <v>0</v>
      </c>
      <c r="J866" s="72">
        <f t="shared" si="158"/>
        <v>0</v>
      </c>
      <c r="K866" s="80"/>
      <c r="L866" s="72">
        <f t="shared" si="157"/>
        <v>0</v>
      </c>
      <c r="M866" s="72">
        <f>0</f>
        <v>0</v>
      </c>
      <c r="N866" s="72">
        <f t="shared" si="163"/>
        <v>0</v>
      </c>
      <c r="O866" s="72">
        <f t="shared" si="164"/>
        <v>0</v>
      </c>
      <c r="P866" s="72">
        <f t="shared" si="165"/>
        <v>0</v>
      </c>
      <c r="Q866" s="72">
        <f t="shared" si="159"/>
        <v>0</v>
      </c>
      <c r="R866" s="74">
        <f t="shared" si="166"/>
        <v>0</v>
      </c>
      <c r="S866" s="75">
        <f>IF(I866&gt;0,Q866-(SUM($J$7:J866)+$E$35),0)</f>
        <v>0</v>
      </c>
      <c r="T866" s="76">
        <f t="shared" si="167"/>
        <v>1</v>
      </c>
      <c r="U866" s="76">
        <f t="shared" si="168"/>
        <v>0</v>
      </c>
      <c r="V866" s="77">
        <f t="shared" si="160"/>
        <v>444</v>
      </c>
      <c r="W866" s="78">
        <f t="shared" si="161"/>
        <v>0</v>
      </c>
    </row>
    <row r="867" spans="9:23" x14ac:dyDescent="0.25">
      <c r="I867" s="79">
        <f t="shared" si="162"/>
        <v>0</v>
      </c>
      <c r="J867" s="72">
        <f t="shared" si="158"/>
        <v>0</v>
      </c>
      <c r="K867" s="80"/>
      <c r="L867" s="72">
        <f t="shared" si="157"/>
        <v>0</v>
      </c>
      <c r="M867" s="72">
        <f>0</f>
        <v>0</v>
      </c>
      <c r="N867" s="72">
        <f t="shared" si="163"/>
        <v>0</v>
      </c>
      <c r="O867" s="72">
        <f t="shared" si="164"/>
        <v>0</v>
      </c>
      <c r="P867" s="72">
        <f t="shared" si="165"/>
        <v>0</v>
      </c>
      <c r="Q867" s="72">
        <f t="shared" si="159"/>
        <v>0</v>
      </c>
      <c r="R867" s="74">
        <f t="shared" si="166"/>
        <v>0</v>
      </c>
      <c r="S867" s="75">
        <f>IF(I867&gt;0,Q867-(SUM($J$7:J867)+$E$35),0)</f>
        <v>0</v>
      </c>
      <c r="T867" s="76">
        <f t="shared" si="167"/>
        <v>1</v>
      </c>
      <c r="U867" s="76">
        <f t="shared" si="168"/>
        <v>0</v>
      </c>
      <c r="V867" s="77">
        <f t="shared" si="160"/>
        <v>444</v>
      </c>
      <c r="W867" s="78">
        <f t="shared" si="161"/>
        <v>0</v>
      </c>
    </row>
    <row r="868" spans="9:23" x14ac:dyDescent="0.25">
      <c r="I868" s="79">
        <f t="shared" si="162"/>
        <v>0</v>
      </c>
      <c r="J868" s="72">
        <f t="shared" si="158"/>
        <v>0</v>
      </c>
      <c r="K868" s="80"/>
      <c r="L868" s="72">
        <f t="shared" si="157"/>
        <v>0</v>
      </c>
      <c r="M868" s="72">
        <f>0</f>
        <v>0</v>
      </c>
      <c r="N868" s="72">
        <f t="shared" si="163"/>
        <v>0</v>
      </c>
      <c r="O868" s="72">
        <f t="shared" si="164"/>
        <v>0</v>
      </c>
      <c r="P868" s="72">
        <f t="shared" si="165"/>
        <v>0</v>
      </c>
      <c r="Q868" s="72">
        <f t="shared" si="159"/>
        <v>0</v>
      </c>
      <c r="R868" s="74">
        <f t="shared" si="166"/>
        <v>0</v>
      </c>
      <c r="S868" s="75">
        <f>IF(I868&gt;0,Q868-(SUM($J$7:J868)+$E$35),0)</f>
        <v>0</v>
      </c>
      <c r="T868" s="76">
        <f t="shared" si="167"/>
        <v>1</v>
      </c>
      <c r="U868" s="76">
        <f t="shared" si="168"/>
        <v>0</v>
      </c>
      <c r="V868" s="77">
        <f t="shared" si="160"/>
        <v>444</v>
      </c>
      <c r="W868" s="78">
        <f t="shared" si="161"/>
        <v>0</v>
      </c>
    </row>
    <row r="869" spans="9:23" x14ac:dyDescent="0.25">
      <c r="I869" s="79">
        <f t="shared" si="162"/>
        <v>0</v>
      </c>
      <c r="J869" s="72">
        <f t="shared" si="158"/>
        <v>0</v>
      </c>
      <c r="K869" s="80"/>
      <c r="L869" s="72">
        <f t="shared" ref="L869:L932" si="169">IF(I869&gt;0,IF((MOD(I869,12)=0),$B$22+$B$48*$B$35,$B$48*$B$35),0)</f>
        <v>0</v>
      </c>
      <c r="M869" s="72">
        <f>0</f>
        <v>0</v>
      </c>
      <c r="N869" s="72">
        <f t="shared" si="163"/>
        <v>0</v>
      </c>
      <c r="O869" s="72">
        <f t="shared" si="164"/>
        <v>0</v>
      </c>
      <c r="P869" s="72">
        <f t="shared" si="165"/>
        <v>0</v>
      </c>
      <c r="Q869" s="72">
        <f t="shared" si="159"/>
        <v>0</v>
      </c>
      <c r="R869" s="74">
        <f t="shared" si="166"/>
        <v>0</v>
      </c>
      <c r="S869" s="75">
        <f>IF(I869&gt;0,Q869-(SUM($J$7:J869)+$E$35),0)</f>
        <v>0</v>
      </c>
      <c r="T869" s="76">
        <f t="shared" si="167"/>
        <v>1</v>
      </c>
      <c r="U869" s="76">
        <f t="shared" si="168"/>
        <v>0</v>
      </c>
      <c r="V869" s="77">
        <f t="shared" si="160"/>
        <v>444</v>
      </c>
      <c r="W869" s="78">
        <f t="shared" si="161"/>
        <v>0</v>
      </c>
    </row>
    <row r="870" spans="9:23" x14ac:dyDescent="0.25">
      <c r="I870" s="79">
        <f t="shared" si="162"/>
        <v>0</v>
      </c>
      <c r="J870" s="72">
        <f t="shared" si="158"/>
        <v>0</v>
      </c>
      <c r="K870" s="80"/>
      <c r="L870" s="72">
        <f t="shared" si="169"/>
        <v>0</v>
      </c>
      <c r="M870" s="72">
        <f>0</f>
        <v>0</v>
      </c>
      <c r="N870" s="72">
        <f t="shared" si="163"/>
        <v>0</v>
      </c>
      <c r="O870" s="72">
        <f t="shared" si="164"/>
        <v>0</v>
      </c>
      <c r="P870" s="72">
        <f t="shared" si="165"/>
        <v>0</v>
      </c>
      <c r="Q870" s="72">
        <f t="shared" si="159"/>
        <v>0</v>
      </c>
      <c r="R870" s="74">
        <f t="shared" si="166"/>
        <v>0</v>
      </c>
      <c r="S870" s="75">
        <f>IF(I870&gt;0,Q870-(SUM($J$7:J870)+$E$35),0)</f>
        <v>0</v>
      </c>
      <c r="T870" s="76">
        <f t="shared" si="167"/>
        <v>1</v>
      </c>
      <c r="U870" s="76">
        <f t="shared" si="168"/>
        <v>0</v>
      </c>
      <c r="V870" s="77">
        <f t="shared" si="160"/>
        <v>444</v>
      </c>
      <c r="W870" s="78">
        <f t="shared" si="161"/>
        <v>0</v>
      </c>
    </row>
    <row r="871" spans="9:23" x14ac:dyDescent="0.25">
      <c r="I871" s="79">
        <f t="shared" si="162"/>
        <v>0</v>
      </c>
      <c r="J871" s="72">
        <f t="shared" si="158"/>
        <v>0</v>
      </c>
      <c r="K871" s="80"/>
      <c r="L871" s="72">
        <f t="shared" si="169"/>
        <v>0</v>
      </c>
      <c r="M871" s="72">
        <f>0</f>
        <v>0</v>
      </c>
      <c r="N871" s="72">
        <f t="shared" si="163"/>
        <v>0</v>
      </c>
      <c r="O871" s="72">
        <f t="shared" si="164"/>
        <v>0</v>
      </c>
      <c r="P871" s="72">
        <f t="shared" si="165"/>
        <v>0</v>
      </c>
      <c r="Q871" s="72">
        <f t="shared" si="159"/>
        <v>0</v>
      </c>
      <c r="R871" s="74">
        <f t="shared" si="166"/>
        <v>0</v>
      </c>
      <c r="S871" s="75">
        <f>IF(I871&gt;0,Q871-(SUM($J$7:J871)+$E$35),0)</f>
        <v>0</v>
      </c>
      <c r="T871" s="76">
        <f t="shared" si="167"/>
        <v>1</v>
      </c>
      <c r="U871" s="76">
        <f t="shared" si="168"/>
        <v>0</v>
      </c>
      <c r="V871" s="77">
        <f t="shared" si="160"/>
        <v>444</v>
      </c>
      <c r="W871" s="78">
        <f t="shared" si="161"/>
        <v>0</v>
      </c>
    </row>
    <row r="872" spans="9:23" x14ac:dyDescent="0.25">
      <c r="I872" s="79">
        <f t="shared" si="162"/>
        <v>0</v>
      </c>
      <c r="J872" s="72">
        <f t="shared" si="158"/>
        <v>0</v>
      </c>
      <c r="K872" s="80"/>
      <c r="L872" s="72">
        <f t="shared" si="169"/>
        <v>0</v>
      </c>
      <c r="M872" s="72">
        <f>0</f>
        <v>0</v>
      </c>
      <c r="N872" s="72">
        <f t="shared" si="163"/>
        <v>0</v>
      </c>
      <c r="O872" s="72">
        <f t="shared" si="164"/>
        <v>0</v>
      </c>
      <c r="P872" s="72">
        <f t="shared" si="165"/>
        <v>0</v>
      </c>
      <c r="Q872" s="72">
        <f t="shared" si="159"/>
        <v>0</v>
      </c>
      <c r="R872" s="74">
        <f t="shared" si="166"/>
        <v>0</v>
      </c>
      <c r="S872" s="75">
        <f>IF(I872&gt;0,Q872-(SUM($J$7:J872)+$E$35),0)</f>
        <v>0</v>
      </c>
      <c r="T872" s="76">
        <f t="shared" si="167"/>
        <v>1</v>
      </c>
      <c r="U872" s="76">
        <f t="shared" si="168"/>
        <v>0</v>
      </c>
      <c r="V872" s="77">
        <f t="shared" si="160"/>
        <v>444</v>
      </c>
      <c r="W872" s="78">
        <f t="shared" si="161"/>
        <v>0</v>
      </c>
    </row>
    <row r="873" spans="9:23" x14ac:dyDescent="0.25">
      <c r="I873" s="79">
        <f t="shared" si="162"/>
        <v>0</v>
      </c>
      <c r="J873" s="72">
        <f t="shared" si="158"/>
        <v>0</v>
      </c>
      <c r="K873" s="80"/>
      <c r="L873" s="72">
        <f t="shared" si="169"/>
        <v>0</v>
      </c>
      <c r="M873" s="72">
        <f>0</f>
        <v>0</v>
      </c>
      <c r="N873" s="72">
        <f t="shared" si="163"/>
        <v>0</v>
      </c>
      <c r="O873" s="72">
        <f t="shared" si="164"/>
        <v>0</v>
      </c>
      <c r="P873" s="72">
        <f t="shared" si="165"/>
        <v>0</v>
      </c>
      <c r="Q873" s="72">
        <f t="shared" si="159"/>
        <v>0</v>
      </c>
      <c r="R873" s="74">
        <f t="shared" si="166"/>
        <v>0</v>
      </c>
      <c r="S873" s="75">
        <f>IF(I873&gt;0,Q873-(SUM($J$7:J873)+$E$35),0)</f>
        <v>0</v>
      </c>
      <c r="T873" s="76">
        <f t="shared" si="167"/>
        <v>1</v>
      </c>
      <c r="U873" s="76">
        <f t="shared" si="168"/>
        <v>0</v>
      </c>
      <c r="V873" s="77">
        <f t="shared" si="160"/>
        <v>444</v>
      </c>
      <c r="W873" s="78">
        <f t="shared" si="161"/>
        <v>0</v>
      </c>
    </row>
    <row r="874" spans="9:23" x14ac:dyDescent="0.25">
      <c r="I874" s="79">
        <f t="shared" si="162"/>
        <v>0</v>
      </c>
      <c r="J874" s="72">
        <f t="shared" si="158"/>
        <v>0</v>
      </c>
      <c r="K874" s="80"/>
      <c r="L874" s="72">
        <f t="shared" si="169"/>
        <v>0</v>
      </c>
      <c r="M874" s="72">
        <f>0</f>
        <v>0</v>
      </c>
      <c r="N874" s="72">
        <f t="shared" si="163"/>
        <v>0</v>
      </c>
      <c r="O874" s="72">
        <f t="shared" si="164"/>
        <v>0</v>
      </c>
      <c r="P874" s="72">
        <f t="shared" si="165"/>
        <v>0</v>
      </c>
      <c r="Q874" s="72">
        <f t="shared" si="159"/>
        <v>0</v>
      </c>
      <c r="R874" s="74">
        <f t="shared" si="166"/>
        <v>0</v>
      </c>
      <c r="S874" s="75">
        <f>IF(I874&gt;0,Q874-(SUM($J$7:J874)+$E$35),0)</f>
        <v>0</v>
      </c>
      <c r="T874" s="76">
        <f t="shared" si="167"/>
        <v>1</v>
      </c>
      <c r="U874" s="76">
        <f t="shared" si="168"/>
        <v>0</v>
      </c>
      <c r="V874" s="77">
        <f t="shared" si="160"/>
        <v>444</v>
      </c>
      <c r="W874" s="78">
        <f t="shared" si="161"/>
        <v>0</v>
      </c>
    </row>
    <row r="875" spans="9:23" x14ac:dyDescent="0.25">
      <c r="I875" s="79">
        <f t="shared" si="162"/>
        <v>0</v>
      </c>
      <c r="J875" s="72">
        <f t="shared" si="158"/>
        <v>0</v>
      </c>
      <c r="K875" s="80"/>
      <c r="L875" s="72">
        <f t="shared" si="169"/>
        <v>0</v>
      </c>
      <c r="M875" s="72">
        <f>0</f>
        <v>0</v>
      </c>
      <c r="N875" s="72">
        <f t="shared" si="163"/>
        <v>0</v>
      </c>
      <c r="O875" s="72">
        <f t="shared" si="164"/>
        <v>0</v>
      </c>
      <c r="P875" s="72">
        <f t="shared" si="165"/>
        <v>0</v>
      </c>
      <c r="Q875" s="72">
        <f t="shared" si="159"/>
        <v>0</v>
      </c>
      <c r="R875" s="74">
        <f t="shared" si="166"/>
        <v>0</v>
      </c>
      <c r="S875" s="75">
        <f>IF(I875&gt;0,Q875-(SUM($J$7:J875)+$E$35),0)</f>
        <v>0</v>
      </c>
      <c r="T875" s="76">
        <f t="shared" si="167"/>
        <v>1</v>
      </c>
      <c r="U875" s="76">
        <f t="shared" si="168"/>
        <v>0</v>
      </c>
      <c r="V875" s="77">
        <f t="shared" si="160"/>
        <v>444</v>
      </c>
      <c r="W875" s="78">
        <f t="shared" si="161"/>
        <v>0</v>
      </c>
    </row>
    <row r="876" spans="9:23" x14ac:dyDescent="0.25">
      <c r="I876" s="79">
        <f t="shared" si="162"/>
        <v>0</v>
      </c>
      <c r="J876" s="72">
        <f t="shared" si="158"/>
        <v>0</v>
      </c>
      <c r="K876" s="80"/>
      <c r="L876" s="72">
        <f t="shared" si="169"/>
        <v>0</v>
      </c>
      <c r="M876" s="72">
        <f>0</f>
        <v>0</v>
      </c>
      <c r="N876" s="72">
        <f t="shared" si="163"/>
        <v>0</v>
      </c>
      <c r="O876" s="72">
        <f t="shared" si="164"/>
        <v>0</v>
      </c>
      <c r="P876" s="72">
        <f t="shared" si="165"/>
        <v>0</v>
      </c>
      <c r="Q876" s="72">
        <f t="shared" si="159"/>
        <v>0</v>
      </c>
      <c r="R876" s="74">
        <f t="shared" si="166"/>
        <v>0</v>
      </c>
      <c r="S876" s="75">
        <f>IF(I876&gt;0,Q876-(SUM($J$7:J876)+$E$35),0)</f>
        <v>0</v>
      </c>
      <c r="T876" s="76">
        <f t="shared" si="167"/>
        <v>1</v>
      </c>
      <c r="U876" s="76">
        <f t="shared" si="168"/>
        <v>0</v>
      </c>
      <c r="V876" s="77">
        <f t="shared" si="160"/>
        <v>444</v>
      </c>
      <c r="W876" s="78">
        <f t="shared" si="161"/>
        <v>0</v>
      </c>
    </row>
    <row r="877" spans="9:23" x14ac:dyDescent="0.25">
      <c r="I877" s="79">
        <f t="shared" si="162"/>
        <v>0</v>
      </c>
      <c r="J877" s="72">
        <f t="shared" si="158"/>
        <v>0</v>
      </c>
      <c r="K877" s="80"/>
      <c r="L877" s="72">
        <f t="shared" si="169"/>
        <v>0</v>
      </c>
      <c r="M877" s="72">
        <f>0</f>
        <v>0</v>
      </c>
      <c r="N877" s="72">
        <f t="shared" si="163"/>
        <v>0</v>
      </c>
      <c r="O877" s="72">
        <f t="shared" si="164"/>
        <v>0</v>
      </c>
      <c r="P877" s="72">
        <f t="shared" si="165"/>
        <v>0</v>
      </c>
      <c r="Q877" s="72">
        <f t="shared" si="159"/>
        <v>0</v>
      </c>
      <c r="R877" s="74">
        <f t="shared" si="166"/>
        <v>0</v>
      </c>
      <c r="S877" s="75">
        <f>IF(I877&gt;0,Q877-(SUM($J$7:J877)+$E$35),0)</f>
        <v>0</v>
      </c>
      <c r="T877" s="76">
        <f t="shared" si="167"/>
        <v>1</v>
      </c>
      <c r="U877" s="76">
        <f t="shared" si="168"/>
        <v>0</v>
      </c>
      <c r="V877" s="77">
        <f t="shared" si="160"/>
        <v>444</v>
      </c>
      <c r="W877" s="78">
        <f t="shared" si="161"/>
        <v>0</v>
      </c>
    </row>
    <row r="878" spans="9:23" x14ac:dyDescent="0.25">
      <c r="I878" s="79">
        <f t="shared" si="162"/>
        <v>0</v>
      </c>
      <c r="J878" s="72">
        <f t="shared" si="158"/>
        <v>0</v>
      </c>
      <c r="K878" s="80"/>
      <c r="L878" s="72">
        <f t="shared" si="169"/>
        <v>0</v>
      </c>
      <c r="M878" s="72">
        <f>0</f>
        <v>0</v>
      </c>
      <c r="N878" s="72">
        <f t="shared" si="163"/>
        <v>0</v>
      </c>
      <c r="O878" s="72">
        <f t="shared" si="164"/>
        <v>0</v>
      </c>
      <c r="P878" s="72">
        <f t="shared" si="165"/>
        <v>0</v>
      </c>
      <c r="Q878" s="72">
        <f t="shared" si="159"/>
        <v>0</v>
      </c>
      <c r="R878" s="74">
        <f t="shared" si="166"/>
        <v>0</v>
      </c>
      <c r="S878" s="75">
        <f>IF(I878&gt;0,Q878-(SUM($J$7:J878)+$E$35),0)</f>
        <v>0</v>
      </c>
      <c r="T878" s="76">
        <f t="shared" si="167"/>
        <v>1</v>
      </c>
      <c r="U878" s="76">
        <f t="shared" si="168"/>
        <v>0</v>
      </c>
      <c r="V878" s="77">
        <f t="shared" si="160"/>
        <v>444</v>
      </c>
      <c r="W878" s="78">
        <f t="shared" si="161"/>
        <v>0</v>
      </c>
    </row>
    <row r="879" spans="9:23" x14ac:dyDescent="0.25">
      <c r="I879" s="79">
        <f t="shared" si="162"/>
        <v>0</v>
      </c>
      <c r="J879" s="72">
        <f t="shared" si="158"/>
        <v>0</v>
      </c>
      <c r="K879" s="80"/>
      <c r="L879" s="72">
        <f t="shared" si="169"/>
        <v>0</v>
      </c>
      <c r="M879" s="72">
        <f>0</f>
        <v>0</v>
      </c>
      <c r="N879" s="72">
        <f t="shared" si="163"/>
        <v>0</v>
      </c>
      <c r="O879" s="72">
        <f t="shared" si="164"/>
        <v>0</v>
      </c>
      <c r="P879" s="72">
        <f t="shared" si="165"/>
        <v>0</v>
      </c>
      <c r="Q879" s="72">
        <f t="shared" si="159"/>
        <v>0</v>
      </c>
      <c r="R879" s="74">
        <f t="shared" si="166"/>
        <v>0</v>
      </c>
      <c r="S879" s="75">
        <f>IF(I879&gt;0,Q879-(SUM($J$7:J879)+$E$35),0)</f>
        <v>0</v>
      </c>
      <c r="T879" s="76">
        <f t="shared" si="167"/>
        <v>1</v>
      </c>
      <c r="U879" s="76">
        <f t="shared" si="168"/>
        <v>0</v>
      </c>
      <c r="V879" s="77">
        <f t="shared" si="160"/>
        <v>444</v>
      </c>
      <c r="W879" s="78">
        <f t="shared" si="161"/>
        <v>0</v>
      </c>
    </row>
    <row r="880" spans="9:23" x14ac:dyDescent="0.25">
      <c r="I880" s="79">
        <f t="shared" si="162"/>
        <v>0</v>
      </c>
      <c r="J880" s="72">
        <f t="shared" si="158"/>
        <v>0</v>
      </c>
      <c r="K880" s="80"/>
      <c r="L880" s="72">
        <f t="shared" si="169"/>
        <v>0</v>
      </c>
      <c r="M880" s="72">
        <f>0</f>
        <v>0</v>
      </c>
      <c r="N880" s="72">
        <f t="shared" si="163"/>
        <v>0</v>
      </c>
      <c r="O880" s="72">
        <f t="shared" si="164"/>
        <v>0</v>
      </c>
      <c r="P880" s="72">
        <f t="shared" si="165"/>
        <v>0</v>
      </c>
      <c r="Q880" s="72">
        <f t="shared" si="159"/>
        <v>0</v>
      </c>
      <c r="R880" s="74">
        <f t="shared" si="166"/>
        <v>0</v>
      </c>
      <c r="S880" s="75">
        <f>IF(I880&gt;0,Q880-(SUM($J$7:J880)+$E$35),0)</f>
        <v>0</v>
      </c>
      <c r="T880" s="76">
        <f t="shared" si="167"/>
        <v>1</v>
      </c>
      <c r="U880" s="76">
        <f t="shared" si="168"/>
        <v>0</v>
      </c>
      <c r="V880" s="77">
        <f t="shared" si="160"/>
        <v>444</v>
      </c>
      <c r="W880" s="78">
        <f t="shared" si="161"/>
        <v>0</v>
      </c>
    </row>
    <row r="881" spans="9:23" x14ac:dyDescent="0.25">
      <c r="I881" s="79">
        <f t="shared" si="162"/>
        <v>0</v>
      </c>
      <c r="J881" s="72">
        <f t="shared" si="158"/>
        <v>0</v>
      </c>
      <c r="K881" s="80"/>
      <c r="L881" s="72">
        <f t="shared" si="169"/>
        <v>0</v>
      </c>
      <c r="M881" s="72">
        <f>0</f>
        <v>0</v>
      </c>
      <c r="N881" s="72">
        <f t="shared" si="163"/>
        <v>0</v>
      </c>
      <c r="O881" s="72">
        <f t="shared" si="164"/>
        <v>0</v>
      </c>
      <c r="P881" s="72">
        <f t="shared" si="165"/>
        <v>0</v>
      </c>
      <c r="Q881" s="72">
        <f t="shared" si="159"/>
        <v>0</v>
      </c>
      <c r="R881" s="74">
        <f t="shared" si="166"/>
        <v>0</v>
      </c>
      <c r="S881" s="75">
        <f>IF(I881&gt;0,Q881-(SUM($J$7:J881)+$E$35),0)</f>
        <v>0</v>
      </c>
      <c r="T881" s="76">
        <f t="shared" si="167"/>
        <v>1</v>
      </c>
      <c r="U881" s="76">
        <f t="shared" si="168"/>
        <v>0</v>
      </c>
      <c r="V881" s="77">
        <f t="shared" si="160"/>
        <v>444</v>
      </c>
      <c r="W881" s="78">
        <f t="shared" si="161"/>
        <v>0</v>
      </c>
    </row>
    <row r="882" spans="9:23" x14ac:dyDescent="0.25">
      <c r="I882" s="79">
        <f t="shared" si="162"/>
        <v>0</v>
      </c>
      <c r="J882" s="72">
        <f t="shared" si="158"/>
        <v>0</v>
      </c>
      <c r="K882" s="80"/>
      <c r="L882" s="72">
        <f t="shared" si="169"/>
        <v>0</v>
      </c>
      <c r="M882" s="72">
        <f>0</f>
        <v>0</v>
      </c>
      <c r="N882" s="72">
        <f t="shared" si="163"/>
        <v>0</v>
      </c>
      <c r="O882" s="72">
        <f t="shared" si="164"/>
        <v>0</v>
      </c>
      <c r="P882" s="72">
        <f t="shared" si="165"/>
        <v>0</v>
      </c>
      <c r="Q882" s="72">
        <f t="shared" si="159"/>
        <v>0</v>
      </c>
      <c r="R882" s="74">
        <f t="shared" si="166"/>
        <v>0</v>
      </c>
      <c r="S882" s="75">
        <f>IF(I882&gt;0,Q882-(SUM($J$7:J882)+$E$35),0)</f>
        <v>0</v>
      </c>
      <c r="T882" s="76">
        <f t="shared" si="167"/>
        <v>1</v>
      </c>
      <c r="U882" s="76">
        <f t="shared" si="168"/>
        <v>0</v>
      </c>
      <c r="V882" s="77">
        <f t="shared" si="160"/>
        <v>444</v>
      </c>
      <c r="W882" s="78">
        <f t="shared" si="161"/>
        <v>0</v>
      </c>
    </row>
    <row r="883" spans="9:23" x14ac:dyDescent="0.25">
      <c r="I883" s="79">
        <f t="shared" si="162"/>
        <v>0</v>
      </c>
      <c r="J883" s="72">
        <f t="shared" si="158"/>
        <v>0</v>
      </c>
      <c r="K883" s="80"/>
      <c r="L883" s="72">
        <f t="shared" si="169"/>
        <v>0</v>
      </c>
      <c r="M883" s="72">
        <f>0</f>
        <v>0</v>
      </c>
      <c r="N883" s="72">
        <f t="shared" si="163"/>
        <v>0</v>
      </c>
      <c r="O883" s="72">
        <f t="shared" si="164"/>
        <v>0</v>
      </c>
      <c r="P883" s="72">
        <f t="shared" si="165"/>
        <v>0</v>
      </c>
      <c r="Q883" s="72">
        <f t="shared" si="159"/>
        <v>0</v>
      </c>
      <c r="R883" s="74">
        <f t="shared" si="166"/>
        <v>0</v>
      </c>
      <c r="S883" s="75">
        <f>IF(I883&gt;0,Q883-(SUM($J$7:J883)+$E$35),0)</f>
        <v>0</v>
      </c>
      <c r="T883" s="76">
        <f t="shared" si="167"/>
        <v>1</v>
      </c>
      <c r="U883" s="76">
        <f t="shared" si="168"/>
        <v>0</v>
      </c>
      <c r="V883" s="77">
        <f t="shared" si="160"/>
        <v>444</v>
      </c>
      <c r="W883" s="78">
        <f t="shared" si="161"/>
        <v>0</v>
      </c>
    </row>
    <row r="884" spans="9:23" x14ac:dyDescent="0.25">
      <c r="I884" s="79">
        <f t="shared" si="162"/>
        <v>0</v>
      </c>
      <c r="J884" s="72">
        <f t="shared" si="158"/>
        <v>0</v>
      </c>
      <c r="K884" s="80"/>
      <c r="L884" s="72">
        <f t="shared" si="169"/>
        <v>0</v>
      </c>
      <c r="M884" s="72">
        <f>0</f>
        <v>0</v>
      </c>
      <c r="N884" s="72">
        <f t="shared" si="163"/>
        <v>0</v>
      </c>
      <c r="O884" s="72">
        <f t="shared" si="164"/>
        <v>0</v>
      </c>
      <c r="P884" s="72">
        <f t="shared" si="165"/>
        <v>0</v>
      </c>
      <c r="Q884" s="72">
        <f t="shared" si="159"/>
        <v>0</v>
      </c>
      <c r="R884" s="74">
        <f t="shared" si="166"/>
        <v>0</v>
      </c>
      <c r="S884" s="75">
        <f>IF(I884&gt;0,Q884-(SUM($J$7:J884)+$E$35),0)</f>
        <v>0</v>
      </c>
      <c r="T884" s="76">
        <f t="shared" si="167"/>
        <v>1</v>
      </c>
      <c r="U884" s="76">
        <f t="shared" si="168"/>
        <v>0</v>
      </c>
      <c r="V884" s="77">
        <f t="shared" si="160"/>
        <v>444</v>
      </c>
      <c r="W884" s="78">
        <f t="shared" si="161"/>
        <v>0</v>
      </c>
    </row>
    <row r="885" spans="9:23" x14ac:dyDescent="0.25">
      <c r="I885" s="79">
        <f t="shared" si="162"/>
        <v>0</v>
      </c>
      <c r="J885" s="72">
        <f t="shared" si="158"/>
        <v>0</v>
      </c>
      <c r="K885" s="80"/>
      <c r="L885" s="72">
        <f t="shared" si="169"/>
        <v>0</v>
      </c>
      <c r="M885" s="72">
        <f>0</f>
        <v>0</v>
      </c>
      <c r="N885" s="72">
        <f t="shared" si="163"/>
        <v>0</v>
      </c>
      <c r="O885" s="72">
        <f t="shared" si="164"/>
        <v>0</v>
      </c>
      <c r="P885" s="72">
        <f t="shared" si="165"/>
        <v>0</v>
      </c>
      <c r="Q885" s="72">
        <f t="shared" si="159"/>
        <v>0</v>
      </c>
      <c r="R885" s="74">
        <f t="shared" si="166"/>
        <v>0</v>
      </c>
      <c r="S885" s="75">
        <f>IF(I885&gt;0,Q885-(SUM($J$7:J885)+$E$35),0)</f>
        <v>0</v>
      </c>
      <c r="T885" s="76">
        <f t="shared" si="167"/>
        <v>1</v>
      </c>
      <c r="U885" s="76">
        <f t="shared" si="168"/>
        <v>0</v>
      </c>
      <c r="V885" s="77">
        <f t="shared" si="160"/>
        <v>444</v>
      </c>
      <c r="W885" s="78">
        <f t="shared" si="161"/>
        <v>0</v>
      </c>
    </row>
    <row r="886" spans="9:23" x14ac:dyDescent="0.25">
      <c r="I886" s="79">
        <f t="shared" si="162"/>
        <v>0</v>
      </c>
      <c r="J886" s="72">
        <f t="shared" si="158"/>
        <v>0</v>
      </c>
      <c r="K886" s="80"/>
      <c r="L886" s="72">
        <f t="shared" si="169"/>
        <v>0</v>
      </c>
      <c r="M886" s="72">
        <f>0</f>
        <v>0</v>
      </c>
      <c r="N886" s="72">
        <f t="shared" si="163"/>
        <v>0</v>
      </c>
      <c r="O886" s="72">
        <f t="shared" si="164"/>
        <v>0</v>
      </c>
      <c r="P886" s="72">
        <f t="shared" si="165"/>
        <v>0</v>
      </c>
      <c r="Q886" s="72">
        <f t="shared" si="159"/>
        <v>0</v>
      </c>
      <c r="R886" s="74">
        <f t="shared" si="166"/>
        <v>0</v>
      </c>
      <c r="S886" s="75">
        <f>IF(I886&gt;0,Q886-(SUM($J$7:J886)+$E$35),0)</f>
        <v>0</v>
      </c>
      <c r="T886" s="76">
        <f t="shared" si="167"/>
        <v>1</v>
      </c>
      <c r="U886" s="76">
        <f t="shared" si="168"/>
        <v>0</v>
      </c>
      <c r="V886" s="77">
        <f t="shared" si="160"/>
        <v>444</v>
      </c>
      <c r="W886" s="78">
        <f t="shared" si="161"/>
        <v>0</v>
      </c>
    </row>
    <row r="887" spans="9:23" x14ac:dyDescent="0.25">
      <c r="I887" s="79">
        <f t="shared" si="162"/>
        <v>0</v>
      </c>
      <c r="J887" s="72">
        <f t="shared" si="158"/>
        <v>0</v>
      </c>
      <c r="K887" s="80"/>
      <c r="L887" s="72">
        <f t="shared" si="169"/>
        <v>0</v>
      </c>
      <c r="M887" s="72">
        <f>0</f>
        <v>0</v>
      </c>
      <c r="N887" s="72">
        <f t="shared" si="163"/>
        <v>0</v>
      </c>
      <c r="O887" s="72">
        <f t="shared" si="164"/>
        <v>0</v>
      </c>
      <c r="P887" s="72">
        <f t="shared" si="165"/>
        <v>0</v>
      </c>
      <c r="Q887" s="72">
        <f t="shared" si="159"/>
        <v>0</v>
      </c>
      <c r="R887" s="74">
        <f t="shared" si="166"/>
        <v>0</v>
      </c>
      <c r="S887" s="75">
        <f>IF(I887&gt;0,Q887-(SUM($J$7:J887)+$E$35),0)</f>
        <v>0</v>
      </c>
      <c r="T887" s="76">
        <f t="shared" si="167"/>
        <v>1</v>
      </c>
      <c r="U887" s="76">
        <f t="shared" si="168"/>
        <v>0</v>
      </c>
      <c r="V887" s="77">
        <f t="shared" si="160"/>
        <v>444</v>
      </c>
      <c r="W887" s="78">
        <f t="shared" si="161"/>
        <v>0</v>
      </c>
    </row>
    <row r="888" spans="9:23" x14ac:dyDescent="0.25">
      <c r="I888" s="79">
        <f t="shared" si="162"/>
        <v>0</v>
      </c>
      <c r="J888" s="72">
        <f t="shared" si="158"/>
        <v>0</v>
      </c>
      <c r="K888" s="80"/>
      <c r="L888" s="72">
        <f t="shared" si="169"/>
        <v>0</v>
      </c>
      <c r="M888" s="72">
        <f>0</f>
        <v>0</v>
      </c>
      <c r="N888" s="72">
        <f t="shared" si="163"/>
        <v>0</v>
      </c>
      <c r="O888" s="72">
        <f t="shared" si="164"/>
        <v>0</v>
      </c>
      <c r="P888" s="72">
        <f t="shared" si="165"/>
        <v>0</v>
      </c>
      <c r="Q888" s="72">
        <f t="shared" si="159"/>
        <v>0</v>
      </c>
      <c r="R888" s="74">
        <f t="shared" si="166"/>
        <v>0</v>
      </c>
      <c r="S888" s="75">
        <f>IF(I888&gt;0,Q888-(SUM($J$7:J888)+$E$35),0)</f>
        <v>0</v>
      </c>
      <c r="T888" s="76">
        <f t="shared" si="167"/>
        <v>1</v>
      </c>
      <c r="U888" s="76">
        <f t="shared" si="168"/>
        <v>0</v>
      </c>
      <c r="V888" s="77">
        <f t="shared" si="160"/>
        <v>444</v>
      </c>
      <c r="W888" s="78">
        <f t="shared" si="161"/>
        <v>0</v>
      </c>
    </row>
    <row r="889" spans="9:23" x14ac:dyDescent="0.25">
      <c r="I889" s="79">
        <f t="shared" si="162"/>
        <v>0</v>
      </c>
      <c r="J889" s="72">
        <f t="shared" si="158"/>
        <v>0</v>
      </c>
      <c r="K889" s="80"/>
      <c r="L889" s="72">
        <f t="shared" si="169"/>
        <v>0</v>
      </c>
      <c r="M889" s="72">
        <f>0</f>
        <v>0</v>
      </c>
      <c r="N889" s="72">
        <f t="shared" si="163"/>
        <v>0</v>
      </c>
      <c r="O889" s="72">
        <f t="shared" si="164"/>
        <v>0</v>
      </c>
      <c r="P889" s="72">
        <f t="shared" si="165"/>
        <v>0</v>
      </c>
      <c r="Q889" s="72">
        <f t="shared" si="159"/>
        <v>0</v>
      </c>
      <c r="R889" s="74">
        <f t="shared" si="166"/>
        <v>0</v>
      </c>
      <c r="S889" s="75">
        <f>IF(I889&gt;0,Q889-(SUM($J$7:J889)+$E$35),0)</f>
        <v>0</v>
      </c>
      <c r="T889" s="76">
        <f t="shared" si="167"/>
        <v>1</v>
      </c>
      <c r="U889" s="76">
        <f t="shared" si="168"/>
        <v>0</v>
      </c>
      <c r="V889" s="77">
        <f t="shared" si="160"/>
        <v>444</v>
      </c>
      <c r="W889" s="78">
        <f t="shared" si="161"/>
        <v>0</v>
      </c>
    </row>
    <row r="890" spans="9:23" x14ac:dyDescent="0.25">
      <c r="I890" s="79">
        <f t="shared" si="162"/>
        <v>0</v>
      </c>
      <c r="J890" s="72">
        <f t="shared" si="158"/>
        <v>0</v>
      </c>
      <c r="K890" s="80"/>
      <c r="L890" s="72">
        <f t="shared" si="169"/>
        <v>0</v>
      </c>
      <c r="M890" s="72">
        <f>0</f>
        <v>0</v>
      </c>
      <c r="N890" s="72">
        <f t="shared" si="163"/>
        <v>0</v>
      </c>
      <c r="O890" s="72">
        <f t="shared" si="164"/>
        <v>0</v>
      </c>
      <c r="P890" s="72">
        <f t="shared" si="165"/>
        <v>0</v>
      </c>
      <c r="Q890" s="72">
        <f t="shared" si="159"/>
        <v>0</v>
      </c>
      <c r="R890" s="74">
        <f t="shared" si="166"/>
        <v>0</v>
      </c>
      <c r="S890" s="75">
        <f>IF(I890&gt;0,Q890-(SUM($J$7:J890)+$E$35),0)</f>
        <v>0</v>
      </c>
      <c r="T890" s="76">
        <f t="shared" si="167"/>
        <v>1</v>
      </c>
      <c r="U890" s="76">
        <f t="shared" si="168"/>
        <v>0</v>
      </c>
      <c r="V890" s="77">
        <f t="shared" si="160"/>
        <v>444</v>
      </c>
      <c r="W890" s="78">
        <f t="shared" si="161"/>
        <v>0</v>
      </c>
    </row>
    <row r="891" spans="9:23" x14ac:dyDescent="0.25">
      <c r="I891" s="79">
        <f t="shared" si="162"/>
        <v>0</v>
      </c>
      <c r="J891" s="72">
        <f t="shared" si="158"/>
        <v>0</v>
      </c>
      <c r="K891" s="80"/>
      <c r="L891" s="72">
        <f t="shared" si="169"/>
        <v>0</v>
      </c>
      <c r="M891" s="72">
        <f>0</f>
        <v>0</v>
      </c>
      <c r="N891" s="72">
        <f t="shared" si="163"/>
        <v>0</v>
      </c>
      <c r="O891" s="72">
        <f t="shared" si="164"/>
        <v>0</v>
      </c>
      <c r="P891" s="72">
        <f t="shared" si="165"/>
        <v>0</v>
      </c>
      <c r="Q891" s="72">
        <f t="shared" si="159"/>
        <v>0</v>
      </c>
      <c r="R891" s="74">
        <f t="shared" si="166"/>
        <v>0</v>
      </c>
      <c r="S891" s="75">
        <f>IF(I891&gt;0,Q891-(SUM($J$7:J891)+$E$35),0)</f>
        <v>0</v>
      </c>
      <c r="T891" s="76">
        <f t="shared" si="167"/>
        <v>1</v>
      </c>
      <c r="U891" s="76">
        <f t="shared" si="168"/>
        <v>0</v>
      </c>
      <c r="V891" s="77">
        <f t="shared" si="160"/>
        <v>444</v>
      </c>
      <c r="W891" s="78">
        <f t="shared" si="161"/>
        <v>0</v>
      </c>
    </row>
    <row r="892" spans="9:23" x14ac:dyDescent="0.25">
      <c r="I892" s="79">
        <f t="shared" si="162"/>
        <v>0</v>
      </c>
      <c r="J892" s="72">
        <f t="shared" si="158"/>
        <v>0</v>
      </c>
      <c r="K892" s="80"/>
      <c r="L892" s="72">
        <f t="shared" si="169"/>
        <v>0</v>
      </c>
      <c r="M892" s="72">
        <f>0</f>
        <v>0</v>
      </c>
      <c r="N892" s="72">
        <f t="shared" si="163"/>
        <v>0</v>
      </c>
      <c r="O892" s="72">
        <f t="shared" si="164"/>
        <v>0</v>
      </c>
      <c r="P892" s="72">
        <f t="shared" si="165"/>
        <v>0</v>
      </c>
      <c r="Q892" s="72">
        <f t="shared" si="159"/>
        <v>0</v>
      </c>
      <c r="R892" s="74">
        <f t="shared" si="166"/>
        <v>0</v>
      </c>
      <c r="S892" s="75">
        <f>IF(I892&gt;0,Q892-(SUM($J$7:J892)+$E$35),0)</f>
        <v>0</v>
      </c>
      <c r="T892" s="76">
        <f t="shared" si="167"/>
        <v>1</v>
      </c>
      <c r="U892" s="76">
        <f t="shared" si="168"/>
        <v>0</v>
      </c>
      <c r="V892" s="77">
        <f t="shared" si="160"/>
        <v>444</v>
      </c>
      <c r="W892" s="78">
        <f t="shared" si="161"/>
        <v>0</v>
      </c>
    </row>
    <row r="893" spans="9:23" x14ac:dyDescent="0.25">
      <c r="I893" s="79">
        <f t="shared" si="162"/>
        <v>0</v>
      </c>
      <c r="J893" s="72">
        <f t="shared" si="158"/>
        <v>0</v>
      </c>
      <c r="K893" s="80"/>
      <c r="L893" s="72">
        <f t="shared" si="169"/>
        <v>0</v>
      </c>
      <c r="M893" s="72">
        <f>0</f>
        <v>0</v>
      </c>
      <c r="N893" s="72">
        <f t="shared" si="163"/>
        <v>0</v>
      </c>
      <c r="O893" s="72">
        <f t="shared" si="164"/>
        <v>0</v>
      </c>
      <c r="P893" s="72">
        <f t="shared" si="165"/>
        <v>0</v>
      </c>
      <c r="Q893" s="72">
        <f t="shared" si="159"/>
        <v>0</v>
      </c>
      <c r="R893" s="74">
        <f t="shared" si="166"/>
        <v>0</v>
      </c>
      <c r="S893" s="75">
        <f>IF(I893&gt;0,Q893-(SUM($J$7:J893)+$E$35),0)</f>
        <v>0</v>
      </c>
      <c r="T893" s="76">
        <f t="shared" si="167"/>
        <v>1</v>
      </c>
      <c r="U893" s="76">
        <f t="shared" si="168"/>
        <v>0</v>
      </c>
      <c r="V893" s="77">
        <f t="shared" si="160"/>
        <v>444</v>
      </c>
      <c r="W893" s="78">
        <f t="shared" si="161"/>
        <v>0</v>
      </c>
    </row>
    <row r="894" spans="9:23" x14ac:dyDescent="0.25">
      <c r="I894" s="79">
        <f t="shared" si="162"/>
        <v>0</v>
      </c>
      <c r="J894" s="72">
        <f t="shared" si="158"/>
        <v>0</v>
      </c>
      <c r="K894" s="80"/>
      <c r="L894" s="72">
        <f t="shared" si="169"/>
        <v>0</v>
      </c>
      <c r="M894" s="72">
        <f>0</f>
        <v>0</v>
      </c>
      <c r="N894" s="72">
        <f t="shared" si="163"/>
        <v>0</v>
      </c>
      <c r="O894" s="72">
        <f t="shared" si="164"/>
        <v>0</v>
      </c>
      <c r="P894" s="72">
        <f t="shared" si="165"/>
        <v>0</v>
      </c>
      <c r="Q894" s="72">
        <f t="shared" si="159"/>
        <v>0</v>
      </c>
      <c r="R894" s="74">
        <f t="shared" si="166"/>
        <v>0</v>
      </c>
      <c r="S894" s="75">
        <f>IF(I894&gt;0,Q894-(SUM($J$7:J894)+$E$35),0)</f>
        <v>0</v>
      </c>
      <c r="T894" s="76">
        <f t="shared" si="167"/>
        <v>1</v>
      </c>
      <c r="U894" s="76">
        <f t="shared" si="168"/>
        <v>0</v>
      </c>
      <c r="V894" s="77">
        <f t="shared" si="160"/>
        <v>444</v>
      </c>
      <c r="W894" s="78">
        <f t="shared" si="161"/>
        <v>0</v>
      </c>
    </row>
    <row r="895" spans="9:23" x14ac:dyDescent="0.25">
      <c r="I895" s="79">
        <f t="shared" si="162"/>
        <v>0</v>
      </c>
      <c r="J895" s="72">
        <f t="shared" si="158"/>
        <v>0</v>
      </c>
      <c r="K895" s="80"/>
      <c r="L895" s="72">
        <f t="shared" si="169"/>
        <v>0</v>
      </c>
      <c r="M895" s="72">
        <f>0</f>
        <v>0</v>
      </c>
      <c r="N895" s="72">
        <f t="shared" si="163"/>
        <v>0</v>
      </c>
      <c r="O895" s="72">
        <f t="shared" si="164"/>
        <v>0</v>
      </c>
      <c r="P895" s="72">
        <f t="shared" si="165"/>
        <v>0</v>
      </c>
      <c r="Q895" s="72">
        <f t="shared" si="159"/>
        <v>0</v>
      </c>
      <c r="R895" s="74">
        <f t="shared" si="166"/>
        <v>0</v>
      </c>
      <c r="S895" s="75">
        <f>IF(I895&gt;0,Q895-(SUM($J$7:J895)+$E$35),0)</f>
        <v>0</v>
      </c>
      <c r="T895" s="76">
        <f t="shared" si="167"/>
        <v>1</v>
      </c>
      <c r="U895" s="76">
        <f t="shared" si="168"/>
        <v>0</v>
      </c>
      <c r="V895" s="77">
        <f t="shared" si="160"/>
        <v>444</v>
      </c>
      <c r="W895" s="78">
        <f t="shared" si="161"/>
        <v>0</v>
      </c>
    </row>
    <row r="896" spans="9:23" x14ac:dyDescent="0.25">
      <c r="I896" s="79">
        <f t="shared" si="162"/>
        <v>0</v>
      </c>
      <c r="J896" s="72">
        <f t="shared" si="158"/>
        <v>0</v>
      </c>
      <c r="K896" s="80"/>
      <c r="L896" s="72">
        <f t="shared" si="169"/>
        <v>0</v>
      </c>
      <c r="M896" s="72">
        <f>0</f>
        <v>0</v>
      </c>
      <c r="N896" s="72">
        <f t="shared" si="163"/>
        <v>0</v>
      </c>
      <c r="O896" s="72">
        <f t="shared" si="164"/>
        <v>0</v>
      </c>
      <c r="P896" s="72">
        <f t="shared" si="165"/>
        <v>0</v>
      </c>
      <c r="Q896" s="72">
        <f t="shared" si="159"/>
        <v>0</v>
      </c>
      <c r="R896" s="74">
        <f t="shared" si="166"/>
        <v>0</v>
      </c>
      <c r="S896" s="75">
        <f>IF(I896&gt;0,Q896-(SUM($J$7:J896)+$E$35),0)</f>
        <v>0</v>
      </c>
      <c r="T896" s="76">
        <f t="shared" si="167"/>
        <v>1</v>
      </c>
      <c r="U896" s="76">
        <f t="shared" si="168"/>
        <v>0</v>
      </c>
      <c r="V896" s="77">
        <f t="shared" si="160"/>
        <v>444</v>
      </c>
      <c r="W896" s="78">
        <f t="shared" si="161"/>
        <v>0</v>
      </c>
    </row>
    <row r="897" spans="9:23" x14ac:dyDescent="0.25">
      <c r="I897" s="79">
        <f t="shared" si="162"/>
        <v>0</v>
      </c>
      <c r="J897" s="72">
        <f t="shared" si="158"/>
        <v>0</v>
      </c>
      <c r="K897" s="80"/>
      <c r="L897" s="72">
        <f t="shared" si="169"/>
        <v>0</v>
      </c>
      <c r="M897" s="72">
        <f>0</f>
        <v>0</v>
      </c>
      <c r="N897" s="72">
        <f t="shared" si="163"/>
        <v>0</v>
      </c>
      <c r="O897" s="72">
        <f t="shared" si="164"/>
        <v>0</v>
      </c>
      <c r="P897" s="72">
        <f t="shared" si="165"/>
        <v>0</v>
      </c>
      <c r="Q897" s="72">
        <f t="shared" si="159"/>
        <v>0</v>
      </c>
      <c r="R897" s="74">
        <f t="shared" si="166"/>
        <v>0</v>
      </c>
      <c r="S897" s="75">
        <f>IF(I897&gt;0,Q897-(SUM($J$7:J897)+$E$35),0)</f>
        <v>0</v>
      </c>
      <c r="T897" s="76">
        <f t="shared" si="167"/>
        <v>1</v>
      </c>
      <c r="U897" s="76">
        <f t="shared" si="168"/>
        <v>0</v>
      </c>
      <c r="V897" s="77">
        <f t="shared" si="160"/>
        <v>444</v>
      </c>
      <c r="W897" s="78">
        <f t="shared" si="161"/>
        <v>0</v>
      </c>
    </row>
    <row r="898" spans="9:23" x14ac:dyDescent="0.25">
      <c r="I898" s="79">
        <f t="shared" si="162"/>
        <v>0</v>
      </c>
      <c r="J898" s="72">
        <f t="shared" si="158"/>
        <v>0</v>
      </c>
      <c r="K898" s="80"/>
      <c r="L898" s="72">
        <f t="shared" si="169"/>
        <v>0</v>
      </c>
      <c r="M898" s="72">
        <f>0</f>
        <v>0</v>
      </c>
      <c r="N898" s="72">
        <f t="shared" si="163"/>
        <v>0</v>
      </c>
      <c r="O898" s="72">
        <f t="shared" si="164"/>
        <v>0</v>
      </c>
      <c r="P898" s="72">
        <f t="shared" si="165"/>
        <v>0</v>
      </c>
      <c r="Q898" s="72">
        <f t="shared" si="159"/>
        <v>0</v>
      </c>
      <c r="R898" s="74">
        <f t="shared" si="166"/>
        <v>0</v>
      </c>
      <c r="S898" s="75">
        <f>IF(I898&gt;0,Q898-(SUM($J$7:J898)+$E$35),0)</f>
        <v>0</v>
      </c>
      <c r="T898" s="76">
        <f t="shared" si="167"/>
        <v>1</v>
      </c>
      <c r="U898" s="76">
        <f t="shared" si="168"/>
        <v>0</v>
      </c>
      <c r="V898" s="77">
        <f t="shared" si="160"/>
        <v>444</v>
      </c>
      <c r="W898" s="78">
        <f t="shared" si="161"/>
        <v>0</v>
      </c>
    </row>
    <row r="899" spans="9:23" x14ac:dyDescent="0.25">
      <c r="I899" s="79">
        <f t="shared" si="162"/>
        <v>0</v>
      </c>
      <c r="J899" s="72">
        <f t="shared" si="158"/>
        <v>0</v>
      </c>
      <c r="K899" s="80"/>
      <c r="L899" s="72">
        <f t="shared" si="169"/>
        <v>0</v>
      </c>
      <c r="M899" s="72">
        <f>0</f>
        <v>0</v>
      </c>
      <c r="N899" s="72">
        <f t="shared" si="163"/>
        <v>0</v>
      </c>
      <c r="O899" s="72">
        <f t="shared" si="164"/>
        <v>0</v>
      </c>
      <c r="P899" s="72">
        <f t="shared" si="165"/>
        <v>0</v>
      </c>
      <c r="Q899" s="72">
        <f t="shared" si="159"/>
        <v>0</v>
      </c>
      <c r="R899" s="74">
        <f t="shared" si="166"/>
        <v>0</v>
      </c>
      <c r="S899" s="75">
        <f>IF(I899&gt;0,Q899-(SUM($J$7:J899)+$E$35),0)</f>
        <v>0</v>
      </c>
      <c r="T899" s="76">
        <f t="shared" si="167"/>
        <v>1</v>
      </c>
      <c r="U899" s="76">
        <f t="shared" si="168"/>
        <v>0</v>
      </c>
      <c r="V899" s="77">
        <f t="shared" si="160"/>
        <v>444</v>
      </c>
      <c r="W899" s="78">
        <f t="shared" si="161"/>
        <v>0</v>
      </c>
    </row>
    <row r="900" spans="9:23" x14ac:dyDescent="0.25">
      <c r="I900" s="79">
        <f t="shared" si="162"/>
        <v>0</v>
      </c>
      <c r="J900" s="72">
        <f t="shared" si="158"/>
        <v>0</v>
      </c>
      <c r="K900" s="80"/>
      <c r="L900" s="72">
        <f t="shared" si="169"/>
        <v>0</v>
      </c>
      <c r="M900" s="72">
        <f>0</f>
        <v>0</v>
      </c>
      <c r="N900" s="72">
        <f t="shared" si="163"/>
        <v>0</v>
      </c>
      <c r="O900" s="72">
        <f t="shared" si="164"/>
        <v>0</v>
      </c>
      <c r="P900" s="72">
        <f t="shared" si="165"/>
        <v>0</v>
      </c>
      <c r="Q900" s="72">
        <f t="shared" si="159"/>
        <v>0</v>
      </c>
      <c r="R900" s="74">
        <f t="shared" si="166"/>
        <v>0</v>
      </c>
      <c r="S900" s="75">
        <f>IF(I900&gt;0,Q900-(SUM($J$7:J900)+$E$35),0)</f>
        <v>0</v>
      </c>
      <c r="T900" s="76">
        <f t="shared" si="167"/>
        <v>1</v>
      </c>
      <c r="U900" s="76">
        <f t="shared" si="168"/>
        <v>0</v>
      </c>
      <c r="V900" s="77">
        <f t="shared" si="160"/>
        <v>444</v>
      </c>
      <c r="W900" s="78">
        <f t="shared" si="161"/>
        <v>0</v>
      </c>
    </row>
    <row r="901" spans="9:23" x14ac:dyDescent="0.25">
      <c r="I901" s="79">
        <f t="shared" si="162"/>
        <v>0</v>
      </c>
      <c r="J901" s="72">
        <f t="shared" si="158"/>
        <v>0</v>
      </c>
      <c r="K901" s="80"/>
      <c r="L901" s="72">
        <f t="shared" si="169"/>
        <v>0</v>
      </c>
      <c r="M901" s="72">
        <f>0</f>
        <v>0</v>
      </c>
      <c r="N901" s="72">
        <f t="shared" si="163"/>
        <v>0</v>
      </c>
      <c r="O901" s="72">
        <f t="shared" si="164"/>
        <v>0</v>
      </c>
      <c r="P901" s="72">
        <f t="shared" si="165"/>
        <v>0</v>
      </c>
      <c r="Q901" s="72">
        <f t="shared" si="159"/>
        <v>0</v>
      </c>
      <c r="R901" s="74">
        <f t="shared" si="166"/>
        <v>0</v>
      </c>
      <c r="S901" s="75">
        <f>IF(I901&gt;0,Q901-(SUM($J$7:J901)+$E$35),0)</f>
        <v>0</v>
      </c>
      <c r="T901" s="76">
        <f t="shared" si="167"/>
        <v>1</v>
      </c>
      <c r="U901" s="76">
        <f t="shared" si="168"/>
        <v>0</v>
      </c>
      <c r="V901" s="77">
        <f t="shared" si="160"/>
        <v>444</v>
      </c>
      <c r="W901" s="78">
        <f t="shared" si="161"/>
        <v>0</v>
      </c>
    </row>
    <row r="902" spans="9:23" x14ac:dyDescent="0.25">
      <c r="I902" s="79">
        <f t="shared" si="162"/>
        <v>0</v>
      </c>
      <c r="J902" s="72">
        <f t="shared" si="158"/>
        <v>0</v>
      </c>
      <c r="K902" s="80"/>
      <c r="L902" s="72">
        <f t="shared" si="169"/>
        <v>0</v>
      </c>
      <c r="M902" s="72">
        <f>0</f>
        <v>0</v>
      </c>
      <c r="N902" s="72">
        <f t="shared" si="163"/>
        <v>0</v>
      </c>
      <c r="O902" s="72">
        <f t="shared" si="164"/>
        <v>0</v>
      </c>
      <c r="P902" s="72">
        <f t="shared" si="165"/>
        <v>0</v>
      </c>
      <c r="Q902" s="72">
        <f t="shared" si="159"/>
        <v>0</v>
      </c>
      <c r="R902" s="74">
        <f t="shared" si="166"/>
        <v>0</v>
      </c>
      <c r="S902" s="75">
        <f>IF(I902&gt;0,Q902-(SUM($J$7:J902)+$E$35),0)</f>
        <v>0</v>
      </c>
      <c r="T902" s="76">
        <f t="shared" si="167"/>
        <v>1</v>
      </c>
      <c r="U902" s="76">
        <f t="shared" si="168"/>
        <v>0</v>
      </c>
      <c r="V902" s="77">
        <f t="shared" si="160"/>
        <v>444</v>
      </c>
      <c r="W902" s="78">
        <f t="shared" si="161"/>
        <v>0</v>
      </c>
    </row>
    <row r="903" spans="9:23" x14ac:dyDescent="0.25">
      <c r="I903" s="79">
        <f t="shared" si="162"/>
        <v>0</v>
      </c>
      <c r="J903" s="72">
        <f t="shared" ref="J903:J966" si="170">(IF(I903&gt;0,$J$5,0))</f>
        <v>0</v>
      </c>
      <c r="K903" s="80"/>
      <c r="L903" s="72">
        <f t="shared" si="169"/>
        <v>0</v>
      </c>
      <c r="M903" s="72">
        <f>0</f>
        <v>0</v>
      </c>
      <c r="N903" s="72">
        <f t="shared" si="163"/>
        <v>0</v>
      </c>
      <c r="O903" s="72">
        <f t="shared" si="164"/>
        <v>0</v>
      </c>
      <c r="P903" s="72">
        <f t="shared" si="165"/>
        <v>0</v>
      </c>
      <c r="Q903" s="72">
        <f t="shared" ref="Q903:Q966" si="171">O903+P903</f>
        <v>0</v>
      </c>
      <c r="R903" s="74">
        <f t="shared" si="166"/>
        <v>0</v>
      </c>
      <c r="S903" s="75">
        <f>IF(I903&gt;0,Q903-(SUM($J$7:J903)+$E$35),0)</f>
        <v>0</v>
      </c>
      <c r="T903" s="76">
        <f t="shared" si="167"/>
        <v>1</v>
      </c>
      <c r="U903" s="76">
        <f t="shared" si="168"/>
        <v>0</v>
      </c>
      <c r="V903" s="77">
        <f t="shared" ref="V903:V966" si="172">$I$5-I904</f>
        <v>444</v>
      </c>
      <c r="W903" s="78">
        <f t="shared" ref="W903:W966" si="173">Q903</f>
        <v>0</v>
      </c>
    </row>
    <row r="904" spans="9:23" x14ac:dyDescent="0.25">
      <c r="I904" s="79">
        <f t="shared" ref="I904:I967" si="174">IF(I903-1&gt;0,I903-1,0)</f>
        <v>0</v>
      </c>
      <c r="J904" s="72">
        <f t="shared" si="170"/>
        <v>0</v>
      </c>
      <c r="K904" s="80"/>
      <c r="L904" s="72">
        <f t="shared" si="169"/>
        <v>0</v>
      </c>
      <c r="M904" s="72">
        <f>0</f>
        <v>0</v>
      </c>
      <c r="N904" s="72">
        <f t="shared" ref="N904:N967" si="175">IF(I904&gt;0,O904*($N$5/12),0)</f>
        <v>0</v>
      </c>
      <c r="O904" s="72">
        <f t="shared" ref="O904:O967" si="176">IF(I904&gt;0,(Q903+R904)*(1-($N$5/12)),0)</f>
        <v>0</v>
      </c>
      <c r="P904" s="72">
        <f t="shared" ref="P904:P967" si="177">O904*($B$15/12)</f>
        <v>0</v>
      </c>
      <c r="Q904" s="72">
        <f t="shared" si="171"/>
        <v>0</v>
      </c>
      <c r="R904" s="74">
        <f t="shared" ref="R904:R967" si="178">IF(I904&gt;0,(J904-K904-L904-M904),0)</f>
        <v>0</v>
      </c>
      <c r="S904" s="75">
        <f>IF(I904&gt;0,Q904-(SUM($J$7:J904)+$E$35),0)</f>
        <v>0</v>
      </c>
      <c r="T904" s="76">
        <f t="shared" ref="T904:T967" si="179">IF(S904&lt;0,0,1)</f>
        <v>1</v>
      </c>
      <c r="U904" s="76">
        <f t="shared" ref="U904:U967" si="180">T905-T904</f>
        <v>0</v>
      </c>
      <c r="V904" s="77">
        <f t="shared" si="172"/>
        <v>444</v>
      </c>
      <c r="W904" s="78">
        <f t="shared" si="173"/>
        <v>0</v>
      </c>
    </row>
    <row r="905" spans="9:23" x14ac:dyDescent="0.25">
      <c r="I905" s="79">
        <f t="shared" si="174"/>
        <v>0</v>
      </c>
      <c r="J905" s="72">
        <f t="shared" si="170"/>
        <v>0</v>
      </c>
      <c r="K905" s="80"/>
      <c r="L905" s="72">
        <f t="shared" si="169"/>
        <v>0</v>
      </c>
      <c r="M905" s="72">
        <f>0</f>
        <v>0</v>
      </c>
      <c r="N905" s="72">
        <f t="shared" si="175"/>
        <v>0</v>
      </c>
      <c r="O905" s="72">
        <f t="shared" si="176"/>
        <v>0</v>
      </c>
      <c r="P905" s="72">
        <f t="shared" si="177"/>
        <v>0</v>
      </c>
      <c r="Q905" s="72">
        <f t="shared" si="171"/>
        <v>0</v>
      </c>
      <c r="R905" s="74">
        <f t="shared" si="178"/>
        <v>0</v>
      </c>
      <c r="S905" s="75">
        <f>IF(I905&gt;0,Q905-(SUM($J$7:J905)+$E$35),0)</f>
        <v>0</v>
      </c>
      <c r="T905" s="76">
        <f t="shared" si="179"/>
        <v>1</v>
      </c>
      <c r="U905" s="76">
        <f t="shared" si="180"/>
        <v>0</v>
      </c>
      <c r="V905" s="77">
        <f t="shared" si="172"/>
        <v>444</v>
      </c>
      <c r="W905" s="78">
        <f t="shared" si="173"/>
        <v>0</v>
      </c>
    </row>
    <row r="906" spans="9:23" x14ac:dyDescent="0.25">
      <c r="I906" s="79">
        <f t="shared" si="174"/>
        <v>0</v>
      </c>
      <c r="J906" s="72">
        <f t="shared" si="170"/>
        <v>0</v>
      </c>
      <c r="K906" s="80"/>
      <c r="L906" s="72">
        <f t="shared" si="169"/>
        <v>0</v>
      </c>
      <c r="M906" s="72">
        <f>0</f>
        <v>0</v>
      </c>
      <c r="N906" s="72">
        <f t="shared" si="175"/>
        <v>0</v>
      </c>
      <c r="O906" s="72">
        <f t="shared" si="176"/>
        <v>0</v>
      </c>
      <c r="P906" s="72">
        <f t="shared" si="177"/>
        <v>0</v>
      </c>
      <c r="Q906" s="72">
        <f t="shared" si="171"/>
        <v>0</v>
      </c>
      <c r="R906" s="74">
        <f t="shared" si="178"/>
        <v>0</v>
      </c>
      <c r="S906" s="75">
        <f>IF(I906&gt;0,Q906-(SUM($J$7:J906)+$E$35),0)</f>
        <v>0</v>
      </c>
      <c r="T906" s="76">
        <f t="shared" si="179"/>
        <v>1</v>
      </c>
      <c r="U906" s="76">
        <f t="shared" si="180"/>
        <v>0</v>
      </c>
      <c r="V906" s="77">
        <f t="shared" si="172"/>
        <v>444</v>
      </c>
      <c r="W906" s="78">
        <f t="shared" si="173"/>
        <v>0</v>
      </c>
    </row>
    <row r="907" spans="9:23" x14ac:dyDescent="0.25">
      <c r="I907" s="79">
        <f t="shared" si="174"/>
        <v>0</v>
      </c>
      <c r="J907" s="72">
        <f t="shared" si="170"/>
        <v>0</v>
      </c>
      <c r="K907" s="80"/>
      <c r="L907" s="72">
        <f t="shared" si="169"/>
        <v>0</v>
      </c>
      <c r="M907" s="72">
        <f>0</f>
        <v>0</v>
      </c>
      <c r="N907" s="72">
        <f t="shared" si="175"/>
        <v>0</v>
      </c>
      <c r="O907" s="72">
        <f t="shared" si="176"/>
        <v>0</v>
      </c>
      <c r="P907" s="72">
        <f t="shared" si="177"/>
        <v>0</v>
      </c>
      <c r="Q907" s="72">
        <f t="shared" si="171"/>
        <v>0</v>
      </c>
      <c r="R907" s="74">
        <f t="shared" si="178"/>
        <v>0</v>
      </c>
      <c r="S907" s="75">
        <f>IF(I907&gt;0,Q907-(SUM($J$7:J907)+$E$35),0)</f>
        <v>0</v>
      </c>
      <c r="T907" s="76">
        <f t="shared" si="179"/>
        <v>1</v>
      </c>
      <c r="U907" s="76">
        <f t="shared" si="180"/>
        <v>0</v>
      </c>
      <c r="V907" s="77">
        <f t="shared" si="172"/>
        <v>444</v>
      </c>
      <c r="W907" s="78">
        <f t="shared" si="173"/>
        <v>0</v>
      </c>
    </row>
    <row r="908" spans="9:23" x14ac:dyDescent="0.25">
      <c r="I908" s="79">
        <f t="shared" si="174"/>
        <v>0</v>
      </c>
      <c r="J908" s="72">
        <f t="shared" si="170"/>
        <v>0</v>
      </c>
      <c r="K908" s="80"/>
      <c r="L908" s="72">
        <f t="shared" si="169"/>
        <v>0</v>
      </c>
      <c r="M908" s="72">
        <f>0</f>
        <v>0</v>
      </c>
      <c r="N908" s="72">
        <f t="shared" si="175"/>
        <v>0</v>
      </c>
      <c r="O908" s="72">
        <f t="shared" si="176"/>
        <v>0</v>
      </c>
      <c r="P908" s="72">
        <f t="shared" si="177"/>
        <v>0</v>
      </c>
      <c r="Q908" s="72">
        <f t="shared" si="171"/>
        <v>0</v>
      </c>
      <c r="R908" s="74">
        <f t="shared" si="178"/>
        <v>0</v>
      </c>
      <c r="S908" s="75">
        <f>IF(I908&gt;0,Q908-(SUM($J$7:J908)+$E$35),0)</f>
        <v>0</v>
      </c>
      <c r="T908" s="76">
        <f t="shared" si="179"/>
        <v>1</v>
      </c>
      <c r="U908" s="76">
        <f t="shared" si="180"/>
        <v>0</v>
      </c>
      <c r="V908" s="77">
        <f t="shared" si="172"/>
        <v>444</v>
      </c>
      <c r="W908" s="78">
        <f t="shared" si="173"/>
        <v>0</v>
      </c>
    </row>
    <row r="909" spans="9:23" x14ac:dyDescent="0.25">
      <c r="I909" s="79">
        <f t="shared" si="174"/>
        <v>0</v>
      </c>
      <c r="J909" s="72">
        <f t="shared" si="170"/>
        <v>0</v>
      </c>
      <c r="K909" s="80"/>
      <c r="L909" s="72">
        <f t="shared" si="169"/>
        <v>0</v>
      </c>
      <c r="M909" s="72">
        <f>0</f>
        <v>0</v>
      </c>
      <c r="N909" s="72">
        <f t="shared" si="175"/>
        <v>0</v>
      </c>
      <c r="O909" s="72">
        <f t="shared" si="176"/>
        <v>0</v>
      </c>
      <c r="P909" s="72">
        <f t="shared" si="177"/>
        <v>0</v>
      </c>
      <c r="Q909" s="72">
        <f t="shared" si="171"/>
        <v>0</v>
      </c>
      <c r="R909" s="74">
        <f t="shared" si="178"/>
        <v>0</v>
      </c>
      <c r="S909" s="75">
        <f>IF(I909&gt;0,Q909-(SUM($J$7:J909)+$E$35),0)</f>
        <v>0</v>
      </c>
      <c r="T909" s="76">
        <f t="shared" si="179"/>
        <v>1</v>
      </c>
      <c r="U909" s="76">
        <f t="shared" si="180"/>
        <v>0</v>
      </c>
      <c r="V909" s="77">
        <f t="shared" si="172"/>
        <v>444</v>
      </c>
      <c r="W909" s="78">
        <f t="shared" si="173"/>
        <v>0</v>
      </c>
    </row>
    <row r="910" spans="9:23" x14ac:dyDescent="0.25">
      <c r="I910" s="79">
        <f t="shared" si="174"/>
        <v>0</v>
      </c>
      <c r="J910" s="72">
        <f t="shared" si="170"/>
        <v>0</v>
      </c>
      <c r="K910" s="80"/>
      <c r="L910" s="72">
        <f t="shared" si="169"/>
        <v>0</v>
      </c>
      <c r="M910" s="72">
        <f>0</f>
        <v>0</v>
      </c>
      <c r="N910" s="72">
        <f t="shared" si="175"/>
        <v>0</v>
      </c>
      <c r="O910" s="72">
        <f t="shared" si="176"/>
        <v>0</v>
      </c>
      <c r="P910" s="72">
        <f t="shared" si="177"/>
        <v>0</v>
      </c>
      <c r="Q910" s="72">
        <f t="shared" si="171"/>
        <v>0</v>
      </c>
      <c r="R910" s="74">
        <f t="shared" si="178"/>
        <v>0</v>
      </c>
      <c r="S910" s="75">
        <f>IF(I910&gt;0,Q910-(SUM($J$7:J910)+$E$35),0)</f>
        <v>0</v>
      </c>
      <c r="T910" s="76">
        <f t="shared" si="179"/>
        <v>1</v>
      </c>
      <c r="U910" s="76">
        <f t="shared" si="180"/>
        <v>0</v>
      </c>
      <c r="V910" s="77">
        <f t="shared" si="172"/>
        <v>444</v>
      </c>
      <c r="W910" s="78">
        <f t="shared" si="173"/>
        <v>0</v>
      </c>
    </row>
    <row r="911" spans="9:23" x14ac:dyDescent="0.25">
      <c r="I911" s="79">
        <f t="shared" si="174"/>
        <v>0</v>
      </c>
      <c r="J911" s="72">
        <f t="shared" si="170"/>
        <v>0</v>
      </c>
      <c r="K911" s="80"/>
      <c r="L911" s="72">
        <f t="shared" si="169"/>
        <v>0</v>
      </c>
      <c r="M911" s="72">
        <f>0</f>
        <v>0</v>
      </c>
      <c r="N911" s="72">
        <f t="shared" si="175"/>
        <v>0</v>
      </c>
      <c r="O911" s="72">
        <f t="shared" si="176"/>
        <v>0</v>
      </c>
      <c r="P911" s="72">
        <f t="shared" si="177"/>
        <v>0</v>
      </c>
      <c r="Q911" s="72">
        <f t="shared" si="171"/>
        <v>0</v>
      </c>
      <c r="R911" s="74">
        <f t="shared" si="178"/>
        <v>0</v>
      </c>
      <c r="S911" s="75">
        <f>IF(I911&gt;0,Q911-(SUM($J$7:J911)+$E$35),0)</f>
        <v>0</v>
      </c>
      <c r="T911" s="76">
        <f t="shared" si="179"/>
        <v>1</v>
      </c>
      <c r="U911" s="76">
        <f t="shared" si="180"/>
        <v>0</v>
      </c>
      <c r="V911" s="77">
        <f t="shared" si="172"/>
        <v>444</v>
      </c>
      <c r="W911" s="78">
        <f t="shared" si="173"/>
        <v>0</v>
      </c>
    </row>
    <row r="912" spans="9:23" x14ac:dyDescent="0.25">
      <c r="I912" s="79">
        <f t="shared" si="174"/>
        <v>0</v>
      </c>
      <c r="J912" s="72">
        <f t="shared" si="170"/>
        <v>0</v>
      </c>
      <c r="K912" s="80"/>
      <c r="L912" s="72">
        <f t="shared" si="169"/>
        <v>0</v>
      </c>
      <c r="M912" s="72">
        <f>0</f>
        <v>0</v>
      </c>
      <c r="N912" s="72">
        <f t="shared" si="175"/>
        <v>0</v>
      </c>
      <c r="O912" s="72">
        <f t="shared" si="176"/>
        <v>0</v>
      </c>
      <c r="P912" s="72">
        <f t="shared" si="177"/>
        <v>0</v>
      </c>
      <c r="Q912" s="72">
        <f t="shared" si="171"/>
        <v>0</v>
      </c>
      <c r="R912" s="74">
        <f t="shared" si="178"/>
        <v>0</v>
      </c>
      <c r="S912" s="75">
        <f>IF(I912&gt;0,Q912-(SUM($J$7:J912)+$E$35),0)</f>
        <v>0</v>
      </c>
      <c r="T912" s="76">
        <f t="shared" si="179"/>
        <v>1</v>
      </c>
      <c r="U912" s="76">
        <f t="shared" si="180"/>
        <v>0</v>
      </c>
      <c r="V912" s="77">
        <f t="shared" si="172"/>
        <v>444</v>
      </c>
      <c r="W912" s="78">
        <f t="shared" si="173"/>
        <v>0</v>
      </c>
    </row>
    <row r="913" spans="9:23" x14ac:dyDescent="0.25">
      <c r="I913" s="79">
        <f t="shared" si="174"/>
        <v>0</v>
      </c>
      <c r="J913" s="72">
        <f t="shared" si="170"/>
        <v>0</v>
      </c>
      <c r="K913" s="80"/>
      <c r="L913" s="72">
        <f t="shared" si="169"/>
        <v>0</v>
      </c>
      <c r="M913" s="72">
        <f>0</f>
        <v>0</v>
      </c>
      <c r="N913" s="72">
        <f t="shared" si="175"/>
        <v>0</v>
      </c>
      <c r="O913" s="72">
        <f t="shared" si="176"/>
        <v>0</v>
      </c>
      <c r="P913" s="72">
        <f t="shared" si="177"/>
        <v>0</v>
      </c>
      <c r="Q913" s="72">
        <f t="shared" si="171"/>
        <v>0</v>
      </c>
      <c r="R913" s="74">
        <f t="shared" si="178"/>
        <v>0</v>
      </c>
      <c r="S913" s="75">
        <f>IF(I913&gt;0,Q913-(SUM($J$7:J913)+$E$35),0)</f>
        <v>0</v>
      </c>
      <c r="T913" s="76">
        <f t="shared" si="179"/>
        <v>1</v>
      </c>
      <c r="U913" s="76">
        <f t="shared" si="180"/>
        <v>0</v>
      </c>
      <c r="V913" s="77">
        <f t="shared" si="172"/>
        <v>444</v>
      </c>
      <c r="W913" s="78">
        <f t="shared" si="173"/>
        <v>0</v>
      </c>
    </row>
    <row r="914" spans="9:23" x14ac:dyDescent="0.25">
      <c r="I914" s="79">
        <f t="shared" si="174"/>
        <v>0</v>
      </c>
      <c r="J914" s="72">
        <f t="shared" si="170"/>
        <v>0</v>
      </c>
      <c r="K914" s="80"/>
      <c r="L914" s="72">
        <f t="shared" si="169"/>
        <v>0</v>
      </c>
      <c r="M914" s="72">
        <f>0</f>
        <v>0</v>
      </c>
      <c r="N914" s="72">
        <f t="shared" si="175"/>
        <v>0</v>
      </c>
      <c r="O914" s="72">
        <f t="shared" si="176"/>
        <v>0</v>
      </c>
      <c r="P914" s="72">
        <f t="shared" si="177"/>
        <v>0</v>
      </c>
      <c r="Q914" s="72">
        <f t="shared" si="171"/>
        <v>0</v>
      </c>
      <c r="R914" s="74">
        <f t="shared" si="178"/>
        <v>0</v>
      </c>
      <c r="S914" s="75">
        <f>IF(I914&gt;0,Q914-(SUM($J$7:J914)+$E$35),0)</f>
        <v>0</v>
      </c>
      <c r="T914" s="76">
        <f t="shared" si="179"/>
        <v>1</v>
      </c>
      <c r="U914" s="76">
        <f t="shared" si="180"/>
        <v>0</v>
      </c>
      <c r="V914" s="77">
        <f t="shared" si="172"/>
        <v>444</v>
      </c>
      <c r="W914" s="78">
        <f t="shared" si="173"/>
        <v>0</v>
      </c>
    </row>
    <row r="915" spans="9:23" x14ac:dyDescent="0.25">
      <c r="I915" s="79">
        <f t="shared" si="174"/>
        <v>0</v>
      </c>
      <c r="J915" s="72">
        <f t="shared" si="170"/>
        <v>0</v>
      </c>
      <c r="K915" s="80"/>
      <c r="L915" s="72">
        <f t="shared" si="169"/>
        <v>0</v>
      </c>
      <c r="M915" s="72">
        <f>0</f>
        <v>0</v>
      </c>
      <c r="N915" s="72">
        <f t="shared" si="175"/>
        <v>0</v>
      </c>
      <c r="O915" s="72">
        <f t="shared" si="176"/>
        <v>0</v>
      </c>
      <c r="P915" s="72">
        <f t="shared" si="177"/>
        <v>0</v>
      </c>
      <c r="Q915" s="72">
        <f t="shared" si="171"/>
        <v>0</v>
      </c>
      <c r="R915" s="74">
        <f t="shared" si="178"/>
        <v>0</v>
      </c>
      <c r="S915" s="75">
        <f>IF(I915&gt;0,Q915-(SUM($J$7:J915)+$E$35),0)</f>
        <v>0</v>
      </c>
      <c r="T915" s="76">
        <f t="shared" si="179"/>
        <v>1</v>
      </c>
      <c r="U915" s="76">
        <f t="shared" si="180"/>
        <v>0</v>
      </c>
      <c r="V915" s="77">
        <f t="shared" si="172"/>
        <v>444</v>
      </c>
      <c r="W915" s="78">
        <f t="shared" si="173"/>
        <v>0</v>
      </c>
    </row>
    <row r="916" spans="9:23" x14ac:dyDescent="0.25">
      <c r="I916" s="79">
        <f t="shared" si="174"/>
        <v>0</v>
      </c>
      <c r="J916" s="72">
        <f t="shared" si="170"/>
        <v>0</v>
      </c>
      <c r="K916" s="80"/>
      <c r="L916" s="72">
        <f t="shared" si="169"/>
        <v>0</v>
      </c>
      <c r="M916" s="72">
        <f>0</f>
        <v>0</v>
      </c>
      <c r="N916" s="72">
        <f t="shared" si="175"/>
        <v>0</v>
      </c>
      <c r="O916" s="72">
        <f t="shared" si="176"/>
        <v>0</v>
      </c>
      <c r="P916" s="72">
        <f t="shared" si="177"/>
        <v>0</v>
      </c>
      <c r="Q916" s="72">
        <f t="shared" si="171"/>
        <v>0</v>
      </c>
      <c r="R916" s="74">
        <f t="shared" si="178"/>
        <v>0</v>
      </c>
      <c r="S916" s="75">
        <f>IF(I916&gt;0,Q916-(SUM($J$7:J916)+$E$35),0)</f>
        <v>0</v>
      </c>
      <c r="T916" s="76">
        <f t="shared" si="179"/>
        <v>1</v>
      </c>
      <c r="U916" s="76">
        <f t="shared" si="180"/>
        <v>0</v>
      </c>
      <c r="V916" s="77">
        <f t="shared" si="172"/>
        <v>444</v>
      </c>
      <c r="W916" s="78">
        <f t="shared" si="173"/>
        <v>0</v>
      </c>
    </row>
    <row r="917" spans="9:23" x14ac:dyDescent="0.25">
      <c r="I917" s="79">
        <f t="shared" si="174"/>
        <v>0</v>
      </c>
      <c r="J917" s="72">
        <f t="shared" si="170"/>
        <v>0</v>
      </c>
      <c r="K917" s="80"/>
      <c r="L917" s="72">
        <f t="shared" si="169"/>
        <v>0</v>
      </c>
      <c r="M917" s="72">
        <f>0</f>
        <v>0</v>
      </c>
      <c r="N917" s="72">
        <f t="shared" si="175"/>
        <v>0</v>
      </c>
      <c r="O917" s="72">
        <f t="shared" si="176"/>
        <v>0</v>
      </c>
      <c r="P917" s="72">
        <f t="shared" si="177"/>
        <v>0</v>
      </c>
      <c r="Q917" s="72">
        <f t="shared" si="171"/>
        <v>0</v>
      </c>
      <c r="R917" s="74">
        <f t="shared" si="178"/>
        <v>0</v>
      </c>
      <c r="S917" s="75">
        <f>IF(I917&gt;0,Q917-(SUM($J$7:J917)+$E$35),0)</f>
        <v>0</v>
      </c>
      <c r="T917" s="76">
        <f t="shared" si="179"/>
        <v>1</v>
      </c>
      <c r="U917" s="76">
        <f t="shared" si="180"/>
        <v>0</v>
      </c>
      <c r="V917" s="77">
        <f t="shared" si="172"/>
        <v>444</v>
      </c>
      <c r="W917" s="78">
        <f t="shared" si="173"/>
        <v>0</v>
      </c>
    </row>
    <row r="918" spans="9:23" x14ac:dyDescent="0.25">
      <c r="I918" s="79">
        <f t="shared" si="174"/>
        <v>0</v>
      </c>
      <c r="J918" s="72">
        <f t="shared" si="170"/>
        <v>0</v>
      </c>
      <c r="K918" s="80"/>
      <c r="L918" s="72">
        <f t="shared" si="169"/>
        <v>0</v>
      </c>
      <c r="M918" s="72">
        <f>0</f>
        <v>0</v>
      </c>
      <c r="N918" s="72">
        <f t="shared" si="175"/>
        <v>0</v>
      </c>
      <c r="O918" s="72">
        <f t="shared" si="176"/>
        <v>0</v>
      </c>
      <c r="P918" s="72">
        <f t="shared" si="177"/>
        <v>0</v>
      </c>
      <c r="Q918" s="72">
        <f t="shared" si="171"/>
        <v>0</v>
      </c>
      <c r="R918" s="74">
        <f t="shared" si="178"/>
        <v>0</v>
      </c>
      <c r="S918" s="75">
        <f>IF(I918&gt;0,Q918-(SUM($J$7:J918)+$E$35),0)</f>
        <v>0</v>
      </c>
      <c r="T918" s="76">
        <f t="shared" si="179"/>
        <v>1</v>
      </c>
      <c r="U918" s="76">
        <f t="shared" si="180"/>
        <v>0</v>
      </c>
      <c r="V918" s="77">
        <f t="shared" si="172"/>
        <v>444</v>
      </c>
      <c r="W918" s="78">
        <f t="shared" si="173"/>
        <v>0</v>
      </c>
    </row>
    <row r="919" spans="9:23" x14ac:dyDescent="0.25">
      <c r="I919" s="79">
        <f t="shared" si="174"/>
        <v>0</v>
      </c>
      <c r="J919" s="72">
        <f t="shared" si="170"/>
        <v>0</v>
      </c>
      <c r="K919" s="80"/>
      <c r="L919" s="72">
        <f t="shared" si="169"/>
        <v>0</v>
      </c>
      <c r="M919" s="72">
        <f>0</f>
        <v>0</v>
      </c>
      <c r="N919" s="72">
        <f t="shared" si="175"/>
        <v>0</v>
      </c>
      <c r="O919" s="72">
        <f t="shared" si="176"/>
        <v>0</v>
      </c>
      <c r="P919" s="72">
        <f t="shared" si="177"/>
        <v>0</v>
      </c>
      <c r="Q919" s="72">
        <f t="shared" si="171"/>
        <v>0</v>
      </c>
      <c r="R919" s="74">
        <f t="shared" si="178"/>
        <v>0</v>
      </c>
      <c r="S919" s="75">
        <f>IF(I919&gt;0,Q919-(SUM($J$7:J919)+$E$35),0)</f>
        <v>0</v>
      </c>
      <c r="T919" s="76">
        <f t="shared" si="179"/>
        <v>1</v>
      </c>
      <c r="U919" s="76">
        <f t="shared" si="180"/>
        <v>0</v>
      </c>
      <c r="V919" s="77">
        <f t="shared" si="172"/>
        <v>444</v>
      </c>
      <c r="W919" s="78">
        <f t="shared" si="173"/>
        <v>0</v>
      </c>
    </row>
    <row r="920" spans="9:23" x14ac:dyDescent="0.25">
      <c r="I920" s="79">
        <f t="shared" si="174"/>
        <v>0</v>
      </c>
      <c r="J920" s="72">
        <f t="shared" si="170"/>
        <v>0</v>
      </c>
      <c r="K920" s="80"/>
      <c r="L920" s="72">
        <f t="shared" si="169"/>
        <v>0</v>
      </c>
      <c r="M920" s="72">
        <f>0</f>
        <v>0</v>
      </c>
      <c r="N920" s="72">
        <f t="shared" si="175"/>
        <v>0</v>
      </c>
      <c r="O920" s="72">
        <f t="shared" si="176"/>
        <v>0</v>
      </c>
      <c r="P920" s="72">
        <f t="shared" si="177"/>
        <v>0</v>
      </c>
      <c r="Q920" s="72">
        <f t="shared" si="171"/>
        <v>0</v>
      </c>
      <c r="R920" s="74">
        <f t="shared" si="178"/>
        <v>0</v>
      </c>
      <c r="S920" s="75">
        <f>IF(I920&gt;0,Q920-(SUM($J$7:J920)+$E$35),0)</f>
        <v>0</v>
      </c>
      <c r="T920" s="76">
        <f t="shared" si="179"/>
        <v>1</v>
      </c>
      <c r="U920" s="76">
        <f t="shared" si="180"/>
        <v>0</v>
      </c>
      <c r="V920" s="77">
        <f t="shared" si="172"/>
        <v>444</v>
      </c>
      <c r="W920" s="78">
        <f t="shared" si="173"/>
        <v>0</v>
      </c>
    </row>
    <row r="921" spans="9:23" x14ac:dyDescent="0.25">
      <c r="I921" s="79">
        <f t="shared" si="174"/>
        <v>0</v>
      </c>
      <c r="J921" s="72">
        <f t="shared" si="170"/>
        <v>0</v>
      </c>
      <c r="K921" s="80"/>
      <c r="L921" s="72">
        <f t="shared" si="169"/>
        <v>0</v>
      </c>
      <c r="M921" s="72">
        <f>0</f>
        <v>0</v>
      </c>
      <c r="N921" s="72">
        <f t="shared" si="175"/>
        <v>0</v>
      </c>
      <c r="O921" s="72">
        <f t="shared" si="176"/>
        <v>0</v>
      </c>
      <c r="P921" s="72">
        <f t="shared" si="177"/>
        <v>0</v>
      </c>
      <c r="Q921" s="72">
        <f t="shared" si="171"/>
        <v>0</v>
      </c>
      <c r="R921" s="74">
        <f t="shared" si="178"/>
        <v>0</v>
      </c>
      <c r="S921" s="75">
        <f>IF(I921&gt;0,Q921-(SUM($J$7:J921)+$E$35),0)</f>
        <v>0</v>
      </c>
      <c r="T921" s="76">
        <f t="shared" si="179"/>
        <v>1</v>
      </c>
      <c r="U921" s="76">
        <f t="shared" si="180"/>
        <v>0</v>
      </c>
      <c r="V921" s="77">
        <f t="shared" si="172"/>
        <v>444</v>
      </c>
      <c r="W921" s="78">
        <f t="shared" si="173"/>
        <v>0</v>
      </c>
    </row>
    <row r="922" spans="9:23" x14ac:dyDescent="0.25">
      <c r="I922" s="79">
        <f t="shared" si="174"/>
        <v>0</v>
      </c>
      <c r="J922" s="72">
        <f t="shared" si="170"/>
        <v>0</v>
      </c>
      <c r="K922" s="80"/>
      <c r="L922" s="72">
        <f t="shared" si="169"/>
        <v>0</v>
      </c>
      <c r="M922" s="72">
        <f>0</f>
        <v>0</v>
      </c>
      <c r="N922" s="72">
        <f t="shared" si="175"/>
        <v>0</v>
      </c>
      <c r="O922" s="72">
        <f t="shared" si="176"/>
        <v>0</v>
      </c>
      <c r="P922" s="72">
        <f t="shared" si="177"/>
        <v>0</v>
      </c>
      <c r="Q922" s="72">
        <f t="shared" si="171"/>
        <v>0</v>
      </c>
      <c r="R922" s="74">
        <f t="shared" si="178"/>
        <v>0</v>
      </c>
      <c r="S922" s="75">
        <f>IF(I922&gt;0,Q922-(SUM($J$7:J922)+$E$35),0)</f>
        <v>0</v>
      </c>
      <c r="T922" s="76">
        <f t="shared" si="179"/>
        <v>1</v>
      </c>
      <c r="U922" s="76">
        <f t="shared" si="180"/>
        <v>0</v>
      </c>
      <c r="V922" s="77">
        <f t="shared" si="172"/>
        <v>444</v>
      </c>
      <c r="W922" s="78">
        <f t="shared" si="173"/>
        <v>0</v>
      </c>
    </row>
    <row r="923" spans="9:23" x14ac:dyDescent="0.25">
      <c r="I923" s="79">
        <f t="shared" si="174"/>
        <v>0</v>
      </c>
      <c r="J923" s="72">
        <f t="shared" si="170"/>
        <v>0</v>
      </c>
      <c r="K923" s="80"/>
      <c r="L923" s="72">
        <f t="shared" si="169"/>
        <v>0</v>
      </c>
      <c r="M923" s="72">
        <f>0</f>
        <v>0</v>
      </c>
      <c r="N923" s="72">
        <f t="shared" si="175"/>
        <v>0</v>
      </c>
      <c r="O923" s="72">
        <f t="shared" si="176"/>
        <v>0</v>
      </c>
      <c r="P923" s="72">
        <f t="shared" si="177"/>
        <v>0</v>
      </c>
      <c r="Q923" s="72">
        <f t="shared" si="171"/>
        <v>0</v>
      </c>
      <c r="R923" s="74">
        <f t="shared" si="178"/>
        <v>0</v>
      </c>
      <c r="S923" s="75">
        <f>IF(I923&gt;0,Q923-(SUM($J$7:J923)+$E$35),0)</f>
        <v>0</v>
      </c>
      <c r="T923" s="76">
        <f t="shared" si="179"/>
        <v>1</v>
      </c>
      <c r="U923" s="76">
        <f t="shared" si="180"/>
        <v>0</v>
      </c>
      <c r="V923" s="77">
        <f t="shared" si="172"/>
        <v>444</v>
      </c>
      <c r="W923" s="78">
        <f t="shared" si="173"/>
        <v>0</v>
      </c>
    </row>
    <row r="924" spans="9:23" x14ac:dyDescent="0.25">
      <c r="I924" s="79">
        <f t="shared" si="174"/>
        <v>0</v>
      </c>
      <c r="J924" s="72">
        <f t="shared" si="170"/>
        <v>0</v>
      </c>
      <c r="K924" s="80"/>
      <c r="L924" s="72">
        <f t="shared" si="169"/>
        <v>0</v>
      </c>
      <c r="M924" s="72">
        <f>0</f>
        <v>0</v>
      </c>
      <c r="N924" s="72">
        <f t="shared" si="175"/>
        <v>0</v>
      </c>
      <c r="O924" s="72">
        <f t="shared" si="176"/>
        <v>0</v>
      </c>
      <c r="P924" s="72">
        <f t="shared" si="177"/>
        <v>0</v>
      </c>
      <c r="Q924" s="72">
        <f t="shared" si="171"/>
        <v>0</v>
      </c>
      <c r="R924" s="74">
        <f t="shared" si="178"/>
        <v>0</v>
      </c>
      <c r="S924" s="75">
        <f>IF(I924&gt;0,Q924-(SUM($J$7:J924)+$E$35),0)</f>
        <v>0</v>
      </c>
      <c r="T924" s="76">
        <f t="shared" si="179"/>
        <v>1</v>
      </c>
      <c r="U924" s="76">
        <f t="shared" si="180"/>
        <v>0</v>
      </c>
      <c r="V924" s="77">
        <f t="shared" si="172"/>
        <v>444</v>
      </c>
      <c r="W924" s="78">
        <f t="shared" si="173"/>
        <v>0</v>
      </c>
    </row>
    <row r="925" spans="9:23" x14ac:dyDescent="0.25">
      <c r="I925" s="79">
        <f t="shared" si="174"/>
        <v>0</v>
      </c>
      <c r="J925" s="72">
        <f t="shared" si="170"/>
        <v>0</v>
      </c>
      <c r="K925" s="80"/>
      <c r="L925" s="72">
        <f t="shared" si="169"/>
        <v>0</v>
      </c>
      <c r="M925" s="72">
        <f>0</f>
        <v>0</v>
      </c>
      <c r="N925" s="72">
        <f t="shared" si="175"/>
        <v>0</v>
      </c>
      <c r="O925" s="72">
        <f t="shared" si="176"/>
        <v>0</v>
      </c>
      <c r="P925" s="72">
        <f t="shared" si="177"/>
        <v>0</v>
      </c>
      <c r="Q925" s="72">
        <f t="shared" si="171"/>
        <v>0</v>
      </c>
      <c r="R925" s="74">
        <f t="shared" si="178"/>
        <v>0</v>
      </c>
      <c r="S925" s="75">
        <f>IF(I925&gt;0,Q925-(SUM($J$7:J925)+$E$35),0)</f>
        <v>0</v>
      </c>
      <c r="T925" s="76">
        <f t="shared" si="179"/>
        <v>1</v>
      </c>
      <c r="U925" s="76">
        <f t="shared" si="180"/>
        <v>0</v>
      </c>
      <c r="V925" s="77">
        <f t="shared" si="172"/>
        <v>444</v>
      </c>
      <c r="W925" s="78">
        <f t="shared" si="173"/>
        <v>0</v>
      </c>
    </row>
    <row r="926" spans="9:23" x14ac:dyDescent="0.25">
      <c r="I926" s="79">
        <f t="shared" si="174"/>
        <v>0</v>
      </c>
      <c r="J926" s="72">
        <f t="shared" si="170"/>
        <v>0</v>
      </c>
      <c r="K926" s="80"/>
      <c r="L926" s="72">
        <f t="shared" si="169"/>
        <v>0</v>
      </c>
      <c r="M926" s="72">
        <f>0</f>
        <v>0</v>
      </c>
      <c r="N926" s="72">
        <f t="shared" si="175"/>
        <v>0</v>
      </c>
      <c r="O926" s="72">
        <f t="shared" si="176"/>
        <v>0</v>
      </c>
      <c r="P926" s="72">
        <f t="shared" si="177"/>
        <v>0</v>
      </c>
      <c r="Q926" s="72">
        <f t="shared" si="171"/>
        <v>0</v>
      </c>
      <c r="R926" s="74">
        <f t="shared" si="178"/>
        <v>0</v>
      </c>
      <c r="S926" s="75">
        <f>IF(I926&gt;0,Q926-(SUM($J$7:J926)+$E$35),0)</f>
        <v>0</v>
      </c>
      <c r="T926" s="76">
        <f t="shared" si="179"/>
        <v>1</v>
      </c>
      <c r="U926" s="76">
        <f t="shared" si="180"/>
        <v>0</v>
      </c>
      <c r="V926" s="77">
        <f t="shared" si="172"/>
        <v>444</v>
      </c>
      <c r="W926" s="78">
        <f t="shared" si="173"/>
        <v>0</v>
      </c>
    </row>
    <row r="927" spans="9:23" x14ac:dyDescent="0.25">
      <c r="I927" s="79">
        <f t="shared" si="174"/>
        <v>0</v>
      </c>
      <c r="J927" s="72">
        <f t="shared" si="170"/>
        <v>0</v>
      </c>
      <c r="K927" s="80"/>
      <c r="L927" s="72">
        <f t="shared" si="169"/>
        <v>0</v>
      </c>
      <c r="M927" s="72">
        <f>0</f>
        <v>0</v>
      </c>
      <c r="N927" s="72">
        <f t="shared" si="175"/>
        <v>0</v>
      </c>
      <c r="O927" s="72">
        <f t="shared" si="176"/>
        <v>0</v>
      </c>
      <c r="P927" s="72">
        <f t="shared" si="177"/>
        <v>0</v>
      </c>
      <c r="Q927" s="72">
        <f t="shared" si="171"/>
        <v>0</v>
      </c>
      <c r="R927" s="74">
        <f t="shared" si="178"/>
        <v>0</v>
      </c>
      <c r="S927" s="75">
        <f>IF(I927&gt;0,Q927-(SUM($J$7:J927)+$E$35),0)</f>
        <v>0</v>
      </c>
      <c r="T927" s="76">
        <f t="shared" si="179"/>
        <v>1</v>
      </c>
      <c r="U927" s="76">
        <f t="shared" si="180"/>
        <v>0</v>
      </c>
      <c r="V927" s="77">
        <f t="shared" si="172"/>
        <v>444</v>
      </c>
      <c r="W927" s="78">
        <f t="shared" si="173"/>
        <v>0</v>
      </c>
    </row>
    <row r="928" spans="9:23" x14ac:dyDescent="0.25">
      <c r="I928" s="79">
        <f t="shared" si="174"/>
        <v>0</v>
      </c>
      <c r="J928" s="72">
        <f t="shared" si="170"/>
        <v>0</v>
      </c>
      <c r="K928" s="80"/>
      <c r="L928" s="72">
        <f t="shared" si="169"/>
        <v>0</v>
      </c>
      <c r="M928" s="72">
        <f>0</f>
        <v>0</v>
      </c>
      <c r="N928" s="72">
        <f t="shared" si="175"/>
        <v>0</v>
      </c>
      <c r="O928" s="72">
        <f t="shared" si="176"/>
        <v>0</v>
      </c>
      <c r="P928" s="72">
        <f t="shared" si="177"/>
        <v>0</v>
      </c>
      <c r="Q928" s="72">
        <f t="shared" si="171"/>
        <v>0</v>
      </c>
      <c r="R928" s="74">
        <f t="shared" si="178"/>
        <v>0</v>
      </c>
      <c r="S928" s="75">
        <f>IF(I928&gt;0,Q928-(SUM($J$7:J928)+$E$35),0)</f>
        <v>0</v>
      </c>
      <c r="T928" s="76">
        <f t="shared" si="179"/>
        <v>1</v>
      </c>
      <c r="U928" s="76">
        <f t="shared" si="180"/>
        <v>0</v>
      </c>
      <c r="V928" s="77">
        <f t="shared" si="172"/>
        <v>444</v>
      </c>
      <c r="W928" s="78">
        <f t="shared" si="173"/>
        <v>0</v>
      </c>
    </row>
    <row r="929" spans="9:23" x14ac:dyDescent="0.25">
      <c r="I929" s="79">
        <f t="shared" si="174"/>
        <v>0</v>
      </c>
      <c r="J929" s="72">
        <f t="shared" si="170"/>
        <v>0</v>
      </c>
      <c r="K929" s="80"/>
      <c r="L929" s="72">
        <f t="shared" si="169"/>
        <v>0</v>
      </c>
      <c r="M929" s="72">
        <f>0</f>
        <v>0</v>
      </c>
      <c r="N929" s="72">
        <f t="shared" si="175"/>
        <v>0</v>
      </c>
      <c r="O929" s="72">
        <f t="shared" si="176"/>
        <v>0</v>
      </c>
      <c r="P929" s="72">
        <f t="shared" si="177"/>
        <v>0</v>
      </c>
      <c r="Q929" s="72">
        <f t="shared" si="171"/>
        <v>0</v>
      </c>
      <c r="R929" s="74">
        <f t="shared" si="178"/>
        <v>0</v>
      </c>
      <c r="S929" s="75">
        <f>IF(I929&gt;0,Q929-(SUM($J$7:J929)+$E$35),0)</f>
        <v>0</v>
      </c>
      <c r="T929" s="76">
        <f t="shared" si="179"/>
        <v>1</v>
      </c>
      <c r="U929" s="76">
        <f t="shared" si="180"/>
        <v>0</v>
      </c>
      <c r="V929" s="77">
        <f t="shared" si="172"/>
        <v>444</v>
      </c>
      <c r="W929" s="78">
        <f t="shared" si="173"/>
        <v>0</v>
      </c>
    </row>
    <row r="930" spans="9:23" x14ac:dyDescent="0.25">
      <c r="I930" s="79">
        <f t="shared" si="174"/>
        <v>0</v>
      </c>
      <c r="J930" s="72">
        <f t="shared" si="170"/>
        <v>0</v>
      </c>
      <c r="K930" s="80"/>
      <c r="L930" s="72">
        <f t="shared" si="169"/>
        <v>0</v>
      </c>
      <c r="M930" s="72">
        <f>0</f>
        <v>0</v>
      </c>
      <c r="N930" s="72">
        <f t="shared" si="175"/>
        <v>0</v>
      </c>
      <c r="O930" s="72">
        <f t="shared" si="176"/>
        <v>0</v>
      </c>
      <c r="P930" s="72">
        <f t="shared" si="177"/>
        <v>0</v>
      </c>
      <c r="Q930" s="72">
        <f t="shared" si="171"/>
        <v>0</v>
      </c>
      <c r="R930" s="74">
        <f t="shared" si="178"/>
        <v>0</v>
      </c>
      <c r="S930" s="75">
        <f>IF(I930&gt;0,Q930-(SUM($J$7:J930)+$E$35),0)</f>
        <v>0</v>
      </c>
      <c r="T930" s="76">
        <f t="shared" si="179"/>
        <v>1</v>
      </c>
      <c r="U930" s="76">
        <f t="shared" si="180"/>
        <v>0</v>
      </c>
      <c r="V930" s="77">
        <f t="shared" si="172"/>
        <v>444</v>
      </c>
      <c r="W930" s="78">
        <f t="shared" si="173"/>
        <v>0</v>
      </c>
    </row>
    <row r="931" spans="9:23" x14ac:dyDescent="0.25">
      <c r="I931" s="79">
        <f t="shared" si="174"/>
        <v>0</v>
      </c>
      <c r="J931" s="72">
        <f t="shared" si="170"/>
        <v>0</v>
      </c>
      <c r="K931" s="80"/>
      <c r="L931" s="72">
        <f t="shared" si="169"/>
        <v>0</v>
      </c>
      <c r="M931" s="72">
        <f>0</f>
        <v>0</v>
      </c>
      <c r="N931" s="72">
        <f t="shared" si="175"/>
        <v>0</v>
      </c>
      <c r="O931" s="72">
        <f t="shared" si="176"/>
        <v>0</v>
      </c>
      <c r="P931" s="72">
        <f t="shared" si="177"/>
        <v>0</v>
      </c>
      <c r="Q931" s="72">
        <f t="shared" si="171"/>
        <v>0</v>
      </c>
      <c r="R931" s="74">
        <f t="shared" si="178"/>
        <v>0</v>
      </c>
      <c r="S931" s="75">
        <f>IF(I931&gt;0,Q931-(SUM($J$7:J931)+$E$35),0)</f>
        <v>0</v>
      </c>
      <c r="T931" s="76">
        <f t="shared" si="179"/>
        <v>1</v>
      </c>
      <c r="U931" s="76">
        <f t="shared" si="180"/>
        <v>0</v>
      </c>
      <c r="V931" s="77">
        <f t="shared" si="172"/>
        <v>444</v>
      </c>
      <c r="W931" s="78">
        <f t="shared" si="173"/>
        <v>0</v>
      </c>
    </row>
    <row r="932" spans="9:23" x14ac:dyDescent="0.25">
      <c r="I932" s="79">
        <f t="shared" si="174"/>
        <v>0</v>
      </c>
      <c r="J932" s="72">
        <f t="shared" si="170"/>
        <v>0</v>
      </c>
      <c r="K932" s="80"/>
      <c r="L932" s="72">
        <f t="shared" si="169"/>
        <v>0</v>
      </c>
      <c r="M932" s="72">
        <f>0</f>
        <v>0</v>
      </c>
      <c r="N932" s="72">
        <f t="shared" si="175"/>
        <v>0</v>
      </c>
      <c r="O932" s="72">
        <f t="shared" si="176"/>
        <v>0</v>
      </c>
      <c r="P932" s="72">
        <f t="shared" si="177"/>
        <v>0</v>
      </c>
      <c r="Q932" s="72">
        <f t="shared" si="171"/>
        <v>0</v>
      </c>
      <c r="R932" s="74">
        <f t="shared" si="178"/>
        <v>0</v>
      </c>
      <c r="S932" s="75">
        <f>IF(I932&gt;0,Q932-(SUM($J$7:J932)+$E$35),0)</f>
        <v>0</v>
      </c>
      <c r="T932" s="76">
        <f t="shared" si="179"/>
        <v>1</v>
      </c>
      <c r="U932" s="76">
        <f t="shared" si="180"/>
        <v>0</v>
      </c>
      <c r="V932" s="77">
        <f t="shared" si="172"/>
        <v>444</v>
      </c>
      <c r="W932" s="78">
        <f t="shared" si="173"/>
        <v>0</v>
      </c>
    </row>
    <row r="933" spans="9:23" x14ac:dyDescent="0.25">
      <c r="I933" s="79">
        <f t="shared" si="174"/>
        <v>0</v>
      </c>
      <c r="J933" s="72">
        <f t="shared" si="170"/>
        <v>0</v>
      </c>
      <c r="K933" s="80"/>
      <c r="L933" s="72">
        <f t="shared" ref="L933:L996" si="181">IF(I933&gt;0,IF((MOD(I933,12)=0),$B$22+$B$48*$B$35,$B$48*$B$35),0)</f>
        <v>0</v>
      </c>
      <c r="M933" s="72">
        <f>0</f>
        <v>0</v>
      </c>
      <c r="N933" s="72">
        <f t="shared" si="175"/>
        <v>0</v>
      </c>
      <c r="O933" s="72">
        <f t="shared" si="176"/>
        <v>0</v>
      </c>
      <c r="P933" s="72">
        <f t="shared" si="177"/>
        <v>0</v>
      </c>
      <c r="Q933" s="72">
        <f t="shared" si="171"/>
        <v>0</v>
      </c>
      <c r="R933" s="74">
        <f t="shared" si="178"/>
        <v>0</v>
      </c>
      <c r="S933" s="75">
        <f>IF(I933&gt;0,Q933-(SUM($J$7:J933)+$E$35),0)</f>
        <v>0</v>
      </c>
      <c r="T933" s="76">
        <f t="shared" si="179"/>
        <v>1</v>
      </c>
      <c r="U933" s="76">
        <f t="shared" si="180"/>
        <v>0</v>
      </c>
      <c r="V933" s="77">
        <f t="shared" si="172"/>
        <v>444</v>
      </c>
      <c r="W933" s="78">
        <f t="shared" si="173"/>
        <v>0</v>
      </c>
    </row>
    <row r="934" spans="9:23" x14ac:dyDescent="0.25">
      <c r="I934" s="79">
        <f t="shared" si="174"/>
        <v>0</v>
      </c>
      <c r="J934" s="72">
        <f t="shared" si="170"/>
        <v>0</v>
      </c>
      <c r="K934" s="80"/>
      <c r="L934" s="72">
        <f t="shared" si="181"/>
        <v>0</v>
      </c>
      <c r="M934" s="72">
        <f>0</f>
        <v>0</v>
      </c>
      <c r="N934" s="72">
        <f t="shared" si="175"/>
        <v>0</v>
      </c>
      <c r="O934" s="72">
        <f t="shared" si="176"/>
        <v>0</v>
      </c>
      <c r="P934" s="72">
        <f t="shared" si="177"/>
        <v>0</v>
      </c>
      <c r="Q934" s="72">
        <f t="shared" si="171"/>
        <v>0</v>
      </c>
      <c r="R934" s="74">
        <f t="shared" si="178"/>
        <v>0</v>
      </c>
      <c r="S934" s="75">
        <f>IF(I934&gt;0,Q934-(SUM($J$7:J934)+$E$35),0)</f>
        <v>0</v>
      </c>
      <c r="T934" s="76">
        <f t="shared" si="179"/>
        <v>1</v>
      </c>
      <c r="U934" s="76">
        <f t="shared" si="180"/>
        <v>0</v>
      </c>
      <c r="V934" s="77">
        <f t="shared" si="172"/>
        <v>444</v>
      </c>
      <c r="W934" s="78">
        <f t="shared" si="173"/>
        <v>0</v>
      </c>
    </row>
    <row r="935" spans="9:23" x14ac:dyDescent="0.25">
      <c r="I935" s="79">
        <f t="shared" si="174"/>
        <v>0</v>
      </c>
      <c r="J935" s="72">
        <f t="shared" si="170"/>
        <v>0</v>
      </c>
      <c r="K935" s="80"/>
      <c r="L935" s="72">
        <f t="shared" si="181"/>
        <v>0</v>
      </c>
      <c r="M935" s="72">
        <f>0</f>
        <v>0</v>
      </c>
      <c r="N935" s="72">
        <f t="shared" si="175"/>
        <v>0</v>
      </c>
      <c r="O935" s="72">
        <f t="shared" si="176"/>
        <v>0</v>
      </c>
      <c r="P935" s="72">
        <f t="shared" si="177"/>
        <v>0</v>
      </c>
      <c r="Q935" s="72">
        <f t="shared" si="171"/>
        <v>0</v>
      </c>
      <c r="R935" s="74">
        <f t="shared" si="178"/>
        <v>0</v>
      </c>
      <c r="S935" s="75">
        <f>IF(I935&gt;0,Q935-(SUM($J$7:J935)+$E$35),0)</f>
        <v>0</v>
      </c>
      <c r="T935" s="76">
        <f t="shared" si="179"/>
        <v>1</v>
      </c>
      <c r="U935" s="76">
        <f t="shared" si="180"/>
        <v>0</v>
      </c>
      <c r="V935" s="77">
        <f t="shared" si="172"/>
        <v>444</v>
      </c>
      <c r="W935" s="78">
        <f t="shared" si="173"/>
        <v>0</v>
      </c>
    </row>
    <row r="936" spans="9:23" x14ac:dyDescent="0.25">
      <c r="I936" s="79">
        <f t="shared" si="174"/>
        <v>0</v>
      </c>
      <c r="J936" s="72">
        <f t="shared" si="170"/>
        <v>0</v>
      </c>
      <c r="K936" s="80"/>
      <c r="L936" s="72">
        <f t="shared" si="181"/>
        <v>0</v>
      </c>
      <c r="M936" s="72">
        <f>0</f>
        <v>0</v>
      </c>
      <c r="N936" s="72">
        <f t="shared" si="175"/>
        <v>0</v>
      </c>
      <c r="O936" s="72">
        <f t="shared" si="176"/>
        <v>0</v>
      </c>
      <c r="P936" s="72">
        <f t="shared" si="177"/>
        <v>0</v>
      </c>
      <c r="Q936" s="72">
        <f t="shared" si="171"/>
        <v>0</v>
      </c>
      <c r="R936" s="74">
        <f t="shared" si="178"/>
        <v>0</v>
      </c>
      <c r="S936" s="75">
        <f>IF(I936&gt;0,Q936-(SUM($J$7:J936)+$E$35),0)</f>
        <v>0</v>
      </c>
      <c r="T936" s="76">
        <f t="shared" si="179"/>
        <v>1</v>
      </c>
      <c r="U936" s="76">
        <f t="shared" si="180"/>
        <v>0</v>
      </c>
      <c r="V936" s="77">
        <f t="shared" si="172"/>
        <v>444</v>
      </c>
      <c r="W936" s="78">
        <f t="shared" si="173"/>
        <v>0</v>
      </c>
    </row>
    <row r="937" spans="9:23" x14ac:dyDescent="0.25">
      <c r="I937" s="79">
        <f t="shared" si="174"/>
        <v>0</v>
      </c>
      <c r="J937" s="72">
        <f t="shared" si="170"/>
        <v>0</v>
      </c>
      <c r="K937" s="80"/>
      <c r="L937" s="72">
        <f t="shared" si="181"/>
        <v>0</v>
      </c>
      <c r="M937" s="72">
        <f>0</f>
        <v>0</v>
      </c>
      <c r="N937" s="72">
        <f t="shared" si="175"/>
        <v>0</v>
      </c>
      <c r="O937" s="72">
        <f t="shared" si="176"/>
        <v>0</v>
      </c>
      <c r="P937" s="72">
        <f t="shared" si="177"/>
        <v>0</v>
      </c>
      <c r="Q937" s="72">
        <f t="shared" si="171"/>
        <v>0</v>
      </c>
      <c r="R937" s="74">
        <f t="shared" si="178"/>
        <v>0</v>
      </c>
      <c r="S937" s="75">
        <f>IF(I937&gt;0,Q937-(SUM($J$7:J937)+$E$35),0)</f>
        <v>0</v>
      </c>
      <c r="T937" s="76">
        <f t="shared" si="179"/>
        <v>1</v>
      </c>
      <c r="U937" s="76">
        <f t="shared" si="180"/>
        <v>0</v>
      </c>
      <c r="V937" s="77">
        <f t="shared" si="172"/>
        <v>444</v>
      </c>
      <c r="W937" s="78">
        <f t="shared" si="173"/>
        <v>0</v>
      </c>
    </row>
    <row r="938" spans="9:23" x14ac:dyDescent="0.25">
      <c r="I938" s="79">
        <f t="shared" si="174"/>
        <v>0</v>
      </c>
      <c r="J938" s="72">
        <f t="shared" si="170"/>
        <v>0</v>
      </c>
      <c r="K938" s="80"/>
      <c r="L938" s="72">
        <f t="shared" si="181"/>
        <v>0</v>
      </c>
      <c r="M938" s="72">
        <f>0</f>
        <v>0</v>
      </c>
      <c r="N938" s="72">
        <f t="shared" si="175"/>
        <v>0</v>
      </c>
      <c r="O938" s="72">
        <f t="shared" si="176"/>
        <v>0</v>
      </c>
      <c r="P938" s="72">
        <f t="shared" si="177"/>
        <v>0</v>
      </c>
      <c r="Q938" s="72">
        <f t="shared" si="171"/>
        <v>0</v>
      </c>
      <c r="R938" s="74">
        <f t="shared" si="178"/>
        <v>0</v>
      </c>
      <c r="S938" s="75">
        <f>IF(I938&gt;0,Q938-(SUM($J$7:J938)+$E$35),0)</f>
        <v>0</v>
      </c>
      <c r="T938" s="76">
        <f t="shared" si="179"/>
        <v>1</v>
      </c>
      <c r="U938" s="76">
        <f t="shared" si="180"/>
        <v>0</v>
      </c>
      <c r="V938" s="77">
        <f t="shared" si="172"/>
        <v>444</v>
      </c>
      <c r="W938" s="78">
        <f t="shared" si="173"/>
        <v>0</v>
      </c>
    </row>
    <row r="939" spans="9:23" x14ac:dyDescent="0.25">
      <c r="I939" s="79">
        <f t="shared" si="174"/>
        <v>0</v>
      </c>
      <c r="J939" s="72">
        <f t="shared" si="170"/>
        <v>0</v>
      </c>
      <c r="K939" s="80"/>
      <c r="L939" s="72">
        <f t="shared" si="181"/>
        <v>0</v>
      </c>
      <c r="M939" s="72">
        <f>0</f>
        <v>0</v>
      </c>
      <c r="N939" s="72">
        <f t="shared" si="175"/>
        <v>0</v>
      </c>
      <c r="O939" s="72">
        <f t="shared" si="176"/>
        <v>0</v>
      </c>
      <c r="P939" s="72">
        <f t="shared" si="177"/>
        <v>0</v>
      </c>
      <c r="Q939" s="72">
        <f t="shared" si="171"/>
        <v>0</v>
      </c>
      <c r="R939" s="74">
        <f t="shared" si="178"/>
        <v>0</v>
      </c>
      <c r="S939" s="75">
        <f>IF(I939&gt;0,Q939-(SUM($J$7:J939)+$E$35),0)</f>
        <v>0</v>
      </c>
      <c r="T939" s="76">
        <f t="shared" si="179"/>
        <v>1</v>
      </c>
      <c r="U939" s="76">
        <f t="shared" si="180"/>
        <v>0</v>
      </c>
      <c r="V939" s="77">
        <f t="shared" si="172"/>
        <v>444</v>
      </c>
      <c r="W939" s="78">
        <f t="shared" si="173"/>
        <v>0</v>
      </c>
    </row>
    <row r="940" spans="9:23" x14ac:dyDescent="0.25">
      <c r="I940" s="79">
        <f t="shared" si="174"/>
        <v>0</v>
      </c>
      <c r="J940" s="72">
        <f t="shared" si="170"/>
        <v>0</v>
      </c>
      <c r="K940" s="80"/>
      <c r="L940" s="72">
        <f t="shared" si="181"/>
        <v>0</v>
      </c>
      <c r="M940" s="72">
        <f>0</f>
        <v>0</v>
      </c>
      <c r="N940" s="72">
        <f t="shared" si="175"/>
        <v>0</v>
      </c>
      <c r="O940" s="72">
        <f t="shared" si="176"/>
        <v>0</v>
      </c>
      <c r="P940" s="72">
        <f t="shared" si="177"/>
        <v>0</v>
      </c>
      <c r="Q940" s="72">
        <f t="shared" si="171"/>
        <v>0</v>
      </c>
      <c r="R940" s="74">
        <f t="shared" si="178"/>
        <v>0</v>
      </c>
      <c r="S940" s="75">
        <f>IF(I940&gt;0,Q940-(SUM($J$7:J940)+$E$35),0)</f>
        <v>0</v>
      </c>
      <c r="T940" s="76">
        <f t="shared" si="179"/>
        <v>1</v>
      </c>
      <c r="U940" s="76">
        <f t="shared" si="180"/>
        <v>0</v>
      </c>
      <c r="V940" s="77">
        <f t="shared" si="172"/>
        <v>444</v>
      </c>
      <c r="W940" s="78">
        <f t="shared" si="173"/>
        <v>0</v>
      </c>
    </row>
    <row r="941" spans="9:23" x14ac:dyDescent="0.25">
      <c r="I941" s="79">
        <f t="shared" si="174"/>
        <v>0</v>
      </c>
      <c r="J941" s="72">
        <f t="shared" si="170"/>
        <v>0</v>
      </c>
      <c r="K941" s="80"/>
      <c r="L941" s="72">
        <f t="shared" si="181"/>
        <v>0</v>
      </c>
      <c r="M941" s="72">
        <f>0</f>
        <v>0</v>
      </c>
      <c r="N941" s="72">
        <f t="shared" si="175"/>
        <v>0</v>
      </c>
      <c r="O941" s="72">
        <f t="shared" si="176"/>
        <v>0</v>
      </c>
      <c r="P941" s="72">
        <f t="shared" si="177"/>
        <v>0</v>
      </c>
      <c r="Q941" s="72">
        <f t="shared" si="171"/>
        <v>0</v>
      </c>
      <c r="R941" s="74">
        <f t="shared" si="178"/>
        <v>0</v>
      </c>
      <c r="S941" s="75">
        <f>IF(I941&gt;0,Q941-(SUM($J$7:J941)+$E$35),0)</f>
        <v>0</v>
      </c>
      <c r="T941" s="76">
        <f t="shared" si="179"/>
        <v>1</v>
      </c>
      <c r="U941" s="76">
        <f t="shared" si="180"/>
        <v>0</v>
      </c>
      <c r="V941" s="77">
        <f t="shared" si="172"/>
        <v>444</v>
      </c>
      <c r="W941" s="78">
        <f t="shared" si="173"/>
        <v>0</v>
      </c>
    </row>
    <row r="942" spans="9:23" x14ac:dyDescent="0.25">
      <c r="I942" s="79">
        <f t="shared" si="174"/>
        <v>0</v>
      </c>
      <c r="J942" s="72">
        <f t="shared" si="170"/>
        <v>0</v>
      </c>
      <c r="K942" s="80"/>
      <c r="L942" s="72">
        <f t="shared" si="181"/>
        <v>0</v>
      </c>
      <c r="M942" s="72">
        <f>0</f>
        <v>0</v>
      </c>
      <c r="N942" s="72">
        <f t="shared" si="175"/>
        <v>0</v>
      </c>
      <c r="O942" s="72">
        <f t="shared" si="176"/>
        <v>0</v>
      </c>
      <c r="P942" s="72">
        <f t="shared" si="177"/>
        <v>0</v>
      </c>
      <c r="Q942" s="72">
        <f t="shared" si="171"/>
        <v>0</v>
      </c>
      <c r="R942" s="74">
        <f t="shared" si="178"/>
        <v>0</v>
      </c>
      <c r="S942" s="75">
        <f>IF(I942&gt;0,Q942-(SUM($J$7:J942)+$E$35),0)</f>
        <v>0</v>
      </c>
      <c r="T942" s="76">
        <f t="shared" si="179"/>
        <v>1</v>
      </c>
      <c r="U942" s="76">
        <f t="shared" si="180"/>
        <v>0</v>
      </c>
      <c r="V942" s="77">
        <f t="shared" si="172"/>
        <v>444</v>
      </c>
      <c r="W942" s="78">
        <f t="shared" si="173"/>
        <v>0</v>
      </c>
    </row>
    <row r="943" spans="9:23" x14ac:dyDescent="0.25">
      <c r="I943" s="79">
        <f t="shared" si="174"/>
        <v>0</v>
      </c>
      <c r="J943" s="72">
        <f t="shared" si="170"/>
        <v>0</v>
      </c>
      <c r="K943" s="80"/>
      <c r="L943" s="72">
        <f t="shared" si="181"/>
        <v>0</v>
      </c>
      <c r="M943" s="72">
        <f>0</f>
        <v>0</v>
      </c>
      <c r="N943" s="72">
        <f t="shared" si="175"/>
        <v>0</v>
      </c>
      <c r="O943" s="72">
        <f t="shared" si="176"/>
        <v>0</v>
      </c>
      <c r="P943" s="72">
        <f t="shared" si="177"/>
        <v>0</v>
      </c>
      <c r="Q943" s="72">
        <f t="shared" si="171"/>
        <v>0</v>
      </c>
      <c r="R943" s="74">
        <f t="shared" si="178"/>
        <v>0</v>
      </c>
      <c r="S943" s="75">
        <f>IF(I943&gt;0,Q943-(SUM($J$7:J943)+$E$35),0)</f>
        <v>0</v>
      </c>
      <c r="T943" s="76">
        <f t="shared" si="179"/>
        <v>1</v>
      </c>
      <c r="U943" s="76">
        <f t="shared" si="180"/>
        <v>0</v>
      </c>
      <c r="V943" s="77">
        <f t="shared" si="172"/>
        <v>444</v>
      </c>
      <c r="W943" s="78">
        <f t="shared" si="173"/>
        <v>0</v>
      </c>
    </row>
    <row r="944" spans="9:23" x14ac:dyDescent="0.25">
      <c r="I944" s="79">
        <f t="shared" si="174"/>
        <v>0</v>
      </c>
      <c r="J944" s="72">
        <f t="shared" si="170"/>
        <v>0</v>
      </c>
      <c r="K944" s="80"/>
      <c r="L944" s="72">
        <f t="shared" si="181"/>
        <v>0</v>
      </c>
      <c r="M944" s="72">
        <f>0</f>
        <v>0</v>
      </c>
      <c r="N944" s="72">
        <f t="shared" si="175"/>
        <v>0</v>
      </c>
      <c r="O944" s="72">
        <f t="shared" si="176"/>
        <v>0</v>
      </c>
      <c r="P944" s="72">
        <f t="shared" si="177"/>
        <v>0</v>
      </c>
      <c r="Q944" s="72">
        <f t="shared" si="171"/>
        <v>0</v>
      </c>
      <c r="R944" s="74">
        <f t="shared" si="178"/>
        <v>0</v>
      </c>
      <c r="S944" s="75">
        <f>IF(I944&gt;0,Q944-(SUM($J$7:J944)+$E$35),0)</f>
        <v>0</v>
      </c>
      <c r="T944" s="76">
        <f t="shared" si="179"/>
        <v>1</v>
      </c>
      <c r="U944" s="76">
        <f t="shared" si="180"/>
        <v>0</v>
      </c>
      <c r="V944" s="77">
        <f t="shared" si="172"/>
        <v>444</v>
      </c>
      <c r="W944" s="78">
        <f t="shared" si="173"/>
        <v>0</v>
      </c>
    </row>
    <row r="945" spans="9:23" x14ac:dyDescent="0.25">
      <c r="I945" s="79">
        <f t="shared" si="174"/>
        <v>0</v>
      </c>
      <c r="J945" s="72">
        <f t="shared" si="170"/>
        <v>0</v>
      </c>
      <c r="K945" s="80"/>
      <c r="L945" s="72">
        <f t="shared" si="181"/>
        <v>0</v>
      </c>
      <c r="M945" s="72">
        <f>0</f>
        <v>0</v>
      </c>
      <c r="N945" s="72">
        <f t="shared" si="175"/>
        <v>0</v>
      </c>
      <c r="O945" s="72">
        <f t="shared" si="176"/>
        <v>0</v>
      </c>
      <c r="P945" s="72">
        <f t="shared" si="177"/>
        <v>0</v>
      </c>
      <c r="Q945" s="72">
        <f t="shared" si="171"/>
        <v>0</v>
      </c>
      <c r="R945" s="74">
        <f t="shared" si="178"/>
        <v>0</v>
      </c>
      <c r="S945" s="75">
        <f>IF(I945&gt;0,Q945-(SUM($J$7:J945)+$E$35),0)</f>
        <v>0</v>
      </c>
      <c r="T945" s="76">
        <f t="shared" si="179"/>
        <v>1</v>
      </c>
      <c r="U945" s="76">
        <f t="shared" si="180"/>
        <v>0</v>
      </c>
      <c r="V945" s="77">
        <f t="shared" si="172"/>
        <v>444</v>
      </c>
      <c r="W945" s="78">
        <f t="shared" si="173"/>
        <v>0</v>
      </c>
    </row>
    <row r="946" spans="9:23" x14ac:dyDescent="0.25">
      <c r="I946" s="79">
        <f t="shared" si="174"/>
        <v>0</v>
      </c>
      <c r="J946" s="72">
        <f t="shared" si="170"/>
        <v>0</v>
      </c>
      <c r="K946" s="80"/>
      <c r="L946" s="72">
        <f t="shared" si="181"/>
        <v>0</v>
      </c>
      <c r="M946" s="72">
        <f>0</f>
        <v>0</v>
      </c>
      <c r="N946" s="72">
        <f t="shared" si="175"/>
        <v>0</v>
      </c>
      <c r="O946" s="72">
        <f t="shared" si="176"/>
        <v>0</v>
      </c>
      <c r="P946" s="72">
        <f t="shared" si="177"/>
        <v>0</v>
      </c>
      <c r="Q946" s="72">
        <f t="shared" si="171"/>
        <v>0</v>
      </c>
      <c r="R946" s="74">
        <f t="shared" si="178"/>
        <v>0</v>
      </c>
      <c r="S946" s="75">
        <f>IF(I946&gt;0,Q946-(SUM($J$7:J946)+$E$35),0)</f>
        <v>0</v>
      </c>
      <c r="T946" s="76">
        <f t="shared" si="179"/>
        <v>1</v>
      </c>
      <c r="U946" s="76">
        <f t="shared" si="180"/>
        <v>0</v>
      </c>
      <c r="V946" s="77">
        <f t="shared" si="172"/>
        <v>444</v>
      </c>
      <c r="W946" s="78">
        <f t="shared" si="173"/>
        <v>0</v>
      </c>
    </row>
    <row r="947" spans="9:23" x14ac:dyDescent="0.25">
      <c r="I947" s="79">
        <f t="shared" si="174"/>
        <v>0</v>
      </c>
      <c r="J947" s="72">
        <f t="shared" si="170"/>
        <v>0</v>
      </c>
      <c r="K947" s="80"/>
      <c r="L947" s="72">
        <f t="shared" si="181"/>
        <v>0</v>
      </c>
      <c r="M947" s="72">
        <f>0</f>
        <v>0</v>
      </c>
      <c r="N947" s="72">
        <f t="shared" si="175"/>
        <v>0</v>
      </c>
      <c r="O947" s="72">
        <f t="shared" si="176"/>
        <v>0</v>
      </c>
      <c r="P947" s="72">
        <f t="shared" si="177"/>
        <v>0</v>
      </c>
      <c r="Q947" s="72">
        <f t="shared" si="171"/>
        <v>0</v>
      </c>
      <c r="R947" s="74">
        <f t="shared" si="178"/>
        <v>0</v>
      </c>
      <c r="S947" s="75">
        <f>IF(I947&gt;0,Q947-(SUM($J$7:J947)+$E$35),0)</f>
        <v>0</v>
      </c>
      <c r="T947" s="76">
        <f t="shared" si="179"/>
        <v>1</v>
      </c>
      <c r="U947" s="76">
        <f t="shared" si="180"/>
        <v>0</v>
      </c>
      <c r="V947" s="77">
        <f t="shared" si="172"/>
        <v>444</v>
      </c>
      <c r="W947" s="78">
        <f t="shared" si="173"/>
        <v>0</v>
      </c>
    </row>
    <row r="948" spans="9:23" x14ac:dyDescent="0.25">
      <c r="I948" s="79">
        <f t="shared" si="174"/>
        <v>0</v>
      </c>
      <c r="J948" s="72">
        <f t="shared" si="170"/>
        <v>0</v>
      </c>
      <c r="K948" s="80"/>
      <c r="L948" s="72">
        <f t="shared" si="181"/>
        <v>0</v>
      </c>
      <c r="M948" s="72">
        <f>0</f>
        <v>0</v>
      </c>
      <c r="N948" s="72">
        <f t="shared" si="175"/>
        <v>0</v>
      </c>
      <c r="O948" s="72">
        <f t="shared" si="176"/>
        <v>0</v>
      </c>
      <c r="P948" s="72">
        <f t="shared" si="177"/>
        <v>0</v>
      </c>
      <c r="Q948" s="72">
        <f t="shared" si="171"/>
        <v>0</v>
      </c>
      <c r="R948" s="74">
        <f t="shared" si="178"/>
        <v>0</v>
      </c>
      <c r="S948" s="75">
        <f>IF(I948&gt;0,Q948-(SUM($J$7:J948)+$E$35),0)</f>
        <v>0</v>
      </c>
      <c r="T948" s="76">
        <f t="shared" si="179"/>
        <v>1</v>
      </c>
      <c r="U948" s="76">
        <f t="shared" si="180"/>
        <v>0</v>
      </c>
      <c r="V948" s="77">
        <f t="shared" si="172"/>
        <v>444</v>
      </c>
      <c r="W948" s="78">
        <f t="shared" si="173"/>
        <v>0</v>
      </c>
    </row>
    <row r="949" spans="9:23" x14ac:dyDescent="0.25">
      <c r="I949" s="79">
        <f t="shared" si="174"/>
        <v>0</v>
      </c>
      <c r="J949" s="72">
        <f t="shared" si="170"/>
        <v>0</v>
      </c>
      <c r="K949" s="80"/>
      <c r="L949" s="72">
        <f t="shared" si="181"/>
        <v>0</v>
      </c>
      <c r="M949" s="72">
        <f>0</f>
        <v>0</v>
      </c>
      <c r="N949" s="72">
        <f t="shared" si="175"/>
        <v>0</v>
      </c>
      <c r="O949" s="72">
        <f t="shared" si="176"/>
        <v>0</v>
      </c>
      <c r="P949" s="72">
        <f t="shared" si="177"/>
        <v>0</v>
      </c>
      <c r="Q949" s="72">
        <f t="shared" si="171"/>
        <v>0</v>
      </c>
      <c r="R949" s="74">
        <f t="shared" si="178"/>
        <v>0</v>
      </c>
      <c r="S949" s="75">
        <f>IF(I949&gt;0,Q949-(SUM($J$7:J949)+$E$35),0)</f>
        <v>0</v>
      </c>
      <c r="T949" s="76">
        <f t="shared" si="179"/>
        <v>1</v>
      </c>
      <c r="U949" s="76">
        <f t="shared" si="180"/>
        <v>0</v>
      </c>
      <c r="V949" s="77">
        <f t="shared" si="172"/>
        <v>444</v>
      </c>
      <c r="W949" s="78">
        <f t="shared" si="173"/>
        <v>0</v>
      </c>
    </row>
    <row r="950" spans="9:23" x14ac:dyDescent="0.25">
      <c r="I950" s="79">
        <f t="shared" si="174"/>
        <v>0</v>
      </c>
      <c r="J950" s="72">
        <f t="shared" si="170"/>
        <v>0</v>
      </c>
      <c r="K950" s="80"/>
      <c r="L950" s="72">
        <f t="shared" si="181"/>
        <v>0</v>
      </c>
      <c r="M950" s="72">
        <f>0</f>
        <v>0</v>
      </c>
      <c r="N950" s="72">
        <f t="shared" si="175"/>
        <v>0</v>
      </c>
      <c r="O950" s="72">
        <f t="shared" si="176"/>
        <v>0</v>
      </c>
      <c r="P950" s="72">
        <f t="shared" si="177"/>
        <v>0</v>
      </c>
      <c r="Q950" s="72">
        <f t="shared" si="171"/>
        <v>0</v>
      </c>
      <c r="R950" s="74">
        <f t="shared" si="178"/>
        <v>0</v>
      </c>
      <c r="S950" s="75">
        <f>IF(I950&gt;0,Q950-(SUM($J$7:J950)+$E$35),0)</f>
        <v>0</v>
      </c>
      <c r="T950" s="76">
        <f t="shared" si="179"/>
        <v>1</v>
      </c>
      <c r="U950" s="76">
        <f t="shared" si="180"/>
        <v>0</v>
      </c>
      <c r="V950" s="77">
        <f t="shared" si="172"/>
        <v>444</v>
      </c>
      <c r="W950" s="78">
        <f t="shared" si="173"/>
        <v>0</v>
      </c>
    </row>
    <row r="951" spans="9:23" x14ac:dyDescent="0.25">
      <c r="I951" s="79">
        <f t="shared" si="174"/>
        <v>0</v>
      </c>
      <c r="J951" s="72">
        <f t="shared" si="170"/>
        <v>0</v>
      </c>
      <c r="K951" s="80"/>
      <c r="L951" s="72">
        <f t="shared" si="181"/>
        <v>0</v>
      </c>
      <c r="M951" s="72">
        <f>0</f>
        <v>0</v>
      </c>
      <c r="N951" s="72">
        <f t="shared" si="175"/>
        <v>0</v>
      </c>
      <c r="O951" s="72">
        <f t="shared" si="176"/>
        <v>0</v>
      </c>
      <c r="P951" s="72">
        <f t="shared" si="177"/>
        <v>0</v>
      </c>
      <c r="Q951" s="72">
        <f t="shared" si="171"/>
        <v>0</v>
      </c>
      <c r="R951" s="74">
        <f t="shared" si="178"/>
        <v>0</v>
      </c>
      <c r="S951" s="75">
        <f>IF(I951&gt;0,Q951-(SUM($J$7:J951)+$E$35),0)</f>
        <v>0</v>
      </c>
      <c r="T951" s="76">
        <f t="shared" si="179"/>
        <v>1</v>
      </c>
      <c r="U951" s="76">
        <f t="shared" si="180"/>
        <v>0</v>
      </c>
      <c r="V951" s="77">
        <f t="shared" si="172"/>
        <v>444</v>
      </c>
      <c r="W951" s="78">
        <f t="shared" si="173"/>
        <v>0</v>
      </c>
    </row>
    <row r="952" spans="9:23" x14ac:dyDescent="0.25">
      <c r="I952" s="79">
        <f t="shared" si="174"/>
        <v>0</v>
      </c>
      <c r="J952" s="72">
        <f t="shared" si="170"/>
        <v>0</v>
      </c>
      <c r="K952" s="80"/>
      <c r="L952" s="72">
        <f t="shared" si="181"/>
        <v>0</v>
      </c>
      <c r="M952" s="72">
        <f>0</f>
        <v>0</v>
      </c>
      <c r="N952" s="72">
        <f t="shared" si="175"/>
        <v>0</v>
      </c>
      <c r="O952" s="72">
        <f t="shared" si="176"/>
        <v>0</v>
      </c>
      <c r="P952" s="72">
        <f t="shared" si="177"/>
        <v>0</v>
      </c>
      <c r="Q952" s="72">
        <f t="shared" si="171"/>
        <v>0</v>
      </c>
      <c r="R952" s="74">
        <f t="shared" si="178"/>
        <v>0</v>
      </c>
      <c r="S952" s="75">
        <f>IF(I952&gt;0,Q952-(SUM($J$7:J952)+$E$35),0)</f>
        <v>0</v>
      </c>
      <c r="T952" s="76">
        <f t="shared" si="179"/>
        <v>1</v>
      </c>
      <c r="U952" s="76">
        <f t="shared" si="180"/>
        <v>0</v>
      </c>
      <c r="V952" s="77">
        <f t="shared" si="172"/>
        <v>444</v>
      </c>
      <c r="W952" s="78">
        <f t="shared" si="173"/>
        <v>0</v>
      </c>
    </row>
    <row r="953" spans="9:23" x14ac:dyDescent="0.25">
      <c r="I953" s="79">
        <f t="shared" si="174"/>
        <v>0</v>
      </c>
      <c r="J953" s="72">
        <f t="shared" si="170"/>
        <v>0</v>
      </c>
      <c r="K953" s="80"/>
      <c r="L953" s="72">
        <f t="shared" si="181"/>
        <v>0</v>
      </c>
      <c r="M953" s="72">
        <f>0</f>
        <v>0</v>
      </c>
      <c r="N953" s="72">
        <f t="shared" si="175"/>
        <v>0</v>
      </c>
      <c r="O953" s="72">
        <f t="shared" si="176"/>
        <v>0</v>
      </c>
      <c r="P953" s="72">
        <f t="shared" si="177"/>
        <v>0</v>
      </c>
      <c r="Q953" s="72">
        <f t="shared" si="171"/>
        <v>0</v>
      </c>
      <c r="R953" s="74">
        <f t="shared" si="178"/>
        <v>0</v>
      </c>
      <c r="S953" s="75">
        <f>IF(I953&gt;0,Q953-(SUM($J$7:J953)+$E$35),0)</f>
        <v>0</v>
      </c>
      <c r="T953" s="76">
        <f t="shared" si="179"/>
        <v>1</v>
      </c>
      <c r="U953" s="76">
        <f t="shared" si="180"/>
        <v>0</v>
      </c>
      <c r="V953" s="77">
        <f t="shared" si="172"/>
        <v>444</v>
      </c>
      <c r="W953" s="78">
        <f t="shared" si="173"/>
        <v>0</v>
      </c>
    </row>
    <row r="954" spans="9:23" x14ac:dyDescent="0.25">
      <c r="I954" s="79">
        <f t="shared" si="174"/>
        <v>0</v>
      </c>
      <c r="J954" s="72">
        <f t="shared" si="170"/>
        <v>0</v>
      </c>
      <c r="K954" s="80"/>
      <c r="L954" s="72">
        <f t="shared" si="181"/>
        <v>0</v>
      </c>
      <c r="M954" s="72">
        <f>0</f>
        <v>0</v>
      </c>
      <c r="N954" s="72">
        <f t="shared" si="175"/>
        <v>0</v>
      </c>
      <c r="O954" s="72">
        <f t="shared" si="176"/>
        <v>0</v>
      </c>
      <c r="P954" s="72">
        <f t="shared" si="177"/>
        <v>0</v>
      </c>
      <c r="Q954" s="72">
        <f t="shared" si="171"/>
        <v>0</v>
      </c>
      <c r="R954" s="74">
        <f t="shared" si="178"/>
        <v>0</v>
      </c>
      <c r="S954" s="75">
        <f>IF(I954&gt;0,Q954-(SUM($J$7:J954)+$E$35),0)</f>
        <v>0</v>
      </c>
      <c r="T954" s="76">
        <f t="shared" si="179"/>
        <v>1</v>
      </c>
      <c r="U954" s="76">
        <f t="shared" si="180"/>
        <v>0</v>
      </c>
      <c r="V954" s="77">
        <f t="shared" si="172"/>
        <v>444</v>
      </c>
      <c r="W954" s="78">
        <f t="shared" si="173"/>
        <v>0</v>
      </c>
    </row>
    <row r="955" spans="9:23" x14ac:dyDescent="0.25">
      <c r="I955" s="79">
        <f t="shared" si="174"/>
        <v>0</v>
      </c>
      <c r="J955" s="72">
        <f t="shared" si="170"/>
        <v>0</v>
      </c>
      <c r="K955" s="80"/>
      <c r="L955" s="72">
        <f t="shared" si="181"/>
        <v>0</v>
      </c>
      <c r="M955" s="72">
        <f>0</f>
        <v>0</v>
      </c>
      <c r="N955" s="72">
        <f t="shared" si="175"/>
        <v>0</v>
      </c>
      <c r="O955" s="72">
        <f t="shared" si="176"/>
        <v>0</v>
      </c>
      <c r="P955" s="72">
        <f t="shared" si="177"/>
        <v>0</v>
      </c>
      <c r="Q955" s="72">
        <f t="shared" si="171"/>
        <v>0</v>
      </c>
      <c r="R955" s="74">
        <f t="shared" si="178"/>
        <v>0</v>
      </c>
      <c r="S955" s="75">
        <f>IF(I955&gt;0,Q955-(SUM($J$7:J955)+$E$35),0)</f>
        <v>0</v>
      </c>
      <c r="T955" s="76">
        <f t="shared" si="179"/>
        <v>1</v>
      </c>
      <c r="U955" s="76">
        <f t="shared" si="180"/>
        <v>0</v>
      </c>
      <c r="V955" s="77">
        <f t="shared" si="172"/>
        <v>444</v>
      </c>
      <c r="W955" s="78">
        <f t="shared" si="173"/>
        <v>0</v>
      </c>
    </row>
    <row r="956" spans="9:23" x14ac:dyDescent="0.25">
      <c r="I956" s="79">
        <f t="shared" si="174"/>
        <v>0</v>
      </c>
      <c r="J956" s="72">
        <f t="shared" si="170"/>
        <v>0</v>
      </c>
      <c r="K956" s="80"/>
      <c r="L956" s="72">
        <f t="shared" si="181"/>
        <v>0</v>
      </c>
      <c r="M956" s="72">
        <f>0</f>
        <v>0</v>
      </c>
      <c r="N956" s="72">
        <f t="shared" si="175"/>
        <v>0</v>
      </c>
      <c r="O956" s="72">
        <f t="shared" si="176"/>
        <v>0</v>
      </c>
      <c r="P956" s="72">
        <f t="shared" si="177"/>
        <v>0</v>
      </c>
      <c r="Q956" s="72">
        <f t="shared" si="171"/>
        <v>0</v>
      </c>
      <c r="R956" s="74">
        <f t="shared" si="178"/>
        <v>0</v>
      </c>
      <c r="S956" s="75">
        <f>IF(I956&gt;0,Q956-(SUM($J$7:J956)+$E$35),0)</f>
        <v>0</v>
      </c>
      <c r="T956" s="76">
        <f t="shared" si="179"/>
        <v>1</v>
      </c>
      <c r="U956" s="76">
        <f t="shared" si="180"/>
        <v>0</v>
      </c>
      <c r="V956" s="77">
        <f t="shared" si="172"/>
        <v>444</v>
      </c>
      <c r="W956" s="78">
        <f t="shared" si="173"/>
        <v>0</v>
      </c>
    </row>
    <row r="957" spans="9:23" x14ac:dyDescent="0.25">
      <c r="I957" s="79">
        <f t="shared" si="174"/>
        <v>0</v>
      </c>
      <c r="J957" s="72">
        <f t="shared" si="170"/>
        <v>0</v>
      </c>
      <c r="K957" s="80"/>
      <c r="L957" s="72">
        <f t="shared" si="181"/>
        <v>0</v>
      </c>
      <c r="M957" s="72">
        <f>0</f>
        <v>0</v>
      </c>
      <c r="N957" s="72">
        <f t="shared" si="175"/>
        <v>0</v>
      </c>
      <c r="O957" s="72">
        <f t="shared" si="176"/>
        <v>0</v>
      </c>
      <c r="P957" s="72">
        <f t="shared" si="177"/>
        <v>0</v>
      </c>
      <c r="Q957" s="72">
        <f t="shared" si="171"/>
        <v>0</v>
      </c>
      <c r="R957" s="74">
        <f t="shared" si="178"/>
        <v>0</v>
      </c>
      <c r="S957" s="75">
        <f>IF(I957&gt;0,Q957-(SUM($J$7:J957)+$E$35),0)</f>
        <v>0</v>
      </c>
      <c r="T957" s="76">
        <f t="shared" si="179"/>
        <v>1</v>
      </c>
      <c r="U957" s="76">
        <f t="shared" si="180"/>
        <v>0</v>
      </c>
      <c r="V957" s="77">
        <f t="shared" si="172"/>
        <v>444</v>
      </c>
      <c r="W957" s="78">
        <f t="shared" si="173"/>
        <v>0</v>
      </c>
    </row>
    <row r="958" spans="9:23" x14ac:dyDescent="0.25">
      <c r="I958" s="79">
        <f t="shared" si="174"/>
        <v>0</v>
      </c>
      <c r="J958" s="72">
        <f t="shared" si="170"/>
        <v>0</v>
      </c>
      <c r="K958" s="80"/>
      <c r="L958" s="72">
        <f t="shared" si="181"/>
        <v>0</v>
      </c>
      <c r="M958" s="72">
        <f>0</f>
        <v>0</v>
      </c>
      <c r="N958" s="72">
        <f t="shared" si="175"/>
        <v>0</v>
      </c>
      <c r="O958" s="72">
        <f t="shared" si="176"/>
        <v>0</v>
      </c>
      <c r="P958" s="72">
        <f t="shared" si="177"/>
        <v>0</v>
      </c>
      <c r="Q958" s="72">
        <f t="shared" si="171"/>
        <v>0</v>
      </c>
      <c r="R958" s="74">
        <f t="shared" si="178"/>
        <v>0</v>
      </c>
      <c r="S958" s="75">
        <f>IF(I958&gt;0,Q958-(SUM($J$7:J958)+$E$35),0)</f>
        <v>0</v>
      </c>
      <c r="T958" s="76">
        <f t="shared" si="179"/>
        <v>1</v>
      </c>
      <c r="U958" s="76">
        <f t="shared" si="180"/>
        <v>0</v>
      </c>
      <c r="V958" s="77">
        <f t="shared" si="172"/>
        <v>444</v>
      </c>
      <c r="W958" s="78">
        <f t="shared" si="173"/>
        <v>0</v>
      </c>
    </row>
    <row r="959" spans="9:23" x14ac:dyDescent="0.25">
      <c r="I959" s="79">
        <f t="shared" si="174"/>
        <v>0</v>
      </c>
      <c r="J959" s="72">
        <f t="shared" si="170"/>
        <v>0</v>
      </c>
      <c r="K959" s="80"/>
      <c r="L959" s="72">
        <f t="shared" si="181"/>
        <v>0</v>
      </c>
      <c r="M959" s="72">
        <f>0</f>
        <v>0</v>
      </c>
      <c r="N959" s="72">
        <f t="shared" si="175"/>
        <v>0</v>
      </c>
      <c r="O959" s="72">
        <f t="shared" si="176"/>
        <v>0</v>
      </c>
      <c r="P959" s="72">
        <f t="shared" si="177"/>
        <v>0</v>
      </c>
      <c r="Q959" s="72">
        <f t="shared" si="171"/>
        <v>0</v>
      </c>
      <c r="R959" s="74">
        <f t="shared" si="178"/>
        <v>0</v>
      </c>
      <c r="S959" s="75">
        <f>IF(I959&gt;0,Q959-(SUM($J$7:J959)+$E$35),0)</f>
        <v>0</v>
      </c>
      <c r="T959" s="76">
        <f t="shared" si="179"/>
        <v>1</v>
      </c>
      <c r="U959" s="76">
        <f t="shared" si="180"/>
        <v>0</v>
      </c>
      <c r="V959" s="77">
        <f t="shared" si="172"/>
        <v>444</v>
      </c>
      <c r="W959" s="78">
        <f t="shared" si="173"/>
        <v>0</v>
      </c>
    </row>
    <row r="960" spans="9:23" x14ac:dyDescent="0.25">
      <c r="I960" s="79">
        <f t="shared" si="174"/>
        <v>0</v>
      </c>
      <c r="J960" s="72">
        <f t="shared" si="170"/>
        <v>0</v>
      </c>
      <c r="K960" s="80"/>
      <c r="L960" s="72">
        <f t="shared" si="181"/>
        <v>0</v>
      </c>
      <c r="M960" s="72">
        <f>0</f>
        <v>0</v>
      </c>
      <c r="N960" s="72">
        <f t="shared" si="175"/>
        <v>0</v>
      </c>
      <c r="O960" s="72">
        <f t="shared" si="176"/>
        <v>0</v>
      </c>
      <c r="P960" s="72">
        <f t="shared" si="177"/>
        <v>0</v>
      </c>
      <c r="Q960" s="72">
        <f t="shared" si="171"/>
        <v>0</v>
      </c>
      <c r="R960" s="74">
        <f t="shared" si="178"/>
        <v>0</v>
      </c>
      <c r="S960" s="75">
        <f>IF(I960&gt;0,Q960-(SUM($J$7:J960)+$E$35),0)</f>
        <v>0</v>
      </c>
      <c r="T960" s="76">
        <f t="shared" si="179"/>
        <v>1</v>
      </c>
      <c r="U960" s="76">
        <f t="shared" si="180"/>
        <v>0</v>
      </c>
      <c r="V960" s="77">
        <f t="shared" si="172"/>
        <v>444</v>
      </c>
      <c r="W960" s="78">
        <f t="shared" si="173"/>
        <v>0</v>
      </c>
    </row>
    <row r="961" spans="9:23" x14ac:dyDescent="0.25">
      <c r="I961" s="79">
        <f t="shared" si="174"/>
        <v>0</v>
      </c>
      <c r="J961" s="72">
        <f t="shared" si="170"/>
        <v>0</v>
      </c>
      <c r="K961" s="80"/>
      <c r="L961" s="72">
        <f t="shared" si="181"/>
        <v>0</v>
      </c>
      <c r="M961" s="72">
        <f>0</f>
        <v>0</v>
      </c>
      <c r="N961" s="72">
        <f t="shared" si="175"/>
        <v>0</v>
      </c>
      <c r="O961" s="72">
        <f t="shared" si="176"/>
        <v>0</v>
      </c>
      <c r="P961" s="72">
        <f t="shared" si="177"/>
        <v>0</v>
      </c>
      <c r="Q961" s="72">
        <f t="shared" si="171"/>
        <v>0</v>
      </c>
      <c r="R961" s="74">
        <f t="shared" si="178"/>
        <v>0</v>
      </c>
      <c r="S961" s="75">
        <f>IF(I961&gt;0,Q961-(SUM($J$7:J961)+$E$35),0)</f>
        <v>0</v>
      </c>
      <c r="T961" s="76">
        <f t="shared" si="179"/>
        <v>1</v>
      </c>
      <c r="U961" s="76">
        <f t="shared" si="180"/>
        <v>0</v>
      </c>
      <c r="V961" s="77">
        <f t="shared" si="172"/>
        <v>444</v>
      </c>
      <c r="W961" s="78">
        <f t="shared" si="173"/>
        <v>0</v>
      </c>
    </row>
    <row r="962" spans="9:23" x14ac:dyDescent="0.25">
      <c r="I962" s="79">
        <f t="shared" si="174"/>
        <v>0</v>
      </c>
      <c r="J962" s="72">
        <f t="shared" si="170"/>
        <v>0</v>
      </c>
      <c r="K962" s="80"/>
      <c r="L962" s="72">
        <f t="shared" si="181"/>
        <v>0</v>
      </c>
      <c r="M962" s="72">
        <f>0</f>
        <v>0</v>
      </c>
      <c r="N962" s="72">
        <f t="shared" si="175"/>
        <v>0</v>
      </c>
      <c r="O962" s="72">
        <f t="shared" si="176"/>
        <v>0</v>
      </c>
      <c r="P962" s="72">
        <f t="shared" si="177"/>
        <v>0</v>
      </c>
      <c r="Q962" s="72">
        <f t="shared" si="171"/>
        <v>0</v>
      </c>
      <c r="R962" s="74">
        <f t="shared" si="178"/>
        <v>0</v>
      </c>
      <c r="S962" s="75">
        <f>IF(I962&gt;0,Q962-(SUM($J$7:J962)+$E$35),0)</f>
        <v>0</v>
      </c>
      <c r="T962" s="76">
        <f t="shared" si="179"/>
        <v>1</v>
      </c>
      <c r="U962" s="76">
        <f t="shared" si="180"/>
        <v>0</v>
      </c>
      <c r="V962" s="77">
        <f t="shared" si="172"/>
        <v>444</v>
      </c>
      <c r="W962" s="78">
        <f t="shared" si="173"/>
        <v>0</v>
      </c>
    </row>
    <row r="963" spans="9:23" x14ac:dyDescent="0.25">
      <c r="I963" s="79">
        <f t="shared" si="174"/>
        <v>0</v>
      </c>
      <c r="J963" s="72">
        <f t="shared" si="170"/>
        <v>0</v>
      </c>
      <c r="K963" s="80"/>
      <c r="L963" s="72">
        <f t="shared" si="181"/>
        <v>0</v>
      </c>
      <c r="M963" s="72">
        <f>0</f>
        <v>0</v>
      </c>
      <c r="N963" s="72">
        <f t="shared" si="175"/>
        <v>0</v>
      </c>
      <c r="O963" s="72">
        <f t="shared" si="176"/>
        <v>0</v>
      </c>
      <c r="P963" s="72">
        <f t="shared" si="177"/>
        <v>0</v>
      </c>
      <c r="Q963" s="72">
        <f t="shared" si="171"/>
        <v>0</v>
      </c>
      <c r="R963" s="74">
        <f t="shared" si="178"/>
        <v>0</v>
      </c>
      <c r="S963" s="75">
        <f>IF(I963&gt;0,Q963-(SUM($J$7:J963)+$E$35),0)</f>
        <v>0</v>
      </c>
      <c r="T963" s="76">
        <f t="shared" si="179"/>
        <v>1</v>
      </c>
      <c r="U963" s="76">
        <f t="shared" si="180"/>
        <v>0</v>
      </c>
      <c r="V963" s="77">
        <f t="shared" si="172"/>
        <v>444</v>
      </c>
      <c r="W963" s="78">
        <f t="shared" si="173"/>
        <v>0</v>
      </c>
    </row>
    <row r="964" spans="9:23" x14ac:dyDescent="0.25">
      <c r="I964" s="79">
        <f t="shared" si="174"/>
        <v>0</v>
      </c>
      <c r="J964" s="72">
        <f t="shared" si="170"/>
        <v>0</v>
      </c>
      <c r="K964" s="80"/>
      <c r="L964" s="72">
        <f t="shared" si="181"/>
        <v>0</v>
      </c>
      <c r="M964" s="72">
        <f>0</f>
        <v>0</v>
      </c>
      <c r="N964" s="72">
        <f t="shared" si="175"/>
        <v>0</v>
      </c>
      <c r="O964" s="72">
        <f t="shared" si="176"/>
        <v>0</v>
      </c>
      <c r="P964" s="72">
        <f t="shared" si="177"/>
        <v>0</v>
      </c>
      <c r="Q964" s="72">
        <f t="shared" si="171"/>
        <v>0</v>
      </c>
      <c r="R964" s="74">
        <f t="shared" si="178"/>
        <v>0</v>
      </c>
      <c r="S964" s="75">
        <f>IF(I964&gt;0,Q964-(SUM($J$7:J964)+$E$35),0)</f>
        <v>0</v>
      </c>
      <c r="T964" s="76">
        <f t="shared" si="179"/>
        <v>1</v>
      </c>
      <c r="U964" s="76">
        <f t="shared" si="180"/>
        <v>0</v>
      </c>
      <c r="V964" s="77">
        <f t="shared" si="172"/>
        <v>444</v>
      </c>
      <c r="W964" s="78">
        <f t="shared" si="173"/>
        <v>0</v>
      </c>
    </row>
    <row r="965" spans="9:23" x14ac:dyDescent="0.25">
      <c r="I965" s="79">
        <f t="shared" si="174"/>
        <v>0</v>
      </c>
      <c r="J965" s="72">
        <f t="shared" si="170"/>
        <v>0</v>
      </c>
      <c r="K965" s="80"/>
      <c r="L965" s="72">
        <f t="shared" si="181"/>
        <v>0</v>
      </c>
      <c r="M965" s="72">
        <f>0</f>
        <v>0</v>
      </c>
      <c r="N965" s="72">
        <f t="shared" si="175"/>
        <v>0</v>
      </c>
      <c r="O965" s="72">
        <f t="shared" si="176"/>
        <v>0</v>
      </c>
      <c r="P965" s="72">
        <f t="shared" si="177"/>
        <v>0</v>
      </c>
      <c r="Q965" s="72">
        <f t="shared" si="171"/>
        <v>0</v>
      </c>
      <c r="R965" s="74">
        <f t="shared" si="178"/>
        <v>0</v>
      </c>
      <c r="S965" s="75">
        <f>IF(I965&gt;0,Q965-(SUM($J$7:J965)+$E$35),0)</f>
        <v>0</v>
      </c>
      <c r="T965" s="76">
        <f t="shared" si="179"/>
        <v>1</v>
      </c>
      <c r="U965" s="76">
        <f t="shared" si="180"/>
        <v>0</v>
      </c>
      <c r="V965" s="77">
        <f t="shared" si="172"/>
        <v>444</v>
      </c>
      <c r="W965" s="78">
        <f t="shared" si="173"/>
        <v>0</v>
      </c>
    </row>
    <row r="966" spans="9:23" x14ac:dyDescent="0.25">
      <c r="I966" s="79">
        <f t="shared" si="174"/>
        <v>0</v>
      </c>
      <c r="J966" s="72">
        <f t="shared" si="170"/>
        <v>0</v>
      </c>
      <c r="K966" s="80"/>
      <c r="L966" s="72">
        <f t="shared" si="181"/>
        <v>0</v>
      </c>
      <c r="M966" s="72">
        <f>0</f>
        <v>0</v>
      </c>
      <c r="N966" s="72">
        <f t="shared" si="175"/>
        <v>0</v>
      </c>
      <c r="O966" s="72">
        <f t="shared" si="176"/>
        <v>0</v>
      </c>
      <c r="P966" s="72">
        <f t="shared" si="177"/>
        <v>0</v>
      </c>
      <c r="Q966" s="72">
        <f t="shared" si="171"/>
        <v>0</v>
      </c>
      <c r="R966" s="74">
        <f t="shared" si="178"/>
        <v>0</v>
      </c>
      <c r="S966" s="75">
        <f>IF(I966&gt;0,Q966-(SUM($J$7:J966)+$E$35),0)</f>
        <v>0</v>
      </c>
      <c r="T966" s="76">
        <f t="shared" si="179"/>
        <v>1</v>
      </c>
      <c r="U966" s="76">
        <f t="shared" si="180"/>
        <v>0</v>
      </c>
      <c r="V966" s="77">
        <f t="shared" si="172"/>
        <v>444</v>
      </c>
      <c r="W966" s="78">
        <f t="shared" si="173"/>
        <v>0</v>
      </c>
    </row>
    <row r="967" spans="9:23" x14ac:dyDescent="0.25">
      <c r="I967" s="79">
        <f t="shared" si="174"/>
        <v>0</v>
      </c>
      <c r="J967" s="72">
        <f t="shared" ref="J967:J1002" si="182">(IF(I967&gt;0,$J$5,0))</f>
        <v>0</v>
      </c>
      <c r="K967" s="80"/>
      <c r="L967" s="72">
        <f t="shared" si="181"/>
        <v>0</v>
      </c>
      <c r="M967" s="72">
        <f>0</f>
        <v>0</v>
      </c>
      <c r="N967" s="72">
        <f t="shared" si="175"/>
        <v>0</v>
      </c>
      <c r="O967" s="72">
        <f t="shared" si="176"/>
        <v>0</v>
      </c>
      <c r="P967" s="72">
        <f t="shared" si="177"/>
        <v>0</v>
      </c>
      <c r="Q967" s="72">
        <f t="shared" ref="Q967:Q1002" si="183">O967+P967</f>
        <v>0</v>
      </c>
      <c r="R967" s="74">
        <f t="shared" si="178"/>
        <v>0</v>
      </c>
      <c r="S967" s="75">
        <f>IF(I967&gt;0,Q967-(SUM($J$7:J967)+$E$35),0)</f>
        <v>0</v>
      </c>
      <c r="T967" s="76">
        <f t="shared" si="179"/>
        <v>1</v>
      </c>
      <c r="U967" s="76">
        <f t="shared" si="180"/>
        <v>0</v>
      </c>
      <c r="V967" s="77">
        <f t="shared" ref="V967:V1002" si="184">$I$5-I968</f>
        <v>444</v>
      </c>
      <c r="W967" s="78">
        <f t="shared" ref="W967:W1002" si="185">Q967</f>
        <v>0</v>
      </c>
    </row>
    <row r="968" spans="9:23" x14ac:dyDescent="0.25">
      <c r="I968" s="79">
        <f t="shared" ref="I968:I1002" si="186">IF(I967-1&gt;0,I967-1,0)</f>
        <v>0</v>
      </c>
      <c r="J968" s="72">
        <f t="shared" si="182"/>
        <v>0</v>
      </c>
      <c r="K968" s="80"/>
      <c r="L968" s="72">
        <f t="shared" si="181"/>
        <v>0</v>
      </c>
      <c r="M968" s="72">
        <f>0</f>
        <v>0</v>
      </c>
      <c r="N968" s="72">
        <f t="shared" ref="N968:N1002" si="187">IF(I968&gt;0,O968*($N$5/12),0)</f>
        <v>0</v>
      </c>
      <c r="O968" s="72">
        <f t="shared" ref="O968:O1002" si="188">IF(I968&gt;0,(Q967+R968)*(1-($N$5/12)),0)</f>
        <v>0</v>
      </c>
      <c r="P968" s="72">
        <f t="shared" ref="P968:P1002" si="189">O968*($B$15/12)</f>
        <v>0</v>
      </c>
      <c r="Q968" s="72">
        <f t="shared" si="183"/>
        <v>0</v>
      </c>
      <c r="R968" s="74">
        <f t="shared" ref="R968:R1002" si="190">IF(I968&gt;0,(J968-K968-L968-M968),0)</f>
        <v>0</v>
      </c>
      <c r="S968" s="75">
        <f>IF(I968&gt;0,Q968-(SUM($J$7:J968)+$E$35),0)</f>
        <v>0</v>
      </c>
      <c r="T968" s="76">
        <f t="shared" ref="T968:T1002" si="191">IF(S968&lt;0,0,1)</f>
        <v>1</v>
      </c>
      <c r="U968" s="76">
        <f t="shared" ref="U968:U1002" si="192">T969-T968</f>
        <v>0</v>
      </c>
      <c r="V968" s="77">
        <f t="shared" si="184"/>
        <v>444</v>
      </c>
      <c r="W968" s="78">
        <f t="shared" si="185"/>
        <v>0</v>
      </c>
    </row>
    <row r="969" spans="9:23" x14ac:dyDescent="0.25">
      <c r="I969" s="79">
        <f t="shared" si="186"/>
        <v>0</v>
      </c>
      <c r="J969" s="72">
        <f t="shared" si="182"/>
        <v>0</v>
      </c>
      <c r="K969" s="80"/>
      <c r="L969" s="72">
        <f t="shared" si="181"/>
        <v>0</v>
      </c>
      <c r="M969" s="72">
        <f>0</f>
        <v>0</v>
      </c>
      <c r="N969" s="72">
        <f t="shared" si="187"/>
        <v>0</v>
      </c>
      <c r="O969" s="72">
        <f t="shared" si="188"/>
        <v>0</v>
      </c>
      <c r="P969" s="72">
        <f t="shared" si="189"/>
        <v>0</v>
      </c>
      <c r="Q969" s="72">
        <f t="shared" si="183"/>
        <v>0</v>
      </c>
      <c r="R969" s="74">
        <f t="shared" si="190"/>
        <v>0</v>
      </c>
      <c r="S969" s="75">
        <f>IF(I969&gt;0,Q969-(SUM($J$7:J969)+$E$35),0)</f>
        <v>0</v>
      </c>
      <c r="T969" s="76">
        <f t="shared" si="191"/>
        <v>1</v>
      </c>
      <c r="U969" s="76">
        <f t="shared" si="192"/>
        <v>0</v>
      </c>
      <c r="V969" s="77">
        <f t="shared" si="184"/>
        <v>444</v>
      </c>
      <c r="W969" s="78">
        <f t="shared" si="185"/>
        <v>0</v>
      </c>
    </row>
    <row r="970" spans="9:23" x14ac:dyDescent="0.25">
      <c r="I970" s="79">
        <f t="shared" si="186"/>
        <v>0</v>
      </c>
      <c r="J970" s="72">
        <f t="shared" si="182"/>
        <v>0</v>
      </c>
      <c r="K970" s="80"/>
      <c r="L970" s="72">
        <f t="shared" si="181"/>
        <v>0</v>
      </c>
      <c r="M970" s="72">
        <f>0</f>
        <v>0</v>
      </c>
      <c r="N970" s="72">
        <f t="shared" si="187"/>
        <v>0</v>
      </c>
      <c r="O970" s="72">
        <f t="shared" si="188"/>
        <v>0</v>
      </c>
      <c r="P970" s="72">
        <f t="shared" si="189"/>
        <v>0</v>
      </c>
      <c r="Q970" s="72">
        <f t="shared" si="183"/>
        <v>0</v>
      </c>
      <c r="R970" s="74">
        <f t="shared" si="190"/>
        <v>0</v>
      </c>
      <c r="S970" s="75">
        <f>IF(I970&gt;0,Q970-(SUM($J$7:J970)+$E$35),0)</f>
        <v>0</v>
      </c>
      <c r="T970" s="76">
        <f t="shared" si="191"/>
        <v>1</v>
      </c>
      <c r="U970" s="76">
        <f t="shared" si="192"/>
        <v>0</v>
      </c>
      <c r="V970" s="77">
        <f t="shared" si="184"/>
        <v>444</v>
      </c>
      <c r="W970" s="78">
        <f t="shared" si="185"/>
        <v>0</v>
      </c>
    </row>
    <row r="971" spans="9:23" x14ac:dyDescent="0.25">
      <c r="I971" s="79">
        <f t="shared" si="186"/>
        <v>0</v>
      </c>
      <c r="J971" s="72">
        <f t="shared" si="182"/>
        <v>0</v>
      </c>
      <c r="K971" s="80"/>
      <c r="L971" s="72">
        <f t="shared" si="181"/>
        <v>0</v>
      </c>
      <c r="M971" s="72">
        <f>0</f>
        <v>0</v>
      </c>
      <c r="N971" s="72">
        <f t="shared" si="187"/>
        <v>0</v>
      </c>
      <c r="O971" s="72">
        <f t="shared" si="188"/>
        <v>0</v>
      </c>
      <c r="P971" s="72">
        <f t="shared" si="189"/>
        <v>0</v>
      </c>
      <c r="Q971" s="72">
        <f t="shared" si="183"/>
        <v>0</v>
      </c>
      <c r="R971" s="74">
        <f t="shared" si="190"/>
        <v>0</v>
      </c>
      <c r="S971" s="75">
        <f>IF(I971&gt;0,Q971-(SUM($J$7:J971)+$E$35),0)</f>
        <v>0</v>
      </c>
      <c r="T971" s="76">
        <f t="shared" si="191"/>
        <v>1</v>
      </c>
      <c r="U971" s="76">
        <f t="shared" si="192"/>
        <v>0</v>
      </c>
      <c r="V971" s="77">
        <f t="shared" si="184"/>
        <v>444</v>
      </c>
      <c r="W971" s="78">
        <f t="shared" si="185"/>
        <v>0</v>
      </c>
    </row>
    <row r="972" spans="9:23" x14ac:dyDescent="0.25">
      <c r="I972" s="79">
        <f t="shared" si="186"/>
        <v>0</v>
      </c>
      <c r="J972" s="72">
        <f t="shared" si="182"/>
        <v>0</v>
      </c>
      <c r="K972" s="80"/>
      <c r="L972" s="72">
        <f t="shared" si="181"/>
        <v>0</v>
      </c>
      <c r="M972" s="72">
        <f>0</f>
        <v>0</v>
      </c>
      <c r="N972" s="72">
        <f t="shared" si="187"/>
        <v>0</v>
      </c>
      <c r="O972" s="72">
        <f t="shared" si="188"/>
        <v>0</v>
      </c>
      <c r="P972" s="72">
        <f t="shared" si="189"/>
        <v>0</v>
      </c>
      <c r="Q972" s="72">
        <f t="shared" si="183"/>
        <v>0</v>
      </c>
      <c r="R972" s="74">
        <f t="shared" si="190"/>
        <v>0</v>
      </c>
      <c r="S972" s="75">
        <f>IF(I972&gt;0,Q972-(SUM($J$7:J972)+$E$35),0)</f>
        <v>0</v>
      </c>
      <c r="T972" s="76">
        <f t="shared" si="191"/>
        <v>1</v>
      </c>
      <c r="U972" s="76">
        <f t="shared" si="192"/>
        <v>0</v>
      </c>
      <c r="V972" s="77">
        <f t="shared" si="184"/>
        <v>444</v>
      </c>
      <c r="W972" s="78">
        <f t="shared" si="185"/>
        <v>0</v>
      </c>
    </row>
    <row r="973" spans="9:23" x14ac:dyDescent="0.25">
      <c r="I973" s="79">
        <f t="shared" si="186"/>
        <v>0</v>
      </c>
      <c r="J973" s="72">
        <f t="shared" si="182"/>
        <v>0</v>
      </c>
      <c r="K973" s="80"/>
      <c r="L973" s="72">
        <f t="shared" si="181"/>
        <v>0</v>
      </c>
      <c r="M973" s="72">
        <f>0</f>
        <v>0</v>
      </c>
      <c r="N973" s="72">
        <f t="shared" si="187"/>
        <v>0</v>
      </c>
      <c r="O973" s="72">
        <f t="shared" si="188"/>
        <v>0</v>
      </c>
      <c r="P973" s="72">
        <f t="shared" si="189"/>
        <v>0</v>
      </c>
      <c r="Q973" s="72">
        <f t="shared" si="183"/>
        <v>0</v>
      </c>
      <c r="R973" s="74">
        <f t="shared" si="190"/>
        <v>0</v>
      </c>
      <c r="S973" s="75">
        <f>IF(I973&gt;0,Q973-(SUM($J$7:J973)+$E$35),0)</f>
        <v>0</v>
      </c>
      <c r="T973" s="76">
        <f t="shared" si="191"/>
        <v>1</v>
      </c>
      <c r="U973" s="76">
        <f t="shared" si="192"/>
        <v>0</v>
      </c>
      <c r="V973" s="77">
        <f t="shared" si="184"/>
        <v>444</v>
      </c>
      <c r="W973" s="78">
        <f t="shared" si="185"/>
        <v>0</v>
      </c>
    </row>
    <row r="974" spans="9:23" x14ac:dyDescent="0.25">
      <c r="I974" s="79">
        <f t="shared" si="186"/>
        <v>0</v>
      </c>
      <c r="J974" s="72">
        <f t="shared" si="182"/>
        <v>0</v>
      </c>
      <c r="K974" s="80"/>
      <c r="L974" s="72">
        <f t="shared" si="181"/>
        <v>0</v>
      </c>
      <c r="M974" s="72">
        <f>0</f>
        <v>0</v>
      </c>
      <c r="N974" s="72">
        <f t="shared" si="187"/>
        <v>0</v>
      </c>
      <c r="O974" s="72">
        <f t="shared" si="188"/>
        <v>0</v>
      </c>
      <c r="P974" s="72">
        <f t="shared" si="189"/>
        <v>0</v>
      </c>
      <c r="Q974" s="72">
        <f t="shared" si="183"/>
        <v>0</v>
      </c>
      <c r="R974" s="74">
        <f t="shared" si="190"/>
        <v>0</v>
      </c>
      <c r="S974" s="75">
        <f>IF(I974&gt;0,Q974-(SUM($J$7:J974)+$E$35),0)</f>
        <v>0</v>
      </c>
      <c r="T974" s="76">
        <f t="shared" si="191"/>
        <v>1</v>
      </c>
      <c r="U974" s="76">
        <f t="shared" si="192"/>
        <v>0</v>
      </c>
      <c r="V974" s="77">
        <f t="shared" si="184"/>
        <v>444</v>
      </c>
      <c r="W974" s="78">
        <f t="shared" si="185"/>
        <v>0</v>
      </c>
    </row>
    <row r="975" spans="9:23" x14ac:dyDescent="0.25">
      <c r="I975" s="79">
        <f t="shared" si="186"/>
        <v>0</v>
      </c>
      <c r="J975" s="72">
        <f t="shared" si="182"/>
        <v>0</v>
      </c>
      <c r="K975" s="80"/>
      <c r="L975" s="72">
        <f t="shared" si="181"/>
        <v>0</v>
      </c>
      <c r="M975" s="72">
        <f>0</f>
        <v>0</v>
      </c>
      <c r="N975" s="72">
        <f t="shared" si="187"/>
        <v>0</v>
      </c>
      <c r="O975" s="72">
        <f t="shared" si="188"/>
        <v>0</v>
      </c>
      <c r="P975" s="72">
        <f t="shared" si="189"/>
        <v>0</v>
      </c>
      <c r="Q975" s="72">
        <f t="shared" si="183"/>
        <v>0</v>
      </c>
      <c r="R975" s="74">
        <f t="shared" si="190"/>
        <v>0</v>
      </c>
      <c r="S975" s="75">
        <f>IF(I975&gt;0,Q975-(SUM($J$7:J975)+$E$35),0)</f>
        <v>0</v>
      </c>
      <c r="T975" s="76">
        <f t="shared" si="191"/>
        <v>1</v>
      </c>
      <c r="U975" s="76">
        <f t="shared" si="192"/>
        <v>0</v>
      </c>
      <c r="V975" s="77">
        <f t="shared" si="184"/>
        <v>444</v>
      </c>
      <c r="W975" s="78">
        <f t="shared" si="185"/>
        <v>0</v>
      </c>
    </row>
    <row r="976" spans="9:23" x14ac:dyDescent="0.25">
      <c r="I976" s="79">
        <f t="shared" si="186"/>
        <v>0</v>
      </c>
      <c r="J976" s="72">
        <f t="shared" si="182"/>
        <v>0</v>
      </c>
      <c r="K976" s="80"/>
      <c r="L976" s="72">
        <f t="shared" si="181"/>
        <v>0</v>
      </c>
      <c r="M976" s="72">
        <f>0</f>
        <v>0</v>
      </c>
      <c r="N976" s="72">
        <f t="shared" si="187"/>
        <v>0</v>
      </c>
      <c r="O976" s="72">
        <f t="shared" si="188"/>
        <v>0</v>
      </c>
      <c r="P976" s="72">
        <f t="shared" si="189"/>
        <v>0</v>
      </c>
      <c r="Q976" s="72">
        <f t="shared" si="183"/>
        <v>0</v>
      </c>
      <c r="R976" s="74">
        <f t="shared" si="190"/>
        <v>0</v>
      </c>
      <c r="S976" s="75">
        <f>IF(I976&gt;0,Q976-(SUM($J$7:J976)+$E$35),0)</f>
        <v>0</v>
      </c>
      <c r="T976" s="76">
        <f t="shared" si="191"/>
        <v>1</v>
      </c>
      <c r="U976" s="76">
        <f t="shared" si="192"/>
        <v>0</v>
      </c>
      <c r="V976" s="77">
        <f t="shared" si="184"/>
        <v>444</v>
      </c>
      <c r="W976" s="78">
        <f t="shared" si="185"/>
        <v>0</v>
      </c>
    </row>
    <row r="977" spans="9:23" x14ac:dyDescent="0.25">
      <c r="I977" s="79">
        <f t="shared" si="186"/>
        <v>0</v>
      </c>
      <c r="J977" s="72">
        <f t="shared" si="182"/>
        <v>0</v>
      </c>
      <c r="K977" s="80"/>
      <c r="L977" s="72">
        <f t="shared" si="181"/>
        <v>0</v>
      </c>
      <c r="M977" s="72">
        <f>0</f>
        <v>0</v>
      </c>
      <c r="N977" s="72">
        <f t="shared" si="187"/>
        <v>0</v>
      </c>
      <c r="O977" s="72">
        <f t="shared" si="188"/>
        <v>0</v>
      </c>
      <c r="P977" s="72">
        <f t="shared" si="189"/>
        <v>0</v>
      </c>
      <c r="Q977" s="72">
        <f t="shared" si="183"/>
        <v>0</v>
      </c>
      <c r="R977" s="74">
        <f t="shared" si="190"/>
        <v>0</v>
      </c>
      <c r="S977" s="75">
        <f>IF(I977&gt;0,Q977-(SUM($J$7:J977)+$E$35),0)</f>
        <v>0</v>
      </c>
      <c r="T977" s="76">
        <f t="shared" si="191"/>
        <v>1</v>
      </c>
      <c r="U977" s="76">
        <f t="shared" si="192"/>
        <v>0</v>
      </c>
      <c r="V977" s="77">
        <f t="shared" si="184"/>
        <v>444</v>
      </c>
      <c r="W977" s="78">
        <f t="shared" si="185"/>
        <v>0</v>
      </c>
    </row>
    <row r="978" spans="9:23" x14ac:dyDescent="0.25">
      <c r="I978" s="79">
        <f t="shared" si="186"/>
        <v>0</v>
      </c>
      <c r="J978" s="72">
        <f t="shared" si="182"/>
        <v>0</v>
      </c>
      <c r="K978" s="80"/>
      <c r="L978" s="72">
        <f t="shared" si="181"/>
        <v>0</v>
      </c>
      <c r="M978" s="72">
        <f>0</f>
        <v>0</v>
      </c>
      <c r="N978" s="72">
        <f t="shared" si="187"/>
        <v>0</v>
      </c>
      <c r="O978" s="72">
        <f t="shared" si="188"/>
        <v>0</v>
      </c>
      <c r="P978" s="72">
        <f t="shared" si="189"/>
        <v>0</v>
      </c>
      <c r="Q978" s="72">
        <f t="shared" si="183"/>
        <v>0</v>
      </c>
      <c r="R978" s="74">
        <f t="shared" si="190"/>
        <v>0</v>
      </c>
      <c r="S978" s="75">
        <f>IF(I978&gt;0,Q978-(SUM($J$7:J978)+$E$35),0)</f>
        <v>0</v>
      </c>
      <c r="T978" s="76">
        <f t="shared" si="191"/>
        <v>1</v>
      </c>
      <c r="U978" s="76">
        <f t="shared" si="192"/>
        <v>0</v>
      </c>
      <c r="V978" s="77">
        <f t="shared" si="184"/>
        <v>444</v>
      </c>
      <c r="W978" s="78">
        <f t="shared" si="185"/>
        <v>0</v>
      </c>
    </row>
    <row r="979" spans="9:23" x14ac:dyDescent="0.25">
      <c r="I979" s="79">
        <f t="shared" si="186"/>
        <v>0</v>
      </c>
      <c r="J979" s="72">
        <f t="shared" si="182"/>
        <v>0</v>
      </c>
      <c r="K979" s="80"/>
      <c r="L979" s="72">
        <f t="shared" si="181"/>
        <v>0</v>
      </c>
      <c r="M979" s="72">
        <f>0</f>
        <v>0</v>
      </c>
      <c r="N979" s="72">
        <f t="shared" si="187"/>
        <v>0</v>
      </c>
      <c r="O979" s="72">
        <f t="shared" si="188"/>
        <v>0</v>
      </c>
      <c r="P979" s="72">
        <f t="shared" si="189"/>
        <v>0</v>
      </c>
      <c r="Q979" s="72">
        <f t="shared" si="183"/>
        <v>0</v>
      </c>
      <c r="R979" s="74">
        <f t="shared" si="190"/>
        <v>0</v>
      </c>
      <c r="S979" s="75">
        <f>IF(I979&gt;0,Q979-(SUM($J$7:J979)+$E$35),0)</f>
        <v>0</v>
      </c>
      <c r="T979" s="76">
        <f t="shared" si="191"/>
        <v>1</v>
      </c>
      <c r="U979" s="76">
        <f t="shared" si="192"/>
        <v>0</v>
      </c>
      <c r="V979" s="77">
        <f t="shared" si="184"/>
        <v>444</v>
      </c>
      <c r="W979" s="78">
        <f t="shared" si="185"/>
        <v>0</v>
      </c>
    </row>
    <row r="980" spans="9:23" x14ac:dyDescent="0.25">
      <c r="I980" s="79">
        <f t="shared" si="186"/>
        <v>0</v>
      </c>
      <c r="J980" s="72">
        <f t="shared" si="182"/>
        <v>0</v>
      </c>
      <c r="K980" s="80"/>
      <c r="L980" s="72">
        <f t="shared" si="181"/>
        <v>0</v>
      </c>
      <c r="M980" s="72">
        <f>0</f>
        <v>0</v>
      </c>
      <c r="N980" s="72">
        <f t="shared" si="187"/>
        <v>0</v>
      </c>
      <c r="O980" s="72">
        <f t="shared" si="188"/>
        <v>0</v>
      </c>
      <c r="P980" s="72">
        <f t="shared" si="189"/>
        <v>0</v>
      </c>
      <c r="Q980" s="72">
        <f t="shared" si="183"/>
        <v>0</v>
      </c>
      <c r="R980" s="74">
        <f t="shared" si="190"/>
        <v>0</v>
      </c>
      <c r="S980" s="75">
        <f>IF(I980&gt;0,Q980-(SUM($J$7:J980)+$E$35),0)</f>
        <v>0</v>
      </c>
      <c r="T980" s="76">
        <f t="shared" si="191"/>
        <v>1</v>
      </c>
      <c r="U980" s="76">
        <f t="shared" si="192"/>
        <v>0</v>
      </c>
      <c r="V980" s="77">
        <f t="shared" si="184"/>
        <v>444</v>
      </c>
      <c r="W980" s="78">
        <f t="shared" si="185"/>
        <v>0</v>
      </c>
    </row>
    <row r="981" spans="9:23" x14ac:dyDescent="0.25">
      <c r="I981" s="79">
        <f t="shared" si="186"/>
        <v>0</v>
      </c>
      <c r="J981" s="72">
        <f t="shared" si="182"/>
        <v>0</v>
      </c>
      <c r="K981" s="80"/>
      <c r="L981" s="72">
        <f t="shared" si="181"/>
        <v>0</v>
      </c>
      <c r="M981" s="72">
        <f>0</f>
        <v>0</v>
      </c>
      <c r="N981" s="72">
        <f t="shared" si="187"/>
        <v>0</v>
      </c>
      <c r="O981" s="72">
        <f t="shared" si="188"/>
        <v>0</v>
      </c>
      <c r="P981" s="72">
        <f t="shared" si="189"/>
        <v>0</v>
      </c>
      <c r="Q981" s="72">
        <f t="shared" si="183"/>
        <v>0</v>
      </c>
      <c r="R981" s="74">
        <f t="shared" si="190"/>
        <v>0</v>
      </c>
      <c r="S981" s="75">
        <f>IF(I981&gt;0,Q981-(SUM($J$7:J981)+$E$35),0)</f>
        <v>0</v>
      </c>
      <c r="T981" s="76">
        <f t="shared" si="191"/>
        <v>1</v>
      </c>
      <c r="U981" s="76">
        <f t="shared" si="192"/>
        <v>0</v>
      </c>
      <c r="V981" s="77">
        <f t="shared" si="184"/>
        <v>444</v>
      </c>
      <c r="W981" s="78">
        <f t="shared" si="185"/>
        <v>0</v>
      </c>
    </row>
    <row r="982" spans="9:23" x14ac:dyDescent="0.25">
      <c r="I982" s="79">
        <f t="shared" si="186"/>
        <v>0</v>
      </c>
      <c r="J982" s="72">
        <f t="shared" si="182"/>
        <v>0</v>
      </c>
      <c r="K982" s="80"/>
      <c r="L982" s="72">
        <f t="shared" si="181"/>
        <v>0</v>
      </c>
      <c r="M982" s="72">
        <f>0</f>
        <v>0</v>
      </c>
      <c r="N982" s="72">
        <f t="shared" si="187"/>
        <v>0</v>
      </c>
      <c r="O982" s="72">
        <f t="shared" si="188"/>
        <v>0</v>
      </c>
      <c r="P982" s="72">
        <f t="shared" si="189"/>
        <v>0</v>
      </c>
      <c r="Q982" s="72">
        <f t="shared" si="183"/>
        <v>0</v>
      </c>
      <c r="R982" s="74">
        <f t="shared" si="190"/>
        <v>0</v>
      </c>
      <c r="S982" s="75">
        <f>IF(I982&gt;0,Q982-(SUM($J$7:J982)+$E$35),0)</f>
        <v>0</v>
      </c>
      <c r="T982" s="76">
        <f t="shared" si="191"/>
        <v>1</v>
      </c>
      <c r="U982" s="76">
        <f t="shared" si="192"/>
        <v>0</v>
      </c>
      <c r="V982" s="77">
        <f t="shared" si="184"/>
        <v>444</v>
      </c>
      <c r="W982" s="78">
        <f t="shared" si="185"/>
        <v>0</v>
      </c>
    </row>
    <row r="983" spans="9:23" x14ac:dyDescent="0.25">
      <c r="I983" s="79">
        <f t="shared" si="186"/>
        <v>0</v>
      </c>
      <c r="J983" s="72">
        <f t="shared" si="182"/>
        <v>0</v>
      </c>
      <c r="K983" s="80"/>
      <c r="L983" s="72">
        <f t="shared" si="181"/>
        <v>0</v>
      </c>
      <c r="M983" s="72">
        <f>0</f>
        <v>0</v>
      </c>
      <c r="N983" s="72">
        <f t="shared" si="187"/>
        <v>0</v>
      </c>
      <c r="O983" s="72">
        <f t="shared" si="188"/>
        <v>0</v>
      </c>
      <c r="P983" s="72">
        <f t="shared" si="189"/>
        <v>0</v>
      </c>
      <c r="Q983" s="72">
        <f t="shared" si="183"/>
        <v>0</v>
      </c>
      <c r="R983" s="74">
        <f t="shared" si="190"/>
        <v>0</v>
      </c>
      <c r="S983" s="75">
        <f>IF(I983&gt;0,Q983-(SUM($J$7:J983)+$E$35),0)</f>
        <v>0</v>
      </c>
      <c r="T983" s="76">
        <f t="shared" si="191"/>
        <v>1</v>
      </c>
      <c r="U983" s="76">
        <f t="shared" si="192"/>
        <v>0</v>
      </c>
      <c r="V983" s="77">
        <f t="shared" si="184"/>
        <v>444</v>
      </c>
      <c r="W983" s="78">
        <f t="shared" si="185"/>
        <v>0</v>
      </c>
    </row>
    <row r="984" spans="9:23" x14ac:dyDescent="0.25">
      <c r="I984" s="79">
        <f t="shared" si="186"/>
        <v>0</v>
      </c>
      <c r="J984" s="72">
        <f t="shared" si="182"/>
        <v>0</v>
      </c>
      <c r="K984" s="80"/>
      <c r="L984" s="72">
        <f t="shared" si="181"/>
        <v>0</v>
      </c>
      <c r="M984" s="72">
        <f>0</f>
        <v>0</v>
      </c>
      <c r="N984" s="72">
        <f t="shared" si="187"/>
        <v>0</v>
      </c>
      <c r="O984" s="72">
        <f t="shared" si="188"/>
        <v>0</v>
      </c>
      <c r="P984" s="72">
        <f t="shared" si="189"/>
        <v>0</v>
      </c>
      <c r="Q984" s="72">
        <f t="shared" si="183"/>
        <v>0</v>
      </c>
      <c r="R984" s="74">
        <f t="shared" si="190"/>
        <v>0</v>
      </c>
      <c r="S984" s="75">
        <f>IF(I984&gt;0,Q984-(SUM($J$7:J984)+$E$35),0)</f>
        <v>0</v>
      </c>
      <c r="T984" s="76">
        <f t="shared" si="191"/>
        <v>1</v>
      </c>
      <c r="U984" s="76">
        <f t="shared" si="192"/>
        <v>0</v>
      </c>
      <c r="V984" s="77">
        <f t="shared" si="184"/>
        <v>444</v>
      </c>
      <c r="W984" s="78">
        <f t="shared" si="185"/>
        <v>0</v>
      </c>
    </row>
    <row r="985" spans="9:23" x14ac:dyDescent="0.25">
      <c r="I985" s="79">
        <f t="shared" si="186"/>
        <v>0</v>
      </c>
      <c r="J985" s="72">
        <f t="shared" si="182"/>
        <v>0</v>
      </c>
      <c r="K985" s="80"/>
      <c r="L985" s="72">
        <f t="shared" si="181"/>
        <v>0</v>
      </c>
      <c r="M985" s="72">
        <f>0</f>
        <v>0</v>
      </c>
      <c r="N985" s="72">
        <f t="shared" si="187"/>
        <v>0</v>
      </c>
      <c r="O985" s="72">
        <f t="shared" si="188"/>
        <v>0</v>
      </c>
      <c r="P985" s="72">
        <f t="shared" si="189"/>
        <v>0</v>
      </c>
      <c r="Q985" s="72">
        <f t="shared" si="183"/>
        <v>0</v>
      </c>
      <c r="R985" s="74">
        <f t="shared" si="190"/>
        <v>0</v>
      </c>
      <c r="S985" s="75">
        <f>IF(I985&gt;0,Q985-(SUM($J$7:J985)+$E$35),0)</f>
        <v>0</v>
      </c>
      <c r="T985" s="76">
        <f t="shared" si="191"/>
        <v>1</v>
      </c>
      <c r="U985" s="76">
        <f t="shared" si="192"/>
        <v>0</v>
      </c>
      <c r="V985" s="77">
        <f t="shared" si="184"/>
        <v>444</v>
      </c>
      <c r="W985" s="78">
        <f t="shared" si="185"/>
        <v>0</v>
      </c>
    </row>
    <row r="986" spans="9:23" x14ac:dyDescent="0.25">
      <c r="I986" s="79">
        <f t="shared" si="186"/>
        <v>0</v>
      </c>
      <c r="J986" s="72">
        <f t="shared" si="182"/>
        <v>0</v>
      </c>
      <c r="K986" s="80"/>
      <c r="L986" s="72">
        <f t="shared" si="181"/>
        <v>0</v>
      </c>
      <c r="M986" s="72">
        <f>0</f>
        <v>0</v>
      </c>
      <c r="N986" s="72">
        <f t="shared" si="187"/>
        <v>0</v>
      </c>
      <c r="O986" s="72">
        <f t="shared" si="188"/>
        <v>0</v>
      </c>
      <c r="P986" s="72">
        <f t="shared" si="189"/>
        <v>0</v>
      </c>
      <c r="Q986" s="72">
        <f t="shared" si="183"/>
        <v>0</v>
      </c>
      <c r="R986" s="74">
        <f t="shared" si="190"/>
        <v>0</v>
      </c>
      <c r="S986" s="75">
        <f>IF(I986&gt;0,Q986-(SUM($J$7:J986)+$E$35),0)</f>
        <v>0</v>
      </c>
      <c r="T986" s="76">
        <f t="shared" si="191"/>
        <v>1</v>
      </c>
      <c r="U986" s="76">
        <f t="shared" si="192"/>
        <v>0</v>
      </c>
      <c r="V986" s="77">
        <f t="shared" si="184"/>
        <v>444</v>
      </c>
      <c r="W986" s="78">
        <f t="shared" si="185"/>
        <v>0</v>
      </c>
    </row>
    <row r="987" spans="9:23" x14ac:dyDescent="0.25">
      <c r="I987" s="79">
        <f t="shared" si="186"/>
        <v>0</v>
      </c>
      <c r="J987" s="72">
        <f t="shared" si="182"/>
        <v>0</v>
      </c>
      <c r="K987" s="80"/>
      <c r="L987" s="72">
        <f t="shared" si="181"/>
        <v>0</v>
      </c>
      <c r="M987" s="72">
        <f>0</f>
        <v>0</v>
      </c>
      <c r="N987" s="72">
        <f t="shared" si="187"/>
        <v>0</v>
      </c>
      <c r="O987" s="72">
        <f t="shared" si="188"/>
        <v>0</v>
      </c>
      <c r="P987" s="72">
        <f t="shared" si="189"/>
        <v>0</v>
      </c>
      <c r="Q987" s="72">
        <f t="shared" si="183"/>
        <v>0</v>
      </c>
      <c r="R987" s="74">
        <f t="shared" si="190"/>
        <v>0</v>
      </c>
      <c r="S987" s="75">
        <f>IF(I987&gt;0,Q987-(SUM($J$7:J987)+$E$35),0)</f>
        <v>0</v>
      </c>
      <c r="T987" s="76">
        <f t="shared" si="191"/>
        <v>1</v>
      </c>
      <c r="U987" s="76">
        <f t="shared" si="192"/>
        <v>0</v>
      </c>
      <c r="V987" s="77">
        <f t="shared" si="184"/>
        <v>444</v>
      </c>
      <c r="W987" s="78">
        <f t="shared" si="185"/>
        <v>0</v>
      </c>
    </row>
    <row r="988" spans="9:23" x14ac:dyDescent="0.25">
      <c r="I988" s="79">
        <f t="shared" si="186"/>
        <v>0</v>
      </c>
      <c r="J988" s="72">
        <f t="shared" si="182"/>
        <v>0</v>
      </c>
      <c r="K988" s="80"/>
      <c r="L988" s="72">
        <f t="shared" si="181"/>
        <v>0</v>
      </c>
      <c r="M988" s="72">
        <f>0</f>
        <v>0</v>
      </c>
      <c r="N988" s="72">
        <f t="shared" si="187"/>
        <v>0</v>
      </c>
      <c r="O988" s="72">
        <f t="shared" si="188"/>
        <v>0</v>
      </c>
      <c r="P988" s="72">
        <f t="shared" si="189"/>
        <v>0</v>
      </c>
      <c r="Q988" s="72">
        <f t="shared" si="183"/>
        <v>0</v>
      </c>
      <c r="R988" s="74">
        <f t="shared" si="190"/>
        <v>0</v>
      </c>
      <c r="S988" s="75">
        <f>IF(I988&gt;0,Q988-(SUM($J$7:J988)+$E$35),0)</f>
        <v>0</v>
      </c>
      <c r="T988" s="76">
        <f t="shared" si="191"/>
        <v>1</v>
      </c>
      <c r="U988" s="76">
        <f t="shared" si="192"/>
        <v>0</v>
      </c>
      <c r="V988" s="77">
        <f t="shared" si="184"/>
        <v>444</v>
      </c>
      <c r="W988" s="78">
        <f t="shared" si="185"/>
        <v>0</v>
      </c>
    </row>
    <row r="989" spans="9:23" x14ac:dyDescent="0.25">
      <c r="I989" s="79">
        <f t="shared" si="186"/>
        <v>0</v>
      </c>
      <c r="J989" s="72">
        <f t="shared" si="182"/>
        <v>0</v>
      </c>
      <c r="K989" s="80"/>
      <c r="L989" s="72">
        <f t="shared" si="181"/>
        <v>0</v>
      </c>
      <c r="M989" s="72">
        <f>0</f>
        <v>0</v>
      </c>
      <c r="N989" s="72">
        <f t="shared" si="187"/>
        <v>0</v>
      </c>
      <c r="O989" s="72">
        <f t="shared" si="188"/>
        <v>0</v>
      </c>
      <c r="P989" s="72">
        <f t="shared" si="189"/>
        <v>0</v>
      </c>
      <c r="Q989" s="72">
        <f t="shared" si="183"/>
        <v>0</v>
      </c>
      <c r="R989" s="74">
        <f t="shared" si="190"/>
        <v>0</v>
      </c>
      <c r="S989" s="75">
        <f>IF(I989&gt;0,Q989-(SUM($J$7:J989)+$E$35),0)</f>
        <v>0</v>
      </c>
      <c r="T989" s="76">
        <f t="shared" si="191"/>
        <v>1</v>
      </c>
      <c r="U989" s="76">
        <f t="shared" si="192"/>
        <v>0</v>
      </c>
      <c r="V989" s="77">
        <f t="shared" si="184"/>
        <v>444</v>
      </c>
      <c r="W989" s="78">
        <f t="shared" si="185"/>
        <v>0</v>
      </c>
    </row>
    <row r="990" spans="9:23" x14ac:dyDescent="0.25">
      <c r="I990" s="79">
        <f t="shared" si="186"/>
        <v>0</v>
      </c>
      <c r="J990" s="72">
        <f t="shared" si="182"/>
        <v>0</v>
      </c>
      <c r="K990" s="80"/>
      <c r="L990" s="72">
        <f t="shared" si="181"/>
        <v>0</v>
      </c>
      <c r="M990" s="72">
        <f>0</f>
        <v>0</v>
      </c>
      <c r="N990" s="72">
        <f t="shared" si="187"/>
        <v>0</v>
      </c>
      <c r="O990" s="72">
        <f t="shared" si="188"/>
        <v>0</v>
      </c>
      <c r="P990" s="72">
        <f t="shared" si="189"/>
        <v>0</v>
      </c>
      <c r="Q990" s="72">
        <f t="shared" si="183"/>
        <v>0</v>
      </c>
      <c r="R990" s="74">
        <f t="shared" si="190"/>
        <v>0</v>
      </c>
      <c r="S990" s="75">
        <f>IF(I990&gt;0,Q990-(SUM($J$7:J990)+$E$35),0)</f>
        <v>0</v>
      </c>
      <c r="T990" s="76">
        <f t="shared" si="191"/>
        <v>1</v>
      </c>
      <c r="U990" s="76">
        <f t="shared" si="192"/>
        <v>0</v>
      </c>
      <c r="V990" s="77">
        <f t="shared" si="184"/>
        <v>444</v>
      </c>
      <c r="W990" s="78">
        <f t="shared" si="185"/>
        <v>0</v>
      </c>
    </row>
    <row r="991" spans="9:23" x14ac:dyDescent="0.25">
      <c r="I991" s="79">
        <f t="shared" si="186"/>
        <v>0</v>
      </c>
      <c r="J991" s="72">
        <f t="shared" si="182"/>
        <v>0</v>
      </c>
      <c r="K991" s="80"/>
      <c r="L991" s="72">
        <f t="shared" si="181"/>
        <v>0</v>
      </c>
      <c r="M991" s="72">
        <f>0</f>
        <v>0</v>
      </c>
      <c r="N991" s="72">
        <f t="shared" si="187"/>
        <v>0</v>
      </c>
      <c r="O991" s="72">
        <f t="shared" si="188"/>
        <v>0</v>
      </c>
      <c r="P991" s="72">
        <f t="shared" si="189"/>
        <v>0</v>
      </c>
      <c r="Q991" s="72">
        <f t="shared" si="183"/>
        <v>0</v>
      </c>
      <c r="R991" s="74">
        <f t="shared" si="190"/>
        <v>0</v>
      </c>
      <c r="S991" s="75">
        <f>IF(I991&gt;0,Q991-(SUM($J$7:J991)+$E$35),0)</f>
        <v>0</v>
      </c>
      <c r="T991" s="76">
        <f t="shared" si="191"/>
        <v>1</v>
      </c>
      <c r="U991" s="76">
        <f t="shared" si="192"/>
        <v>0</v>
      </c>
      <c r="V991" s="77">
        <f t="shared" si="184"/>
        <v>444</v>
      </c>
      <c r="W991" s="78">
        <f t="shared" si="185"/>
        <v>0</v>
      </c>
    </row>
    <row r="992" spans="9:23" x14ac:dyDescent="0.25">
      <c r="I992" s="79">
        <f t="shared" si="186"/>
        <v>0</v>
      </c>
      <c r="J992" s="72">
        <f t="shared" si="182"/>
        <v>0</v>
      </c>
      <c r="K992" s="80"/>
      <c r="L992" s="72">
        <f t="shared" si="181"/>
        <v>0</v>
      </c>
      <c r="M992" s="72">
        <f>0</f>
        <v>0</v>
      </c>
      <c r="N992" s="72">
        <f t="shared" si="187"/>
        <v>0</v>
      </c>
      <c r="O992" s="72">
        <f t="shared" si="188"/>
        <v>0</v>
      </c>
      <c r="P992" s="72">
        <f t="shared" si="189"/>
        <v>0</v>
      </c>
      <c r="Q992" s="72">
        <f t="shared" si="183"/>
        <v>0</v>
      </c>
      <c r="R992" s="74">
        <f t="shared" si="190"/>
        <v>0</v>
      </c>
      <c r="S992" s="75">
        <f>IF(I992&gt;0,Q992-(SUM($J$7:J992)+$E$35),0)</f>
        <v>0</v>
      </c>
      <c r="T992" s="76">
        <f t="shared" si="191"/>
        <v>1</v>
      </c>
      <c r="U992" s="76">
        <f t="shared" si="192"/>
        <v>0</v>
      </c>
      <c r="V992" s="77">
        <f t="shared" si="184"/>
        <v>444</v>
      </c>
      <c r="W992" s="78">
        <f t="shared" si="185"/>
        <v>0</v>
      </c>
    </row>
    <row r="993" spans="9:23" x14ac:dyDescent="0.25">
      <c r="I993" s="79">
        <f t="shared" si="186"/>
        <v>0</v>
      </c>
      <c r="J993" s="72">
        <f t="shared" si="182"/>
        <v>0</v>
      </c>
      <c r="K993" s="80"/>
      <c r="L993" s="72">
        <f t="shared" si="181"/>
        <v>0</v>
      </c>
      <c r="M993" s="72">
        <f>0</f>
        <v>0</v>
      </c>
      <c r="N993" s="72">
        <f t="shared" si="187"/>
        <v>0</v>
      </c>
      <c r="O993" s="72">
        <f t="shared" si="188"/>
        <v>0</v>
      </c>
      <c r="P993" s="72">
        <f t="shared" si="189"/>
        <v>0</v>
      </c>
      <c r="Q993" s="72">
        <f t="shared" si="183"/>
        <v>0</v>
      </c>
      <c r="R993" s="74">
        <f t="shared" si="190"/>
        <v>0</v>
      </c>
      <c r="S993" s="75">
        <f>IF(I993&gt;0,Q993-(SUM($J$7:J993)+$E$35),0)</f>
        <v>0</v>
      </c>
      <c r="T993" s="76">
        <f t="shared" si="191"/>
        <v>1</v>
      </c>
      <c r="U993" s="76">
        <f t="shared" si="192"/>
        <v>0</v>
      </c>
      <c r="V993" s="77">
        <f t="shared" si="184"/>
        <v>444</v>
      </c>
      <c r="W993" s="78">
        <f t="shared" si="185"/>
        <v>0</v>
      </c>
    </row>
    <row r="994" spans="9:23" x14ac:dyDescent="0.25">
      <c r="I994" s="79">
        <f t="shared" si="186"/>
        <v>0</v>
      </c>
      <c r="J994" s="72">
        <f t="shared" si="182"/>
        <v>0</v>
      </c>
      <c r="K994" s="80"/>
      <c r="L994" s="72">
        <f t="shared" si="181"/>
        <v>0</v>
      </c>
      <c r="M994" s="72">
        <f>0</f>
        <v>0</v>
      </c>
      <c r="N994" s="72">
        <f t="shared" si="187"/>
        <v>0</v>
      </c>
      <c r="O994" s="72">
        <f t="shared" si="188"/>
        <v>0</v>
      </c>
      <c r="P994" s="72">
        <f t="shared" si="189"/>
        <v>0</v>
      </c>
      <c r="Q994" s="72">
        <f t="shared" si="183"/>
        <v>0</v>
      </c>
      <c r="R994" s="74">
        <f t="shared" si="190"/>
        <v>0</v>
      </c>
      <c r="S994" s="75">
        <f>IF(I994&gt;0,Q994-(SUM($J$7:J994)+$E$35),0)</f>
        <v>0</v>
      </c>
      <c r="T994" s="76">
        <f t="shared" si="191"/>
        <v>1</v>
      </c>
      <c r="U994" s="76">
        <f t="shared" si="192"/>
        <v>0</v>
      </c>
      <c r="V994" s="77">
        <f t="shared" si="184"/>
        <v>444</v>
      </c>
      <c r="W994" s="78">
        <f t="shared" si="185"/>
        <v>0</v>
      </c>
    </row>
    <row r="995" spans="9:23" x14ac:dyDescent="0.25">
      <c r="I995" s="79">
        <f t="shared" si="186"/>
        <v>0</v>
      </c>
      <c r="J995" s="72">
        <f t="shared" si="182"/>
        <v>0</v>
      </c>
      <c r="K995" s="80"/>
      <c r="L995" s="72">
        <f t="shared" si="181"/>
        <v>0</v>
      </c>
      <c r="M995" s="72">
        <f>0</f>
        <v>0</v>
      </c>
      <c r="N995" s="72">
        <f t="shared" si="187"/>
        <v>0</v>
      </c>
      <c r="O995" s="72">
        <f t="shared" si="188"/>
        <v>0</v>
      </c>
      <c r="P995" s="72">
        <f t="shared" si="189"/>
        <v>0</v>
      </c>
      <c r="Q995" s="72">
        <f t="shared" si="183"/>
        <v>0</v>
      </c>
      <c r="R995" s="74">
        <f t="shared" si="190"/>
        <v>0</v>
      </c>
      <c r="S995" s="75">
        <f>IF(I995&gt;0,Q995-(SUM($J$7:J995)+$E$35),0)</f>
        <v>0</v>
      </c>
      <c r="T995" s="76">
        <f t="shared" si="191"/>
        <v>1</v>
      </c>
      <c r="U995" s="76">
        <f t="shared" si="192"/>
        <v>0</v>
      </c>
      <c r="V995" s="77">
        <f t="shared" si="184"/>
        <v>444</v>
      </c>
      <c r="W995" s="78">
        <f t="shared" si="185"/>
        <v>0</v>
      </c>
    </row>
    <row r="996" spans="9:23" x14ac:dyDescent="0.25">
      <c r="I996" s="79">
        <f t="shared" si="186"/>
        <v>0</v>
      </c>
      <c r="J996" s="72">
        <f t="shared" si="182"/>
        <v>0</v>
      </c>
      <c r="K996" s="80"/>
      <c r="L996" s="72">
        <f t="shared" si="181"/>
        <v>0</v>
      </c>
      <c r="M996" s="72">
        <f>0</f>
        <v>0</v>
      </c>
      <c r="N996" s="72">
        <f t="shared" si="187"/>
        <v>0</v>
      </c>
      <c r="O996" s="72">
        <f t="shared" si="188"/>
        <v>0</v>
      </c>
      <c r="P996" s="72">
        <f t="shared" si="189"/>
        <v>0</v>
      </c>
      <c r="Q996" s="72">
        <f t="shared" si="183"/>
        <v>0</v>
      </c>
      <c r="R996" s="74">
        <f t="shared" si="190"/>
        <v>0</v>
      </c>
      <c r="S996" s="75">
        <f>IF(I996&gt;0,Q996-(SUM($J$7:J996)+$E$35),0)</f>
        <v>0</v>
      </c>
      <c r="T996" s="76">
        <f t="shared" si="191"/>
        <v>1</v>
      </c>
      <c r="U996" s="76">
        <f t="shared" si="192"/>
        <v>0</v>
      </c>
      <c r="V996" s="77">
        <f t="shared" si="184"/>
        <v>444</v>
      </c>
      <c r="W996" s="78">
        <f t="shared" si="185"/>
        <v>0</v>
      </c>
    </row>
    <row r="997" spans="9:23" x14ac:dyDescent="0.25">
      <c r="I997" s="79">
        <f t="shared" si="186"/>
        <v>0</v>
      </c>
      <c r="J997" s="72">
        <f t="shared" si="182"/>
        <v>0</v>
      </c>
      <c r="K997" s="80"/>
      <c r="L997" s="72">
        <f t="shared" ref="L997:L1002" si="193">IF(I997&gt;0,IF((MOD(I997,12)=0),$B$22+$B$48*$B$35,$B$48*$B$35),0)</f>
        <v>0</v>
      </c>
      <c r="M997" s="72">
        <f>0</f>
        <v>0</v>
      </c>
      <c r="N997" s="72">
        <f t="shared" si="187"/>
        <v>0</v>
      </c>
      <c r="O997" s="72">
        <f t="shared" si="188"/>
        <v>0</v>
      </c>
      <c r="P997" s="72">
        <f t="shared" si="189"/>
        <v>0</v>
      </c>
      <c r="Q997" s="72">
        <f t="shared" si="183"/>
        <v>0</v>
      </c>
      <c r="R997" s="74">
        <f t="shared" si="190"/>
        <v>0</v>
      </c>
      <c r="S997" s="75">
        <f>IF(I997&gt;0,Q997-(SUM($J$7:J997)+$E$35),0)</f>
        <v>0</v>
      </c>
      <c r="T997" s="76">
        <f t="shared" si="191"/>
        <v>1</v>
      </c>
      <c r="U997" s="76">
        <f t="shared" si="192"/>
        <v>0</v>
      </c>
      <c r="V997" s="77">
        <f t="shared" si="184"/>
        <v>444</v>
      </c>
      <c r="W997" s="78">
        <f t="shared" si="185"/>
        <v>0</v>
      </c>
    </row>
    <row r="998" spans="9:23" x14ac:dyDescent="0.25">
      <c r="I998" s="79">
        <f t="shared" si="186"/>
        <v>0</v>
      </c>
      <c r="J998" s="72">
        <f t="shared" si="182"/>
        <v>0</v>
      </c>
      <c r="K998" s="80"/>
      <c r="L998" s="72">
        <f t="shared" si="193"/>
        <v>0</v>
      </c>
      <c r="M998" s="72">
        <f>0</f>
        <v>0</v>
      </c>
      <c r="N998" s="72">
        <f t="shared" si="187"/>
        <v>0</v>
      </c>
      <c r="O998" s="72">
        <f t="shared" si="188"/>
        <v>0</v>
      </c>
      <c r="P998" s="72">
        <f t="shared" si="189"/>
        <v>0</v>
      </c>
      <c r="Q998" s="72">
        <f t="shared" si="183"/>
        <v>0</v>
      </c>
      <c r="R998" s="74">
        <f t="shared" si="190"/>
        <v>0</v>
      </c>
      <c r="S998" s="75">
        <f>IF(I998&gt;0,Q998-(SUM($J$7:J998)+$E$35),0)</f>
        <v>0</v>
      </c>
      <c r="T998" s="76">
        <f t="shared" si="191"/>
        <v>1</v>
      </c>
      <c r="U998" s="76">
        <f t="shared" si="192"/>
        <v>0</v>
      </c>
      <c r="V998" s="77">
        <f t="shared" si="184"/>
        <v>444</v>
      </c>
      <c r="W998" s="78">
        <f t="shared" si="185"/>
        <v>0</v>
      </c>
    </row>
    <row r="999" spans="9:23" x14ac:dyDescent="0.25">
      <c r="I999" s="79">
        <f t="shared" si="186"/>
        <v>0</v>
      </c>
      <c r="J999" s="72">
        <f t="shared" si="182"/>
        <v>0</v>
      </c>
      <c r="K999" s="80"/>
      <c r="L999" s="72">
        <f t="shared" si="193"/>
        <v>0</v>
      </c>
      <c r="M999" s="72">
        <f>0</f>
        <v>0</v>
      </c>
      <c r="N999" s="72">
        <f t="shared" si="187"/>
        <v>0</v>
      </c>
      <c r="O999" s="72">
        <f t="shared" si="188"/>
        <v>0</v>
      </c>
      <c r="P999" s="72">
        <f t="shared" si="189"/>
        <v>0</v>
      </c>
      <c r="Q999" s="72">
        <f t="shared" si="183"/>
        <v>0</v>
      </c>
      <c r="R999" s="74">
        <f t="shared" si="190"/>
        <v>0</v>
      </c>
      <c r="S999" s="75">
        <f>IF(I999&gt;0,Q999-(SUM($J$7:J999)+$E$35),0)</f>
        <v>0</v>
      </c>
      <c r="T999" s="76">
        <f t="shared" si="191"/>
        <v>1</v>
      </c>
      <c r="U999" s="76">
        <f t="shared" si="192"/>
        <v>0</v>
      </c>
      <c r="V999" s="77">
        <f t="shared" si="184"/>
        <v>444</v>
      </c>
      <c r="W999" s="78">
        <f t="shared" si="185"/>
        <v>0</v>
      </c>
    </row>
    <row r="1000" spans="9:23" x14ac:dyDescent="0.25">
      <c r="I1000" s="79">
        <f t="shared" si="186"/>
        <v>0</v>
      </c>
      <c r="J1000" s="72">
        <f t="shared" si="182"/>
        <v>0</v>
      </c>
      <c r="K1000" s="80"/>
      <c r="L1000" s="72">
        <f t="shared" si="193"/>
        <v>0</v>
      </c>
      <c r="M1000" s="72">
        <f>0</f>
        <v>0</v>
      </c>
      <c r="N1000" s="72">
        <f t="shared" si="187"/>
        <v>0</v>
      </c>
      <c r="O1000" s="72">
        <f t="shared" si="188"/>
        <v>0</v>
      </c>
      <c r="P1000" s="72">
        <f t="shared" si="189"/>
        <v>0</v>
      </c>
      <c r="Q1000" s="72">
        <f t="shared" si="183"/>
        <v>0</v>
      </c>
      <c r="R1000" s="74">
        <f t="shared" si="190"/>
        <v>0</v>
      </c>
      <c r="S1000" s="75">
        <f>IF(I1000&gt;0,Q1000-(SUM($J$7:J1000)+$E$35),0)</f>
        <v>0</v>
      </c>
      <c r="T1000" s="76">
        <f t="shared" si="191"/>
        <v>1</v>
      </c>
      <c r="U1000" s="76">
        <f t="shared" si="192"/>
        <v>0</v>
      </c>
      <c r="V1000" s="77">
        <f t="shared" si="184"/>
        <v>444</v>
      </c>
      <c r="W1000" s="78">
        <f t="shared" si="185"/>
        <v>0</v>
      </c>
    </row>
    <row r="1001" spans="9:23" x14ac:dyDescent="0.25">
      <c r="I1001" s="79">
        <f t="shared" si="186"/>
        <v>0</v>
      </c>
      <c r="J1001" s="72">
        <f t="shared" si="182"/>
        <v>0</v>
      </c>
      <c r="K1001" s="80"/>
      <c r="L1001" s="72">
        <f t="shared" si="193"/>
        <v>0</v>
      </c>
      <c r="M1001" s="72">
        <f>0</f>
        <v>0</v>
      </c>
      <c r="N1001" s="72">
        <f t="shared" si="187"/>
        <v>0</v>
      </c>
      <c r="O1001" s="72">
        <f t="shared" si="188"/>
        <v>0</v>
      </c>
      <c r="P1001" s="72">
        <f t="shared" si="189"/>
        <v>0</v>
      </c>
      <c r="Q1001" s="72">
        <f t="shared" si="183"/>
        <v>0</v>
      </c>
      <c r="R1001" s="74">
        <f t="shared" si="190"/>
        <v>0</v>
      </c>
      <c r="S1001" s="75">
        <f>IF(I1001&gt;0,Q1001-(SUM($J$7:J1001)+$E$35),0)</f>
        <v>0</v>
      </c>
      <c r="T1001" s="76">
        <f t="shared" si="191"/>
        <v>1</v>
      </c>
      <c r="U1001" s="76">
        <f t="shared" si="192"/>
        <v>0</v>
      </c>
      <c r="V1001" s="77">
        <f t="shared" si="184"/>
        <v>444</v>
      </c>
      <c r="W1001" s="78">
        <f t="shared" si="185"/>
        <v>0</v>
      </c>
    </row>
    <row r="1002" spans="9:23" x14ac:dyDescent="0.25">
      <c r="I1002" s="79">
        <f t="shared" si="186"/>
        <v>0</v>
      </c>
      <c r="J1002" s="72">
        <f t="shared" si="182"/>
        <v>0</v>
      </c>
      <c r="K1002" s="80"/>
      <c r="L1002" s="72">
        <f t="shared" si="193"/>
        <v>0</v>
      </c>
      <c r="M1002" s="72">
        <f>0</f>
        <v>0</v>
      </c>
      <c r="N1002" s="72">
        <f t="shared" si="187"/>
        <v>0</v>
      </c>
      <c r="O1002" s="72">
        <f t="shared" si="188"/>
        <v>0</v>
      </c>
      <c r="P1002" s="72">
        <f t="shared" si="189"/>
        <v>0</v>
      </c>
      <c r="Q1002" s="72">
        <f t="shared" si="183"/>
        <v>0</v>
      </c>
      <c r="R1002" s="74">
        <f t="shared" si="190"/>
        <v>0</v>
      </c>
      <c r="S1002" s="75">
        <f>IF(I1002&gt;0,Q1002-(SUM($J$7:J1002)+$E$35),0)</f>
        <v>0</v>
      </c>
      <c r="T1002" s="91">
        <f t="shared" si="191"/>
        <v>1</v>
      </c>
      <c r="U1002" s="76">
        <f t="shared" si="192"/>
        <v>-1</v>
      </c>
      <c r="V1002" s="77">
        <f t="shared" si="184"/>
        <v>444</v>
      </c>
      <c r="W1002" s="78">
        <f t="shared" si="185"/>
        <v>0</v>
      </c>
    </row>
  </sheetData>
  <mergeCells count="54">
    <mergeCell ref="I1:W2"/>
    <mergeCell ref="B2:G2"/>
    <mergeCell ref="B3:D5"/>
    <mergeCell ref="E3:G5"/>
    <mergeCell ref="I3:I4"/>
    <mergeCell ref="J3:J4"/>
    <mergeCell ref="K3:K4"/>
    <mergeCell ref="L3:L4"/>
    <mergeCell ref="M3:M4"/>
    <mergeCell ref="N3:N4"/>
    <mergeCell ref="V3:V4"/>
    <mergeCell ref="O3:O4"/>
    <mergeCell ref="P3:P4"/>
    <mergeCell ref="Q3:Q4"/>
    <mergeCell ref="R3:R4"/>
    <mergeCell ref="S3:S4"/>
    <mergeCell ref="A7:A9"/>
    <mergeCell ref="B7:D9"/>
    <mergeCell ref="E7:G9"/>
    <mergeCell ref="A10:A12"/>
    <mergeCell ref="B10:D12"/>
    <mergeCell ref="T3:T4"/>
    <mergeCell ref="B13:D14"/>
    <mergeCell ref="E13:G14"/>
    <mergeCell ref="B15:D16"/>
    <mergeCell ref="E15:G16"/>
    <mergeCell ref="B20:D21"/>
    <mergeCell ref="E20:F21"/>
    <mergeCell ref="B22:D23"/>
    <mergeCell ref="E22:F23"/>
    <mergeCell ref="B27:D28"/>
    <mergeCell ref="E27:F28"/>
    <mergeCell ref="B29:D30"/>
    <mergeCell ref="E29:F30"/>
    <mergeCell ref="B33:D34"/>
    <mergeCell ref="E33:G34"/>
    <mergeCell ref="B35:D36"/>
    <mergeCell ref="E35:G36"/>
    <mergeCell ref="B38:D39"/>
    <mergeCell ref="E38:G39"/>
    <mergeCell ref="B40:D41"/>
    <mergeCell ref="E40:G41"/>
    <mergeCell ref="E42:G43"/>
    <mergeCell ref="E44:G45"/>
    <mergeCell ref="B46:D47"/>
    <mergeCell ref="E46:F47"/>
    <mergeCell ref="B59:C60"/>
    <mergeCell ref="B61:C62"/>
    <mergeCell ref="B48:D49"/>
    <mergeCell ref="E48:F53"/>
    <mergeCell ref="B50:D51"/>
    <mergeCell ref="B52:D53"/>
    <mergeCell ref="B55:C56"/>
    <mergeCell ref="B57:C58"/>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Q D A A B Q S w M E F A A C A A g A S 1 c C U + c B 2 7 + k A A A A 9 Q A A A B I A H A B D b 2 5 m a W c v U G F j a 2 F n Z S 5 4 b W w g o h g A K K A U A A A A A A A A A A A A A A A A A A A A A A A A A A A A h Y + x D o I w G I R f h X S n L d V B y U 8 Z 1 E 0 S E x P j 2 p Q K D V A M L Z Z 3 c / C R f A U x i r o 5 3 n d 3 y d 3 9 e o N 0 a O r g o j q r W 5 O g C F M U K C P b X J s i Q b 0 7 h Q u U c t g J W Y l C B W P Y 2 H i w O k G l c + e Y E O 8 9 9 j P c d g V h l E b k m G 3 3 s l S N C L W x T h i p 0 K e V / 2 8 h D o f X G M 7 w c o 4 Z Y 5 g C m R h k 2 n x 9 N s 5 9 u j 8 Q V n 3 t + k 7 x X I X r D Z B J A n l f 4 A 9 Q S w M E F A A C A A g A S 1 c C 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t X A l M o i k e 4 D g A A A B E A A A A T A B w A R m 9 y b X V s Y X M v U 2 V j d G l v b j E u b S C i G A A o o B Q A A A A A A A A A A A A A A A A A A A A A A A A A A A A r T k 0 u y c z P U w i G 0 I b W A F B L A Q I t A B Q A A g A I A E t X A l P n A d u / p A A A A P U A A A A S A A A A A A A A A A A A A A A A A A A A A A B D b 2 5 m a W c v U G F j a 2 F n Z S 5 4 b W x Q S w E C L Q A U A A I A C A B L V w J T D 8 r p q 6 Q A A A D p A A A A E w A A A A A A A A A A A A A A A A D w A A A A W 0 N v b n R l b n R f V H l w Z X N d L n h t b F B L A Q I t A B Q A A g A I A E t X A l 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b q V 6 r U l M m R 5 y 6 Q x 2 x 9 I R R A A A A A A I A A A A A A B B m A A A A A Q A A I A A A A G f 1 s X C z m 0 A x 8 K M y Q X u 6 J I T r p J t o E 3 e D j J b O f d S U L u J 7 A A A A A A 6 A A A A A A g A A I A A A A P L s 2 S i / q X N 2 b i g r w J M m 5 c l r J M j a v f 9 f d x 4 1 y x 8 1 a B P 1 U A A A A L 6 U B M D j X F k U 3 N t Y u Z M V C p a m 7 5 s Y k 9 1 C X p R P C w R j F u F C 7 T Z g D u / T t v H M 1 H 8 h o k w L 0 S X 0 h c b l S m M 8 L G F Z l M P j U X s r 1 R u a W U q u W q t r g p 3 8 Q d 0 J Q A A A A K 1 8 0 j P a G w / X n 5 f D R B A M h t 5 s z / i O s v U P B j g S b R u W w u f H 4 k i P Y b 2 5 q s k 4 W N v h 2 F k L 5 P 0 i p g u 3 0 I w s e Z P p 6 t m x c K w = < / D a t a M a s h u p > 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3DEFC69C-275C-4954-8F8A-B3456A1A8CF4}">
  <ds:schemaRefs>
    <ds:schemaRef ds:uri="http://schemas.microsoft.com/DataMashup"/>
  </ds:schemaRefs>
</ds:datastoreItem>
</file>

<file path=customXml/itemProps2.xml><?xml version="1.0" encoding="utf-8"?>
<ds:datastoreItem xmlns:ds="http://schemas.openxmlformats.org/officeDocument/2006/customXml" ds:itemID="{7E592513-FCB6-4D09-88AD-0AF96D10FB87}">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Arbeitsblätter</vt:lpstr>
      </vt:variant>
      <vt:variant>
        <vt:i4>6</vt:i4>
      </vt:variant>
    </vt:vector>
  </HeadingPairs>
  <TitlesOfParts>
    <vt:vector size="6" baseType="lpstr">
      <vt:lpstr>Rechner</vt:lpstr>
      <vt:lpstr>Support</vt:lpstr>
      <vt:lpstr>Steuern 2020</vt:lpstr>
      <vt:lpstr>Riester</vt:lpstr>
      <vt:lpstr>ETF</vt:lpstr>
      <vt:lpstr>Steuerrück ETF BASIS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2021-07-29T12:48:37Z</dcterms:created>
  <dcterms:modified xsi:type="dcterms:W3CDTF">2022-11-02T19:12:10Z</dcterms:modified>
</cp:coreProperties>
</file>