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\Desktop\"/>
    </mc:Choice>
  </mc:AlternateContent>
  <xr:revisionPtr revIDLastSave="0" documentId="13_ncr:1_{B01FB44F-51D9-4480-BCBE-BAFE3633D59E}" xr6:coauthVersionLast="47" xr6:coauthVersionMax="47" xr10:uidLastSave="{00000000-0000-0000-0000-000000000000}"/>
  <bookViews>
    <workbookView xWindow="-120" yWindow="-120" windowWidth="29040" windowHeight="15840" xr2:uid="{069EF79A-827D-46DC-8259-154DC2A8FEB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1" l="1"/>
  <c r="I20" i="1"/>
  <c r="I19" i="1"/>
  <c r="J19" i="1" s="1"/>
  <c r="J18" i="1"/>
  <c r="L18" i="1"/>
  <c r="B20" i="1"/>
  <c r="K18" i="1"/>
  <c r="C32" i="1"/>
  <c r="C31" i="1"/>
  <c r="C30" i="1"/>
  <c r="C29" i="1"/>
  <c r="C28" i="1"/>
  <c r="C27" i="1"/>
  <c r="C26" i="1"/>
  <c r="C25" i="1"/>
  <c r="C23" i="1"/>
  <c r="C24" i="1"/>
  <c r="C22" i="1"/>
  <c r="C21" i="1"/>
  <c r="C18" i="1"/>
  <c r="C17" i="1"/>
  <c r="C20" i="1"/>
  <c r="C19" i="1"/>
  <c r="C16" i="1"/>
  <c r="C15" i="1"/>
  <c r="C14" i="1"/>
  <c r="C13" i="1"/>
  <c r="C12" i="1"/>
  <c r="C11" i="1"/>
  <c r="C10" i="1"/>
  <c r="C9" i="1"/>
  <c r="C8" i="1"/>
  <c r="C2" i="1"/>
  <c r="D2" i="1" s="1"/>
  <c r="C7" i="1"/>
  <c r="C6" i="1"/>
  <c r="C5" i="1"/>
  <c r="C4" i="1"/>
  <c r="C3" i="1"/>
  <c r="E3" i="1"/>
  <c r="F3" i="1" s="1"/>
  <c r="J20" i="1" l="1"/>
  <c r="K19" i="1"/>
  <c r="L19" i="1" s="1"/>
  <c r="G2" i="1"/>
  <c r="B3" i="1" l="1"/>
  <c r="E4" i="1" s="1"/>
  <c r="F4" i="1" s="1"/>
  <c r="D3" i="1" l="1"/>
  <c r="G3" i="1" l="1"/>
  <c r="B4" i="1" s="1"/>
  <c r="E5" i="1" s="1"/>
  <c r="F5" i="1" s="1"/>
  <c r="D4" i="1" l="1"/>
  <c r="G4" i="1" s="1"/>
  <c r="B5" i="1" s="1"/>
  <c r="E6" i="1" s="1"/>
  <c r="F6" i="1" s="1"/>
  <c r="D5" i="1" l="1"/>
  <c r="G5" i="1" s="1"/>
  <c r="B6" i="1" s="1"/>
  <c r="E7" i="1" s="1"/>
  <c r="F7" i="1" s="1"/>
  <c r="D6" i="1" l="1"/>
  <c r="G6" i="1" l="1"/>
  <c r="B7" i="1" s="1"/>
  <c r="E8" i="1" s="1"/>
  <c r="F8" i="1" s="1"/>
  <c r="D7" i="1" l="1"/>
  <c r="G7" i="1" l="1"/>
  <c r="B8" i="1" s="1"/>
  <c r="E9" i="1" s="1"/>
  <c r="F9" i="1" s="1"/>
  <c r="D8" i="1" l="1"/>
  <c r="G8" i="1" s="1"/>
  <c r="B9" i="1" s="1"/>
  <c r="E10" i="1" s="1"/>
  <c r="F10" i="1" s="1"/>
  <c r="D9" i="1" l="1"/>
  <c r="G9" i="1" l="1"/>
  <c r="B10" i="1" s="1"/>
  <c r="E11" i="1" s="1"/>
  <c r="F11" i="1" s="1"/>
  <c r="D10" i="1" l="1"/>
  <c r="G10" i="1" s="1"/>
  <c r="B11" i="1" s="1"/>
  <c r="E12" i="1" s="1"/>
  <c r="F12" i="1" s="1"/>
  <c r="D11" i="1" l="1"/>
  <c r="G11" i="1" s="1"/>
  <c r="B12" i="1" s="1"/>
  <c r="E13" i="1" s="1"/>
  <c r="F13" i="1" s="1"/>
  <c r="D12" i="1" l="1"/>
  <c r="G12" i="1" l="1"/>
  <c r="B13" i="1" s="1"/>
  <c r="E14" i="1" s="1"/>
  <c r="F14" i="1" s="1"/>
  <c r="D13" i="1" l="1"/>
  <c r="G13" i="1" s="1"/>
  <c r="B14" i="1" s="1"/>
  <c r="E15" i="1" s="1"/>
  <c r="F15" i="1" s="1"/>
  <c r="D14" i="1" l="1"/>
  <c r="G14" i="1" s="1"/>
  <c r="B15" i="1" s="1"/>
  <c r="E16" i="1" s="1"/>
  <c r="F16" i="1" s="1"/>
  <c r="D15" i="1" l="1"/>
  <c r="G15" i="1" l="1"/>
  <c r="B16" i="1" s="1"/>
  <c r="E17" i="1" s="1"/>
  <c r="F17" i="1" s="1"/>
  <c r="D16" i="1" l="1"/>
  <c r="G16" i="1" l="1"/>
  <c r="B17" i="1" s="1"/>
  <c r="E18" i="1" s="1"/>
  <c r="F18" i="1" s="1"/>
  <c r="I18" i="1" l="1"/>
  <c r="D17" i="1"/>
  <c r="G17" i="1" l="1"/>
  <c r="B18" i="1" s="1"/>
  <c r="H18" i="1" l="1"/>
  <c r="D18" i="1"/>
  <c r="E19" i="1"/>
  <c r="F19" i="1"/>
  <c r="G18" i="1"/>
  <c r="B19" i="1" l="1"/>
  <c r="H19" i="1" s="1"/>
  <c r="D19" i="1" l="1"/>
  <c r="G19" i="1" s="1"/>
  <c r="H20" i="1" s="1"/>
  <c r="K20" i="1" s="1"/>
  <c r="L20" i="1" s="1"/>
  <c r="E20" i="1"/>
  <c r="F20" i="1" s="1"/>
  <c r="D20" i="1" l="1"/>
  <c r="G20" i="1" s="1"/>
  <c r="E21" i="1"/>
  <c r="F21" i="1" s="1"/>
  <c r="J21" i="1" l="1"/>
  <c r="I22" i="1" s="1"/>
  <c r="B21" i="1"/>
  <c r="H21" i="1" s="1"/>
  <c r="E22" i="1"/>
  <c r="F22" i="1" s="1"/>
  <c r="J22" i="1" l="1"/>
  <c r="K21" i="1"/>
  <c r="L21" i="1" s="1"/>
  <c r="D21" i="1"/>
  <c r="G21" i="1" s="1"/>
  <c r="I23" i="1" l="1"/>
  <c r="B22" i="1"/>
  <c r="D22" i="1" l="1"/>
  <c r="G22" i="1" s="1"/>
  <c r="E23" i="1"/>
  <c r="F23" i="1" s="1"/>
  <c r="H22" i="1"/>
  <c r="K22" i="1" s="1"/>
  <c r="L22" i="1" s="1"/>
  <c r="J23" i="1" l="1"/>
  <c r="B23" i="1"/>
  <c r="I24" i="1" l="1"/>
  <c r="D23" i="1"/>
  <c r="G23" i="1" s="1"/>
  <c r="E24" i="1"/>
  <c r="F24" i="1" s="1"/>
  <c r="H23" i="1"/>
  <c r="K23" i="1" s="1"/>
  <c r="L23" i="1" s="1"/>
  <c r="J24" i="1" l="1"/>
  <c r="B24" i="1"/>
  <c r="I25" i="1" l="1"/>
  <c r="D24" i="1"/>
  <c r="G24" i="1" s="1"/>
  <c r="E25" i="1"/>
  <c r="F25" i="1" s="1"/>
  <c r="H24" i="1"/>
  <c r="K24" i="1" s="1"/>
  <c r="L24" i="1" s="1"/>
  <c r="J25" i="1" l="1"/>
  <c r="B25" i="1"/>
  <c r="H25" i="1" s="1"/>
  <c r="I26" i="1" l="1"/>
  <c r="K25" i="1"/>
  <c r="L25" i="1" s="1"/>
  <c r="D25" i="1"/>
  <c r="G25" i="1" s="1"/>
  <c r="E26" i="1"/>
  <c r="F26" i="1" s="1"/>
  <c r="J26" i="1" l="1"/>
  <c r="B26" i="1"/>
  <c r="I27" i="1" l="1"/>
  <c r="D26" i="1"/>
  <c r="G26" i="1" s="1"/>
  <c r="E27" i="1"/>
  <c r="F27" i="1" s="1"/>
  <c r="H26" i="1"/>
  <c r="K26" i="1" s="1"/>
  <c r="L26" i="1" s="1"/>
  <c r="J27" i="1" l="1"/>
  <c r="I28" i="1" s="1"/>
  <c r="B27" i="1"/>
  <c r="E28" i="1" l="1"/>
  <c r="F28" i="1" s="1"/>
  <c r="J28" i="1" s="1"/>
  <c r="I29" i="1" s="1"/>
  <c r="D27" i="1"/>
  <c r="G27" i="1" s="1"/>
  <c r="H27" i="1"/>
  <c r="K27" i="1" s="1"/>
  <c r="L27" i="1" s="1"/>
  <c r="B28" i="1" l="1"/>
  <c r="E29" i="1" l="1"/>
  <c r="F29" i="1" s="1"/>
  <c r="J29" i="1" s="1"/>
  <c r="I30" i="1" s="1"/>
  <c r="D28" i="1"/>
  <c r="G28" i="1" s="1"/>
  <c r="H28" i="1"/>
  <c r="K28" i="1" s="1"/>
  <c r="L28" i="1" s="1"/>
  <c r="B29" i="1" l="1"/>
  <c r="D29" i="1" l="1"/>
  <c r="G29" i="1" s="1"/>
  <c r="E30" i="1"/>
  <c r="F30" i="1" s="1"/>
  <c r="J30" i="1" s="1"/>
  <c r="I31" i="1" s="1"/>
  <c r="H29" i="1"/>
  <c r="K29" i="1" s="1"/>
  <c r="L29" i="1" s="1"/>
  <c r="B30" i="1" l="1"/>
  <c r="D30" i="1" l="1"/>
  <c r="G30" i="1" s="1"/>
  <c r="E31" i="1"/>
  <c r="F31" i="1" s="1"/>
  <c r="J31" i="1" s="1"/>
  <c r="I32" i="1" s="1"/>
  <c r="H30" i="1"/>
  <c r="K30" i="1" s="1"/>
  <c r="L30" i="1" s="1"/>
  <c r="B31" i="1" l="1"/>
  <c r="D31" i="1" l="1"/>
  <c r="G31" i="1" s="1"/>
  <c r="E32" i="1"/>
  <c r="F32" i="1" s="1"/>
  <c r="J32" i="1" s="1"/>
  <c r="H31" i="1"/>
  <c r="K31" i="1" s="1"/>
  <c r="L31" i="1" s="1"/>
  <c r="B32" i="1" l="1"/>
  <c r="D32" i="1" l="1"/>
  <c r="G32" i="1" s="1"/>
  <c r="H32" i="1"/>
  <c r="K32" i="1" s="1"/>
  <c r="L32" i="1" s="1"/>
</calcChain>
</file>

<file path=xl/sharedStrings.xml><?xml version="1.0" encoding="utf-8"?>
<sst xmlns="http://schemas.openxmlformats.org/spreadsheetml/2006/main" count="18" uniqueCount="18">
  <si>
    <t>Einzahlung</t>
  </si>
  <si>
    <t>Kursanstieg</t>
  </si>
  <si>
    <t>Basiszins</t>
  </si>
  <si>
    <t>Sparrate</t>
  </si>
  <si>
    <t xml:space="preserve"> </t>
  </si>
  <si>
    <t>Wert Jahresanfang</t>
  </si>
  <si>
    <t>Wert Jahresende</t>
  </si>
  <si>
    <t>Datum</t>
  </si>
  <si>
    <t>Jahresendbetrag nach Vorabbesteuerung</t>
  </si>
  <si>
    <t>Steuerabzug Pauschale</t>
  </si>
  <si>
    <t>Basisertrag</t>
  </si>
  <si>
    <t>Entnahme</t>
  </si>
  <si>
    <t>Entnahmebetrag</t>
  </si>
  <si>
    <t>Rückzahlung Pausch</t>
  </si>
  <si>
    <t>Auszahlung netto</t>
  </si>
  <si>
    <t>(H*0,73625+J-F)</t>
  </si>
  <si>
    <t>kum. gez. Pauschst.</t>
  </si>
  <si>
    <t>pro Monat 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</si>
</sst>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3CC8C-93FB-4FF3-BEEE-7A9D991649AD}">
  <dimension ref="A1:O32"/>
  <sheetViews>
    <sheetView tabSelected="1" workbookViewId="0">
      <selection activeCell="L32" sqref="L32"/>
    </sheetView>
  </sheetViews>
  <sheetFormatPr baseColWidth="10" defaultRowHeight="15" x14ac:dyDescent="0.25"/>
  <cols>
    <col min="1" max="1" width="13.140625" customWidth="1"/>
    <col min="2" max="2" width="19.28515625" customWidth="1"/>
    <col min="3" max="3" width="13.85546875" customWidth="1"/>
    <col min="4" max="4" width="20.140625" customWidth="1"/>
    <col min="5" max="5" width="18.5703125" customWidth="1"/>
    <col min="6" max="6" width="22.5703125" customWidth="1"/>
    <col min="7" max="7" width="38.85546875" customWidth="1"/>
    <col min="8" max="8" width="16.140625" customWidth="1"/>
    <col min="9" max="9" width="20.140625" customWidth="1"/>
    <col min="10" max="10" width="18.42578125" customWidth="1"/>
    <col min="11" max="11" width="17" customWidth="1"/>
    <col min="12" max="12" width="14.28515625" style="4" customWidth="1"/>
  </cols>
  <sheetData>
    <row r="1" spans="1:15" x14ac:dyDescent="0.25">
      <c r="A1" s="1" t="s">
        <v>7</v>
      </c>
      <c r="B1" s="2" t="s">
        <v>5</v>
      </c>
      <c r="C1" s="1" t="s">
        <v>0</v>
      </c>
      <c r="D1" s="2" t="s">
        <v>6</v>
      </c>
      <c r="E1" s="2" t="s">
        <v>10</v>
      </c>
      <c r="F1" s="2" t="s">
        <v>9</v>
      </c>
      <c r="G1" s="1" t="s">
        <v>8</v>
      </c>
      <c r="H1" s="1" t="s">
        <v>12</v>
      </c>
      <c r="I1" s="1" t="s">
        <v>16</v>
      </c>
      <c r="J1" s="1" t="s">
        <v>13</v>
      </c>
      <c r="K1" s="1" t="s">
        <v>14</v>
      </c>
      <c r="L1" s="4" t="s">
        <v>11</v>
      </c>
      <c r="M1" s="4" t="s">
        <v>1</v>
      </c>
      <c r="N1" s="4" t="s">
        <v>2</v>
      </c>
      <c r="O1" s="2" t="s">
        <v>3</v>
      </c>
    </row>
    <row r="2" spans="1:15" x14ac:dyDescent="0.25">
      <c r="A2" s="3">
        <v>44927</v>
      </c>
      <c r="B2" s="2">
        <v>170000</v>
      </c>
      <c r="C2" s="2">
        <f>12*O2</f>
        <v>24000</v>
      </c>
      <c r="D2" s="2">
        <f>B2*M2+C2+B2</f>
        <v>205900</v>
      </c>
      <c r="E2" s="2">
        <v>0</v>
      </c>
      <c r="F2" s="2">
        <v>0</v>
      </c>
      <c r="G2" s="2">
        <f t="shared" ref="G2:G17" si="0">D2-F2</f>
        <v>205900</v>
      </c>
      <c r="H2" s="2"/>
      <c r="I2" s="2"/>
      <c r="J2" s="2"/>
      <c r="K2" s="2"/>
      <c r="L2" s="4">
        <v>3.5000000000000003E-2</v>
      </c>
      <c r="M2" s="4">
        <v>7.0000000000000007E-2</v>
      </c>
      <c r="N2" s="4">
        <v>2.5499999999999998E-2</v>
      </c>
      <c r="O2" s="2">
        <v>2000</v>
      </c>
    </row>
    <row r="3" spans="1:15" x14ac:dyDescent="0.25">
      <c r="A3" s="3">
        <v>45292</v>
      </c>
      <c r="B3" s="2">
        <f>G2</f>
        <v>205900</v>
      </c>
      <c r="C3" s="2">
        <f>12*O2</f>
        <v>24000</v>
      </c>
      <c r="D3" s="2">
        <f>B3*M2+C3+B3</f>
        <v>244313</v>
      </c>
      <c r="E3" s="2">
        <f>B2*N2*0.7</f>
        <v>3034.5</v>
      </c>
      <c r="F3" s="2">
        <f>E3*0.7*0.2637</f>
        <v>560.13835500000005</v>
      </c>
      <c r="G3" s="2">
        <f t="shared" si="0"/>
        <v>243752.861645</v>
      </c>
      <c r="H3" s="2"/>
      <c r="I3" s="2"/>
      <c r="J3" s="2"/>
      <c r="K3" s="2"/>
      <c r="M3" s="4"/>
      <c r="N3" s="4" t="s">
        <v>4</v>
      </c>
      <c r="O3" s="2"/>
    </row>
    <row r="4" spans="1:15" x14ac:dyDescent="0.25">
      <c r="A4" s="3">
        <v>45658</v>
      </c>
      <c r="B4" s="2">
        <f>G3</f>
        <v>243752.861645</v>
      </c>
      <c r="C4" s="2">
        <f>12*O2</f>
        <v>24000</v>
      </c>
      <c r="D4" s="2">
        <f>B4*M2+C4+B4</f>
        <v>284815.56196015002</v>
      </c>
      <c r="E4" s="2">
        <f>B3*N2*0.7</f>
        <v>3675.3149999999996</v>
      </c>
      <c r="F4" s="2">
        <f t="shared" ref="F4:F32" si="1">E4*0.7*0.2637</f>
        <v>678.42639584999984</v>
      </c>
      <c r="G4" s="2">
        <f t="shared" si="0"/>
        <v>284137.1355643</v>
      </c>
      <c r="H4" s="2"/>
      <c r="I4" s="2"/>
      <c r="J4" s="2"/>
      <c r="K4" s="2"/>
      <c r="M4" s="4"/>
      <c r="N4" s="4"/>
      <c r="O4" s="2"/>
    </row>
    <row r="5" spans="1:15" x14ac:dyDescent="0.25">
      <c r="A5" s="3">
        <v>46023</v>
      </c>
      <c r="B5" s="2">
        <f t="shared" ref="B5:B17" si="2">G4</f>
        <v>284137.1355643</v>
      </c>
      <c r="C5" s="2">
        <f>12*O2</f>
        <v>24000</v>
      </c>
      <c r="D5" s="2">
        <f>B5*M2+C5+B5</f>
        <v>328026.73505380098</v>
      </c>
      <c r="E5" s="2">
        <f>B4*N2*0.7</f>
        <v>4350.9885803632496</v>
      </c>
      <c r="F5" s="2">
        <f t="shared" si="1"/>
        <v>803.14898204925214</v>
      </c>
      <c r="G5" s="2">
        <f t="shared" si="0"/>
        <v>327223.58607175172</v>
      </c>
      <c r="H5" s="2"/>
      <c r="I5" s="2"/>
      <c r="J5" s="2"/>
      <c r="K5" s="2"/>
      <c r="M5" s="4"/>
      <c r="N5" s="4"/>
      <c r="O5" s="2"/>
    </row>
    <row r="6" spans="1:15" x14ac:dyDescent="0.25">
      <c r="A6" s="3">
        <v>46388</v>
      </c>
      <c r="B6" s="2">
        <f t="shared" si="2"/>
        <v>327223.58607175172</v>
      </c>
      <c r="C6" s="2">
        <f>12*O2</f>
        <v>24000</v>
      </c>
      <c r="D6" s="2">
        <f>B6*M2+C6+B6</f>
        <v>374129.23709677433</v>
      </c>
      <c r="E6" s="2">
        <f>B5*N2*0.7</f>
        <v>5071.8478698227545</v>
      </c>
      <c r="F6" s="2">
        <f t="shared" si="1"/>
        <v>936.2123982905822</v>
      </c>
      <c r="G6" s="2">
        <f t="shared" si="0"/>
        <v>373193.02469848376</v>
      </c>
      <c r="H6" s="2"/>
      <c r="I6" s="2"/>
      <c r="J6" s="2"/>
      <c r="K6" s="2"/>
      <c r="M6" s="4"/>
      <c r="N6" s="4"/>
      <c r="O6" s="2"/>
    </row>
    <row r="7" spans="1:15" x14ac:dyDescent="0.25">
      <c r="A7" s="3">
        <v>46753</v>
      </c>
      <c r="B7" s="2">
        <f t="shared" si="2"/>
        <v>373193.02469848376</v>
      </c>
      <c r="C7" s="2">
        <f>12*O2</f>
        <v>24000</v>
      </c>
      <c r="D7" s="2">
        <f>B7*M2+C7+B7</f>
        <v>423316.53642737761</v>
      </c>
      <c r="E7" s="2">
        <f>B6*N2*0.7</f>
        <v>5840.941011380768</v>
      </c>
      <c r="F7" s="2">
        <f t="shared" si="1"/>
        <v>1078.1793012907758</v>
      </c>
      <c r="G7" s="2">
        <f t="shared" si="0"/>
        <v>422238.35712608683</v>
      </c>
      <c r="H7" s="2"/>
      <c r="I7" s="2"/>
      <c r="J7" s="2"/>
      <c r="K7" s="2"/>
      <c r="M7" s="4"/>
      <c r="N7" s="4"/>
      <c r="O7" s="2"/>
    </row>
    <row r="8" spans="1:15" x14ac:dyDescent="0.25">
      <c r="A8" s="3">
        <v>47119</v>
      </c>
      <c r="B8" s="2">
        <f t="shared" si="2"/>
        <v>422238.35712608683</v>
      </c>
      <c r="C8" s="2">
        <f>12*O2</f>
        <v>24000</v>
      </c>
      <c r="D8" s="2">
        <f>B8*M2+C8+B8</f>
        <v>475795.0421249129</v>
      </c>
      <c r="E8" s="2">
        <f>B7*N2*0.7</f>
        <v>6661.4954908679347</v>
      </c>
      <c r="F8" s="2">
        <f t="shared" si="1"/>
        <v>1229.645452659312</v>
      </c>
      <c r="G8" s="2">
        <f t="shared" si="0"/>
        <v>474565.39667225361</v>
      </c>
      <c r="H8" s="2"/>
      <c r="I8" s="2"/>
      <c r="J8" s="2"/>
      <c r="K8" s="2"/>
      <c r="M8" s="4"/>
      <c r="N8" s="4"/>
      <c r="O8" s="2"/>
    </row>
    <row r="9" spans="1:15" x14ac:dyDescent="0.25">
      <c r="A9" s="3">
        <v>47484</v>
      </c>
      <c r="B9" s="2">
        <f t="shared" si="2"/>
        <v>474565.39667225361</v>
      </c>
      <c r="C9" s="2">
        <f>12*O2</f>
        <v>24000</v>
      </c>
      <c r="D9" s="2">
        <f>B9*M2+C9+B9</f>
        <v>531784.97443931142</v>
      </c>
      <c r="E9" s="2">
        <f>B8*N2*0.7</f>
        <v>7536.9546747006489</v>
      </c>
      <c r="F9" s="2">
        <f t="shared" si="1"/>
        <v>1391.2464634029927</v>
      </c>
      <c r="G9" s="2">
        <f t="shared" si="0"/>
        <v>530393.72797590843</v>
      </c>
      <c r="H9" s="2"/>
      <c r="I9" s="2"/>
      <c r="J9" s="2"/>
      <c r="K9" s="2"/>
      <c r="M9" s="4"/>
      <c r="N9" s="4"/>
      <c r="O9" s="2"/>
    </row>
    <row r="10" spans="1:15" x14ac:dyDescent="0.25">
      <c r="A10" s="3">
        <v>47849</v>
      </c>
      <c r="B10" s="2">
        <f t="shared" si="2"/>
        <v>530393.72797590843</v>
      </c>
      <c r="C10" s="2">
        <f>12*O2</f>
        <v>24000</v>
      </c>
      <c r="D10" s="2">
        <f>B10*M2+C10+B10</f>
        <v>591521.28893422207</v>
      </c>
      <c r="E10" s="2">
        <f>B9*N2*0.7</f>
        <v>8470.9923305997272</v>
      </c>
      <c r="F10" s="2">
        <f t="shared" si="1"/>
        <v>1563.6604743054033</v>
      </c>
      <c r="G10" s="2">
        <f t="shared" si="0"/>
        <v>589957.62845991668</v>
      </c>
      <c r="H10" s="2"/>
      <c r="I10" s="2"/>
      <c r="J10" s="2"/>
      <c r="K10" s="2"/>
      <c r="M10" s="4"/>
      <c r="N10" s="4"/>
      <c r="O10" s="2"/>
    </row>
    <row r="11" spans="1:15" x14ac:dyDescent="0.25">
      <c r="A11" s="3">
        <v>48214</v>
      </c>
      <c r="B11" s="2">
        <f t="shared" si="2"/>
        <v>589957.62845991668</v>
      </c>
      <c r="C11" s="2">
        <f>12*O2</f>
        <v>24000</v>
      </c>
      <c r="D11" s="2">
        <f>B11*M2+C11+B11</f>
        <v>655254.6624521109</v>
      </c>
      <c r="E11" s="2">
        <f>B10*N2*0.7</f>
        <v>9467.5280443699648</v>
      </c>
      <c r="F11" s="2">
        <f t="shared" si="1"/>
        <v>1747.6110017102517</v>
      </c>
      <c r="G11" s="2">
        <f t="shared" si="0"/>
        <v>653507.05145040061</v>
      </c>
      <c r="H11" s="2"/>
      <c r="I11" s="2"/>
      <c r="J11" s="2"/>
      <c r="K11" s="2"/>
      <c r="M11" s="4"/>
      <c r="N11" s="4"/>
      <c r="O11" s="2"/>
    </row>
    <row r="12" spans="1:15" x14ac:dyDescent="0.25">
      <c r="A12" s="3">
        <v>48580</v>
      </c>
      <c r="B12" s="2">
        <f t="shared" si="2"/>
        <v>653507.05145040061</v>
      </c>
      <c r="C12" s="2">
        <f>12*O2</f>
        <v>24000</v>
      </c>
      <c r="D12" s="2">
        <f>B12*M2+C12+B12</f>
        <v>723252.54505192861</v>
      </c>
      <c r="E12" s="2">
        <f>B11*N2*0.7</f>
        <v>10530.743668009512</v>
      </c>
      <c r="F12" s="2">
        <f t="shared" si="1"/>
        <v>1943.8699736778756</v>
      </c>
      <c r="G12" s="2">
        <f t="shared" si="0"/>
        <v>721308.6750782507</v>
      </c>
      <c r="H12" s="2"/>
      <c r="I12" s="2"/>
      <c r="J12" s="2"/>
      <c r="K12" s="2"/>
      <c r="M12" s="4"/>
      <c r="N12" s="4"/>
      <c r="O12" s="2"/>
    </row>
    <row r="13" spans="1:15" x14ac:dyDescent="0.25">
      <c r="A13" s="3">
        <v>48945</v>
      </c>
      <c r="B13" s="2">
        <f t="shared" si="2"/>
        <v>721308.6750782507</v>
      </c>
      <c r="C13" s="2">
        <f>12*O2</f>
        <v>24000</v>
      </c>
      <c r="D13" s="2">
        <f>B13*M2+C13+B13</f>
        <v>795800.28233372828</v>
      </c>
      <c r="E13" s="2">
        <f>B12*N2*0.7</f>
        <v>11665.100868389649</v>
      </c>
      <c r="F13" s="2">
        <f t="shared" si="1"/>
        <v>2153.260969296045</v>
      </c>
      <c r="G13" s="2">
        <f t="shared" si="0"/>
        <v>793647.02136443218</v>
      </c>
      <c r="H13" s="2"/>
      <c r="I13" s="2"/>
      <c r="J13" s="2"/>
      <c r="K13" s="2"/>
      <c r="M13" s="4"/>
      <c r="N13" s="4"/>
      <c r="O13" s="2"/>
    </row>
    <row r="14" spans="1:15" x14ac:dyDescent="0.25">
      <c r="A14" s="3">
        <v>49310</v>
      </c>
      <c r="B14" s="2">
        <f t="shared" si="2"/>
        <v>793647.02136443218</v>
      </c>
      <c r="C14" s="2">
        <f>12*O2</f>
        <v>24000</v>
      </c>
      <c r="D14" s="2">
        <f>B14*M2+C14+B14</f>
        <v>873202.31285994244</v>
      </c>
      <c r="E14" s="2">
        <f>B13*N2*0.7</f>
        <v>12875.359850146775</v>
      </c>
      <c r="F14" s="2">
        <f t="shared" si="1"/>
        <v>2376.6626747385926</v>
      </c>
      <c r="G14" s="2">
        <f t="shared" si="0"/>
        <v>870825.65018520388</v>
      </c>
      <c r="H14" s="2"/>
      <c r="I14" s="2"/>
      <c r="J14" s="2"/>
      <c r="K14" s="2"/>
      <c r="M14" s="4"/>
      <c r="N14" s="4"/>
      <c r="O14" s="2"/>
    </row>
    <row r="15" spans="1:15" x14ac:dyDescent="0.25">
      <c r="A15" s="3">
        <v>49675</v>
      </c>
      <c r="B15" s="2">
        <f t="shared" si="2"/>
        <v>870825.65018520388</v>
      </c>
      <c r="C15" s="2">
        <f>12*O2</f>
        <v>24000</v>
      </c>
      <c r="D15" s="2">
        <f>B15*M2+C15+B15</f>
        <v>955783.44569816813</v>
      </c>
      <c r="E15" s="2">
        <f>B14*N2*0.7</f>
        <v>14166.599331355112</v>
      </c>
      <c r="F15" s="2">
        <f t="shared" si="1"/>
        <v>2615.0125705748401</v>
      </c>
      <c r="G15" s="2">
        <f t="shared" si="0"/>
        <v>953168.43312759325</v>
      </c>
      <c r="H15" s="2"/>
      <c r="I15" s="2"/>
      <c r="J15" s="2"/>
      <c r="K15" s="2"/>
      <c r="M15" s="4"/>
      <c r="N15" s="4"/>
      <c r="O15" s="2"/>
    </row>
    <row r="16" spans="1:15" x14ac:dyDescent="0.25">
      <c r="A16" s="3">
        <v>50041</v>
      </c>
      <c r="B16" s="2">
        <f t="shared" si="2"/>
        <v>953168.43312759325</v>
      </c>
      <c r="C16" s="2">
        <f>12*O2</f>
        <v>24000</v>
      </c>
      <c r="D16" s="2">
        <f>B16*M2+C16+B16</f>
        <v>1043890.2234465248</v>
      </c>
      <c r="E16" s="2">
        <f>B15*N2*0.7</f>
        <v>15544.237855805886</v>
      </c>
      <c r="F16" s="2">
        <f t="shared" si="1"/>
        <v>2869.3108658032083</v>
      </c>
      <c r="G16" s="2">
        <f t="shared" si="0"/>
        <v>1041020.9125807217</v>
      </c>
      <c r="H16" s="2"/>
      <c r="I16" s="2"/>
      <c r="J16" s="2"/>
      <c r="K16" s="2"/>
      <c r="M16" s="4"/>
      <c r="N16" s="4"/>
      <c r="O16" s="2"/>
    </row>
    <row r="17" spans="1:15" x14ac:dyDescent="0.25">
      <c r="A17" s="3">
        <v>50406</v>
      </c>
      <c r="B17" s="2">
        <f t="shared" si="2"/>
        <v>1041020.9125807217</v>
      </c>
      <c r="C17" s="2">
        <f>12*O2</f>
        <v>24000</v>
      </c>
      <c r="D17" s="2">
        <f>B17*M2+C17+B17</f>
        <v>1137892.3764613722</v>
      </c>
      <c r="E17" s="2">
        <f>B16*N2*0.7</f>
        <v>17014.05653132754</v>
      </c>
      <c r="F17" s="2">
        <f t="shared" si="1"/>
        <v>3140.62469511775</v>
      </c>
      <c r="G17" s="2">
        <f t="shared" si="0"/>
        <v>1134751.7517662544</v>
      </c>
      <c r="H17" s="2"/>
      <c r="I17" s="2"/>
      <c r="J17" s="2"/>
      <c r="K17" s="2" t="s">
        <v>15</v>
      </c>
      <c r="L17" s="4" t="s">
        <v>17</v>
      </c>
      <c r="M17" s="4"/>
      <c r="N17" s="2"/>
      <c r="O17" s="2"/>
    </row>
    <row r="18" spans="1:15" x14ac:dyDescent="0.25">
      <c r="A18" s="3">
        <v>50771</v>
      </c>
      <c r="B18" s="2">
        <f t="shared" ref="B18" si="3">G17</f>
        <v>1134751.7517662544</v>
      </c>
      <c r="C18" s="2">
        <f>12*O2</f>
        <v>24000</v>
      </c>
      <c r="D18" s="2">
        <f>B18*M2+C18+B18</f>
        <v>1238184.3743898922</v>
      </c>
      <c r="E18" s="2">
        <f>B17*N2*0.7</f>
        <v>18582.223289565882</v>
      </c>
      <c r="F18" s="2">
        <f t="shared" si="1"/>
        <v>3430.092597020966</v>
      </c>
      <c r="G18" s="2">
        <f t="shared" ref="G18:G32" si="4">D18-F18</f>
        <v>1234754.2817928712</v>
      </c>
      <c r="H18" s="2">
        <f>B18*L2</f>
        <v>39716.311311818907</v>
      </c>
      <c r="I18" s="2">
        <f>SUM(F2:F18)</f>
        <v>28517.103170787843</v>
      </c>
      <c r="J18" s="2">
        <f>I18*L2</f>
        <v>998.09861097757459</v>
      </c>
      <c r="K18" s="2">
        <f>(H18*(1-0.26375))+J18-F18</f>
        <v>26809.140217283282</v>
      </c>
      <c r="L18" s="2">
        <f>K18/12</f>
        <v>2234.0950181069402</v>
      </c>
      <c r="M18" s="4"/>
      <c r="N18" s="4"/>
      <c r="O18" s="2"/>
    </row>
    <row r="19" spans="1:15" x14ac:dyDescent="0.25">
      <c r="A19" s="3">
        <v>51136</v>
      </c>
      <c r="B19" s="2">
        <f>G18-H18</f>
        <v>1195037.9704810523</v>
      </c>
      <c r="C19" s="2">
        <f>12*O2</f>
        <v>24000</v>
      </c>
      <c r="D19" s="2">
        <f>B19*M2+C19+B19</f>
        <v>1302690.6284147259</v>
      </c>
      <c r="E19" s="2">
        <f>B18*N2*0.7</f>
        <v>20255.318769027639</v>
      </c>
      <c r="F19" s="2">
        <f t="shared" si="1"/>
        <v>3738.9292915748115</v>
      </c>
      <c r="G19" s="2">
        <f t="shared" si="4"/>
        <v>1298951.6991231511</v>
      </c>
      <c r="H19" s="2">
        <f>B19*L2</f>
        <v>41826.328966836838</v>
      </c>
      <c r="I19" s="2">
        <f>(SUM(F2:F19))-J18</f>
        <v>31257.933851385082</v>
      </c>
      <c r="J19" s="2">
        <f>I19*L2</f>
        <v>1094.027684798478</v>
      </c>
      <c r="K19" s="2">
        <f t="shared" ref="K19:K32" si="5">(H19*(1-0.26375))+J19-F19</f>
        <v>28149.73309505729</v>
      </c>
      <c r="L19" s="2">
        <f>K19/12</f>
        <v>2345.8110912547741</v>
      </c>
    </row>
    <row r="20" spans="1:15" x14ac:dyDescent="0.25">
      <c r="A20" s="3">
        <v>51502</v>
      </c>
      <c r="B20" s="2">
        <f t="shared" ref="B20:B32" si="6">G19-H19</f>
        <v>1257125.3701563142</v>
      </c>
      <c r="C20" s="2">
        <f>12*O2</f>
        <v>24000</v>
      </c>
      <c r="D20" s="2">
        <f>B20*M2+C20+B20</f>
        <v>1369124.1460672561</v>
      </c>
      <c r="E20" s="2">
        <f>B19*N2*0.7</f>
        <v>21331.42777308678</v>
      </c>
      <c r="F20" s="2">
        <f t="shared" si="1"/>
        <v>3937.5682526340879</v>
      </c>
      <c r="G20" s="2">
        <f t="shared" si="4"/>
        <v>1365186.5778146221</v>
      </c>
      <c r="H20" s="2">
        <f>B20*L2</f>
        <v>43999.387955471</v>
      </c>
      <c r="I20" s="2">
        <f>(SUM(F2:F20))-SUM(J18:J19)</f>
        <v>34101.474419220685</v>
      </c>
      <c r="J20" s="2">
        <f>I20*L2</f>
        <v>1193.5516046727241</v>
      </c>
      <c r="K20" s="2">
        <f t="shared" si="5"/>
        <v>29650.532734254157</v>
      </c>
      <c r="L20" s="2">
        <f t="shared" ref="L20:L32" si="7">K20/12</f>
        <v>2470.8777278545131</v>
      </c>
    </row>
    <row r="21" spans="1:15" x14ac:dyDescent="0.25">
      <c r="A21" s="3">
        <v>51867</v>
      </c>
      <c r="B21" s="2">
        <f t="shared" si="6"/>
        <v>1321187.1898591511</v>
      </c>
      <c r="C21" s="2">
        <f>12*O2</f>
        <v>24000</v>
      </c>
      <c r="D21" s="2">
        <f>B21*M2+C21+B21</f>
        <v>1437670.2931492918</v>
      </c>
      <c r="E21" s="2">
        <f>B20*N2*0.7</f>
        <v>22439.687857290206</v>
      </c>
      <c r="F21" s="2">
        <f t="shared" si="1"/>
        <v>4142.1419815771987</v>
      </c>
      <c r="G21" s="2">
        <f t="shared" si="4"/>
        <v>1433528.1511677145</v>
      </c>
      <c r="H21" s="2">
        <f>B21*L2</f>
        <v>46241.551645070293</v>
      </c>
      <c r="I21" s="2">
        <f>(SUM(F2:F21))-SUM(J18:J20)</f>
        <v>37050.064796125167</v>
      </c>
      <c r="J21" s="2">
        <f>I21*L2</f>
        <v>1296.7522678643809</v>
      </c>
      <c r="K21" s="2">
        <f t="shared" si="5"/>
        <v>31199.952684970191</v>
      </c>
      <c r="L21" s="2">
        <f t="shared" si="7"/>
        <v>2599.9960570808494</v>
      </c>
    </row>
    <row r="22" spans="1:15" x14ac:dyDescent="0.25">
      <c r="A22" s="3">
        <v>52232</v>
      </c>
      <c r="B22" s="2">
        <f t="shared" si="6"/>
        <v>1387286.5995226442</v>
      </c>
      <c r="C22" s="2">
        <f>12*O2</f>
        <v>24000</v>
      </c>
      <c r="D22" s="2">
        <f>B22*M2+C22+B22</f>
        <v>1508396.6614892292</v>
      </c>
      <c r="E22" s="2">
        <f>B21*N2*0.7</f>
        <v>23583.191338985842</v>
      </c>
      <c r="F22" s="2">
        <f t="shared" si="1"/>
        <v>4353.2212892633961</v>
      </c>
      <c r="G22" s="2">
        <f t="shared" si="4"/>
        <v>1504043.4401999658</v>
      </c>
      <c r="H22" s="2">
        <f>B22*L2</f>
        <v>48555.030983292549</v>
      </c>
      <c r="I22" s="2">
        <f>(SUM(F2:F22))-SUM(J18:J21)</f>
        <v>40106.533817524185</v>
      </c>
      <c r="J22" s="2">
        <f>I22*L2</f>
        <v>1403.7286836133467</v>
      </c>
      <c r="K22" s="2">
        <f t="shared" si="5"/>
        <v>32799.148955799094</v>
      </c>
      <c r="L22" s="2">
        <f t="shared" si="7"/>
        <v>2733.2624129832579</v>
      </c>
    </row>
    <row r="23" spans="1:15" x14ac:dyDescent="0.25">
      <c r="A23" s="3">
        <v>52597</v>
      </c>
      <c r="B23" s="2">
        <f t="shared" si="6"/>
        <v>1455488.4092166733</v>
      </c>
      <c r="C23" s="2">
        <f>12*O2</f>
        <v>24000</v>
      </c>
      <c r="D23" s="2">
        <f>B23*M2+C23+B23</f>
        <v>1581372.5978618404</v>
      </c>
      <c r="E23" s="2">
        <f>B22*N2*0.7</f>
        <v>24763.065801479195</v>
      </c>
      <c r="F23" s="2">
        <f t="shared" si="1"/>
        <v>4571.0143162950444</v>
      </c>
      <c r="G23" s="2">
        <f t="shared" si="4"/>
        <v>1576801.5835455453</v>
      </c>
      <c r="H23" s="2">
        <f>B23*L2</f>
        <v>50942.094322583573</v>
      </c>
      <c r="I23" s="2">
        <f>(SUM(F2:F23))-SUM(J18:J22)</f>
        <v>43273.819450205876</v>
      </c>
      <c r="J23" s="2">
        <f>I23*L2</f>
        <v>1514.5836807572059</v>
      </c>
      <c r="K23" s="2">
        <f t="shared" si="5"/>
        <v>34449.686309464319</v>
      </c>
      <c r="L23" s="2">
        <f t="shared" si="7"/>
        <v>2870.8071924553601</v>
      </c>
    </row>
    <row r="24" spans="1:15" x14ac:dyDescent="0.25">
      <c r="A24" s="3">
        <v>52963</v>
      </c>
      <c r="B24" s="2">
        <f t="shared" si="6"/>
        <v>1525859.4892229617</v>
      </c>
      <c r="C24" s="2">
        <f>12*O2</f>
        <v>24000</v>
      </c>
      <c r="D24" s="2">
        <f>B24*M12+C24+B24</f>
        <v>1549859.4892229617</v>
      </c>
      <c r="E24" s="2">
        <f>B23*N2*0.7</f>
        <v>25980.468104517615</v>
      </c>
      <c r="F24" s="2">
        <f t="shared" si="1"/>
        <v>4795.7346074129064</v>
      </c>
      <c r="G24" s="2">
        <f t="shared" si="4"/>
        <v>1545063.7546155488</v>
      </c>
      <c r="H24" s="2">
        <f>B24*L2</f>
        <v>53405.082122803666</v>
      </c>
      <c r="I24" s="2">
        <f>(SUM(F2:F24))-SUM(J18:J23)</f>
        <v>46554.97037686158</v>
      </c>
      <c r="J24" s="2">
        <f>I24*L2</f>
        <v>1629.4239631901555</v>
      </c>
      <c r="K24" s="2">
        <f t="shared" si="5"/>
        <v>36153.181068691454</v>
      </c>
      <c r="L24" s="2">
        <f t="shared" si="7"/>
        <v>3012.765089057621</v>
      </c>
    </row>
    <row r="25" spans="1:15" x14ac:dyDescent="0.25">
      <c r="A25" s="3">
        <v>53328</v>
      </c>
      <c r="B25" s="2">
        <f t="shared" si="6"/>
        <v>1491658.6724927451</v>
      </c>
      <c r="C25" s="2">
        <f>12*O2</f>
        <v>24000</v>
      </c>
      <c r="D25" s="2">
        <f>B25*M2+C25+B25</f>
        <v>1620074.7795672372</v>
      </c>
      <c r="E25" s="2">
        <f>B24*N2*0.7</f>
        <v>27236.591882629866</v>
      </c>
      <c r="F25" s="2">
        <f t="shared" si="1"/>
        <v>5027.6024956146457</v>
      </c>
      <c r="G25" s="2">
        <f t="shared" si="4"/>
        <v>1615047.1770716226</v>
      </c>
      <c r="H25" s="2">
        <f>B25*L2</f>
        <v>52208.05353724608</v>
      </c>
      <c r="I25" s="2">
        <f>(SUM(F2:F25))-SUM(J18:J24)</f>
        <v>49953.148909286072</v>
      </c>
      <c r="J25" s="2">
        <f>I25*L2</f>
        <v>1748.3602118250126</v>
      </c>
      <c r="K25" s="2">
        <f t="shared" si="5"/>
        <v>35158.937133007799</v>
      </c>
      <c r="L25" s="2">
        <f t="shared" si="7"/>
        <v>2929.9114277506501</v>
      </c>
    </row>
    <row r="26" spans="1:15" x14ac:dyDescent="0.25">
      <c r="A26" s="3">
        <v>53693</v>
      </c>
      <c r="B26" s="2">
        <f t="shared" si="6"/>
        <v>1562839.1235343765</v>
      </c>
      <c r="C26" s="2">
        <f>12*O2</f>
        <v>24000</v>
      </c>
      <c r="D26" s="2">
        <f>B26*M2+C26+B26</f>
        <v>1696237.862181783</v>
      </c>
      <c r="E26" s="2">
        <f>B25*N2*0.7</f>
        <v>26626.107303995501</v>
      </c>
      <c r="F26" s="2">
        <f t="shared" si="1"/>
        <v>4914.9131472445288</v>
      </c>
      <c r="G26" s="2">
        <f t="shared" si="4"/>
        <v>1691322.9490345384</v>
      </c>
      <c r="H26" s="2">
        <f>B26*L2</f>
        <v>54699.369323703184</v>
      </c>
      <c r="I26" s="2">
        <f>(SUM(F2:F26))-SUM(J18:J25)</f>
        <v>53119.701844705589</v>
      </c>
      <c r="J26" s="2">
        <f>I26*L2</f>
        <v>1859.1895645646957</v>
      </c>
      <c r="K26" s="2">
        <f t="shared" si="5"/>
        <v>37216.687081896634</v>
      </c>
      <c r="L26" s="2">
        <f t="shared" si="7"/>
        <v>3101.3905901580529</v>
      </c>
    </row>
    <row r="27" spans="1:15" x14ac:dyDescent="0.25">
      <c r="A27" s="3">
        <v>54058</v>
      </c>
      <c r="B27" s="2">
        <f t="shared" si="6"/>
        <v>1636623.5797108351</v>
      </c>
      <c r="C27" s="2">
        <f>12*O2</f>
        <v>24000</v>
      </c>
      <c r="D27" s="2">
        <f>B27*M2+C27+B27</f>
        <v>1775187.2302905936</v>
      </c>
      <c r="E27" s="2">
        <f>B26*N2*0.7</f>
        <v>27896.678355088618</v>
      </c>
      <c r="F27" s="2">
        <f t="shared" si="1"/>
        <v>5149.4478575658068</v>
      </c>
      <c r="G27" s="2">
        <f t="shared" si="4"/>
        <v>1770037.7824330279</v>
      </c>
      <c r="H27" s="2">
        <f>B27*L2</f>
        <v>57281.825289879234</v>
      </c>
      <c r="I27" s="2">
        <f>(SUM(F2:F27))-SUM(J18:J26)</f>
        <v>56409.960137706694</v>
      </c>
      <c r="J27" s="2">
        <f>I27*L2</f>
        <v>1974.3486048197344</v>
      </c>
      <c r="K27" s="2">
        <f t="shared" si="5"/>
        <v>38998.644616927522</v>
      </c>
      <c r="L27" s="2">
        <f t="shared" si="7"/>
        <v>3249.887051410627</v>
      </c>
    </row>
    <row r="28" spans="1:15" x14ac:dyDescent="0.25">
      <c r="A28" s="3">
        <v>54424</v>
      </c>
      <c r="B28" s="2">
        <f t="shared" si="6"/>
        <v>1712755.9571431486</v>
      </c>
      <c r="C28" s="2">
        <f>12*O2</f>
        <v>24000</v>
      </c>
      <c r="D28" s="2">
        <f>B28*M2+C28+B28</f>
        <v>1856648.874143169</v>
      </c>
      <c r="E28" s="2">
        <f>B27*N2*0.7</f>
        <v>29213.730897838403</v>
      </c>
      <c r="F28" s="2">
        <f t="shared" si="1"/>
        <v>5392.56258643199</v>
      </c>
      <c r="G28" s="2">
        <f t="shared" si="4"/>
        <v>1851256.3115567369</v>
      </c>
      <c r="H28" s="2">
        <f>B28*L2</f>
        <v>59946.458500010209</v>
      </c>
      <c r="I28" s="2">
        <f>(SUM(F2:F28))-SUM(J18:J27)</f>
        <v>59828.174119318952</v>
      </c>
      <c r="J28" s="2">
        <f>I28*L2</f>
        <v>2093.9860941761635</v>
      </c>
      <c r="K28" s="2">
        <f t="shared" si="5"/>
        <v>40837.003578376694</v>
      </c>
      <c r="L28" s="2">
        <f t="shared" si="7"/>
        <v>3403.0836315313913</v>
      </c>
    </row>
    <row r="29" spans="1:15" x14ac:dyDescent="0.25">
      <c r="A29" s="3">
        <v>54789</v>
      </c>
      <c r="B29" s="2">
        <f t="shared" si="6"/>
        <v>1791309.8530567267</v>
      </c>
      <c r="C29" s="2">
        <f>12*O2</f>
        <v>24000</v>
      </c>
      <c r="D29" s="2">
        <f>B29*M2+C29+B29</f>
        <v>1940701.5427706977</v>
      </c>
      <c r="E29" s="2">
        <f>B28*N2*0.7</f>
        <v>30572.693835005197</v>
      </c>
      <c r="F29" s="2">
        <f t="shared" si="1"/>
        <v>5643.4135550036081</v>
      </c>
      <c r="G29" s="2">
        <f t="shared" si="4"/>
        <v>1935058.129215694</v>
      </c>
      <c r="H29" s="2">
        <f>B29*L2</f>
        <v>62695.844856985444</v>
      </c>
      <c r="I29" s="2">
        <f>(SUM(F2:F29))-SUM(J18:J28)</f>
        <v>63377.601580146387</v>
      </c>
      <c r="J29" s="2">
        <f>I29*L2</f>
        <v>2218.216055305124</v>
      </c>
      <c r="K29" s="2">
        <f t="shared" si="5"/>
        <v>42734.618276257053</v>
      </c>
      <c r="L29" s="2">
        <f t="shared" si="7"/>
        <v>3561.2181896880879</v>
      </c>
    </row>
    <row r="30" spans="1:15" x14ac:dyDescent="0.25">
      <c r="A30" s="3">
        <v>55154</v>
      </c>
      <c r="B30" s="2">
        <f t="shared" si="6"/>
        <v>1872362.2843587087</v>
      </c>
      <c r="C30" s="2">
        <f>12*O2</f>
        <v>24000</v>
      </c>
      <c r="D30" s="2">
        <f>B30*M2+C30+B30</f>
        <v>2027427.6442638184</v>
      </c>
      <c r="E30" s="2">
        <f>B29*N2*0.7</f>
        <v>31974.880877062569</v>
      </c>
      <c r="F30" s="2">
        <f t="shared" si="1"/>
        <v>5902.243261096979</v>
      </c>
      <c r="G30" s="2">
        <f t="shared" si="4"/>
        <v>2021525.4010027214</v>
      </c>
      <c r="H30" s="2">
        <f>B30*L2</f>
        <v>65532.679952554812</v>
      </c>
      <c r="I30" s="2">
        <f>(SUM(F2:F30))-SUM(J18:J29)</f>
        <v>67061.628785938243</v>
      </c>
      <c r="J30" s="2">
        <f>I30*L2</f>
        <v>2347.1570075078389</v>
      </c>
      <c r="K30" s="2">
        <f t="shared" si="5"/>
        <v>44693.349361479348</v>
      </c>
      <c r="L30" s="2">
        <f t="shared" si="7"/>
        <v>3724.4457801232788</v>
      </c>
    </row>
    <row r="31" spans="1:15" x14ac:dyDescent="0.25">
      <c r="A31" s="3">
        <v>55519</v>
      </c>
      <c r="B31" s="2">
        <f t="shared" si="6"/>
        <v>1955992.7210501665</v>
      </c>
      <c r="C31" s="2">
        <f>12*O2</f>
        <v>24000</v>
      </c>
      <c r="D31" s="2">
        <f>B31*M2+C31+B31</f>
        <v>2116912.2115236782</v>
      </c>
      <c r="E31" s="2">
        <f>B30*N2*0.7</f>
        <v>33421.666775802943</v>
      </c>
      <c r="F31" s="2">
        <f t="shared" si="1"/>
        <v>6169.3054701454648</v>
      </c>
      <c r="G31" s="2">
        <f t="shared" si="4"/>
        <v>2110742.9060535328</v>
      </c>
      <c r="H31" s="2">
        <f>B31*L2</f>
        <v>68459.745236755829</v>
      </c>
      <c r="I31" s="2">
        <f>(SUM(F2:F31))-SUM(J18:J30)</f>
        <v>70883.777248575876</v>
      </c>
      <c r="J31" s="2">
        <f>I31*L2</f>
        <v>2480.9322037001557</v>
      </c>
      <c r="K31" s="2">
        <f t="shared" si="5"/>
        <v>46715.114164116174</v>
      </c>
      <c r="L31" s="2">
        <f t="shared" si="7"/>
        <v>3892.9261803430145</v>
      </c>
    </row>
    <row r="32" spans="1:15" x14ac:dyDescent="0.25">
      <c r="A32" s="3">
        <v>55885</v>
      </c>
      <c r="B32" s="2">
        <f t="shared" si="6"/>
        <v>2042283.160816777</v>
      </c>
      <c r="C32" s="2">
        <f>12*O2</f>
        <v>24000</v>
      </c>
      <c r="D32" s="2">
        <f>B32*M2+C32+B32</f>
        <v>2209242.9820739515</v>
      </c>
      <c r="E32" s="2">
        <f>B31*N2*0.7</f>
        <v>34914.470070745469</v>
      </c>
      <c r="F32" s="2">
        <f t="shared" si="1"/>
        <v>6444.8620303589059</v>
      </c>
      <c r="G32" s="2">
        <f t="shared" si="4"/>
        <v>2202798.1200435925</v>
      </c>
      <c r="H32" s="2">
        <f>B32*L2</f>
        <v>71479.910628587197</v>
      </c>
      <c r="I32" s="2">
        <f>(SUM(F2:F32))-SUM(J18:J31)</f>
        <v>74847.707075234634</v>
      </c>
      <c r="J32" s="2">
        <f>I32*L2</f>
        <v>2619.6697476332124</v>
      </c>
      <c r="K32" s="2">
        <f t="shared" si="5"/>
        <v>48801.891917571636</v>
      </c>
      <c r="L32" s="2">
        <f t="shared" si="7"/>
        <v>4066.8243264643029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Endrich</dc:creator>
  <cp:lastModifiedBy>Michael Endrich</cp:lastModifiedBy>
  <dcterms:created xsi:type="dcterms:W3CDTF">2023-03-10T12:57:02Z</dcterms:created>
  <dcterms:modified xsi:type="dcterms:W3CDTF">2023-03-10T16:23:27Z</dcterms:modified>
</cp:coreProperties>
</file>