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D47AE6F8-FF76-4F6F-BFEA-8A007FC37D8A}" xr6:coauthVersionLast="47" xr6:coauthVersionMax="47" xr10:uidLastSave="{00000000-0000-0000-0000-000000000000}"/>
  <bookViews>
    <workbookView xWindow="-120" yWindow="-120" windowWidth="29040" windowHeight="15840" xr2:uid="{069EF79A-827D-46DC-8259-154DC2A8FEB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D2" i="1" s="1"/>
  <c r="E3" i="1"/>
  <c r="F3" i="1" s="1"/>
  <c r="G2" i="1" l="1"/>
  <c r="B3" i="1" l="1"/>
  <c r="E4" i="1" s="1"/>
  <c r="F4" i="1" s="1"/>
  <c r="D3" i="1" l="1"/>
  <c r="G3" i="1" l="1"/>
  <c r="B4" i="1" s="1"/>
  <c r="E5" i="1" s="1"/>
  <c r="F5" i="1" s="1"/>
  <c r="D4" i="1" l="1"/>
  <c r="G4" i="1" s="1"/>
  <c r="B5" i="1" s="1"/>
  <c r="E6" i="1" s="1"/>
  <c r="F6" i="1" s="1"/>
  <c r="D5" i="1" l="1"/>
  <c r="G5" i="1" s="1"/>
  <c r="B6" i="1" s="1"/>
  <c r="E7" i="1" s="1"/>
  <c r="F7" i="1" s="1"/>
  <c r="D6" i="1" l="1"/>
  <c r="G6" i="1" l="1"/>
  <c r="B7" i="1" s="1"/>
  <c r="E8" i="1" s="1"/>
  <c r="F8" i="1" s="1"/>
  <c r="D7" i="1" l="1"/>
  <c r="G7" i="1" l="1"/>
  <c r="B8" i="1" s="1"/>
  <c r="E9" i="1" s="1"/>
  <c r="F9" i="1" s="1"/>
  <c r="D8" i="1" l="1"/>
  <c r="G8" i="1" s="1"/>
  <c r="B9" i="1" s="1"/>
  <c r="E10" i="1" s="1"/>
  <c r="F10" i="1" s="1"/>
  <c r="D9" i="1" l="1"/>
  <c r="G9" i="1" l="1"/>
  <c r="B10" i="1" s="1"/>
  <c r="E11" i="1" s="1"/>
  <c r="F11" i="1" s="1"/>
  <c r="D10" i="1" l="1"/>
  <c r="G10" i="1" s="1"/>
  <c r="B11" i="1" s="1"/>
  <c r="E12" i="1" s="1"/>
  <c r="F12" i="1" s="1"/>
  <c r="D11" i="1" l="1"/>
  <c r="G11" i="1" s="1"/>
  <c r="B12" i="1" s="1"/>
  <c r="E13" i="1" s="1"/>
  <c r="F13" i="1" s="1"/>
  <c r="D12" i="1" l="1"/>
  <c r="G12" i="1" l="1"/>
  <c r="B13" i="1" s="1"/>
  <c r="E14" i="1" s="1"/>
  <c r="F14" i="1" s="1"/>
  <c r="D13" i="1" l="1"/>
  <c r="G13" i="1" s="1"/>
  <c r="B14" i="1" s="1"/>
  <c r="E15" i="1" s="1"/>
  <c r="F15" i="1" s="1"/>
  <c r="D14" i="1" l="1"/>
  <c r="G14" i="1" s="1"/>
  <c r="B15" i="1" s="1"/>
  <c r="E16" i="1" s="1"/>
  <c r="F16" i="1" s="1"/>
  <c r="D15" i="1" l="1"/>
  <c r="G15" i="1" l="1"/>
  <c r="B16" i="1" s="1"/>
  <c r="E17" i="1" s="1"/>
  <c r="F17" i="1" s="1"/>
  <c r="D16" i="1" l="1"/>
  <c r="G16" i="1" l="1"/>
  <c r="B17" i="1" s="1"/>
  <c r="E18" i="1" s="1"/>
  <c r="F18" i="1" s="1"/>
  <c r="J18" i="1" l="1"/>
  <c r="K18" i="1" s="1"/>
  <c r="D17" i="1"/>
  <c r="G17" i="1" l="1"/>
  <c r="B18" i="1" s="1"/>
  <c r="H18" i="1" l="1"/>
  <c r="D18" i="1"/>
  <c r="G18" i="1" s="1"/>
  <c r="I18" i="1" s="1"/>
  <c r="E19" i="1"/>
  <c r="F19" i="1" s="1"/>
  <c r="J19" i="1" s="1"/>
  <c r="K19" i="1" s="1"/>
  <c r="L18" i="1" l="1"/>
  <c r="M18" i="1" s="1"/>
  <c r="B19" i="1"/>
  <c r="H19" i="1" s="1"/>
  <c r="D19" i="1" l="1"/>
  <c r="G19" i="1" s="1"/>
  <c r="I19" i="1" s="1"/>
  <c r="L19" i="1" s="1"/>
  <c r="M19" i="1" s="1"/>
  <c r="E20" i="1"/>
  <c r="F20" i="1" s="1"/>
  <c r="J20" i="1" s="1"/>
  <c r="K20" i="1" s="1"/>
  <c r="B20" i="1" l="1"/>
  <c r="H20" i="1" s="1"/>
  <c r="E21" i="1" l="1"/>
  <c r="F21" i="1" s="1"/>
  <c r="J21" i="1" s="1"/>
  <c r="K21" i="1" s="1"/>
  <c r="D20" i="1"/>
  <c r="G20" i="1" s="1"/>
  <c r="I20" i="1" s="1"/>
  <c r="L20" i="1" s="1"/>
  <c r="M20" i="1" s="1"/>
  <c r="B21" i="1" l="1"/>
  <c r="H21" i="1" s="1"/>
  <c r="D21" i="1"/>
  <c r="G21" i="1" s="1"/>
  <c r="I21" i="1" s="1"/>
  <c r="L21" i="1" s="1"/>
  <c r="M21" i="1" s="1"/>
  <c r="E22" i="1" l="1"/>
  <c r="F22" i="1" s="1"/>
  <c r="J22" i="1" s="1"/>
  <c r="K22" i="1" s="1"/>
  <c r="B22" i="1"/>
  <c r="D22" i="1" l="1"/>
  <c r="G22" i="1" s="1"/>
  <c r="I22" i="1" s="1"/>
  <c r="E23" i="1"/>
  <c r="F23" i="1" s="1"/>
  <c r="J23" i="1" s="1"/>
  <c r="H22" i="1"/>
  <c r="L22" i="1" l="1"/>
  <c r="M22" i="1" s="1"/>
  <c r="K23" i="1"/>
  <c r="B23" i="1"/>
  <c r="D23" i="1" l="1"/>
  <c r="G23" i="1" s="1"/>
  <c r="I23" i="1" s="1"/>
  <c r="E24" i="1"/>
  <c r="F24" i="1" s="1"/>
  <c r="J24" i="1" s="1"/>
  <c r="H23" i="1"/>
  <c r="L23" i="1" l="1"/>
  <c r="M23" i="1" s="1"/>
  <c r="K24" i="1"/>
  <c r="B24" i="1"/>
  <c r="D24" i="1" l="1"/>
  <c r="G24" i="1" s="1"/>
  <c r="I24" i="1" s="1"/>
  <c r="E25" i="1"/>
  <c r="F25" i="1" s="1"/>
  <c r="J25" i="1" s="1"/>
  <c r="H24" i="1"/>
  <c r="L24" i="1" l="1"/>
  <c r="M24" i="1" s="1"/>
  <c r="K25" i="1"/>
  <c r="B25" i="1"/>
  <c r="H25" i="1" s="1"/>
  <c r="D25" i="1" l="1"/>
  <c r="G25" i="1" s="1"/>
  <c r="I25" i="1" s="1"/>
  <c r="L25" i="1" s="1"/>
  <c r="M25" i="1" s="1"/>
  <c r="E26" i="1"/>
  <c r="F26" i="1" s="1"/>
  <c r="J26" i="1" s="1"/>
  <c r="K26" i="1" l="1"/>
  <c r="B26" i="1"/>
  <c r="D26" i="1" l="1"/>
  <c r="G26" i="1" s="1"/>
  <c r="I26" i="1" s="1"/>
  <c r="E27" i="1"/>
  <c r="F27" i="1" s="1"/>
  <c r="J27" i="1" s="1"/>
  <c r="H26" i="1"/>
  <c r="L26" i="1" l="1"/>
  <c r="M26" i="1" s="1"/>
  <c r="K27" i="1"/>
  <c r="B27" i="1"/>
  <c r="E28" i="1" l="1"/>
  <c r="F28" i="1" s="1"/>
  <c r="J28" i="1" s="1"/>
  <c r="D27" i="1"/>
  <c r="G27" i="1" s="1"/>
  <c r="I27" i="1" s="1"/>
  <c r="H27" i="1"/>
  <c r="L27" i="1" l="1"/>
  <c r="M27" i="1" s="1"/>
  <c r="K28" i="1"/>
  <c r="B28" i="1"/>
  <c r="E29" i="1" l="1"/>
  <c r="F29" i="1" s="1"/>
  <c r="J29" i="1" s="1"/>
  <c r="D28" i="1"/>
  <c r="G28" i="1" s="1"/>
  <c r="I28" i="1" s="1"/>
  <c r="H28" i="1"/>
  <c r="L28" i="1" l="1"/>
  <c r="M28" i="1" s="1"/>
  <c r="K29" i="1"/>
  <c r="B29" i="1"/>
  <c r="D29" i="1" l="1"/>
  <c r="G29" i="1" s="1"/>
  <c r="I29" i="1" s="1"/>
  <c r="E30" i="1"/>
  <c r="F30" i="1" s="1"/>
  <c r="J30" i="1" s="1"/>
  <c r="H29" i="1"/>
  <c r="L29" i="1" l="1"/>
  <c r="M29" i="1" s="1"/>
  <c r="K30" i="1"/>
  <c r="B30" i="1"/>
  <c r="D30" i="1" l="1"/>
  <c r="G30" i="1" s="1"/>
  <c r="I30" i="1" s="1"/>
  <c r="E31" i="1"/>
  <c r="F31" i="1" s="1"/>
  <c r="J31" i="1" s="1"/>
  <c r="H30" i="1"/>
  <c r="L30" i="1" l="1"/>
  <c r="M30" i="1" s="1"/>
  <c r="K31" i="1"/>
  <c r="B31" i="1"/>
  <c r="D31" i="1" l="1"/>
  <c r="G31" i="1" s="1"/>
  <c r="I31" i="1" s="1"/>
  <c r="E32" i="1"/>
  <c r="F32" i="1" s="1"/>
  <c r="J32" i="1" s="1"/>
  <c r="H31" i="1"/>
  <c r="L31" i="1" l="1"/>
  <c r="M31" i="1" s="1"/>
  <c r="K32" i="1"/>
  <c r="B32" i="1"/>
  <c r="D32" i="1" l="1"/>
  <c r="G32" i="1" s="1"/>
  <c r="I32" i="1" s="1"/>
  <c r="H32" i="1"/>
  <c r="L32" i="1" l="1"/>
  <c r="M32" i="1" s="1"/>
</calcChain>
</file>

<file path=xl/sharedStrings.xml><?xml version="1.0" encoding="utf-8"?>
<sst xmlns="http://schemas.openxmlformats.org/spreadsheetml/2006/main" count="20" uniqueCount="20">
  <si>
    <t>Einzahlung</t>
  </si>
  <si>
    <t>Kursanstieg</t>
  </si>
  <si>
    <t>Basiszins</t>
  </si>
  <si>
    <t>Sparrate</t>
  </si>
  <si>
    <t xml:space="preserve"> </t>
  </si>
  <si>
    <t>Wert Jahresanfang</t>
  </si>
  <si>
    <t>Wert Jahresende</t>
  </si>
  <si>
    <t>Datum</t>
  </si>
  <si>
    <t>Jahresendbetrag nach Vorabbesteuerung</t>
  </si>
  <si>
    <t>Basisertrag</t>
  </si>
  <si>
    <t>Entnahme</t>
  </si>
  <si>
    <t>Entnahmebetrag</t>
  </si>
  <si>
    <t>Rückzahlung Pausch</t>
  </si>
  <si>
    <t>Auszahlung netto</t>
  </si>
  <si>
    <t>kum. gez. Pauschst.</t>
  </si>
  <si>
    <t>pro Monat netto</t>
  </si>
  <si>
    <t>Bruttogewinn</t>
  </si>
  <si>
    <t>auf Entnahme</t>
  </si>
  <si>
    <t>(H-(I*0,26375)+K-F</t>
  </si>
  <si>
    <t>Steuerabzug Pausch.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</si>
</sst>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CC8C-93FB-4FF3-BEEE-7A9D991649AD}">
  <dimension ref="A1:P32"/>
  <sheetViews>
    <sheetView tabSelected="1" workbookViewId="0">
      <selection activeCell="C33" sqref="C33"/>
    </sheetView>
  </sheetViews>
  <sheetFormatPr baseColWidth="10" defaultRowHeight="15" x14ac:dyDescent="0.25"/>
  <cols>
    <col min="1" max="1" width="11.85546875" customWidth="1"/>
    <col min="2" max="2" width="17" customWidth="1"/>
    <col min="3" max="3" width="12.28515625" customWidth="1"/>
    <col min="4" max="4" width="16.28515625" customWidth="1"/>
    <col min="5" max="5" width="14.140625" customWidth="1"/>
    <col min="6" max="6" width="19" customWidth="1"/>
    <col min="7" max="7" width="38.85546875" customWidth="1"/>
    <col min="8" max="9" width="16.140625" customWidth="1"/>
    <col min="10" max="10" width="20.140625" customWidth="1"/>
    <col min="11" max="11" width="18.42578125" customWidth="1"/>
    <col min="12" max="12" width="17" customWidth="1"/>
    <col min="13" max="13" width="15.85546875" style="4" customWidth="1"/>
  </cols>
  <sheetData>
    <row r="1" spans="1:16" x14ac:dyDescent="0.25">
      <c r="A1" s="1" t="s">
        <v>7</v>
      </c>
      <c r="B1" s="2" t="s">
        <v>5</v>
      </c>
      <c r="C1" s="1" t="s">
        <v>0</v>
      </c>
      <c r="D1" s="2" t="s">
        <v>6</v>
      </c>
      <c r="E1" s="2" t="s">
        <v>9</v>
      </c>
      <c r="F1" s="2" t="s">
        <v>19</v>
      </c>
      <c r="G1" s="1" t="s">
        <v>8</v>
      </c>
      <c r="H1" s="1" t="s">
        <v>11</v>
      </c>
      <c r="I1" s="1" t="s">
        <v>16</v>
      </c>
      <c r="J1" s="1" t="s">
        <v>14</v>
      </c>
      <c r="K1" s="1" t="s">
        <v>12</v>
      </c>
      <c r="L1" s="1" t="s">
        <v>13</v>
      </c>
      <c r="M1" s="4" t="s">
        <v>10</v>
      </c>
      <c r="N1" s="4" t="s">
        <v>1</v>
      </c>
      <c r="O1" s="4" t="s">
        <v>2</v>
      </c>
      <c r="P1" s="2" t="s">
        <v>3</v>
      </c>
    </row>
    <row r="2" spans="1:16" x14ac:dyDescent="0.25">
      <c r="A2" s="3">
        <v>44927</v>
      </c>
      <c r="B2" s="2">
        <v>170000</v>
      </c>
      <c r="C2" s="2">
        <f>12*P2</f>
        <v>24000</v>
      </c>
      <c r="D2" s="2">
        <f>B2*N2+C2+B2</f>
        <v>205900</v>
      </c>
      <c r="E2" s="2">
        <v>0</v>
      </c>
      <c r="F2" s="2">
        <v>0</v>
      </c>
      <c r="G2" s="2">
        <f t="shared" ref="G2:G17" si="0">D2-F2</f>
        <v>205900</v>
      </c>
      <c r="H2" s="2"/>
      <c r="I2" s="2" t="s">
        <v>17</v>
      </c>
      <c r="J2" s="2"/>
      <c r="K2" s="2"/>
      <c r="L2" s="2"/>
      <c r="M2" s="4">
        <v>3.5000000000000003E-2</v>
      </c>
      <c r="N2" s="4">
        <v>7.0000000000000007E-2</v>
      </c>
      <c r="O2" s="4">
        <v>2.5499999999999998E-2</v>
      </c>
      <c r="P2" s="2">
        <v>2000</v>
      </c>
    </row>
    <row r="3" spans="1:16" x14ac:dyDescent="0.25">
      <c r="A3" s="3">
        <v>45292</v>
      </c>
      <c r="B3" s="2">
        <f>G2</f>
        <v>205900</v>
      </c>
      <c r="C3" s="2">
        <f>12*P2-F3</f>
        <v>23439.861645000001</v>
      </c>
      <c r="D3" s="2">
        <f>B3*N2+C3+B3</f>
        <v>243752.861645</v>
      </c>
      <c r="E3" s="2">
        <f>B2*O2*0.7</f>
        <v>3034.5</v>
      </c>
      <c r="F3" s="2">
        <f>E3*0.7*0.2637</f>
        <v>560.13835500000005</v>
      </c>
      <c r="G3" s="2">
        <f t="shared" si="0"/>
        <v>243192.72328999999</v>
      </c>
      <c r="H3" s="2"/>
      <c r="I3" s="2"/>
      <c r="J3" s="2"/>
      <c r="K3" s="2"/>
      <c r="L3" s="2"/>
      <c r="N3" s="4"/>
      <c r="O3" s="4" t="s">
        <v>4</v>
      </c>
      <c r="P3" s="2"/>
    </row>
    <row r="4" spans="1:16" x14ac:dyDescent="0.25">
      <c r="A4" s="3">
        <v>45658</v>
      </c>
      <c r="B4" s="2">
        <f>G3</f>
        <v>243192.72328999999</v>
      </c>
      <c r="C4" s="2">
        <f>12*P2-F4</f>
        <v>23321.573604149999</v>
      </c>
      <c r="D4" s="2">
        <f>B4*N2+C4+B4</f>
        <v>283537.78752444999</v>
      </c>
      <c r="E4" s="2">
        <f>B3*O2*0.7</f>
        <v>3675.3149999999996</v>
      </c>
      <c r="F4" s="2">
        <f t="shared" ref="F4:F32" si="1">E4*0.7*0.2637</f>
        <v>678.42639584999984</v>
      </c>
      <c r="G4" s="2">
        <f t="shared" si="0"/>
        <v>282859.36112859997</v>
      </c>
      <c r="H4" s="2"/>
      <c r="I4" s="2"/>
      <c r="J4" s="2"/>
      <c r="K4" s="2"/>
      <c r="L4" s="2"/>
      <c r="N4" s="4"/>
      <c r="O4" s="4"/>
      <c r="P4" s="2"/>
    </row>
    <row r="5" spans="1:16" x14ac:dyDescent="0.25">
      <c r="A5" s="3">
        <v>46023</v>
      </c>
      <c r="B5" s="2">
        <f t="shared" ref="B5:B17" si="2">G4</f>
        <v>282859.36112859997</v>
      </c>
      <c r="C5" s="2">
        <f>12*P2-F5</f>
        <v>23198.696635460994</v>
      </c>
      <c r="D5" s="2">
        <f>B5*N2+C5+B5</f>
        <v>325858.21304306295</v>
      </c>
      <c r="E5" s="2">
        <f>B4*O2*0.7</f>
        <v>4340.9901107264996</v>
      </c>
      <c r="F5" s="2">
        <f t="shared" si="1"/>
        <v>801.30336453900441</v>
      </c>
      <c r="G5" s="2">
        <f t="shared" si="0"/>
        <v>325056.90967852395</v>
      </c>
      <c r="H5" s="2"/>
      <c r="I5" s="2"/>
      <c r="J5" s="2"/>
      <c r="K5" s="2"/>
      <c r="L5" s="2"/>
      <c r="N5" s="4"/>
      <c r="O5" s="4"/>
      <c r="P5" s="2"/>
    </row>
    <row r="6" spans="1:16" x14ac:dyDescent="0.25">
      <c r="A6" s="3">
        <v>46388</v>
      </c>
      <c r="B6" s="2">
        <f t="shared" si="2"/>
        <v>325056.90967852395</v>
      </c>
      <c r="C6" s="2">
        <f>12*P2-F6</f>
        <v>23067.997780947502</v>
      </c>
      <c r="D6" s="2">
        <f>B6*N2+C6+B6</f>
        <v>370878.89113696816</v>
      </c>
      <c r="E6" s="2">
        <f>B5*O2*0.7</f>
        <v>5049.0395961455088</v>
      </c>
      <c r="F6" s="2">
        <f t="shared" si="1"/>
        <v>932.00221905249941</v>
      </c>
      <c r="G6" s="2">
        <f t="shared" si="0"/>
        <v>369946.88891791564</v>
      </c>
      <c r="H6" s="2"/>
      <c r="I6" s="2"/>
      <c r="J6" s="2"/>
      <c r="K6" s="2"/>
      <c r="L6" s="2"/>
      <c r="N6" s="4"/>
      <c r="O6" s="4"/>
      <c r="P6" s="2"/>
    </row>
    <row r="7" spans="1:16" x14ac:dyDescent="0.25">
      <c r="A7" s="3">
        <v>46753</v>
      </c>
      <c r="B7" s="2">
        <f t="shared" si="2"/>
        <v>369946.88891791564</v>
      </c>
      <c r="C7" s="2">
        <f>12*P2-F7</f>
        <v>22928.959749007576</v>
      </c>
      <c r="D7" s="2">
        <f>B7*N2+C7+B7</f>
        <v>418772.13089117734</v>
      </c>
      <c r="E7" s="2">
        <f>B6*O2*0.7</f>
        <v>5802.2658377616517</v>
      </c>
      <c r="F7" s="2">
        <f t="shared" si="1"/>
        <v>1071.0402509924231</v>
      </c>
      <c r="G7" s="2">
        <f t="shared" si="0"/>
        <v>417701.09064018494</v>
      </c>
      <c r="H7" s="2"/>
      <c r="I7" s="2"/>
      <c r="J7" s="2"/>
      <c r="K7" s="2"/>
      <c r="L7" s="2"/>
      <c r="N7" s="4"/>
      <c r="O7" s="4"/>
      <c r="P7" s="2"/>
    </row>
    <row r="8" spans="1:16" x14ac:dyDescent="0.25">
      <c r="A8" s="3">
        <v>47119</v>
      </c>
      <c r="B8" s="2">
        <f t="shared" si="2"/>
        <v>417701.09064018494</v>
      </c>
      <c r="C8" s="2">
        <f>12*P2-F8</f>
        <v>22781.050342377359</v>
      </c>
      <c r="D8" s="2">
        <f>B8*N2+C8+B8</f>
        <v>469721.21732737526</v>
      </c>
      <c r="E8" s="2">
        <f>B7*O2*0.7</f>
        <v>6603.5519671847933</v>
      </c>
      <c r="F8" s="2">
        <f t="shared" si="1"/>
        <v>1218.9496576226409</v>
      </c>
      <c r="G8" s="2">
        <f t="shared" si="0"/>
        <v>468502.26766975259</v>
      </c>
      <c r="H8" s="2"/>
      <c r="I8" s="2"/>
      <c r="J8" s="2"/>
      <c r="K8" s="2"/>
      <c r="L8" s="2"/>
      <c r="N8" s="4"/>
      <c r="O8" s="4"/>
      <c r="P8" s="2"/>
    </row>
    <row r="9" spans="1:16" x14ac:dyDescent="0.25">
      <c r="A9" s="3">
        <v>47484</v>
      </c>
      <c r="B9" s="2">
        <f t="shared" si="2"/>
        <v>468502.26766975259</v>
      </c>
      <c r="C9" s="2">
        <f>12*P2-F9</f>
        <v>22623.703518865299</v>
      </c>
      <c r="D9" s="2">
        <f>B9*N2+C9+B9</f>
        <v>523921.1299255006</v>
      </c>
      <c r="E9" s="2">
        <f>B8*O2*0.7</f>
        <v>7455.9644679273006</v>
      </c>
      <c r="F9" s="2">
        <f t="shared" si="1"/>
        <v>1376.2964811347001</v>
      </c>
      <c r="G9" s="2">
        <f t="shared" si="0"/>
        <v>522544.83344436588</v>
      </c>
      <c r="H9" s="2"/>
      <c r="I9" s="2"/>
      <c r="J9" s="2"/>
      <c r="K9" s="2"/>
      <c r="L9" s="2"/>
      <c r="N9" s="4"/>
      <c r="O9" s="4"/>
      <c r="P9" s="2"/>
    </row>
    <row r="10" spans="1:16" x14ac:dyDescent="0.25">
      <c r="A10" s="3">
        <v>47849</v>
      </c>
      <c r="B10" s="2">
        <f t="shared" si="2"/>
        <v>522544.83344436588</v>
      </c>
      <c r="C10" s="2">
        <f>12*P2-F10</f>
        <v>22456.317120433501</v>
      </c>
      <c r="D10" s="2">
        <f>B10*N2+C10+B10</f>
        <v>581579.28890590498</v>
      </c>
      <c r="E10" s="2">
        <f>B9*O2*0.7</f>
        <v>8362.7654779050827</v>
      </c>
      <c r="F10" s="2">
        <f t="shared" si="1"/>
        <v>1543.6828795664992</v>
      </c>
      <c r="G10" s="2">
        <f t="shared" si="0"/>
        <v>580035.60602633853</v>
      </c>
      <c r="H10" s="2"/>
      <c r="I10" s="2"/>
      <c r="J10" s="2"/>
      <c r="K10" s="2"/>
      <c r="L10" s="2"/>
      <c r="N10" s="4"/>
      <c r="O10" s="4"/>
      <c r="P10" s="2"/>
    </row>
    <row r="11" spans="1:16" x14ac:dyDescent="0.25">
      <c r="A11" s="3">
        <v>48214</v>
      </c>
      <c r="B11" s="2">
        <f t="shared" si="2"/>
        <v>580035.60602633853</v>
      </c>
      <c r="C11" s="2">
        <f>12*P2-F11</f>
        <v>22278.250568121905</v>
      </c>
      <c r="D11" s="2">
        <f>B11*N2+C11+B11</f>
        <v>642916.34901630413</v>
      </c>
      <c r="E11" s="2">
        <f>B10*O2*0.7</f>
        <v>9327.4252769819304</v>
      </c>
      <c r="F11" s="2">
        <f t="shared" si="1"/>
        <v>1721.7494318780946</v>
      </c>
      <c r="G11" s="2">
        <f t="shared" si="0"/>
        <v>641194.59958442603</v>
      </c>
      <c r="H11" s="2"/>
      <c r="I11" s="2"/>
      <c r="J11" s="2"/>
      <c r="K11" s="2"/>
      <c r="L11" s="2"/>
      <c r="N11" s="4"/>
      <c r="O11" s="4"/>
      <c r="P11" s="2"/>
    </row>
    <row r="12" spans="1:16" x14ac:dyDescent="0.25">
      <c r="A12" s="3">
        <v>48580</v>
      </c>
      <c r="B12" s="2">
        <f t="shared" si="2"/>
        <v>641194.59958442603</v>
      </c>
      <c r="C12" s="2">
        <f>12*P2-F12</f>
        <v>22088.822410582226</v>
      </c>
      <c r="D12" s="2">
        <f>B12*N2+C12+B12</f>
        <v>708167.04396591813</v>
      </c>
      <c r="E12" s="2">
        <f>B11*O2*0.7</f>
        <v>10353.635567570142</v>
      </c>
      <c r="F12" s="2">
        <f t="shared" si="1"/>
        <v>1911.1775894177724</v>
      </c>
      <c r="G12" s="2">
        <f t="shared" si="0"/>
        <v>706255.86637650034</v>
      </c>
      <c r="H12" s="2"/>
      <c r="I12" s="2"/>
      <c r="J12" s="2"/>
      <c r="K12" s="2"/>
      <c r="L12" s="2"/>
      <c r="N12" s="4"/>
      <c r="O12" s="4"/>
      <c r="P12" s="2"/>
    </row>
    <row r="13" spans="1:16" x14ac:dyDescent="0.25">
      <c r="A13" s="3">
        <v>48945</v>
      </c>
      <c r="B13" s="2">
        <f t="shared" si="2"/>
        <v>706255.86637650034</v>
      </c>
      <c r="C13" s="2">
        <f>12*P2-F13</f>
        <v>21887.307716199386</v>
      </c>
      <c r="D13" s="2">
        <f>B13*N2+C13+B13</f>
        <v>777581.08473905479</v>
      </c>
      <c r="E13" s="2">
        <f>B12*O2*0.7</f>
        <v>11445.323602582004</v>
      </c>
      <c r="F13" s="2">
        <f t="shared" si="1"/>
        <v>2112.6922838006121</v>
      </c>
      <c r="G13" s="2">
        <f t="shared" si="0"/>
        <v>775468.39245525422</v>
      </c>
      <c r="H13" s="2"/>
      <c r="I13" s="2"/>
      <c r="J13" s="2"/>
      <c r="K13" s="2"/>
      <c r="L13" s="2"/>
      <c r="N13" s="4"/>
      <c r="O13" s="4"/>
      <c r="P13" s="2"/>
    </row>
    <row r="14" spans="1:16" x14ac:dyDescent="0.25">
      <c r="A14" s="3">
        <v>49310</v>
      </c>
      <c r="B14" s="2">
        <f t="shared" si="2"/>
        <v>775468.39245525422</v>
      </c>
      <c r="C14" s="2">
        <f>12*P2-F14</f>
        <v>21672.935298816279</v>
      </c>
      <c r="D14" s="2">
        <f>B14*N2+C14+B14</f>
        <v>851424.11522593827</v>
      </c>
      <c r="E14" s="2">
        <f>B13*O2*0.7</f>
        <v>12606.667214820531</v>
      </c>
      <c r="F14" s="2">
        <f t="shared" si="1"/>
        <v>2327.0647011837218</v>
      </c>
      <c r="G14" s="2">
        <f t="shared" si="0"/>
        <v>849097.05052475457</v>
      </c>
      <c r="H14" s="2"/>
      <c r="I14" s="2"/>
      <c r="J14" s="2"/>
      <c r="K14" s="2"/>
      <c r="L14" s="2"/>
      <c r="N14" s="4"/>
      <c r="O14" s="4"/>
      <c r="P14" s="2"/>
    </row>
    <row r="15" spans="1:16" x14ac:dyDescent="0.25">
      <c r="A15" s="3">
        <v>49675</v>
      </c>
      <c r="B15" s="2">
        <f t="shared" si="2"/>
        <v>849097.05052475457</v>
      </c>
      <c r="C15" s="2">
        <f>12*P2-F15</f>
        <v>21444.884766444822</v>
      </c>
      <c r="D15" s="2">
        <f>B15*N2+C15+B15</f>
        <v>929978.72882793215</v>
      </c>
      <c r="E15" s="2">
        <f>B14*O2*0.7</f>
        <v>13842.110805326287</v>
      </c>
      <c r="F15" s="2">
        <f t="shared" si="1"/>
        <v>2555.1152335551792</v>
      </c>
      <c r="G15" s="2">
        <f t="shared" si="0"/>
        <v>927423.61359437695</v>
      </c>
      <c r="H15" s="2"/>
      <c r="I15" s="2"/>
      <c r="J15" s="2"/>
      <c r="K15" s="2"/>
      <c r="L15" s="2"/>
      <c r="N15" s="4"/>
      <c r="O15" s="4"/>
      <c r="P15" s="2"/>
    </row>
    <row r="16" spans="1:16" x14ac:dyDescent="0.25">
      <c r="A16" s="3">
        <v>50041</v>
      </c>
      <c r="B16" s="2">
        <f t="shared" si="2"/>
        <v>927423.61359437695</v>
      </c>
      <c r="C16" s="2">
        <f>12*P2-F16</f>
        <v>21202.283381668894</v>
      </c>
      <c r="D16" s="2">
        <f>B16*N2+C16+B16</f>
        <v>1013545.5499276522</v>
      </c>
      <c r="E16" s="2">
        <f>B15*O2*0.7</f>
        <v>15156.382351866869</v>
      </c>
      <c r="F16" s="2">
        <f t="shared" si="1"/>
        <v>2797.7166183311051</v>
      </c>
      <c r="G16" s="2">
        <f t="shared" si="0"/>
        <v>1010747.8333093211</v>
      </c>
      <c r="H16" s="2"/>
      <c r="I16" s="2"/>
      <c r="J16" s="2"/>
      <c r="K16" s="2"/>
      <c r="L16" s="2"/>
      <c r="N16" s="4"/>
      <c r="O16" s="4"/>
      <c r="P16" s="2"/>
    </row>
    <row r="17" spans="1:16" x14ac:dyDescent="0.25">
      <c r="A17" s="3">
        <v>50406</v>
      </c>
      <c r="B17" s="2">
        <f t="shared" si="2"/>
        <v>1010747.8333093211</v>
      </c>
      <c r="C17" s="2">
        <f>12*P2-F17</f>
        <v>20944.202721724061</v>
      </c>
      <c r="D17" s="2">
        <f>B17*N2+C17+B17</f>
        <v>1102444.3843626976</v>
      </c>
      <c r="E17" s="2">
        <f>B16*O2*0.7</f>
        <v>16554.511502659625</v>
      </c>
      <c r="F17" s="2">
        <f t="shared" si="1"/>
        <v>3055.7972782759402</v>
      </c>
      <c r="G17" s="2">
        <f t="shared" si="0"/>
        <v>1099388.5870844217</v>
      </c>
      <c r="H17" s="2"/>
      <c r="I17" s="2"/>
      <c r="J17" s="2"/>
      <c r="K17" s="2"/>
      <c r="L17" s="2" t="s">
        <v>18</v>
      </c>
      <c r="M17" s="4" t="s">
        <v>15</v>
      </c>
      <c r="N17" s="4"/>
      <c r="O17" s="2"/>
      <c r="P17" s="2"/>
    </row>
    <row r="18" spans="1:16" x14ac:dyDescent="0.25">
      <c r="A18" s="3">
        <v>50771</v>
      </c>
      <c r="B18" s="2">
        <f t="shared" ref="B18" si="3">G17</f>
        <v>1099388.5870844217</v>
      </c>
      <c r="C18" s="2">
        <v>0</v>
      </c>
      <c r="D18" s="2">
        <f>B18*N2+C18+B18</f>
        <v>1176345.7881803312</v>
      </c>
      <c r="E18" s="2">
        <f>B17*O2*0.7</f>
        <v>18041.848824571378</v>
      </c>
      <c r="F18" s="2">
        <f t="shared" si="1"/>
        <v>3330.3448745276301</v>
      </c>
      <c r="G18" s="2">
        <f t="shared" ref="G18:G32" si="4">D18-F18</f>
        <v>1173015.4433058037</v>
      </c>
      <c r="H18" s="2">
        <f>B18*M2</f>
        <v>38478.60054795476</v>
      </c>
      <c r="I18" s="2">
        <f>(G18-B2-SUM(C2:C18))*M2</f>
        <v>22528.75086161014</v>
      </c>
      <c r="J18" s="2">
        <f>SUM(F2:F18)</f>
        <v>27993.497614727818</v>
      </c>
      <c r="K18" s="2">
        <f>J18*M2</f>
        <v>979.77241651547365</v>
      </c>
      <c r="L18" s="2">
        <f>H18-(I18*0.26375)+K18-F18</f>
        <v>30186.070050192928</v>
      </c>
      <c r="M18" s="2">
        <f>L18/12</f>
        <v>2515.5058375160775</v>
      </c>
      <c r="N18" s="4"/>
      <c r="O18" s="4"/>
      <c r="P18" s="2"/>
    </row>
    <row r="19" spans="1:16" x14ac:dyDescent="0.25">
      <c r="A19" s="3">
        <v>51136</v>
      </c>
      <c r="B19" s="2">
        <f>G18-H18</f>
        <v>1134536.842757849</v>
      </c>
      <c r="C19" s="2">
        <v>0</v>
      </c>
      <c r="D19" s="2">
        <f>B19*N2+C19+B19</f>
        <v>1213954.4217508985</v>
      </c>
      <c r="E19" s="2">
        <f>B18*O2*0.7</f>
        <v>19624.086279456926</v>
      </c>
      <c r="F19" s="2">
        <f t="shared" si="1"/>
        <v>3622.4100863249537</v>
      </c>
      <c r="G19" s="2">
        <f t="shared" si="4"/>
        <v>1210332.0116645736</v>
      </c>
      <c r="H19" s="2">
        <f>B19*M2</f>
        <v>39708.789496524718</v>
      </c>
      <c r="I19" s="2">
        <f>(G19-B2-SUM(C2:C19))*M2</f>
        <v>23834.830754167087</v>
      </c>
      <c r="J19" s="2">
        <f>(SUM(F2:F19))-K18</f>
        <v>30636.1352845373</v>
      </c>
      <c r="K19" s="2">
        <f>J19*M2</f>
        <v>1072.2647349588055</v>
      </c>
      <c r="L19" s="2">
        <f t="shared" ref="L19:L32" si="5">H19-(I19*0.26375)+K19-F19</f>
        <v>30872.207533747001</v>
      </c>
      <c r="M19" s="2">
        <f>L19/12</f>
        <v>2572.6839611455835</v>
      </c>
    </row>
    <row r="20" spans="1:16" x14ac:dyDescent="0.25">
      <c r="A20" s="3">
        <v>51502</v>
      </c>
      <c r="B20" s="2">
        <f t="shared" ref="B20:B32" si="6">G19-H19</f>
        <v>1170623.2221680488</v>
      </c>
      <c r="C20" s="2">
        <v>0</v>
      </c>
      <c r="D20" s="2">
        <f>B20*N2+C20+B20</f>
        <v>1252566.8477198123</v>
      </c>
      <c r="E20" s="2">
        <f>B19*O2*0.7</f>
        <v>20251.482643227602</v>
      </c>
      <c r="F20" s="2">
        <f t="shared" si="1"/>
        <v>3738.221181113383</v>
      </c>
      <c r="G20" s="2">
        <f t="shared" si="4"/>
        <v>1248828.626538699</v>
      </c>
      <c r="H20" s="2">
        <f>B20*M2</f>
        <v>40971.812775881714</v>
      </c>
      <c r="I20" s="2">
        <f>(G20-B2-SUM(C2:C20))*M2</f>
        <v>25182.212274761478</v>
      </c>
      <c r="J20" s="2">
        <f>(SUM(F2:F20))-SUM(K18:K19)</f>
        <v>33302.091730691878</v>
      </c>
      <c r="K20" s="2">
        <f>J20*M2</f>
        <v>1165.5732105742159</v>
      </c>
      <c r="L20" s="2">
        <f t="shared" si="5"/>
        <v>31757.356317874204</v>
      </c>
      <c r="M20" s="2">
        <f t="shared" ref="M20:M32" si="7">L20/12</f>
        <v>2646.4463598228504</v>
      </c>
    </row>
    <row r="21" spans="1:16" x14ac:dyDescent="0.25">
      <c r="A21" s="3">
        <v>51867</v>
      </c>
      <c r="B21" s="2">
        <f t="shared" si="6"/>
        <v>1207856.8137628173</v>
      </c>
      <c r="C21" s="2">
        <v>0</v>
      </c>
      <c r="D21" s="2">
        <f>B21*N2+C21+B21</f>
        <v>1292406.7907262144</v>
      </c>
      <c r="E21" s="2">
        <f>B20*O2*0.7</f>
        <v>20895.62451569967</v>
      </c>
      <c r="F21" s="2">
        <f t="shared" si="1"/>
        <v>3857.1233293530017</v>
      </c>
      <c r="G21" s="2">
        <f t="shared" si="4"/>
        <v>1288549.6673968614</v>
      </c>
      <c r="H21" s="2">
        <f>B21*M2</f>
        <v>42274.988481698609</v>
      </c>
      <c r="I21" s="2">
        <f>(G21-B2-SUM(C2:C21))*M2</f>
        <v>26572.44870479716</v>
      </c>
      <c r="J21" s="2">
        <f>(SUM(F2:F21))-SUM(K18:K20)</f>
        <v>35993.641849470667</v>
      </c>
      <c r="K21" s="2">
        <f>J21*M2</f>
        <v>1259.7774647314734</v>
      </c>
      <c r="L21" s="2">
        <f t="shared" si="5"/>
        <v>32669.159271186829</v>
      </c>
      <c r="M21" s="2">
        <f t="shared" si="7"/>
        <v>2722.4299392655689</v>
      </c>
    </row>
    <row r="22" spans="1:16" x14ac:dyDescent="0.25">
      <c r="A22" s="3">
        <v>52232</v>
      </c>
      <c r="B22" s="2">
        <f t="shared" si="6"/>
        <v>1246274.6789151628</v>
      </c>
      <c r="C22" s="2">
        <v>0</v>
      </c>
      <c r="D22" s="2">
        <f>B22*N2+C22+B22</f>
        <v>1333513.9064392243</v>
      </c>
      <c r="E22" s="2">
        <f>B21*O2*0.7</f>
        <v>21560.244125666286</v>
      </c>
      <c r="F22" s="2">
        <f t="shared" si="1"/>
        <v>3979.8054631567393</v>
      </c>
      <c r="G22" s="2">
        <f t="shared" si="4"/>
        <v>1329534.1009760676</v>
      </c>
      <c r="H22" s="2">
        <f>B22*M2</f>
        <v>43619.613762030705</v>
      </c>
      <c r="I22" s="2">
        <f>(G22-B2-SUM(C2:C22))*M2</f>
        <v>28006.903880069378</v>
      </c>
      <c r="J22" s="2">
        <f>(SUM(F2:F22))-SUM(K18:K21)</f>
        <v>38713.669847895937</v>
      </c>
      <c r="K22" s="2">
        <f>J22*M2</f>
        <v>1354.9784446763579</v>
      </c>
      <c r="L22" s="2">
        <f t="shared" si="5"/>
        <v>33607.965845182029</v>
      </c>
      <c r="M22" s="2">
        <f t="shared" si="7"/>
        <v>2800.6638204318356</v>
      </c>
    </row>
    <row r="23" spans="1:16" x14ac:dyDescent="0.25">
      <c r="A23" s="3">
        <v>52597</v>
      </c>
      <c r="B23" s="2">
        <f t="shared" si="6"/>
        <v>1285914.487214037</v>
      </c>
      <c r="C23" s="2">
        <v>0</v>
      </c>
      <c r="D23" s="2">
        <f>B23*N2+C23+B23</f>
        <v>1375928.5013190196</v>
      </c>
      <c r="E23" s="2">
        <f>B22*O2*0.7</f>
        <v>22246.003018635653</v>
      </c>
      <c r="F23" s="2">
        <f t="shared" si="1"/>
        <v>4106.3896972099546</v>
      </c>
      <c r="G23" s="2">
        <f t="shared" si="4"/>
        <v>1371822.1116218097</v>
      </c>
      <c r="H23" s="2">
        <f>B23*M2</f>
        <v>45007.007052491295</v>
      </c>
      <c r="I23" s="2">
        <f>(G23-B2-SUM(C2:C23))*M2</f>
        <v>29486.984252670351</v>
      </c>
      <c r="J23" s="2">
        <f>(SUM(F2:F23))-SUM(K18:K22)</f>
        <v>41465.081100429532</v>
      </c>
      <c r="K23" s="2">
        <f>J23*M2</f>
        <v>1451.2778385150339</v>
      </c>
      <c r="L23" s="2">
        <f t="shared" si="5"/>
        <v>34574.703097154568</v>
      </c>
      <c r="M23" s="2">
        <f t="shared" si="7"/>
        <v>2881.225258096214</v>
      </c>
    </row>
    <row r="24" spans="1:16" x14ac:dyDescent="0.25">
      <c r="A24" s="3">
        <v>52963</v>
      </c>
      <c r="B24" s="2">
        <f t="shared" si="6"/>
        <v>1326815.1045693185</v>
      </c>
      <c r="C24" s="2">
        <v>0</v>
      </c>
      <c r="D24" s="2">
        <f>B24*N12+C24+B24</f>
        <v>1326815.1045693185</v>
      </c>
      <c r="E24" s="2">
        <f>B23*O2*0.7</f>
        <v>22953.573596770555</v>
      </c>
      <c r="F24" s="2">
        <f t="shared" si="1"/>
        <v>4237.0001502278765</v>
      </c>
      <c r="G24" s="2">
        <f t="shared" si="4"/>
        <v>1322578.1044190906</v>
      </c>
      <c r="H24" s="2">
        <f>B24*M2</f>
        <v>46438.528659926153</v>
      </c>
      <c r="I24" s="2">
        <f>(G24-B2-SUM(C2:C24))*M2</f>
        <v>27763.444000575182</v>
      </c>
      <c r="J24" s="2">
        <f>(SUM(F2:F24))-SUM(K18:K23)</f>
        <v>44250.80341214237</v>
      </c>
      <c r="K24" s="2">
        <f>J24*M2</f>
        <v>1548.7781194249831</v>
      </c>
      <c r="L24" s="2">
        <f t="shared" si="5"/>
        <v>36427.69827397156</v>
      </c>
      <c r="M24" s="2">
        <f t="shared" si="7"/>
        <v>3035.6415228309634</v>
      </c>
    </row>
    <row r="25" spans="1:16" x14ac:dyDescent="0.25">
      <c r="A25" s="3">
        <v>53328</v>
      </c>
      <c r="B25" s="2">
        <f t="shared" si="6"/>
        <v>1276139.5757591643</v>
      </c>
      <c r="C25" s="2">
        <v>0</v>
      </c>
      <c r="D25" s="2">
        <f>B25*N2+C25+B25</f>
        <v>1365469.3460623058</v>
      </c>
      <c r="E25" s="2">
        <f>B24*O2*0.7</f>
        <v>23683.649616562332</v>
      </c>
      <c r="F25" s="2">
        <f t="shared" si="1"/>
        <v>4371.7648827212406</v>
      </c>
      <c r="G25" s="2">
        <f t="shared" si="4"/>
        <v>1361097.5811795846</v>
      </c>
      <c r="H25" s="2">
        <f>B25*M2</f>
        <v>44664.885151570757</v>
      </c>
      <c r="I25" s="2">
        <f>(G25-B2-SUM(C2:C25))*M2</f>
        <v>29111.625687192474</v>
      </c>
      <c r="J25" s="2">
        <f>(SUM(F2:F25))-SUM(K18:K24)</f>
        <v>47073.790175438626</v>
      </c>
      <c r="K25" s="2">
        <f>J25*M2</f>
        <v>1647.5826561403521</v>
      </c>
      <c r="L25" s="2">
        <f t="shared" si="5"/>
        <v>34262.511649992855</v>
      </c>
      <c r="M25" s="2">
        <f t="shared" si="7"/>
        <v>2855.2093041660714</v>
      </c>
    </row>
    <row r="26" spans="1:16" x14ac:dyDescent="0.25">
      <c r="A26" s="3">
        <v>53693</v>
      </c>
      <c r="B26" s="2">
        <f t="shared" si="6"/>
        <v>1316432.6960280139</v>
      </c>
      <c r="C26" s="2">
        <v>0</v>
      </c>
      <c r="D26" s="2">
        <f>B26*N2+C26+B26</f>
        <v>1408582.9847499749</v>
      </c>
      <c r="E26" s="2">
        <f>B25*O2*0.7</f>
        <v>22779.091427301079</v>
      </c>
      <c r="F26" s="2">
        <f t="shared" si="1"/>
        <v>4204.7924865655059</v>
      </c>
      <c r="G26" s="2">
        <f t="shared" si="4"/>
        <v>1404378.1922634095</v>
      </c>
      <c r="H26" s="2">
        <f>B26*M2</f>
        <v>46075.144360980492</v>
      </c>
      <c r="I26" s="2">
        <f>(G26-B2-SUM(C2:C26))*M2</f>
        <v>30626.447075126343</v>
      </c>
      <c r="J26" s="2">
        <f>(SUM(F2:F26))-SUM(K18:K25)</f>
        <v>49631.000005863782</v>
      </c>
      <c r="K26" s="2">
        <f>J26*M2</f>
        <v>1737.0850002052325</v>
      </c>
      <c r="L26" s="2">
        <f t="shared" si="5"/>
        <v>35529.711458555641</v>
      </c>
      <c r="M26" s="2">
        <f t="shared" si="7"/>
        <v>2960.8092882129699</v>
      </c>
    </row>
    <row r="27" spans="1:16" x14ac:dyDescent="0.25">
      <c r="A27" s="3">
        <v>54058</v>
      </c>
      <c r="B27" s="2">
        <f t="shared" si="6"/>
        <v>1358303.047902429</v>
      </c>
      <c r="C27" s="2">
        <v>0</v>
      </c>
      <c r="D27" s="2">
        <f>B27*N2+C27+B27</f>
        <v>1453384.2612555991</v>
      </c>
      <c r="E27" s="2">
        <f>B26*O2*0.7</f>
        <v>23498.323624100049</v>
      </c>
      <c r="F27" s="2">
        <f t="shared" si="1"/>
        <v>4337.5555577726282</v>
      </c>
      <c r="G27" s="2">
        <f t="shared" si="4"/>
        <v>1449046.7056978266</v>
      </c>
      <c r="H27" s="2">
        <f>B27*M2</f>
        <v>47540.606676585019</v>
      </c>
      <c r="I27" s="2">
        <f>(G27-B2-SUM(C2:C27))*M2</f>
        <v>32189.845045330942</v>
      </c>
      <c r="J27" s="2">
        <f>(SUM(F2:F27))-SUM(K18:K26)</f>
        <v>52231.470563431183</v>
      </c>
      <c r="K27" s="2">
        <f>J27*M2</f>
        <v>1828.1014697200915</v>
      </c>
      <c r="L27" s="2">
        <f t="shared" si="5"/>
        <v>36541.080957826445</v>
      </c>
      <c r="M27" s="2">
        <f t="shared" si="7"/>
        <v>3045.0900798188704</v>
      </c>
    </row>
    <row r="28" spans="1:16" x14ac:dyDescent="0.25">
      <c r="A28" s="3">
        <v>54424</v>
      </c>
      <c r="B28" s="2">
        <f t="shared" si="6"/>
        <v>1401506.0990212415</v>
      </c>
      <c r="C28" s="2">
        <v>0</v>
      </c>
      <c r="D28" s="2">
        <f>B28*N2+C28+B28</f>
        <v>1499611.5259527285</v>
      </c>
      <c r="E28" s="2">
        <f>B27*O2*0.7</f>
        <v>24245.709405058355</v>
      </c>
      <c r="F28" s="2">
        <f t="shared" si="1"/>
        <v>4475.5154990797209</v>
      </c>
      <c r="G28" s="2">
        <f t="shared" si="4"/>
        <v>1495136.0104536486</v>
      </c>
      <c r="H28" s="2">
        <f>B28*M2</f>
        <v>49052.713465743458</v>
      </c>
      <c r="I28" s="2">
        <f>(G28-B2-SUM(C2:C28))*M2</f>
        <v>33802.970711784714</v>
      </c>
      <c r="J28" s="2">
        <f>(SUM(F2:F28))-SUM(K18:K27)</f>
        <v>54878.884592790804</v>
      </c>
      <c r="K28" s="2">
        <f>J28*M2</f>
        <v>1920.7609607476784</v>
      </c>
      <c r="L28" s="2">
        <f t="shared" si="5"/>
        <v>37582.425402178196</v>
      </c>
      <c r="M28" s="2">
        <f t="shared" si="7"/>
        <v>3131.8687835148498</v>
      </c>
    </row>
    <row r="29" spans="1:16" x14ac:dyDescent="0.25">
      <c r="A29" s="3">
        <v>54789</v>
      </c>
      <c r="B29" s="2">
        <f t="shared" si="6"/>
        <v>1446083.2969879052</v>
      </c>
      <c r="C29" s="2">
        <v>0</v>
      </c>
      <c r="D29" s="2">
        <f>B29*N2+C29+B29</f>
        <v>1547309.1277770586</v>
      </c>
      <c r="E29" s="2">
        <f>B28*O2*0.7</f>
        <v>25016.883867529159</v>
      </c>
      <c r="F29" s="2">
        <f t="shared" si="1"/>
        <v>4617.8665931072064</v>
      </c>
      <c r="G29" s="2">
        <f t="shared" si="4"/>
        <v>1542691.2611839515</v>
      </c>
      <c r="H29" s="2">
        <f>B29*M2</f>
        <v>50612.915394576688</v>
      </c>
      <c r="I29" s="2">
        <f>(G29-B2-SUM(C2:C29))*M2</f>
        <v>35467.404487345317</v>
      </c>
      <c r="J29" s="2">
        <f>(SUM(F2:F29))-SUM(K18:K28)</f>
        <v>57575.99022515033</v>
      </c>
      <c r="K29" s="2">
        <f>J29*M2</f>
        <v>2015.1596578802616</v>
      </c>
      <c r="L29" s="2">
        <f t="shared" si="5"/>
        <v>38655.680525812422</v>
      </c>
      <c r="M29" s="2">
        <f t="shared" si="7"/>
        <v>3221.3067104843685</v>
      </c>
    </row>
    <row r="30" spans="1:16" x14ac:dyDescent="0.25">
      <c r="A30" s="3">
        <v>55154</v>
      </c>
      <c r="B30" s="2">
        <f t="shared" si="6"/>
        <v>1492078.3457893748</v>
      </c>
      <c r="C30" s="2">
        <v>0</v>
      </c>
      <c r="D30" s="2">
        <f>B30*N2+C30+B30</f>
        <v>1596523.829994631</v>
      </c>
      <c r="E30" s="2">
        <f>B29*O2*0.7</f>
        <v>25812.586851234108</v>
      </c>
      <c r="F30" s="2">
        <f t="shared" si="1"/>
        <v>4764.7454068693041</v>
      </c>
      <c r="G30" s="2">
        <f t="shared" si="4"/>
        <v>1591759.0845877617</v>
      </c>
      <c r="H30" s="2">
        <f>B30*M2</f>
        <v>52222.742102628123</v>
      </c>
      <c r="I30" s="2">
        <f>(G30-B2-SUM(C2:C30))*M2</f>
        <v>37184.778306478671</v>
      </c>
      <c r="J30" s="2">
        <f>(SUM(F2:F30))-SUM(K18:K29)</f>
        <v>60325.57597413937</v>
      </c>
      <c r="K30" s="2">
        <f>J30*M2</f>
        <v>2111.3951590948782</v>
      </c>
      <c r="L30" s="2">
        <f t="shared" si="5"/>
        <v>39761.906576519948</v>
      </c>
      <c r="M30" s="2">
        <f t="shared" si="7"/>
        <v>3313.4922147099956</v>
      </c>
    </row>
    <row r="31" spans="1:16" x14ac:dyDescent="0.25">
      <c r="A31" s="3">
        <v>55519</v>
      </c>
      <c r="B31" s="2">
        <f t="shared" si="6"/>
        <v>1539536.3424851336</v>
      </c>
      <c r="C31" s="2">
        <v>0</v>
      </c>
      <c r="D31" s="2">
        <f>B31*N2+C31+B31</f>
        <v>1647303.8864590928</v>
      </c>
      <c r="E31" s="2">
        <f>B30*O2*0.7</f>
        <v>26633.598472340334</v>
      </c>
      <c r="F31" s="2">
        <f t="shared" si="1"/>
        <v>4916.2959420093021</v>
      </c>
      <c r="G31" s="2">
        <f t="shared" si="4"/>
        <v>1642387.5905170836</v>
      </c>
      <c r="H31" s="2">
        <f>B31*M2</f>
        <v>53883.771986979678</v>
      </c>
      <c r="I31" s="2">
        <f>(G31-B2-SUM(C2:C31))*M2</f>
        <v>38956.776014004943</v>
      </c>
      <c r="J31" s="2">
        <f>(SUM(F2:F31))-SUM(K18:K30)</f>
        <v>63130.476757053788</v>
      </c>
      <c r="K31" s="2">
        <f>J31*M2</f>
        <v>2209.566686496883</v>
      </c>
      <c r="L31" s="2">
        <f t="shared" si="5"/>
        <v>40902.193057773453</v>
      </c>
      <c r="M31" s="2">
        <f t="shared" si="7"/>
        <v>3408.5160881477877</v>
      </c>
    </row>
    <row r="32" spans="1:16" x14ac:dyDescent="0.25">
      <c r="A32" s="3">
        <v>55885</v>
      </c>
      <c r="B32" s="2">
        <f t="shared" si="6"/>
        <v>1588503.8185301039</v>
      </c>
      <c r="C32" s="2">
        <v>0</v>
      </c>
      <c r="D32" s="2">
        <f>B32*N2+C32+B32</f>
        <v>1699699.0858272112</v>
      </c>
      <c r="E32" s="2">
        <f>B31*O2*0.7</f>
        <v>27480.723713359632</v>
      </c>
      <c r="F32" s="2">
        <f t="shared" si="1"/>
        <v>5072.6667902490544</v>
      </c>
      <c r="G32" s="2">
        <f t="shared" si="4"/>
        <v>1694626.4190369621</v>
      </c>
      <c r="H32" s="2">
        <f>B32*M2</f>
        <v>55597.633648553645</v>
      </c>
      <c r="I32" s="2">
        <f>(G32-B2-SUM(C2:C32))*M2</f>
        <v>40785.135012200684</v>
      </c>
      <c r="J32" s="2">
        <f>(SUM(F2:F32))-SUM(K18:K31)</f>
        <v>65993.576860805959</v>
      </c>
      <c r="K32" s="2">
        <f>J32*M2</f>
        <v>2309.7751901282086</v>
      </c>
      <c r="L32" s="2">
        <f t="shared" si="5"/>
        <v>42077.662688964876</v>
      </c>
      <c r="M32" s="2">
        <f t="shared" si="7"/>
        <v>3506.4718907470728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2023-03-10T12:57:02Z</dcterms:created>
  <dcterms:modified xsi:type="dcterms:W3CDTF">2023-03-10T17:25:47Z</dcterms:modified>
</cp:coreProperties>
</file>