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D22C635D-7CB3-46FB-B25E-71E96F39AE19}" xr6:coauthVersionLast="47" xr6:coauthVersionMax="47" xr10:uidLastSave="{00000000-0000-0000-0000-000000000000}"/>
  <bookViews>
    <workbookView xWindow="-120" yWindow="-120" windowWidth="29040" windowHeight="15840" xr2:uid="{069EF79A-827D-46DC-8259-154DC2A8FEB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F3" i="1" s="1"/>
  <c r="D4" i="1"/>
  <c r="E4" i="1" l="1"/>
  <c r="C4" i="1" s="1"/>
  <c r="B4" i="1"/>
  <c r="D5" i="1" l="1"/>
  <c r="F4" i="1"/>
  <c r="B5" i="1" s="1"/>
  <c r="E5" i="1"/>
  <c r="C5" i="1" s="1"/>
  <c r="F5" i="1" l="1"/>
  <c r="B6" i="1" s="1"/>
  <c r="D6" i="1"/>
  <c r="E6" i="1" s="1"/>
  <c r="C6" i="1" l="1"/>
  <c r="D7" i="1"/>
  <c r="E7" i="1" s="1"/>
  <c r="C7" i="1" s="1"/>
  <c r="F6" i="1" l="1"/>
  <c r="B7" i="1" s="1"/>
  <c r="F7" i="1" l="1"/>
  <c r="B8" i="1" s="1"/>
  <c r="D9" i="1" s="1"/>
  <c r="E9" i="1" s="1"/>
  <c r="D8" i="1"/>
  <c r="E8" i="1" s="1"/>
  <c r="C8" i="1" s="1"/>
  <c r="F8" i="1" l="1"/>
  <c r="B9" i="1" s="1"/>
  <c r="D10" i="1" s="1"/>
  <c r="E10" i="1" s="1"/>
  <c r="C9" i="1"/>
  <c r="F9" i="1" l="1"/>
  <c r="B10" i="1" s="1"/>
  <c r="C10" i="1"/>
  <c r="F10" i="1" l="1"/>
  <c r="B11" i="1" s="1"/>
  <c r="D11" i="1"/>
  <c r="E11" i="1" s="1"/>
  <c r="C11" i="1" s="1"/>
  <c r="F11" i="1" l="1"/>
  <c r="B12" i="1" s="1"/>
  <c r="D12" i="1"/>
  <c r="E12" i="1" s="1"/>
  <c r="C12" i="1" s="1"/>
  <c r="F12" i="1" l="1"/>
  <c r="B13" i="1" s="1"/>
  <c r="D13" i="1"/>
  <c r="E13" i="1" s="1"/>
  <c r="C13" i="1" s="1"/>
  <c r="D14" i="1" l="1"/>
  <c r="E14" i="1" s="1"/>
  <c r="C14" i="1" s="1"/>
  <c r="F13" i="1"/>
  <c r="B14" i="1" s="1"/>
  <c r="F14" i="1" l="1"/>
  <c r="B15" i="1" s="1"/>
  <c r="D15" i="1"/>
  <c r="E15" i="1" s="1"/>
  <c r="C15" i="1" s="1"/>
  <c r="F15" i="1" l="1"/>
  <c r="D16" i="1"/>
  <c r="E16" i="1" s="1"/>
  <c r="C16" i="1" s="1"/>
  <c r="B16" i="1" l="1"/>
  <c r="F16" i="1" s="1"/>
  <c r="D17" i="1" l="1"/>
  <c r="E17" i="1" s="1"/>
  <c r="C17" i="1" s="1"/>
  <c r="B17" i="1"/>
  <c r="F17" i="1" l="1"/>
  <c r="B18" i="1" s="1"/>
  <c r="D18" i="1"/>
  <c r="E18" i="1" s="1"/>
  <c r="C18" i="1" s="1"/>
  <c r="F18" i="1" l="1"/>
  <c r="D19" i="1"/>
  <c r="E19" i="1" s="1"/>
  <c r="I19" i="1" s="1"/>
  <c r="J19" i="1" s="1"/>
  <c r="B19" i="1"/>
  <c r="F19" i="1" l="1"/>
  <c r="H19" i="1"/>
  <c r="G19" i="1"/>
  <c r="D20" i="1"/>
  <c r="E20" i="1" s="1"/>
  <c r="I20" i="1" s="1"/>
  <c r="J20" i="1" s="1"/>
  <c r="K19" i="1" l="1"/>
  <c r="L19" i="1" s="1"/>
  <c r="B20" i="1"/>
  <c r="F20" i="1" l="1"/>
  <c r="H20" i="1"/>
  <c r="D21" i="1"/>
  <c r="E21" i="1" s="1"/>
  <c r="I21" i="1" s="1"/>
  <c r="J21" i="1" s="1"/>
  <c r="G20" i="1"/>
  <c r="K20" i="1" l="1"/>
  <c r="L20" i="1" s="1"/>
  <c r="B21" i="1"/>
  <c r="F21" i="1" l="1"/>
  <c r="H21" i="1"/>
  <c r="D22" i="1"/>
  <c r="E22" i="1" s="1"/>
  <c r="I22" i="1" s="1"/>
  <c r="J22" i="1" s="1"/>
  <c r="G21" i="1"/>
  <c r="K21" i="1" s="1"/>
  <c r="L21" i="1" l="1"/>
  <c r="B22" i="1"/>
  <c r="F22" i="1" l="1"/>
  <c r="H22" i="1"/>
  <c r="D23" i="1"/>
  <c r="E23" i="1" s="1"/>
  <c r="I23" i="1" s="1"/>
  <c r="J23" i="1" s="1"/>
  <c r="G22" i="1"/>
  <c r="K22" i="1" s="1"/>
  <c r="B23" i="1" l="1"/>
  <c r="L22" i="1"/>
  <c r="F23" i="1" l="1"/>
  <c r="H23" i="1"/>
  <c r="G23" i="1"/>
  <c r="K23" i="1" s="1"/>
  <c r="D24" i="1"/>
  <c r="E24" i="1" s="1"/>
  <c r="I24" i="1" s="1"/>
  <c r="J24" i="1" s="1"/>
  <c r="B24" i="1" l="1"/>
  <c r="L23" i="1"/>
  <c r="F24" i="1" l="1"/>
  <c r="H24" i="1"/>
  <c r="G24" i="1"/>
  <c r="D25" i="1"/>
  <c r="E25" i="1" s="1"/>
  <c r="I25" i="1" s="1"/>
  <c r="J25" i="1" s="1"/>
  <c r="K24" i="1" l="1"/>
  <c r="B25" i="1"/>
  <c r="L24" i="1"/>
  <c r="F25" i="1" l="1"/>
  <c r="H25" i="1"/>
  <c r="G25" i="1"/>
  <c r="K25" i="1" s="1"/>
  <c r="D26" i="1"/>
  <c r="E26" i="1" s="1"/>
  <c r="I26" i="1" s="1"/>
  <c r="J26" i="1" s="1"/>
  <c r="B26" i="1" l="1"/>
  <c r="L25" i="1"/>
  <c r="F26" i="1" l="1"/>
  <c r="H26" i="1"/>
  <c r="G26" i="1"/>
  <c r="K26" i="1" s="1"/>
  <c r="D27" i="1"/>
  <c r="E27" i="1" s="1"/>
  <c r="I27" i="1" s="1"/>
  <c r="J27" i="1" s="1"/>
  <c r="B27" i="1" l="1"/>
  <c r="L26" i="1"/>
  <c r="F27" i="1" l="1"/>
  <c r="H27" i="1"/>
  <c r="G27" i="1"/>
  <c r="D28" i="1"/>
  <c r="E28" i="1" s="1"/>
  <c r="I28" i="1" s="1"/>
  <c r="J28" i="1" s="1"/>
  <c r="K27" i="1" l="1"/>
  <c r="B28" i="1"/>
  <c r="L27" i="1"/>
  <c r="F28" i="1" l="1"/>
  <c r="H28" i="1"/>
  <c r="D29" i="1"/>
  <c r="E29" i="1" s="1"/>
  <c r="I29" i="1" s="1"/>
  <c r="J29" i="1" s="1"/>
  <c r="G28" i="1"/>
  <c r="K28" i="1" l="1"/>
  <c r="L28" i="1" s="1"/>
  <c r="B29" i="1"/>
  <c r="F29" i="1" l="1"/>
  <c r="H29" i="1"/>
  <c r="D30" i="1"/>
  <c r="E30" i="1" s="1"/>
  <c r="I30" i="1" s="1"/>
  <c r="J30" i="1" s="1"/>
  <c r="G29" i="1"/>
  <c r="K29" i="1" l="1"/>
  <c r="L29" i="1" s="1"/>
  <c r="B30" i="1"/>
  <c r="F30" i="1" l="1"/>
  <c r="H30" i="1"/>
  <c r="D31" i="1"/>
  <c r="E31" i="1" s="1"/>
  <c r="I31" i="1" s="1"/>
  <c r="J31" i="1" s="1"/>
  <c r="G30" i="1"/>
  <c r="K30" i="1" l="1"/>
  <c r="L30" i="1" s="1"/>
  <c r="B31" i="1"/>
  <c r="F31" i="1" l="1"/>
  <c r="H31" i="1"/>
  <c r="D32" i="1"/>
  <c r="E32" i="1" s="1"/>
  <c r="I32" i="1" s="1"/>
  <c r="J32" i="1" s="1"/>
  <c r="G31" i="1"/>
  <c r="K31" i="1" l="1"/>
  <c r="L31" i="1" s="1"/>
  <c r="B32" i="1"/>
  <c r="F32" i="1" l="1"/>
  <c r="H32" i="1"/>
  <c r="D33" i="1"/>
  <c r="E33" i="1" s="1"/>
  <c r="I33" i="1" s="1"/>
  <c r="J33" i="1" s="1"/>
  <c r="G32" i="1"/>
  <c r="K32" i="1" l="1"/>
  <c r="L32" i="1" s="1"/>
  <c r="B33" i="1"/>
  <c r="F33" i="1" l="1"/>
  <c r="H33" i="1"/>
  <c r="G33" i="1"/>
  <c r="K33" i="1" l="1"/>
  <c r="L33" i="1" s="1"/>
</calcChain>
</file>

<file path=xl/sharedStrings.xml><?xml version="1.0" encoding="utf-8"?>
<sst xmlns="http://schemas.openxmlformats.org/spreadsheetml/2006/main" count="29" uniqueCount="29">
  <si>
    <t>Kursanstieg</t>
  </si>
  <si>
    <t>Basiszins</t>
  </si>
  <si>
    <t>Sparrate</t>
  </si>
  <si>
    <t xml:space="preserve"> </t>
  </si>
  <si>
    <t>Wert Jahresanfang</t>
  </si>
  <si>
    <t>Datum</t>
  </si>
  <si>
    <t>Basisertrag</t>
  </si>
  <si>
    <t>Entnahme</t>
  </si>
  <si>
    <t>Entnahmebetrag</t>
  </si>
  <si>
    <t>Bruttogewinn</t>
  </si>
  <si>
    <t>auf Entnahme</t>
  </si>
  <si>
    <t>Einzahlung - Vorabsteuer</t>
  </si>
  <si>
    <t>Jahresendbetrag</t>
  </si>
  <si>
    <t>(G-((H*0,7)*0,26375)+J-E</t>
  </si>
  <si>
    <t>(B*L2)</t>
  </si>
  <si>
    <t>(I*L2)</t>
  </si>
  <si>
    <t>Vorabbesteuerung</t>
  </si>
  <si>
    <t>Summe bish. Vorabbesteuerung</t>
  </si>
  <si>
    <t>Rückzahlung VorSt.</t>
  </si>
  <si>
    <t>Auszahlung nach Steuer</t>
  </si>
  <si>
    <t>(Summe bish. Gezahlt E -</t>
  </si>
  <si>
    <t>Summe Rückerstattung J bis Vorzeile)</t>
  </si>
  <si>
    <t>(=F Vorzeile)</t>
  </si>
  <si>
    <t>(12*O2-E)</t>
  </si>
  <si>
    <t>(B(Vor)*N2*0,7)</t>
  </si>
  <si>
    <t>(D*0,7*0,26375)</t>
  </si>
  <si>
    <t>(B*M2+B+C)</t>
  </si>
  <si>
    <t>pro Monat</t>
  </si>
  <si>
    <t>(B-B1-Summe Einz.)*L2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</si>
</sst>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CC8C-93FB-4FF3-BEEE-7A9D991649AD}">
  <dimension ref="A1:O34"/>
  <sheetViews>
    <sheetView tabSelected="1" workbookViewId="0">
      <selection activeCell="O2" sqref="O2"/>
    </sheetView>
  </sheetViews>
  <sheetFormatPr baseColWidth="10" defaultRowHeight="15" x14ac:dyDescent="0.25"/>
  <cols>
    <col min="1" max="1" width="11.85546875" customWidth="1"/>
    <col min="2" max="2" width="17" customWidth="1"/>
    <col min="3" max="3" width="24" customWidth="1"/>
    <col min="4" max="4" width="14.85546875" customWidth="1"/>
    <col min="5" max="5" width="19" customWidth="1"/>
    <col min="6" max="6" width="20.7109375" customWidth="1"/>
    <col min="7" max="7" width="15.28515625" customWidth="1"/>
    <col min="8" max="8" width="23.28515625" customWidth="1"/>
    <col min="9" max="9" width="34.7109375" customWidth="1"/>
    <col min="10" max="10" width="18.42578125" customWidth="1"/>
    <col min="11" max="11" width="25.28515625" customWidth="1"/>
    <col min="12" max="12" width="11.85546875" style="4" customWidth="1"/>
    <col min="14" max="14" width="9" customWidth="1"/>
  </cols>
  <sheetData>
    <row r="1" spans="1:15" x14ac:dyDescent="0.25">
      <c r="A1" s="1" t="s">
        <v>5</v>
      </c>
      <c r="B1" s="2" t="s">
        <v>4</v>
      </c>
      <c r="C1" s="1" t="s">
        <v>11</v>
      </c>
      <c r="D1" s="2" t="s">
        <v>6</v>
      </c>
      <c r="E1" s="2" t="s">
        <v>16</v>
      </c>
      <c r="F1" s="1" t="s">
        <v>12</v>
      </c>
      <c r="G1" s="1" t="s">
        <v>8</v>
      </c>
      <c r="H1" s="1" t="s">
        <v>9</v>
      </c>
      <c r="I1" s="1" t="s">
        <v>17</v>
      </c>
      <c r="J1" s="1" t="s">
        <v>18</v>
      </c>
      <c r="K1" s="1" t="s">
        <v>19</v>
      </c>
      <c r="L1" s="4" t="s">
        <v>7</v>
      </c>
      <c r="M1" s="4" t="s">
        <v>0</v>
      </c>
      <c r="N1" s="4" t="s">
        <v>1</v>
      </c>
      <c r="O1" s="2" t="s">
        <v>2</v>
      </c>
    </row>
    <row r="2" spans="1:15" x14ac:dyDescent="0.25">
      <c r="A2" s="1"/>
      <c r="B2" s="2" t="s">
        <v>22</v>
      </c>
      <c r="C2" s="1" t="s">
        <v>23</v>
      </c>
      <c r="D2" s="2" t="s">
        <v>24</v>
      </c>
      <c r="E2" s="2" t="s">
        <v>25</v>
      </c>
      <c r="F2" s="1" t="s">
        <v>26</v>
      </c>
      <c r="G2" s="1"/>
      <c r="H2" s="2" t="s">
        <v>10</v>
      </c>
      <c r="I2" s="1"/>
      <c r="J2" s="1"/>
      <c r="K2" s="1"/>
      <c r="L2" s="7">
        <v>3.5000000000000003E-2</v>
      </c>
      <c r="M2" s="7">
        <v>7.0000000000000007E-2</v>
      </c>
      <c r="N2" s="7">
        <v>2.5499999999999998E-2</v>
      </c>
      <c r="O2" s="6">
        <v>2000</v>
      </c>
    </row>
    <row r="3" spans="1:15" x14ac:dyDescent="0.25">
      <c r="A3" s="3">
        <v>44927</v>
      </c>
      <c r="B3" s="6">
        <v>170000</v>
      </c>
      <c r="C3" s="2">
        <f>12*O2</f>
        <v>24000</v>
      </c>
      <c r="D3" s="2">
        <v>0</v>
      </c>
      <c r="E3" s="2">
        <v>0</v>
      </c>
      <c r="F3" s="2">
        <f>B3*M2+B3+C3</f>
        <v>205900</v>
      </c>
      <c r="G3" s="2"/>
      <c r="H3" s="2"/>
      <c r="I3" s="2"/>
      <c r="J3" s="2"/>
      <c r="K3" s="2"/>
      <c r="M3" s="4"/>
      <c r="N3" s="4" t="s">
        <v>3</v>
      </c>
      <c r="O3" s="2"/>
    </row>
    <row r="4" spans="1:15" x14ac:dyDescent="0.25">
      <c r="A4" s="3">
        <v>45292</v>
      </c>
      <c r="B4" s="2">
        <f>F3</f>
        <v>205900</v>
      </c>
      <c r="C4" s="2">
        <f>12*O2-E4</f>
        <v>23439.7554375</v>
      </c>
      <c r="D4" s="2">
        <f>B3*N2*0.7</f>
        <v>3034.5</v>
      </c>
      <c r="E4" s="2">
        <f>D4*0.7*0.26375</f>
        <v>560.24456250000003</v>
      </c>
      <c r="F4" s="2">
        <f>B4*M2+B4+C4</f>
        <v>243752.75543749999</v>
      </c>
      <c r="G4" s="2"/>
      <c r="H4" s="2"/>
      <c r="I4" s="2"/>
      <c r="J4" s="2"/>
      <c r="K4" s="2"/>
      <c r="M4" s="4"/>
      <c r="N4" s="4"/>
      <c r="O4" s="2"/>
    </row>
    <row r="5" spans="1:15" x14ac:dyDescent="0.25">
      <c r="A5" s="3">
        <v>45658</v>
      </c>
      <c r="B5" s="2">
        <f>F4</f>
        <v>243752.75543749999</v>
      </c>
      <c r="C5" s="2">
        <f>12*O2-E5</f>
        <v>23321.444968125001</v>
      </c>
      <c r="D5" s="2">
        <f>B4*N2*0.7</f>
        <v>3675.3149999999996</v>
      </c>
      <c r="E5" s="2">
        <f t="shared" ref="E5:E33" si="0">D5*0.7*0.26375</f>
        <v>678.55503187499983</v>
      </c>
      <c r="F5" s="2">
        <f>B5*M2+B5+C5</f>
        <v>284136.89328625001</v>
      </c>
      <c r="G5" s="2"/>
      <c r="H5" s="2"/>
      <c r="I5" s="2"/>
      <c r="J5" s="2"/>
      <c r="K5" s="2"/>
      <c r="M5" s="4"/>
      <c r="N5" s="4"/>
      <c r="O5" s="2"/>
    </row>
    <row r="6" spans="1:15" x14ac:dyDescent="0.25">
      <c r="A6" s="3">
        <v>46023</v>
      </c>
      <c r="B6" s="2">
        <f t="shared" ref="B6:B18" si="1">F5</f>
        <v>284136.89328625001</v>
      </c>
      <c r="C6" s="2">
        <f>12*O2-E6</f>
        <v>23196.699083363226</v>
      </c>
      <c r="D6" s="2">
        <f>B5*N2*0.7</f>
        <v>4350.9866845593742</v>
      </c>
      <c r="E6" s="2">
        <f t="shared" si="0"/>
        <v>803.30091663677433</v>
      </c>
      <c r="F6" s="2">
        <f>B6*M2+B6+C6</f>
        <v>327223.17489965074</v>
      </c>
      <c r="G6" s="2"/>
      <c r="H6" s="2"/>
      <c r="I6" s="2"/>
      <c r="J6" s="2"/>
      <c r="K6" s="2"/>
      <c r="M6" s="4"/>
      <c r="N6" s="4"/>
      <c r="O6" s="2"/>
    </row>
    <row r="7" spans="1:15" x14ac:dyDescent="0.25">
      <c r="A7" s="3">
        <v>46388</v>
      </c>
      <c r="B7" s="2">
        <f t="shared" si="1"/>
        <v>327223.17489965074</v>
      </c>
      <c r="C7" s="2">
        <f>12*O2-E7</f>
        <v>23063.610885474915</v>
      </c>
      <c r="D7" s="2">
        <f>B6*N2*0.7</f>
        <v>5071.8435451595615</v>
      </c>
      <c r="E7" s="2">
        <f t="shared" si="0"/>
        <v>936.38911452508398</v>
      </c>
      <c r="F7" s="2">
        <f>B7*M2+B7+C7</f>
        <v>373192.4080281012</v>
      </c>
      <c r="G7" s="2"/>
      <c r="H7" s="2"/>
      <c r="I7" s="2"/>
      <c r="J7" s="2"/>
      <c r="K7" s="2"/>
      <c r="M7" s="4"/>
      <c r="N7" s="4"/>
      <c r="O7" s="2"/>
    </row>
    <row r="8" spans="1:15" x14ac:dyDescent="0.25">
      <c r="A8" s="3">
        <v>46753</v>
      </c>
      <c r="B8" s="2">
        <f t="shared" si="1"/>
        <v>373192.4080281012</v>
      </c>
      <c r="C8" s="2">
        <f>12*O2-E8</f>
        <v>22921.617620814613</v>
      </c>
      <c r="D8" s="2">
        <f>B7*N2*0.7</f>
        <v>5840.9336719587654</v>
      </c>
      <c r="E8" s="2">
        <f t="shared" si="0"/>
        <v>1078.382379185387</v>
      </c>
      <c r="F8" s="2">
        <f>B8*M2+B8+C8</f>
        <v>422237.49421088287</v>
      </c>
      <c r="G8" s="2"/>
      <c r="H8" s="2"/>
      <c r="I8" s="2"/>
      <c r="J8" s="2"/>
      <c r="K8" s="2"/>
      <c r="M8" s="4"/>
      <c r="N8" s="4"/>
      <c r="O8" s="2"/>
    </row>
    <row r="9" spans="1:15" x14ac:dyDescent="0.25">
      <c r="A9" s="3">
        <v>47119</v>
      </c>
      <c r="B9" s="2">
        <f t="shared" si="1"/>
        <v>422237.49421088287</v>
      </c>
      <c r="C9" s="2">
        <f>12*O2-E9</f>
        <v>22770.123427270442</v>
      </c>
      <c r="D9" s="2">
        <f>B8*N2*0.7</f>
        <v>6661.484483301605</v>
      </c>
      <c r="E9" s="2">
        <f t="shared" si="0"/>
        <v>1229.8765727295586</v>
      </c>
      <c r="F9" s="2">
        <f>B9*M2+B9+C9</f>
        <v>474564.24223291513</v>
      </c>
      <c r="G9" s="2"/>
      <c r="H9" s="2"/>
      <c r="I9" s="2"/>
      <c r="J9" s="2"/>
      <c r="K9" s="2"/>
      <c r="M9" s="4"/>
      <c r="N9" s="4"/>
      <c r="O9" s="2"/>
    </row>
    <row r="10" spans="1:15" x14ac:dyDescent="0.25">
      <c r="A10" s="3">
        <v>47484</v>
      </c>
      <c r="B10" s="2">
        <f t="shared" si="1"/>
        <v>474564.24223291513</v>
      </c>
      <c r="C10" s="2">
        <f>12*O2-E10</f>
        <v>22608.492586968987</v>
      </c>
      <c r="D10" s="2">
        <f>B9*N2*0.7</f>
        <v>7536.9392716642578</v>
      </c>
      <c r="E10" s="2">
        <f t="shared" si="0"/>
        <v>1391.5074130310134</v>
      </c>
      <c r="F10" s="2">
        <f>B10*M2+B10+C10</f>
        <v>530392.23177618813</v>
      </c>
      <c r="G10" s="2"/>
      <c r="H10" s="2"/>
      <c r="I10" s="2"/>
      <c r="J10" s="2"/>
      <c r="K10" s="2"/>
      <c r="M10" s="4"/>
      <c r="N10" s="4"/>
      <c r="O10" s="2"/>
    </row>
    <row r="11" spans="1:15" x14ac:dyDescent="0.25">
      <c r="A11" s="3">
        <v>47849</v>
      </c>
      <c r="B11" s="2">
        <f t="shared" si="1"/>
        <v>530392.23177618813</v>
      </c>
      <c r="C11" s="2">
        <f>12*O2-E11</f>
        <v>22436.046845482804</v>
      </c>
      <c r="D11" s="2">
        <f>B10*N2*0.7</f>
        <v>8470.971723857534</v>
      </c>
      <c r="E11" s="2">
        <f t="shared" si="0"/>
        <v>1563.9531545171972</v>
      </c>
      <c r="F11" s="2">
        <f>B11*M2+B11+C11</f>
        <v>589955.73484600405</v>
      </c>
      <c r="G11" s="2"/>
      <c r="H11" s="2"/>
      <c r="I11" s="2"/>
      <c r="J11" s="2"/>
      <c r="K11" s="2"/>
      <c r="M11" s="4"/>
      <c r="N11" s="4"/>
      <c r="O11" s="2"/>
    </row>
    <row r="12" spans="1:15" x14ac:dyDescent="0.25">
      <c r="A12" s="3">
        <v>48214</v>
      </c>
      <c r="B12" s="2">
        <f t="shared" si="1"/>
        <v>589955.73484600405</v>
      </c>
      <c r="C12" s="2">
        <f>12*O2-E12</f>
        <v>22252.062565618537</v>
      </c>
      <c r="D12" s="2">
        <f>B11*N2*0.7</f>
        <v>9467.5013372049561</v>
      </c>
      <c r="E12" s="2">
        <f t="shared" si="0"/>
        <v>1747.9374343814648</v>
      </c>
      <c r="F12" s="2">
        <f>B12*M2+B12+C12</f>
        <v>653504.69885084289</v>
      </c>
      <c r="G12" s="2"/>
      <c r="H12" s="2"/>
      <c r="I12" s="2"/>
      <c r="J12" s="2"/>
      <c r="K12" s="2"/>
      <c r="M12" s="4"/>
      <c r="N12" s="4"/>
      <c r="O12" s="2"/>
    </row>
    <row r="13" spans="1:15" x14ac:dyDescent="0.25">
      <c r="A13" s="3">
        <v>48580</v>
      </c>
      <c r="B13" s="2">
        <f t="shared" si="1"/>
        <v>653504.69885084289</v>
      </c>
      <c r="C13" s="2">
        <f>12*O2-E13</f>
        <v>22055.767690804911</v>
      </c>
      <c r="D13" s="2">
        <f>B12*N2*0.7</f>
        <v>10530.709867001171</v>
      </c>
      <c r="E13" s="2">
        <f t="shared" si="0"/>
        <v>1944.2323091950909</v>
      </c>
      <c r="F13" s="2">
        <f>B13*M2+B13+C13</f>
        <v>721305.79546120681</v>
      </c>
      <c r="G13" s="2"/>
      <c r="H13" s="2"/>
      <c r="I13" s="2"/>
      <c r="J13" s="2"/>
      <c r="K13" s="2"/>
      <c r="M13" s="4"/>
      <c r="N13" s="4"/>
      <c r="O13" s="2"/>
    </row>
    <row r="14" spans="1:15" x14ac:dyDescent="0.25">
      <c r="A14" s="3">
        <v>48945</v>
      </c>
      <c r="B14" s="2">
        <f t="shared" si="1"/>
        <v>721305.79546120681</v>
      </c>
      <c r="C14" s="2">
        <f>12*O2-E14</f>
        <v>21846.338505297739</v>
      </c>
      <c r="D14" s="2">
        <f>B13*N2*0.7</f>
        <v>11665.058874487542</v>
      </c>
      <c r="E14" s="2">
        <f t="shared" si="0"/>
        <v>2153.6614947022622</v>
      </c>
      <c r="F14" s="2">
        <f>B14*M2+B14+C14</f>
        <v>793643.5396487891</v>
      </c>
      <c r="G14" s="2"/>
      <c r="H14" s="2"/>
      <c r="I14" s="2"/>
      <c r="J14" s="2"/>
      <c r="K14" s="2"/>
      <c r="M14" s="4"/>
      <c r="N14" s="4"/>
      <c r="O14" s="2"/>
    </row>
    <row r="15" spans="1:15" x14ac:dyDescent="0.25">
      <c r="A15" s="3">
        <v>49310</v>
      </c>
      <c r="B15" s="2">
        <f t="shared" si="1"/>
        <v>793643.5396487891</v>
      </c>
      <c r="C15" s="2">
        <f>12*O2-E15</f>
        <v>21622.896177606599</v>
      </c>
      <c r="D15" s="2">
        <f>B14*N2*0.7</f>
        <v>12875.30844898254</v>
      </c>
      <c r="E15" s="2">
        <f t="shared" si="0"/>
        <v>2377.1038223934011</v>
      </c>
      <c r="F15" s="2">
        <f>B15*M2+B15+C15</f>
        <v>870821.48360181088</v>
      </c>
      <c r="G15" s="2"/>
      <c r="H15" s="2"/>
      <c r="I15" s="2"/>
      <c r="J15" s="2"/>
      <c r="K15" s="2"/>
      <c r="M15" s="4"/>
      <c r="N15" s="4"/>
      <c r="O15" s="2"/>
    </row>
    <row r="16" spans="1:15" x14ac:dyDescent="0.25">
      <c r="A16" s="3">
        <v>49675</v>
      </c>
      <c r="B16" s="2">
        <f t="shared" si="1"/>
        <v>870821.48360181088</v>
      </c>
      <c r="C16" s="2">
        <f>12*O2-E16</f>
        <v>21384.503072638312</v>
      </c>
      <c r="D16" s="2">
        <f>B15*N2*0.7</f>
        <v>14166.537182730885</v>
      </c>
      <c r="E16" s="2">
        <f t="shared" si="0"/>
        <v>2615.4969273616894</v>
      </c>
      <c r="F16" s="2">
        <f>B16*M2+B16+C16</f>
        <v>953163.49052657594</v>
      </c>
      <c r="G16" s="2"/>
      <c r="H16" s="2"/>
      <c r="I16" s="2"/>
      <c r="J16" s="2"/>
      <c r="K16" s="2"/>
      <c r="M16" s="4"/>
      <c r="N16" s="4"/>
      <c r="O16" s="2"/>
    </row>
    <row r="17" spans="1:15" x14ac:dyDescent="0.25">
      <c r="A17" s="3">
        <v>50041</v>
      </c>
      <c r="B17" s="2">
        <f t="shared" si="1"/>
        <v>953163.49052657594</v>
      </c>
      <c r="C17" s="2">
        <f>12*O2-E17</f>
        <v>21130.158817081781</v>
      </c>
      <c r="D17" s="2">
        <f>B16*N2*0.7</f>
        <v>15544.163482292322</v>
      </c>
      <c r="E17" s="2">
        <f t="shared" si="0"/>
        <v>2869.8411829182196</v>
      </c>
      <c r="F17" s="2">
        <f>B17*M2+B17+C17</f>
        <v>1041015.0936805181</v>
      </c>
      <c r="G17" s="2"/>
      <c r="H17" s="2"/>
      <c r="I17" s="2" t="s">
        <v>20</v>
      </c>
      <c r="J17" s="2"/>
      <c r="K17" s="2"/>
      <c r="M17" s="4"/>
      <c r="N17" s="2"/>
      <c r="O17" s="2"/>
    </row>
    <row r="18" spans="1:15" x14ac:dyDescent="0.25">
      <c r="A18" s="3">
        <v>50406</v>
      </c>
      <c r="B18" s="2">
        <f t="shared" si="1"/>
        <v>1041015.0936805181</v>
      </c>
      <c r="C18" s="2">
        <f>12*O2-E18</f>
        <v>20858.796101523327</v>
      </c>
      <c r="D18" s="2">
        <f>B17*N2*0.7</f>
        <v>17013.96830589938</v>
      </c>
      <c r="E18" s="2">
        <f t="shared" si="0"/>
        <v>3141.2038984766727</v>
      </c>
      <c r="F18" s="2">
        <f>B18*M2+B18+C18</f>
        <v>1134744.9463396778</v>
      </c>
      <c r="G18" s="2" t="s">
        <v>14</v>
      </c>
      <c r="H18" s="2" t="s">
        <v>28</v>
      </c>
      <c r="I18" s="2" t="s">
        <v>21</v>
      </c>
      <c r="J18" s="2" t="s">
        <v>15</v>
      </c>
      <c r="K18" s="2" t="s">
        <v>13</v>
      </c>
      <c r="L18" s="4" t="s">
        <v>27</v>
      </c>
      <c r="M18" s="4"/>
      <c r="N18" s="4"/>
      <c r="O18" s="2"/>
    </row>
    <row r="19" spans="1:15" x14ac:dyDescent="0.25">
      <c r="A19" s="3">
        <v>50771</v>
      </c>
      <c r="B19" s="2">
        <f t="shared" ref="B19" si="2">F18</f>
        <v>1134744.9463396778</v>
      </c>
      <c r="C19" s="2">
        <v>0</v>
      </c>
      <c r="D19" s="2">
        <f>B18*N2*0.7</f>
        <v>18582.119422197244</v>
      </c>
      <c r="E19" s="2">
        <f t="shared" si="0"/>
        <v>3430.7237983231657</v>
      </c>
      <c r="F19" s="2">
        <f>B19*M2+B19+C19</f>
        <v>1214177.0925834551</v>
      </c>
      <c r="G19" s="2">
        <f>B19*L2</f>
        <v>39716.073121888723</v>
      </c>
      <c r="H19" s="2">
        <f>(B19-B3-SUM(C3:C19))*L2</f>
        <v>21204.282139393734</v>
      </c>
      <c r="I19" s="2">
        <f>SUM(E3:E19)</f>
        <v>28522.410012751978</v>
      </c>
      <c r="J19" s="2">
        <f>I19*L2</f>
        <v>998.28435044631931</v>
      </c>
      <c r="K19" s="2">
        <f>G19-(H19*0.7*0.26375)+J19-E19</f>
        <v>33368.793084026307</v>
      </c>
      <c r="L19" s="6">
        <f>K19/12</f>
        <v>2780.7327570021921</v>
      </c>
    </row>
    <row r="20" spans="1:15" x14ac:dyDescent="0.25">
      <c r="A20" s="3">
        <v>51136</v>
      </c>
      <c r="B20" s="2">
        <f>F19-G19</f>
        <v>1174461.0194615663</v>
      </c>
      <c r="C20" s="2">
        <v>0</v>
      </c>
      <c r="D20" s="2">
        <f>B19*N2*0.7</f>
        <v>20255.197292163244</v>
      </c>
      <c r="E20" s="2">
        <f t="shared" si="0"/>
        <v>3739.6158000656383</v>
      </c>
      <c r="F20" s="2">
        <f>B20*M2+B20+C20</f>
        <v>1256673.2908238759</v>
      </c>
      <c r="G20" s="2">
        <f>B20*L2</f>
        <v>41106.135681154825</v>
      </c>
      <c r="H20" s="2">
        <f>(B20-B3-SUM(C3:C20))*L2</f>
        <v>22594.344698659836</v>
      </c>
      <c r="I20" s="2">
        <f>(SUM(E3:E20))-J19</f>
        <v>31263.741462371298</v>
      </c>
      <c r="J20" s="2">
        <f>I20*L2</f>
        <v>1094.2309511829956</v>
      </c>
      <c r="K20" s="2">
        <f>G20-(H20*0.7*0.26375)+J20-E20</f>
        <v>34289.26994228211</v>
      </c>
      <c r="L20" s="6">
        <f>K20/12</f>
        <v>2857.4391618568425</v>
      </c>
    </row>
    <row r="21" spans="1:15" x14ac:dyDescent="0.25">
      <c r="A21" s="3">
        <v>51502</v>
      </c>
      <c r="B21" s="2">
        <f t="shared" ref="B21:B33" si="3">F20-G20</f>
        <v>1215567.155142721</v>
      </c>
      <c r="C21" s="2">
        <v>0</v>
      </c>
      <c r="D21" s="2">
        <f>B20*N2*0.7</f>
        <v>20964.129197388957</v>
      </c>
      <c r="E21" s="2">
        <f t="shared" si="0"/>
        <v>3870.5023530679355</v>
      </c>
      <c r="F21" s="2">
        <f>B21*M2+B21+C21</f>
        <v>1300656.8560027115</v>
      </c>
      <c r="G21" s="2">
        <f>B21*L2</f>
        <v>42544.85042999524</v>
      </c>
      <c r="H21" s="2">
        <f>(B21-B3-SUM(C3:C21))*L2</f>
        <v>24033.059447500247</v>
      </c>
      <c r="I21" s="2">
        <f>(SUM(E3:E21))-SUM(J19:J20)</f>
        <v>34040.012864256241</v>
      </c>
      <c r="J21" s="2">
        <f>I21*L2</f>
        <v>1191.4004502489686</v>
      </c>
      <c r="K21" s="2">
        <f t="shared" ref="K21:K33" si="4">G21-(H21*0.7*0.26375)+J21-E21</f>
        <v>35428.644926681547</v>
      </c>
      <c r="L21" s="6">
        <f t="shared" ref="L21:L33" si="5">K21/12</f>
        <v>2952.3870772234623</v>
      </c>
    </row>
    <row r="22" spans="1:15" x14ac:dyDescent="0.25">
      <c r="A22" s="3">
        <v>51867</v>
      </c>
      <c r="B22" s="2">
        <f t="shared" si="3"/>
        <v>1258112.0055727162</v>
      </c>
      <c r="C22" s="2">
        <v>0</v>
      </c>
      <c r="D22" s="2">
        <f>B21*N2*0.7</f>
        <v>21697.873719297568</v>
      </c>
      <c r="E22" s="2">
        <f t="shared" si="0"/>
        <v>4005.9699354253125</v>
      </c>
      <c r="F22" s="2">
        <f>B22*M2+B22+C22</f>
        <v>1346179.8459628064</v>
      </c>
      <c r="G22" s="2">
        <f>B22*L2</f>
        <v>44033.920195045073</v>
      </c>
      <c r="H22" s="2">
        <f>(B22-B3-SUM(C3:C22))*L2</f>
        <v>25522.12921255008</v>
      </c>
      <c r="I22" s="2">
        <f>(SUM(E3:E22))-SUM(J19:J21)</f>
        <v>36854.582349432581</v>
      </c>
      <c r="J22" s="2">
        <f>I22*L2</f>
        <v>1289.9103822301404</v>
      </c>
      <c r="K22" s="2">
        <f t="shared" si="4"/>
        <v>36605.83753598285</v>
      </c>
      <c r="L22" s="6">
        <f t="shared" si="5"/>
        <v>3050.4864613319041</v>
      </c>
    </row>
    <row r="23" spans="1:15" x14ac:dyDescent="0.25">
      <c r="A23" s="3">
        <v>52232</v>
      </c>
      <c r="B23" s="2">
        <f t="shared" si="3"/>
        <v>1302145.9257677612</v>
      </c>
      <c r="C23" s="2">
        <v>0</v>
      </c>
      <c r="D23" s="2">
        <f>B22*N2*0.7</f>
        <v>22457.299299472983</v>
      </c>
      <c r="E23" s="2">
        <f t="shared" si="0"/>
        <v>4146.1788831651993</v>
      </c>
      <c r="F23" s="2">
        <f>B23*M2+B23+C23</f>
        <v>1393296.1405715044</v>
      </c>
      <c r="G23" s="2">
        <f>B23*L2</f>
        <v>45575.107401871646</v>
      </c>
      <c r="H23" s="2">
        <f>(B23-B3-SUM(C3:C23))*L2</f>
        <v>27063.316419376653</v>
      </c>
      <c r="I23" s="2">
        <f>(SUM(E3:E23))-SUM(J19:J22)</f>
        <v>39710.850850367642</v>
      </c>
      <c r="J23" s="2">
        <f>I23*L2</f>
        <v>1389.8797797628677</v>
      </c>
      <c r="K23" s="2">
        <f t="shared" si="4"/>
        <v>37822.243504541897</v>
      </c>
      <c r="L23" s="6">
        <f t="shared" si="5"/>
        <v>3151.8536253784914</v>
      </c>
    </row>
    <row r="24" spans="1:15" x14ac:dyDescent="0.25">
      <c r="A24" s="3">
        <v>52597</v>
      </c>
      <c r="B24" s="2">
        <f t="shared" si="3"/>
        <v>1347721.0331696328</v>
      </c>
      <c r="C24" s="2">
        <v>0</v>
      </c>
      <c r="D24" s="2">
        <f>B23*N2*0.7</f>
        <v>23243.304774954533</v>
      </c>
      <c r="E24" s="2">
        <f t="shared" si="0"/>
        <v>4291.2951440759807</v>
      </c>
      <c r="F24" s="2">
        <f>B24*M2+B24+C24</f>
        <v>1442061.505491507</v>
      </c>
      <c r="G24" s="2">
        <f>B24*L2</f>
        <v>47170.236160937151</v>
      </c>
      <c r="H24" s="2">
        <f>(B24-B3-SUM(C3:C24))*L2</f>
        <v>28658.445178442162</v>
      </c>
      <c r="I24" s="2">
        <f>(SUM(E3:E24))-SUM(J19:J23)</f>
        <v>42612.266214680749</v>
      </c>
      <c r="J24" s="2">
        <f>I24*L2</f>
        <v>1491.4293175138264</v>
      </c>
      <c r="K24" s="2">
        <f t="shared" si="4"/>
        <v>39079.304893305118</v>
      </c>
      <c r="L24" s="6">
        <f t="shared" si="5"/>
        <v>3256.6087411087597</v>
      </c>
    </row>
    <row r="25" spans="1:15" x14ac:dyDescent="0.25">
      <c r="A25" s="3">
        <v>52963</v>
      </c>
      <c r="B25" s="2">
        <f t="shared" si="3"/>
        <v>1394891.2693305698</v>
      </c>
      <c r="C25" s="2">
        <v>0</v>
      </c>
      <c r="D25" s="2">
        <f>B24*N2*0.7</f>
        <v>24056.82044207794</v>
      </c>
      <c r="E25" s="2">
        <f t="shared" si="0"/>
        <v>4441.4904741186392</v>
      </c>
      <c r="F25" s="2">
        <f>B25*M2+B25+C25</f>
        <v>1492533.6581837097</v>
      </c>
      <c r="G25" s="2">
        <f>B25*L2</f>
        <v>48821.194426569949</v>
      </c>
      <c r="H25" s="2">
        <f>(B25-B3-SUM(C3:C25))*L2</f>
        <v>30309.403444074956</v>
      </c>
      <c r="I25" s="2">
        <f>(SUM(E3:E25))-SUM(J19:J24)</f>
        <v>45562.327371285566</v>
      </c>
      <c r="J25" s="2">
        <f>I25*L2</f>
        <v>1594.6814579949951</v>
      </c>
      <c r="K25" s="2">
        <f t="shared" si="4"/>
        <v>40378.511799583968</v>
      </c>
      <c r="L25" s="6">
        <f t="shared" si="5"/>
        <v>3364.8759832986639</v>
      </c>
    </row>
    <row r="26" spans="1:15" x14ac:dyDescent="0.25">
      <c r="A26" s="3">
        <v>53328</v>
      </c>
      <c r="B26" s="2">
        <f t="shared" si="3"/>
        <v>1443712.4637571399</v>
      </c>
      <c r="C26" s="2">
        <v>0</v>
      </c>
      <c r="D26" s="2">
        <f>B25*N2*0.7</f>
        <v>24898.809157550666</v>
      </c>
      <c r="E26" s="2">
        <f t="shared" si="0"/>
        <v>4596.9426407127912</v>
      </c>
      <c r="F26" s="2">
        <f>B26*M2+B26+C26</f>
        <v>1544772.3362201396</v>
      </c>
      <c r="G26" s="2">
        <f>B26*L2</f>
        <v>50529.936231499902</v>
      </c>
      <c r="H26" s="2">
        <f>(B26-B3-SUM(C3:C26))*L2</f>
        <v>32018.145249004909</v>
      </c>
      <c r="I26" s="2">
        <f>(SUM(E3:E26))-SUM(J19:J25)</f>
        <v>48564.588554003363</v>
      </c>
      <c r="J26" s="2">
        <f>I26*L2</f>
        <v>1699.7605993901179</v>
      </c>
      <c r="K26" s="2">
        <f t="shared" si="4"/>
        <v>41721.404123579698</v>
      </c>
      <c r="L26" s="6">
        <f t="shared" si="5"/>
        <v>3476.7836769649748</v>
      </c>
    </row>
    <row r="27" spans="1:15" x14ac:dyDescent="0.25">
      <c r="A27" s="3">
        <v>53693</v>
      </c>
      <c r="B27" s="2">
        <f t="shared" si="3"/>
        <v>1494242.3999886396</v>
      </c>
      <c r="C27" s="2">
        <v>0</v>
      </c>
      <c r="D27" s="2">
        <f>B26*N2*0.7</f>
        <v>25770.267478064939</v>
      </c>
      <c r="E27" s="2">
        <f t="shared" si="0"/>
        <v>4757.8356331377381</v>
      </c>
      <c r="F27" s="2">
        <f>B27*M2+B27+C27</f>
        <v>1598839.3679878444</v>
      </c>
      <c r="G27" s="2">
        <f>B27*L2</f>
        <v>52298.483999602395</v>
      </c>
      <c r="H27" s="2">
        <f>(B27-B3-SUM(C3:C27))*L2</f>
        <v>33786.693017107398</v>
      </c>
      <c r="I27" s="2">
        <f>(SUM(E3:E27))-SUM(J19:J26)</f>
        <v>51622.663587750976</v>
      </c>
      <c r="J27" s="2">
        <f>I27*L2</f>
        <v>1806.7932255712844</v>
      </c>
      <c r="K27" s="2">
        <f t="shared" si="4"/>
        <v>43109.573393752493</v>
      </c>
      <c r="L27" s="6">
        <f t="shared" si="5"/>
        <v>3592.4644494793743</v>
      </c>
    </row>
    <row r="28" spans="1:15" x14ac:dyDescent="0.25">
      <c r="A28" s="3">
        <v>54058</v>
      </c>
      <c r="B28" s="2">
        <f t="shared" si="3"/>
        <v>1546540.8839882419</v>
      </c>
      <c r="C28" s="2">
        <v>0</v>
      </c>
      <c r="D28" s="2">
        <f>B27*N2*0.7</f>
        <v>26672.226839797215</v>
      </c>
      <c r="E28" s="2">
        <f t="shared" si="0"/>
        <v>4924.3598802975603</v>
      </c>
      <c r="F28" s="2">
        <f>B28*M2+B28+C28</f>
        <v>1654798.7458674188</v>
      </c>
      <c r="G28" s="2">
        <f>B28*L2</f>
        <v>54128.93093958847</v>
      </c>
      <c r="H28" s="2">
        <f>(B28-B3-SUM(C3:C28))*L2</f>
        <v>35617.139957093481</v>
      </c>
      <c r="I28" s="2">
        <f>(SUM(E3:E28))-SUM(J19:J27)</f>
        <v>54740.23024247725</v>
      </c>
      <c r="J28" s="2">
        <f>I28*L2</f>
        <v>1915.908058486704</v>
      </c>
      <c r="K28" s="2">
        <f t="shared" si="4"/>
        <v>44544.66465319923</v>
      </c>
      <c r="L28" s="6">
        <f t="shared" si="5"/>
        <v>3712.0553877666025</v>
      </c>
    </row>
    <row r="29" spans="1:15" x14ac:dyDescent="0.25">
      <c r="A29" s="3">
        <v>54424</v>
      </c>
      <c r="B29" s="2">
        <f t="shared" si="3"/>
        <v>1600669.8149278304</v>
      </c>
      <c r="C29" s="2">
        <v>0</v>
      </c>
      <c r="D29" s="2">
        <f>B28*N2*0.7</f>
        <v>27605.754779190116</v>
      </c>
      <c r="E29" s="2">
        <f t="shared" si="0"/>
        <v>5096.712476107974</v>
      </c>
      <c r="F29" s="2">
        <f>B29*M2+B29+C29</f>
        <v>1712716.7019727784</v>
      </c>
      <c r="G29" s="2">
        <f>B29*L2</f>
        <v>56023.443522474066</v>
      </c>
      <c r="H29" s="2">
        <f>(B29-B3-SUM(C3:C29))*L2</f>
        <v>37511.652539979077</v>
      </c>
      <c r="I29" s="2">
        <f>(SUM(E3:E29))-SUM(J19:J28)</f>
        <v>57921.034660098521</v>
      </c>
      <c r="J29" s="2">
        <f>I29*L2</f>
        <v>2027.2362131034483</v>
      </c>
      <c r="K29" s="2">
        <f t="shared" si="4"/>
        <v>46028.378409275902</v>
      </c>
      <c r="L29" s="6">
        <f t="shared" si="5"/>
        <v>3835.6982007729916</v>
      </c>
    </row>
    <row r="30" spans="1:15" x14ac:dyDescent="0.25">
      <c r="A30" s="3">
        <v>54789</v>
      </c>
      <c r="B30" s="2">
        <f t="shared" si="3"/>
        <v>1656693.2584503044</v>
      </c>
      <c r="C30" s="2">
        <v>0</v>
      </c>
      <c r="D30" s="2">
        <f>B29*N2*0.7</f>
        <v>28571.956196461768</v>
      </c>
      <c r="E30" s="2">
        <f t="shared" si="0"/>
        <v>5275.0974127717536</v>
      </c>
      <c r="F30" s="2">
        <f>B30*M2+B30+C30</f>
        <v>1772661.7865418256</v>
      </c>
      <c r="G30" s="2">
        <f>B30*L2</f>
        <v>57984.264045760661</v>
      </c>
      <c r="H30" s="2">
        <f>(B30-B3-SUM(C3:C30))*L2</f>
        <v>39472.473063265665</v>
      </c>
      <c r="I30" s="2">
        <f>(SUM(E3:E30))-SUM(J19:J29)</f>
        <v>61168.895859766824</v>
      </c>
      <c r="J30" s="2">
        <f>I30*L2</f>
        <v>2140.9113550918391</v>
      </c>
      <c r="K30" s="2">
        <f t="shared" si="4"/>
        <v>47562.472648775321</v>
      </c>
      <c r="L30" s="6">
        <f t="shared" si="5"/>
        <v>3963.5393873979433</v>
      </c>
    </row>
    <row r="31" spans="1:15" x14ac:dyDescent="0.25">
      <c r="A31" s="3">
        <v>55154</v>
      </c>
      <c r="B31" s="2">
        <f t="shared" si="3"/>
        <v>1714677.5224960649</v>
      </c>
      <c r="C31" s="2">
        <v>0</v>
      </c>
      <c r="D31" s="2">
        <f>B30*N2*0.7</f>
        <v>29571.974663337929</v>
      </c>
      <c r="E31" s="2">
        <f t="shared" si="0"/>
        <v>5459.7258222187647</v>
      </c>
      <c r="F31" s="2">
        <f>B31*M2+B31+C31</f>
        <v>1834704.9490707894</v>
      </c>
      <c r="G31" s="2">
        <f>B31*L2</f>
        <v>60013.713287362276</v>
      </c>
      <c r="H31" s="2">
        <f>(B31-B3-SUM(C3:C31))*L2</f>
        <v>41501.922304867287</v>
      </c>
      <c r="I31" s="2">
        <f>(SUM(E3:E31))-SUM(J19:J30)</f>
        <v>64487.71032689375</v>
      </c>
      <c r="J31" s="2">
        <f>I31*L2</f>
        <v>2257.0698614412813</v>
      </c>
      <c r="K31" s="2">
        <f t="shared" si="4"/>
        <v>49148.764921048671</v>
      </c>
      <c r="L31" s="6">
        <f t="shared" si="5"/>
        <v>4095.7304100873894</v>
      </c>
    </row>
    <row r="32" spans="1:15" x14ac:dyDescent="0.25">
      <c r="A32" s="3">
        <v>55519</v>
      </c>
      <c r="B32" s="2">
        <f t="shared" si="3"/>
        <v>1774691.235783427</v>
      </c>
      <c r="C32" s="2">
        <v>0</v>
      </c>
      <c r="D32" s="2">
        <f>B31*N2*0.7</f>
        <v>30606.993776554751</v>
      </c>
      <c r="E32" s="2">
        <f t="shared" si="0"/>
        <v>5650.8162259964201</v>
      </c>
      <c r="F32" s="2">
        <f>B32*M2+B32+C32</f>
        <v>1898919.6222882669</v>
      </c>
      <c r="G32" s="2">
        <f>B32*L2</f>
        <v>62114.193252419951</v>
      </c>
      <c r="H32" s="2">
        <f>(B32-B3-SUM(C3:C32))*L2</f>
        <v>43602.402269924962</v>
      </c>
      <c r="I32" s="2">
        <f>(SUM(E3:E32))-SUM(J19:J31)</f>
        <v>67881.456691448882</v>
      </c>
      <c r="J32" s="2">
        <f>I32*L2</f>
        <v>2375.8509842007111</v>
      </c>
      <c r="K32" s="2">
        <f t="shared" si="4"/>
        <v>50789.134491539342</v>
      </c>
      <c r="L32" s="6">
        <f t="shared" si="5"/>
        <v>4232.4278742949455</v>
      </c>
    </row>
    <row r="33" spans="1:12" x14ac:dyDescent="0.25">
      <c r="A33" s="3">
        <v>55885</v>
      </c>
      <c r="B33" s="2">
        <f t="shared" si="3"/>
        <v>1836805.4290358468</v>
      </c>
      <c r="C33" s="2">
        <v>0</v>
      </c>
      <c r="D33" s="2">
        <f>B32*N2*0.7</f>
        <v>31678.238558734167</v>
      </c>
      <c r="E33" s="2">
        <f t="shared" si="0"/>
        <v>5848.5947939062953</v>
      </c>
      <c r="F33" s="2">
        <f>B33*M2+B33+C33</f>
        <v>1965381.8090683562</v>
      </c>
      <c r="G33" s="2">
        <f>B33*L2</f>
        <v>64288.190016254644</v>
      </c>
      <c r="H33" s="2">
        <f>(B33-B3-SUM(C3:C33))*L2</f>
        <v>45776.399033759655</v>
      </c>
      <c r="I33" s="2">
        <f>(SUM(E3:E33))-SUM(J19:J32)</f>
        <v>71354.200501154468</v>
      </c>
      <c r="J33" s="2">
        <f>I33*L2</f>
        <v>2497.3970175404065</v>
      </c>
      <c r="K33" s="2">
        <f t="shared" si="4"/>
        <v>52485.524568280882</v>
      </c>
      <c r="L33" s="6">
        <f t="shared" si="5"/>
        <v>4373.7937140234071</v>
      </c>
    </row>
    <row r="34" spans="1:12" x14ac:dyDescent="0.25">
      <c r="C3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2023-03-10T12:57:02Z</dcterms:created>
  <dcterms:modified xsi:type="dcterms:W3CDTF">2023-03-10T21:07:46Z</dcterms:modified>
</cp:coreProperties>
</file>