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\Desktop\"/>
    </mc:Choice>
  </mc:AlternateContent>
  <xr:revisionPtr revIDLastSave="0" documentId="13_ncr:1_{6D9A6CD9-BE10-476E-AD90-4F9C6E71654F}" xr6:coauthVersionLast="47" xr6:coauthVersionMax="47" xr10:uidLastSave="{00000000-0000-0000-0000-000000000000}"/>
  <bookViews>
    <workbookView xWindow="-120" yWindow="-120" windowWidth="29040" windowHeight="15840" xr2:uid="{2AD44C42-7BA5-42E5-8242-3994CA68748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F3" i="1"/>
  <c r="G3" i="1" s="1"/>
  <c r="H3" i="1" l="1"/>
  <c r="E3" i="1" s="1"/>
  <c r="C4" i="1" s="1"/>
  <c r="F4" i="1" l="1"/>
  <c r="G4" i="1" l="1"/>
  <c r="H4" i="1" l="1"/>
  <c r="E4" i="1" l="1"/>
  <c r="C5" i="1" s="1"/>
  <c r="F5" i="1" s="1"/>
  <c r="G5" i="1" s="1"/>
  <c r="H5" i="1" l="1"/>
  <c r="E5" i="1" s="1"/>
  <c r="C6" i="1"/>
  <c r="F6" i="1" l="1"/>
  <c r="G6" i="1" l="1"/>
  <c r="H6" i="1" l="1"/>
  <c r="E6" i="1" s="1"/>
  <c r="C7" i="1" s="1"/>
  <c r="F7" i="1" l="1"/>
  <c r="G7" i="1" s="1"/>
  <c r="H7" i="1" l="1"/>
  <c r="E7" i="1" s="1"/>
  <c r="C8" i="1" s="1"/>
  <c r="F8" i="1" l="1"/>
  <c r="G8" i="1" l="1"/>
  <c r="H8" i="1" s="1"/>
  <c r="E8" i="1" s="1"/>
  <c r="C9" i="1" s="1"/>
  <c r="F9" i="1" l="1"/>
  <c r="G9" i="1" s="1"/>
  <c r="H9" i="1" l="1"/>
  <c r="E9" i="1" s="1"/>
  <c r="C10" i="1" s="1"/>
  <c r="F10" i="1" l="1"/>
  <c r="G10" i="1" s="1"/>
  <c r="H10" i="1" l="1"/>
  <c r="E10" i="1" s="1"/>
  <c r="C11" i="1" s="1"/>
  <c r="F11" i="1" l="1"/>
  <c r="G11" i="1" l="1"/>
  <c r="H11" i="1" l="1"/>
  <c r="E11" i="1" s="1"/>
  <c r="C12" i="1" s="1"/>
  <c r="F12" i="1" s="1"/>
  <c r="G12" i="1" l="1"/>
  <c r="H12" i="1" l="1"/>
  <c r="E12" i="1" s="1"/>
  <c r="C13" i="1" s="1"/>
  <c r="F13" i="1" l="1"/>
  <c r="G13" i="1" s="1"/>
  <c r="H13" i="1" l="1"/>
  <c r="E13" i="1" s="1"/>
  <c r="C14" i="1" s="1"/>
  <c r="F14" i="1" s="1"/>
  <c r="G14" i="1" l="1"/>
  <c r="H14" i="1" l="1"/>
  <c r="E14" i="1" s="1"/>
  <c r="C15" i="1" s="1"/>
  <c r="F15" i="1" l="1"/>
  <c r="G15" i="1"/>
  <c r="H15" i="1" s="1"/>
  <c r="E15" i="1" s="1"/>
  <c r="C16" i="1" l="1"/>
  <c r="F16" i="1" l="1"/>
  <c r="G16" i="1" l="1"/>
  <c r="H16" i="1" l="1"/>
  <c r="E16" i="1" s="1"/>
  <c r="C17" i="1" s="1"/>
  <c r="F17" i="1" l="1"/>
  <c r="G17" i="1" s="1"/>
  <c r="H17" i="1" l="1"/>
  <c r="E17" i="1" s="1"/>
  <c r="C18" i="1" s="1"/>
  <c r="F18" i="1" l="1"/>
  <c r="G18" i="1"/>
  <c r="H18" i="1" l="1"/>
  <c r="E18" i="1" s="1"/>
  <c r="C19" i="1" s="1"/>
  <c r="E19" i="1" l="1"/>
  <c r="I19" i="1"/>
  <c r="F19" i="1"/>
  <c r="G19" i="1"/>
  <c r="K19" i="1" l="1"/>
  <c r="H19" i="1"/>
  <c r="C20" i="1"/>
  <c r="E20" i="1" s="1"/>
  <c r="L19" i="1" l="1"/>
  <c r="M19" i="1" s="1"/>
  <c r="I20" i="1"/>
  <c r="F20" i="1"/>
  <c r="G20" i="1" l="1"/>
  <c r="H20" i="1" l="1"/>
  <c r="C21" i="1"/>
  <c r="E21" i="1" s="1"/>
  <c r="K20" i="1"/>
  <c r="L20" i="1" l="1"/>
  <c r="M20" i="1" s="1"/>
  <c r="I21" i="1"/>
  <c r="F21" i="1"/>
  <c r="G21" i="1" l="1"/>
  <c r="H21" i="1" l="1"/>
  <c r="K21" i="1"/>
  <c r="C22" i="1"/>
  <c r="E22" i="1" s="1"/>
  <c r="L21" i="1" l="1"/>
  <c r="M21" i="1" s="1"/>
  <c r="I22" i="1"/>
  <c r="F22" i="1"/>
  <c r="G22" i="1" l="1"/>
  <c r="H22" i="1" l="1"/>
  <c r="C23" i="1"/>
  <c r="E23" i="1" s="1"/>
  <c r="K22" i="1"/>
  <c r="L22" i="1" l="1"/>
  <c r="M22" i="1" s="1"/>
  <c r="I23" i="1"/>
  <c r="F23" i="1"/>
  <c r="G23" i="1" l="1"/>
  <c r="H23" i="1" l="1"/>
  <c r="K23" i="1"/>
  <c r="C24" i="1"/>
  <c r="E24" i="1" s="1"/>
  <c r="L23" i="1" l="1"/>
  <c r="M23" i="1" s="1"/>
  <c r="I24" i="1"/>
  <c r="F24" i="1"/>
  <c r="G24" i="1" l="1"/>
  <c r="H24" i="1" l="1"/>
  <c r="C25" i="1"/>
  <c r="E25" i="1" s="1"/>
  <c r="K24" i="1"/>
  <c r="L24" i="1" l="1"/>
  <c r="M24" i="1" s="1"/>
  <c r="I25" i="1"/>
  <c r="F25" i="1"/>
  <c r="G25" i="1" l="1"/>
  <c r="H25" i="1" l="1"/>
  <c r="K25" i="1"/>
  <c r="C26" i="1"/>
  <c r="E26" i="1" s="1"/>
  <c r="L25" i="1" l="1"/>
  <c r="M25" i="1" s="1"/>
  <c r="I26" i="1"/>
  <c r="F26" i="1"/>
  <c r="G26" i="1" l="1"/>
  <c r="H26" i="1" l="1"/>
  <c r="C27" i="1"/>
  <c r="E27" i="1" s="1"/>
  <c r="K26" i="1"/>
  <c r="L26" i="1" l="1"/>
  <c r="M26" i="1" s="1"/>
  <c r="F27" i="1"/>
  <c r="I27" i="1"/>
  <c r="G27" i="1" l="1"/>
  <c r="H27" i="1" l="1"/>
  <c r="K27" i="1"/>
  <c r="C28" i="1"/>
  <c r="E28" i="1" s="1"/>
  <c r="L27" i="1" l="1"/>
  <c r="M27" i="1" s="1"/>
  <c r="F28" i="1"/>
  <c r="I28" i="1"/>
  <c r="G28" i="1" l="1"/>
  <c r="H28" i="1" l="1"/>
  <c r="K28" i="1"/>
  <c r="C29" i="1"/>
  <c r="E29" i="1" s="1"/>
  <c r="L28" i="1" l="1"/>
  <c r="M28" i="1" s="1"/>
  <c r="I29" i="1"/>
  <c r="F29" i="1"/>
  <c r="G29" i="1" l="1"/>
  <c r="H29" i="1" l="1"/>
  <c r="C30" i="1"/>
  <c r="E30" i="1" s="1"/>
  <c r="K29" i="1"/>
  <c r="L29" i="1" l="1"/>
  <c r="M29" i="1" s="1"/>
  <c r="F30" i="1"/>
  <c r="I30" i="1"/>
  <c r="G30" i="1" l="1"/>
  <c r="H30" i="1" l="1"/>
  <c r="K30" i="1"/>
  <c r="C31" i="1"/>
  <c r="E31" i="1" s="1"/>
  <c r="L30" i="1" l="1"/>
  <c r="M30" i="1" s="1"/>
  <c r="F31" i="1"/>
  <c r="I31" i="1"/>
  <c r="G31" i="1" l="1"/>
  <c r="H31" i="1" l="1"/>
  <c r="C32" i="1"/>
  <c r="E32" i="1" s="1"/>
  <c r="K31" i="1"/>
  <c r="L31" i="1" l="1"/>
  <c r="M31" i="1" s="1"/>
  <c r="F32" i="1"/>
  <c r="I32" i="1"/>
  <c r="G32" i="1" l="1"/>
  <c r="H32" i="1" l="1"/>
  <c r="C33" i="1"/>
  <c r="E33" i="1" s="1"/>
  <c r="K32" i="1"/>
  <c r="L32" i="1" l="1"/>
  <c r="M32" i="1" s="1"/>
  <c r="F33" i="1"/>
  <c r="I33" i="1"/>
  <c r="G33" i="1" l="1"/>
  <c r="K33" i="1" s="1"/>
  <c r="H33" i="1" l="1"/>
  <c r="L33" i="1" s="1"/>
  <c r="M33" i="1" s="1"/>
</calcChain>
</file>

<file path=xl/sharedStrings.xml><?xml version="1.0" encoding="utf-8"?>
<sst xmlns="http://schemas.openxmlformats.org/spreadsheetml/2006/main" count="29" uniqueCount="28">
  <si>
    <t>Jahresanfang</t>
  </si>
  <si>
    <t>Einzahlung</t>
  </si>
  <si>
    <t>Dividende</t>
  </si>
  <si>
    <t>Steuer</t>
  </si>
  <si>
    <t>Kursanstieg</t>
  </si>
  <si>
    <t>Ausschüttungen</t>
  </si>
  <si>
    <t>Sparrate</t>
  </si>
  <si>
    <t>Verkauf Anteile</t>
  </si>
  <si>
    <t>Netto Gesamt</t>
  </si>
  <si>
    <t>pro Monat netto</t>
  </si>
  <si>
    <t xml:space="preserve">Bruttogewinn </t>
  </si>
  <si>
    <t>auf Entnahme</t>
  </si>
  <si>
    <t>Netto Dividende</t>
  </si>
  <si>
    <t>Jahresende</t>
  </si>
  <si>
    <t>Entspar.</t>
  </si>
  <si>
    <t>Spar.</t>
  </si>
  <si>
    <t>(I-((J*0,7)*0,26375)</t>
  </si>
  <si>
    <t>(C*M2)</t>
  </si>
  <si>
    <t>(H+K)</t>
  </si>
  <si>
    <t>Verkauf Anteile nach Steuer</t>
  </si>
  <si>
    <t>(F-G)</t>
  </si>
  <si>
    <t>(C*O2)</t>
  </si>
  <si>
    <t>(C*N2+C+D+H)</t>
  </si>
  <si>
    <t>(12*P2)</t>
  </si>
  <si>
    <t>(=E Vorzeile)</t>
  </si>
  <si>
    <t>(F*0,7)*0,26375</t>
  </si>
  <si>
    <t>(C-C1-Einzahlungen)*M2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</si>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</sst>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17AAA-F3FE-49E5-8653-027106C04865}">
  <dimension ref="A1:P33"/>
  <sheetViews>
    <sheetView tabSelected="1" workbookViewId="0">
      <selection activeCell="M20" sqref="M20"/>
    </sheetView>
  </sheetViews>
  <sheetFormatPr baseColWidth="10" defaultRowHeight="15" x14ac:dyDescent="0.25"/>
  <cols>
    <col min="1" max="1" width="7.7109375" customWidth="1"/>
    <col min="2" max="2" width="14" customWidth="1"/>
    <col min="3" max="3" width="16.28515625" customWidth="1"/>
    <col min="4" max="4" width="11.85546875" customWidth="1"/>
    <col min="5" max="5" width="14.140625" customWidth="1"/>
    <col min="6" max="6" width="15.7109375" customWidth="1"/>
    <col min="7" max="7" width="16.140625" customWidth="1"/>
    <col min="8" max="8" width="15.5703125" customWidth="1"/>
    <col min="9" max="9" width="16.28515625" customWidth="1"/>
    <col min="10" max="10" width="25.28515625" customWidth="1"/>
    <col min="11" max="11" width="25.85546875" customWidth="1"/>
    <col min="12" max="12" width="20.5703125" customWidth="1"/>
    <col min="13" max="13" width="16.28515625" style="3" customWidth="1"/>
    <col min="14" max="14" width="11.42578125" customWidth="1"/>
    <col min="15" max="15" width="16.140625" customWidth="1"/>
  </cols>
  <sheetData>
    <row r="1" spans="1:16" x14ac:dyDescent="0.25">
      <c r="B1" s="1" t="s">
        <v>27</v>
      </c>
      <c r="C1" s="2" t="s">
        <v>0</v>
      </c>
      <c r="D1" s="1" t="s">
        <v>1</v>
      </c>
      <c r="E1" s="2" t="s">
        <v>13</v>
      </c>
      <c r="F1" s="2" t="s">
        <v>2</v>
      </c>
      <c r="G1" s="1" t="s">
        <v>3</v>
      </c>
      <c r="H1" s="1" t="s">
        <v>12</v>
      </c>
      <c r="I1" s="1" t="s">
        <v>7</v>
      </c>
      <c r="J1" s="1" t="s">
        <v>10</v>
      </c>
      <c r="K1" s="1" t="s">
        <v>19</v>
      </c>
      <c r="L1" s="1" t="s">
        <v>8</v>
      </c>
      <c r="M1" s="3" t="s">
        <v>7</v>
      </c>
      <c r="N1" s="3" t="s">
        <v>4</v>
      </c>
      <c r="O1" s="3" t="s">
        <v>5</v>
      </c>
      <c r="P1" s="2" t="s">
        <v>6</v>
      </c>
    </row>
    <row r="2" spans="1:16" x14ac:dyDescent="0.25">
      <c r="B2" s="1"/>
      <c r="C2" s="2" t="s">
        <v>24</v>
      </c>
      <c r="D2" s="1" t="s">
        <v>23</v>
      </c>
      <c r="E2" s="2" t="s">
        <v>22</v>
      </c>
      <c r="F2" s="2" t="s">
        <v>21</v>
      </c>
      <c r="G2" s="1" t="s">
        <v>25</v>
      </c>
      <c r="H2" s="1" t="s">
        <v>20</v>
      </c>
      <c r="I2" s="1"/>
      <c r="J2" s="2" t="s">
        <v>11</v>
      </c>
      <c r="K2" s="1"/>
      <c r="L2" s="1"/>
      <c r="M2" s="6">
        <v>1.4999999999999999E-2</v>
      </c>
      <c r="N2" s="6">
        <v>0.05</v>
      </c>
      <c r="O2" s="6">
        <v>0.02</v>
      </c>
      <c r="P2" s="5">
        <v>2000</v>
      </c>
    </row>
    <row r="3" spans="1:16" x14ac:dyDescent="0.25">
      <c r="A3" s="7" t="s">
        <v>15</v>
      </c>
      <c r="B3" s="4">
        <v>44927</v>
      </c>
      <c r="C3" s="5">
        <v>170000</v>
      </c>
      <c r="D3" s="2">
        <f>12*P2</f>
        <v>24000</v>
      </c>
      <c r="E3" s="2">
        <f>C3*N2+C3+D3+H3</f>
        <v>205272.27499999999</v>
      </c>
      <c r="F3" s="2">
        <f>C3*O2</f>
        <v>3400</v>
      </c>
      <c r="G3" s="2">
        <f>(F3*0.7)*0.26375</f>
        <v>627.72499999999991</v>
      </c>
      <c r="H3" s="2">
        <f>F3-G3</f>
        <v>2772.2750000000001</v>
      </c>
      <c r="I3" s="2"/>
      <c r="J3" s="2"/>
      <c r="K3" s="2"/>
      <c r="L3" s="2"/>
      <c r="N3" s="2"/>
      <c r="O3" s="3"/>
      <c r="P3" s="3"/>
    </row>
    <row r="4" spans="1:16" x14ac:dyDescent="0.25">
      <c r="B4" s="4">
        <v>45292</v>
      </c>
      <c r="C4" s="2">
        <f>E3</f>
        <v>205272.27499999999</v>
      </c>
      <c r="D4" s="2">
        <f>12*P2</f>
        <v>24000</v>
      </c>
      <c r="E4" s="2">
        <f>C4*N2+C4+D4+H4</f>
        <v>242883.36637456249</v>
      </c>
      <c r="F4" s="2">
        <f>C4*O2</f>
        <v>4105.4454999999998</v>
      </c>
      <c r="G4" s="2">
        <f t="shared" ref="G4:G33" si="0">(F4*0.7)*0.26375</f>
        <v>757.96787543749986</v>
      </c>
      <c r="H4" s="2">
        <f t="shared" ref="H4:H18" si="1">F4-G4</f>
        <v>3347.4776245624998</v>
      </c>
      <c r="I4" s="2"/>
      <c r="J4" s="2"/>
      <c r="K4" s="2"/>
      <c r="L4" s="2"/>
      <c r="N4" s="2"/>
      <c r="O4" s="3"/>
      <c r="P4" s="3"/>
    </row>
    <row r="5" spans="1:16" x14ac:dyDescent="0.25">
      <c r="B5" s="4">
        <v>45658</v>
      </c>
      <c r="C5" s="2">
        <f>E4</f>
        <v>242883.36637456249</v>
      </c>
      <c r="D5" s="2">
        <f>12*P2</f>
        <v>24000</v>
      </c>
      <c r="E5" s="2">
        <f>C5*N2+C5+D5+H5</f>
        <v>282988.35519044375</v>
      </c>
      <c r="F5" s="2">
        <f>C5*O2</f>
        <v>4857.66732749125</v>
      </c>
      <c r="G5" s="2">
        <f t="shared" si="0"/>
        <v>896.84683033807198</v>
      </c>
      <c r="H5" s="2">
        <f t="shared" si="1"/>
        <v>3960.8204971531782</v>
      </c>
      <c r="I5" s="2"/>
      <c r="J5" s="2"/>
      <c r="K5" s="2"/>
      <c r="L5" s="2"/>
      <c r="N5" s="2"/>
      <c r="O5" s="3"/>
      <c r="P5" s="3"/>
    </row>
    <row r="6" spans="1:16" x14ac:dyDescent="0.25">
      <c r="B6" s="4">
        <v>46023</v>
      </c>
      <c r="C6" s="2">
        <f t="shared" ref="C6:C19" si="2">E5</f>
        <v>282988.35519044375</v>
      </c>
      <c r="D6" s="2">
        <f>12*P2</f>
        <v>24000</v>
      </c>
      <c r="E6" s="2">
        <f>C6*N2+C6+D6+H6</f>
        <v>325752.6055522341</v>
      </c>
      <c r="F6" s="2">
        <f>C6*O2</f>
        <v>5659.7671038088747</v>
      </c>
      <c r="G6" s="2">
        <f t="shared" si="0"/>
        <v>1044.9345015407134</v>
      </c>
      <c r="H6" s="2">
        <f t="shared" si="1"/>
        <v>4614.8326022681613</v>
      </c>
      <c r="I6" s="2"/>
      <c r="J6" s="2"/>
      <c r="K6" s="2"/>
      <c r="L6" s="2"/>
      <c r="N6" s="2"/>
      <c r="O6" s="3"/>
      <c r="P6" s="3"/>
    </row>
    <row r="7" spans="1:16" x14ac:dyDescent="0.25">
      <c r="B7" s="4">
        <v>46388</v>
      </c>
      <c r="C7" s="2">
        <f t="shared" si="2"/>
        <v>325752.6055522341</v>
      </c>
      <c r="D7" s="2">
        <f>12*P2</f>
        <v>24000</v>
      </c>
      <c r="E7" s="2">
        <f>C7*N2+C7+D7+H7</f>
        <v>371352.44644488889</v>
      </c>
      <c r="F7" s="2">
        <f>C7*O2</f>
        <v>6515.0521110446825</v>
      </c>
      <c r="G7" s="2">
        <f t="shared" si="0"/>
        <v>1202.8414960016241</v>
      </c>
      <c r="H7" s="2">
        <f t="shared" si="1"/>
        <v>5312.2106150430582</v>
      </c>
      <c r="I7" s="2"/>
      <c r="J7" s="2"/>
      <c r="K7" s="2"/>
      <c r="L7" s="2"/>
      <c r="N7" s="2"/>
      <c r="O7" s="3"/>
      <c r="P7" s="3"/>
    </row>
    <row r="8" spans="1:16" x14ac:dyDescent="0.25">
      <c r="B8" s="4">
        <v>46753</v>
      </c>
      <c r="C8" s="2">
        <f t="shared" si="2"/>
        <v>371352.44644488889</v>
      </c>
      <c r="D8" s="2">
        <f>12*P2</f>
        <v>24000</v>
      </c>
      <c r="E8" s="2">
        <f>C8*N2+C8+D8+H8</f>
        <v>419975.8987875334</v>
      </c>
      <c r="F8" s="2">
        <f>C8*O2</f>
        <v>7427.0489288977778</v>
      </c>
      <c r="G8" s="2">
        <f t="shared" si="0"/>
        <v>1371.2189084977522</v>
      </c>
      <c r="H8" s="2">
        <f t="shared" si="1"/>
        <v>6055.8300204000261</v>
      </c>
      <c r="I8" s="2"/>
      <c r="J8" s="2"/>
      <c r="K8" s="2"/>
      <c r="L8" s="2"/>
      <c r="N8" s="2"/>
      <c r="O8" s="3"/>
      <c r="P8" s="3"/>
    </row>
    <row r="9" spans="1:16" x14ac:dyDescent="0.25">
      <c r="B9" s="4">
        <v>47119</v>
      </c>
      <c r="C9" s="2">
        <f t="shared" si="2"/>
        <v>419975.8987875334</v>
      </c>
      <c r="D9" s="2">
        <f>12*P2</f>
        <v>24000</v>
      </c>
      <c r="E9" s="2">
        <f>C9*N2+C9+D9+H9</f>
        <v>471823.45069638774</v>
      </c>
      <c r="F9" s="2">
        <f>C9*O2</f>
        <v>8399.5179757506685</v>
      </c>
      <c r="G9" s="2">
        <f t="shared" si="0"/>
        <v>1550.7610062729671</v>
      </c>
      <c r="H9" s="2">
        <f t="shared" si="1"/>
        <v>6848.7569694777012</v>
      </c>
      <c r="I9" s="2"/>
      <c r="J9" s="2"/>
      <c r="K9" s="2"/>
      <c r="L9" s="2"/>
      <c r="N9" s="2"/>
      <c r="O9" s="3"/>
      <c r="P9" s="3"/>
    </row>
    <row r="10" spans="1:16" x14ac:dyDescent="0.25">
      <c r="B10" s="4">
        <v>47484</v>
      </c>
      <c r="C10" s="2">
        <f t="shared" si="2"/>
        <v>471823.45069638774</v>
      </c>
      <c r="D10" s="2">
        <f>12*P2</f>
        <v>24000</v>
      </c>
      <c r="E10" s="2">
        <f>C10*N2+C10+D10+H10</f>
        <v>527108.8841534385</v>
      </c>
      <c r="F10" s="2">
        <f>C10*O2</f>
        <v>9436.4690139277554</v>
      </c>
      <c r="G10" s="2">
        <f t="shared" si="0"/>
        <v>1742.2080916964117</v>
      </c>
      <c r="H10" s="2">
        <f t="shared" si="1"/>
        <v>7694.260922231344</v>
      </c>
      <c r="I10" s="2"/>
      <c r="J10" s="2"/>
      <c r="K10" s="2"/>
      <c r="L10" s="2"/>
      <c r="N10" s="2"/>
      <c r="O10" s="3"/>
      <c r="P10" s="3"/>
    </row>
    <row r="11" spans="1:16" x14ac:dyDescent="0.25">
      <c r="B11" s="4">
        <v>47849</v>
      </c>
      <c r="C11" s="2">
        <f t="shared" si="2"/>
        <v>527108.8841534385</v>
      </c>
      <c r="D11" s="2">
        <f>12*P2</f>
        <v>24000</v>
      </c>
      <c r="E11" s="2">
        <f>C11*N2+C11+D11+H11</f>
        <v>586060.15648944257</v>
      </c>
      <c r="F11" s="2">
        <f>C11*O2</f>
        <v>10542.17768306877</v>
      </c>
      <c r="G11" s="2">
        <f t="shared" si="0"/>
        <v>1946.3495547365715</v>
      </c>
      <c r="H11" s="2">
        <f t="shared" si="1"/>
        <v>8595.8281283321994</v>
      </c>
      <c r="I11" s="2"/>
      <c r="J11" s="2"/>
      <c r="K11" s="2"/>
      <c r="L11" s="2"/>
      <c r="N11" s="2"/>
      <c r="O11" s="3"/>
      <c r="P11" s="3"/>
    </row>
    <row r="12" spans="1:16" x14ac:dyDescent="0.25">
      <c r="B12" s="4">
        <v>48214</v>
      </c>
      <c r="C12" s="2">
        <f t="shared" si="2"/>
        <v>586060.15648944257</v>
      </c>
      <c r="D12" s="2">
        <f>12*P2</f>
        <v>24000</v>
      </c>
      <c r="E12" s="2">
        <f>C12*N2+C12+D12+H12</f>
        <v>648920.34031586628</v>
      </c>
      <c r="F12" s="2">
        <f>C12*O2</f>
        <v>11721.203129788852</v>
      </c>
      <c r="G12" s="2">
        <f t="shared" si="0"/>
        <v>2164.0271278372666</v>
      </c>
      <c r="H12" s="2">
        <f t="shared" si="1"/>
        <v>9557.1760019515859</v>
      </c>
      <c r="I12" s="2"/>
      <c r="J12" s="2"/>
      <c r="K12" s="2"/>
      <c r="L12" s="2"/>
      <c r="N12" s="2"/>
      <c r="O12" s="3"/>
      <c r="P12" s="3"/>
    </row>
    <row r="13" spans="1:16" x14ac:dyDescent="0.25">
      <c r="B13" s="4">
        <v>48580</v>
      </c>
      <c r="C13" s="2">
        <f t="shared" si="2"/>
        <v>648920.34031586628</v>
      </c>
      <c r="D13" s="2">
        <f>12*P2</f>
        <v>24000</v>
      </c>
      <c r="E13" s="2">
        <f>C13*N2+C13+D13+H13</f>
        <v>715948.62578136066</v>
      </c>
      <c r="F13" s="2">
        <f>C13*O2</f>
        <v>12978.406806317325</v>
      </c>
      <c r="G13" s="2">
        <f t="shared" si="0"/>
        <v>2396.1383566163358</v>
      </c>
      <c r="H13" s="2">
        <f t="shared" si="1"/>
        <v>10582.26844970099</v>
      </c>
      <c r="I13" s="2"/>
      <c r="J13" s="2"/>
      <c r="K13" s="2"/>
      <c r="L13" s="2"/>
      <c r="N13" s="2"/>
      <c r="O13" s="3"/>
      <c r="P13" s="3"/>
    </row>
    <row r="14" spans="1:16" x14ac:dyDescent="0.25">
      <c r="B14" s="4">
        <v>48945</v>
      </c>
      <c r="C14" s="2">
        <f t="shared" si="2"/>
        <v>715948.62578136066</v>
      </c>
      <c r="D14" s="2">
        <f>12*P2</f>
        <v>24000</v>
      </c>
      <c r="E14" s="2">
        <f>C14*N2+C14+D14+H14</f>
        <v>787421.38928535825</v>
      </c>
      <c r="F14" s="2">
        <f>C14*O2</f>
        <v>14318.972515627214</v>
      </c>
      <c r="G14" s="2">
        <f t="shared" si="0"/>
        <v>2643.6403006976743</v>
      </c>
      <c r="H14" s="2">
        <f t="shared" si="1"/>
        <v>11675.33221492954</v>
      </c>
      <c r="I14" s="2"/>
      <c r="J14" s="2"/>
      <c r="K14" s="2"/>
      <c r="L14" s="2"/>
      <c r="N14" s="2"/>
      <c r="O14" s="3"/>
      <c r="P14" s="3"/>
    </row>
    <row r="15" spans="1:16" x14ac:dyDescent="0.25">
      <c r="B15" s="4">
        <v>49310</v>
      </c>
      <c r="C15" s="2">
        <f t="shared" si="2"/>
        <v>787421.38928535825</v>
      </c>
      <c r="D15" s="2">
        <f>12*P2</f>
        <v>24000</v>
      </c>
      <c r="E15" s="2">
        <f>C15*N2+C15+D15+H15</f>
        <v>863633.33305539715</v>
      </c>
      <c r="F15" s="2">
        <f>C15*O2</f>
        <v>15748.427785707165</v>
      </c>
      <c r="G15" s="2">
        <f t="shared" si="0"/>
        <v>2907.5534799361849</v>
      </c>
      <c r="H15" s="2">
        <f t="shared" si="1"/>
        <v>12840.87430577098</v>
      </c>
      <c r="I15" s="2"/>
      <c r="J15" s="2"/>
      <c r="K15" s="2"/>
      <c r="L15" s="2"/>
      <c r="N15" s="2"/>
      <c r="O15" s="3"/>
      <c r="P15" s="3"/>
    </row>
    <row r="16" spans="1:16" x14ac:dyDescent="0.25">
      <c r="B16" s="4">
        <v>49675</v>
      </c>
      <c r="C16" s="2">
        <f t="shared" si="2"/>
        <v>863633.33305539715</v>
      </c>
      <c r="D16" s="2">
        <f>12*P2</f>
        <v>24000</v>
      </c>
      <c r="E16" s="2">
        <f>C16*N2+C16+D16+H16</f>
        <v>944898.70028696791</v>
      </c>
      <c r="F16" s="2">
        <f>C16*O2</f>
        <v>17272.666661107942</v>
      </c>
      <c r="G16" s="2">
        <f t="shared" si="0"/>
        <v>3188.9660823070535</v>
      </c>
      <c r="H16" s="2">
        <f t="shared" si="1"/>
        <v>14083.700578800888</v>
      </c>
      <c r="I16" s="2"/>
      <c r="J16" s="2"/>
      <c r="K16" s="2"/>
      <c r="L16" s="2"/>
      <c r="N16" s="2"/>
      <c r="O16" s="3"/>
      <c r="P16" s="3"/>
    </row>
    <row r="17" spans="1:16" x14ac:dyDescent="0.25">
      <c r="B17" s="4">
        <v>50041</v>
      </c>
      <c r="C17" s="2">
        <f t="shared" si="2"/>
        <v>944898.70028696791</v>
      </c>
      <c r="D17" s="2">
        <f>12*P2</f>
        <v>24000</v>
      </c>
      <c r="E17" s="2">
        <f>C17*N2+C17+D17+H17</f>
        <v>1031552.570856246</v>
      </c>
      <c r="F17" s="2">
        <f>C17*O2</f>
        <v>18897.974005739357</v>
      </c>
      <c r="G17" s="2">
        <f t="shared" si="0"/>
        <v>3489.0384508096286</v>
      </c>
      <c r="H17" s="2">
        <f t="shared" si="1"/>
        <v>15408.935554929729</v>
      </c>
      <c r="I17" s="2"/>
      <c r="J17" s="2"/>
      <c r="K17" s="2"/>
      <c r="L17" s="2"/>
      <c r="N17" s="2"/>
      <c r="O17" s="3"/>
      <c r="P17" s="3"/>
    </row>
    <row r="18" spans="1:16" x14ac:dyDescent="0.25">
      <c r="B18" s="4">
        <v>50406</v>
      </c>
      <c r="C18" s="2">
        <f t="shared" si="2"/>
        <v>1031552.570856246</v>
      </c>
      <c r="D18" s="2">
        <f>12*P2</f>
        <v>24000</v>
      </c>
      <c r="E18" s="2">
        <f>C18*N2+C18+D18+H18</f>
        <v>1123952.2429482965</v>
      </c>
      <c r="F18" s="2">
        <f>C18*O2</f>
        <v>20631.05141712492</v>
      </c>
      <c r="G18" s="2">
        <f t="shared" si="0"/>
        <v>3809.007867886688</v>
      </c>
      <c r="H18" s="2">
        <f t="shared" si="1"/>
        <v>16822.043549238231</v>
      </c>
      <c r="I18" s="2" t="s">
        <v>17</v>
      </c>
      <c r="J18" s="2" t="s">
        <v>26</v>
      </c>
      <c r="K18" s="2" t="s">
        <v>16</v>
      </c>
      <c r="L18" s="2" t="s">
        <v>18</v>
      </c>
      <c r="M18" s="3" t="s">
        <v>9</v>
      </c>
      <c r="N18" s="2"/>
      <c r="O18" s="3"/>
      <c r="P18" s="3"/>
    </row>
    <row r="19" spans="1:16" x14ac:dyDescent="0.25">
      <c r="A19" s="7" t="s">
        <v>14</v>
      </c>
      <c r="B19" s="4">
        <v>50771</v>
      </c>
      <c r="C19" s="2">
        <f t="shared" si="2"/>
        <v>1123952.2429482965</v>
      </c>
      <c r="D19" s="2">
        <v>0</v>
      </c>
      <c r="E19" s="2">
        <f>C19*N2+C19+D19</f>
        <v>1180149.8550957113</v>
      </c>
      <c r="F19" s="2">
        <f>C19*O2</f>
        <v>22479.044858965932</v>
      </c>
      <c r="G19" s="2">
        <f t="shared" si="0"/>
        <v>4150.1936570865846</v>
      </c>
      <c r="H19" s="2">
        <f>F19-G19</f>
        <v>18328.851201879348</v>
      </c>
      <c r="I19" s="2">
        <f>C19*M2</f>
        <v>16859.283644224448</v>
      </c>
      <c r="J19" s="2">
        <f>(C19-C3-SUM(D3:D19))*M2</f>
        <v>8549.2836442244461</v>
      </c>
      <c r="K19" s="2">
        <f>I19-((J19*0.7)*0.26375)</f>
        <v>15280.87215140951</v>
      </c>
      <c r="L19" s="2">
        <f t="shared" ref="L19:L33" si="3">H19+K19</f>
        <v>33609.723353288857</v>
      </c>
      <c r="M19" s="5">
        <f>L19/12</f>
        <v>2800.8102794407382</v>
      </c>
      <c r="N19" s="2"/>
      <c r="O19" s="3"/>
      <c r="P19" s="3"/>
    </row>
    <row r="20" spans="1:16" x14ac:dyDescent="0.25">
      <c r="B20" s="4">
        <v>51136</v>
      </c>
      <c r="C20" s="2">
        <f>E19-I19</f>
        <v>1163290.5714514868</v>
      </c>
      <c r="D20" s="2">
        <v>0</v>
      </c>
      <c r="E20" s="2">
        <f>C20*N2+C20+D20</f>
        <v>1221455.100024061</v>
      </c>
      <c r="F20" s="2">
        <f>C20*O2</f>
        <v>23265.811429029734</v>
      </c>
      <c r="G20" s="2">
        <f t="shared" si="0"/>
        <v>4295.4504350846137</v>
      </c>
      <c r="H20" s="2">
        <f t="shared" ref="H20:H33" si="4">F20-G20</f>
        <v>18970.36099394512</v>
      </c>
      <c r="I20" s="2">
        <f>C20*M2</f>
        <v>17449.3585717723</v>
      </c>
      <c r="J20" s="2">
        <f>(C20-C3-SUM(D3:D20))*M2</f>
        <v>9139.3585717723017</v>
      </c>
      <c r="K20" s="2">
        <f t="shared" ref="K20:K33" si="5">I20-((J20*0.7)*0.26375)</f>
        <v>15762.004495458839</v>
      </c>
      <c r="L20" s="2">
        <f t="shared" si="3"/>
        <v>34732.365489403957</v>
      </c>
      <c r="M20" s="5">
        <f t="shared" ref="M20:M33" si="6">L20/12</f>
        <v>2894.3637907836633</v>
      </c>
    </row>
    <row r="21" spans="1:16" x14ac:dyDescent="0.25">
      <c r="B21" s="4">
        <v>51502</v>
      </c>
      <c r="C21" s="2">
        <f t="shared" ref="C21:C33" si="7">E20-I20</f>
        <v>1204005.7414522888</v>
      </c>
      <c r="D21" s="2">
        <v>0</v>
      </c>
      <c r="E21" s="2">
        <f>C21*N2+C21+D21</f>
        <v>1264206.0285249033</v>
      </c>
      <c r="F21" s="2">
        <f>C21*O2</f>
        <v>24080.114829045775</v>
      </c>
      <c r="G21" s="2">
        <f t="shared" si="0"/>
        <v>4445.7912003125757</v>
      </c>
      <c r="H21" s="2">
        <f t="shared" si="4"/>
        <v>19634.3236287332</v>
      </c>
      <c r="I21" s="2">
        <f>C21*M2</f>
        <v>18060.08612178433</v>
      </c>
      <c r="J21" s="2">
        <f>(C21-C3-SUM(D3:D21))*M2</f>
        <v>9750.0861217843321</v>
      </c>
      <c r="K21" s="2">
        <f t="shared" si="5"/>
        <v>16259.976471549899</v>
      </c>
      <c r="L21" s="2">
        <f t="shared" si="3"/>
        <v>35894.300100283101</v>
      </c>
      <c r="M21" s="5">
        <f t="shared" si="6"/>
        <v>2991.1916750235919</v>
      </c>
    </row>
    <row r="22" spans="1:16" x14ac:dyDescent="0.25">
      <c r="B22" s="4">
        <v>51867</v>
      </c>
      <c r="C22" s="2">
        <f t="shared" si="7"/>
        <v>1246145.9424031191</v>
      </c>
      <c r="D22" s="2">
        <v>0</v>
      </c>
      <c r="E22" s="2">
        <f>C22*N2+C22+D22</f>
        <v>1308453.2395232751</v>
      </c>
      <c r="F22" s="2">
        <f>C22*O2</f>
        <v>24922.918848062382</v>
      </c>
      <c r="G22" s="2">
        <f t="shared" si="0"/>
        <v>4601.3938923235164</v>
      </c>
      <c r="H22" s="2">
        <f t="shared" si="4"/>
        <v>20321.524955738867</v>
      </c>
      <c r="I22" s="2">
        <f>C22*M2</f>
        <v>18692.189136046785</v>
      </c>
      <c r="J22" s="2">
        <f>(C22-C3-SUM(D3:D22))*M2</f>
        <v>10382.189136046785</v>
      </c>
      <c r="K22" s="2">
        <f t="shared" si="5"/>
        <v>16775.377466804148</v>
      </c>
      <c r="L22" s="2">
        <f t="shared" si="3"/>
        <v>37096.902422543018</v>
      </c>
      <c r="M22" s="5">
        <f t="shared" si="6"/>
        <v>3091.4085352119182</v>
      </c>
    </row>
    <row r="23" spans="1:16" x14ac:dyDescent="0.25">
      <c r="B23" s="4">
        <v>52232</v>
      </c>
      <c r="C23" s="2">
        <f t="shared" si="7"/>
        <v>1289761.0503872284</v>
      </c>
      <c r="D23" s="2">
        <v>0</v>
      </c>
      <c r="E23" s="2">
        <f>C23*N2+C23+D23</f>
        <v>1354249.1029065899</v>
      </c>
      <c r="F23" s="2">
        <f>C23*O2</f>
        <v>25795.221007744567</v>
      </c>
      <c r="G23" s="2">
        <f t="shared" si="0"/>
        <v>4762.4426785548403</v>
      </c>
      <c r="H23" s="2">
        <f t="shared" si="4"/>
        <v>21032.778329189729</v>
      </c>
      <c r="I23" s="2">
        <f>C23*M2</f>
        <v>19346.415755808426</v>
      </c>
      <c r="J23" s="2">
        <f>(C23-C3-SUM(D3:D23))*M2</f>
        <v>11036.415755808424</v>
      </c>
      <c r="K23" s="2">
        <f t="shared" si="5"/>
        <v>17308.817496892298</v>
      </c>
      <c r="L23" s="2">
        <f t="shared" si="3"/>
        <v>38341.595826082026</v>
      </c>
      <c r="M23" s="5">
        <f t="shared" si="6"/>
        <v>3195.1329855068357</v>
      </c>
    </row>
    <row r="24" spans="1:16" x14ac:dyDescent="0.25">
      <c r="B24" s="4">
        <v>52597</v>
      </c>
      <c r="C24" s="2">
        <f t="shared" si="7"/>
        <v>1334902.6871507815</v>
      </c>
      <c r="D24" s="2">
        <v>0</v>
      </c>
      <c r="E24" s="2">
        <f>C24*N2+C24+D24</f>
        <v>1401647.8215083205</v>
      </c>
      <c r="F24" s="2">
        <f>C24*O2</f>
        <v>26698.053743015629</v>
      </c>
      <c r="G24" s="2">
        <f t="shared" si="0"/>
        <v>4929.1281723042594</v>
      </c>
      <c r="H24" s="2">
        <f t="shared" si="4"/>
        <v>21768.92557071137</v>
      </c>
      <c r="I24" s="2">
        <f>C24*M2</f>
        <v>20023.540307261723</v>
      </c>
      <c r="J24" s="2">
        <f>(C24-C3-SUM(D3:D24))*M2</f>
        <v>11713.540307261723</v>
      </c>
      <c r="K24" s="2">
        <f t="shared" si="5"/>
        <v>17860.927928033529</v>
      </c>
      <c r="L24" s="2">
        <f t="shared" si="3"/>
        <v>39629.853498744895</v>
      </c>
      <c r="M24" s="5">
        <f t="shared" si="6"/>
        <v>3302.4877915620746</v>
      </c>
    </row>
    <row r="25" spans="1:16" x14ac:dyDescent="0.25">
      <c r="B25" s="4">
        <v>52963</v>
      </c>
      <c r="C25" s="2">
        <f t="shared" si="7"/>
        <v>1381624.2812010588</v>
      </c>
      <c r="D25" s="2">
        <v>0</v>
      </c>
      <c r="E25" s="2">
        <f>C25*N2+C25+D25</f>
        <v>1450705.4952611118</v>
      </c>
      <c r="F25" s="2">
        <f>C25*O2</f>
        <v>27632.485624021178</v>
      </c>
      <c r="G25" s="2">
        <f t="shared" si="0"/>
        <v>5101.6476583349086</v>
      </c>
      <c r="H25" s="2">
        <f t="shared" si="4"/>
        <v>22530.837965686267</v>
      </c>
      <c r="I25" s="2">
        <f>C25*M2</f>
        <v>20724.364218015882</v>
      </c>
      <c r="J25" s="2">
        <f>(C25-C3-SUM(D3:D25))*M2</f>
        <v>12414.36421801588</v>
      </c>
      <c r="K25" s="2">
        <f t="shared" si="5"/>
        <v>18432.3622242647</v>
      </c>
      <c r="L25" s="2">
        <f t="shared" si="3"/>
        <v>40963.200189950963</v>
      </c>
      <c r="M25" s="5">
        <f t="shared" si="6"/>
        <v>3413.6000158292468</v>
      </c>
    </row>
    <row r="26" spans="1:16" x14ac:dyDescent="0.25">
      <c r="B26" s="4">
        <v>53328</v>
      </c>
      <c r="C26" s="2">
        <f t="shared" si="7"/>
        <v>1429981.1310430958</v>
      </c>
      <c r="D26" s="2">
        <v>0</v>
      </c>
      <c r="E26" s="2">
        <f>C26*N2+C26+D26</f>
        <v>1501480.1875952506</v>
      </c>
      <c r="F26" s="2">
        <f>C26*O2</f>
        <v>28599.622620861919</v>
      </c>
      <c r="G26" s="2">
        <f t="shared" si="0"/>
        <v>5280.2053263766311</v>
      </c>
      <c r="H26" s="2">
        <f t="shared" si="4"/>
        <v>23319.417294485287</v>
      </c>
      <c r="I26" s="2">
        <f>C26*M2</f>
        <v>21449.716965646436</v>
      </c>
      <c r="J26" s="2">
        <f>(C26-C3-SUM(D3:D26))*M2</f>
        <v>13139.716965646438</v>
      </c>
      <c r="K26" s="2">
        <f t="shared" si="5"/>
        <v>19023.796720863964</v>
      </c>
      <c r="L26" s="2">
        <f t="shared" si="3"/>
        <v>42343.214015349251</v>
      </c>
      <c r="M26" s="5">
        <f t="shared" si="6"/>
        <v>3528.6011679457711</v>
      </c>
    </row>
    <row r="27" spans="1:16" x14ac:dyDescent="0.25">
      <c r="B27" s="4">
        <v>53693</v>
      </c>
      <c r="C27" s="2">
        <f t="shared" si="7"/>
        <v>1480030.4706296041</v>
      </c>
      <c r="D27" s="2">
        <v>0</v>
      </c>
      <c r="E27" s="2">
        <f>C27*N2+C27+D27</f>
        <v>1554031.9941610843</v>
      </c>
      <c r="F27" s="2">
        <f>C27*O2</f>
        <v>29600.609412592083</v>
      </c>
      <c r="G27" s="2">
        <f t="shared" si="0"/>
        <v>5465.0125127998126</v>
      </c>
      <c r="H27" s="2">
        <f t="shared" si="4"/>
        <v>24135.596899792268</v>
      </c>
      <c r="I27" s="2">
        <f>C27*M2</f>
        <v>22200.457059444059</v>
      </c>
      <c r="J27" s="2">
        <f>(C27-C3-SUM(D3:D27))*M2</f>
        <v>13890.457059444061</v>
      </c>
      <c r="K27" s="2">
        <f t="shared" si="5"/>
        <v>19635.931424844199</v>
      </c>
      <c r="L27" s="2">
        <f t="shared" si="3"/>
        <v>43771.528324636471</v>
      </c>
      <c r="M27" s="5">
        <f t="shared" si="6"/>
        <v>3647.6273603863724</v>
      </c>
    </row>
    <row r="28" spans="1:16" x14ac:dyDescent="0.25">
      <c r="B28" s="4">
        <v>54058</v>
      </c>
      <c r="C28" s="2">
        <f t="shared" si="7"/>
        <v>1531831.5371016401</v>
      </c>
      <c r="D28" s="2">
        <v>0</v>
      </c>
      <c r="E28" s="2">
        <f>C28*N2+C28+D28</f>
        <v>1608423.1139567222</v>
      </c>
      <c r="F28" s="2">
        <f>C28*O2</f>
        <v>30636.630742032805</v>
      </c>
      <c r="G28" s="2">
        <f t="shared" si="0"/>
        <v>5656.2879507478065</v>
      </c>
      <c r="H28" s="2">
        <f t="shared" si="4"/>
        <v>24980.342791284998</v>
      </c>
      <c r="I28" s="2">
        <f>C28*M2</f>
        <v>22977.473056524603</v>
      </c>
      <c r="J28" s="2">
        <f>(C28-C3-SUM(D3:D28))*M2</f>
        <v>14667.473056524601</v>
      </c>
      <c r="K28" s="2">
        <f t="shared" si="5"/>
        <v>20269.490843463747</v>
      </c>
      <c r="L28" s="2">
        <f t="shared" si="3"/>
        <v>45249.833634748749</v>
      </c>
      <c r="M28" s="5">
        <f t="shared" si="6"/>
        <v>3770.8194695623956</v>
      </c>
    </row>
    <row r="29" spans="1:16" x14ac:dyDescent="0.25">
      <c r="B29" s="4">
        <v>54424</v>
      </c>
      <c r="C29" s="2">
        <f t="shared" si="7"/>
        <v>1585445.6409001977</v>
      </c>
      <c r="D29" s="2">
        <v>0</v>
      </c>
      <c r="E29" s="2">
        <f>C29*N2+C29+D29</f>
        <v>1664717.9229452075</v>
      </c>
      <c r="F29" s="2">
        <f>C29*O2</f>
        <v>31708.912818003955</v>
      </c>
      <c r="G29" s="2">
        <f t="shared" si="0"/>
        <v>5854.2580290239803</v>
      </c>
      <c r="H29" s="2">
        <f t="shared" si="4"/>
        <v>25854.654788979977</v>
      </c>
      <c r="I29" s="2">
        <f>C29*M2</f>
        <v>23781.684613502963</v>
      </c>
      <c r="J29" s="2">
        <f>(C29-C3-SUM(D3:D29))*M2</f>
        <v>15471.684613502965</v>
      </c>
      <c r="K29" s="2">
        <f t="shared" si="5"/>
        <v>20925.224841734977</v>
      </c>
      <c r="L29" s="2">
        <f t="shared" si="3"/>
        <v>46779.879630714953</v>
      </c>
      <c r="M29" s="5">
        <f t="shared" si="6"/>
        <v>3898.3233025595796</v>
      </c>
    </row>
    <row r="30" spans="1:16" x14ac:dyDescent="0.25">
      <c r="B30" s="4">
        <v>54789</v>
      </c>
      <c r="C30" s="2">
        <f t="shared" si="7"/>
        <v>1640936.2383317044</v>
      </c>
      <c r="D30" s="2">
        <v>0</v>
      </c>
      <c r="E30" s="2">
        <f>C30*N2+C30+D30</f>
        <v>1722983.0502482897</v>
      </c>
      <c r="F30" s="2">
        <f>C30*O2</f>
        <v>32818.724766634092</v>
      </c>
      <c r="G30" s="2">
        <f t="shared" si="0"/>
        <v>6059.1570600398181</v>
      </c>
      <c r="H30" s="2">
        <f t="shared" si="4"/>
        <v>26759.567706594273</v>
      </c>
      <c r="I30" s="2">
        <f>C30*M2</f>
        <v>24614.043574975563</v>
      </c>
      <c r="J30" s="2">
        <f>(C30-C3-SUM(D3:D30))*M2</f>
        <v>16304.043574975565</v>
      </c>
      <c r="K30" s="2">
        <f t="shared" si="5"/>
        <v>21603.9095299457</v>
      </c>
      <c r="L30" s="2">
        <f t="shared" si="3"/>
        <v>48363.477236539969</v>
      </c>
      <c r="M30" s="5">
        <f t="shared" si="6"/>
        <v>4030.2897697116641</v>
      </c>
    </row>
    <row r="31" spans="1:16" x14ac:dyDescent="0.25">
      <c r="B31" s="4">
        <v>55154</v>
      </c>
      <c r="C31" s="2">
        <f t="shared" si="7"/>
        <v>1698369.0066733141</v>
      </c>
      <c r="D31" s="2">
        <v>0</v>
      </c>
      <c r="E31" s="2">
        <f>C31*N2+C31+D31</f>
        <v>1783287.4570069797</v>
      </c>
      <c r="F31" s="2">
        <f>C31*O2</f>
        <v>33967.380133466286</v>
      </c>
      <c r="G31" s="2">
        <f t="shared" si="0"/>
        <v>6271.2275571412129</v>
      </c>
      <c r="H31" s="2">
        <f t="shared" si="4"/>
        <v>27696.152576325072</v>
      </c>
      <c r="I31" s="2">
        <f>C31*M2</f>
        <v>25475.535100099711</v>
      </c>
      <c r="J31" s="2">
        <f>(C31-C3-SUM(D3:D31))*M2</f>
        <v>17165.535100099711</v>
      </c>
      <c r="K31" s="2">
        <f t="shared" si="5"/>
        <v>22306.348182243801</v>
      </c>
      <c r="L31" s="2">
        <f t="shared" si="3"/>
        <v>50002.500758568873</v>
      </c>
      <c r="M31" s="5">
        <f t="shared" si="6"/>
        <v>4166.8750632140727</v>
      </c>
    </row>
    <row r="32" spans="1:16" x14ac:dyDescent="0.25">
      <c r="B32" s="4">
        <v>55519</v>
      </c>
      <c r="C32" s="2">
        <f t="shared" si="7"/>
        <v>1757811.9219068801</v>
      </c>
      <c r="D32" s="2">
        <v>0</v>
      </c>
      <c r="E32" s="2">
        <f>C32*N2+C32+D32</f>
        <v>1845702.5180022242</v>
      </c>
      <c r="F32" s="2">
        <f>C32*O2</f>
        <v>35156.238438137603</v>
      </c>
      <c r="G32" s="2">
        <f t="shared" si="0"/>
        <v>6490.7205216411539</v>
      </c>
      <c r="H32" s="2">
        <f t="shared" si="4"/>
        <v>28665.51791649645</v>
      </c>
      <c r="I32" s="2">
        <f>C32*M2</f>
        <v>26367.178828603199</v>
      </c>
      <c r="J32" s="2">
        <f>(C32-C3-SUM(D3:D32))*M2</f>
        <v>18057.178828603202</v>
      </c>
      <c r="K32" s="2">
        <f t="shared" si="5"/>
        <v>23033.372187372333</v>
      </c>
      <c r="L32" s="2">
        <f t="shared" si="3"/>
        <v>51698.890103868784</v>
      </c>
      <c r="M32" s="5">
        <f t="shared" si="6"/>
        <v>4308.2408419890653</v>
      </c>
    </row>
    <row r="33" spans="2:13" x14ac:dyDescent="0.25">
      <c r="B33" s="4">
        <v>55885</v>
      </c>
      <c r="C33" s="2">
        <f t="shared" si="7"/>
        <v>1819335.339173621</v>
      </c>
      <c r="D33" s="2">
        <v>0</v>
      </c>
      <c r="E33" s="2">
        <f>C33*N2+C33+D33</f>
        <v>1910302.106132302</v>
      </c>
      <c r="F33" s="2">
        <f>C33*O2</f>
        <v>36386.706783472422</v>
      </c>
      <c r="G33" s="2">
        <f t="shared" si="0"/>
        <v>6717.8957398985949</v>
      </c>
      <c r="H33" s="2">
        <f t="shared" si="4"/>
        <v>29668.811043573827</v>
      </c>
      <c r="I33" s="2">
        <f>C33*M2</f>
        <v>27290.030087604315</v>
      </c>
      <c r="J33" s="2">
        <f>(C33-C3-SUM(D3:D33))*M2</f>
        <v>18980.030087604315</v>
      </c>
      <c r="K33" s="2">
        <f t="shared" si="5"/>
        <v>23785.842032680368</v>
      </c>
      <c r="L33" s="2">
        <f t="shared" si="3"/>
        <v>53454.653076254195</v>
      </c>
      <c r="M33" s="5">
        <f t="shared" si="6"/>
        <v>4454.5544230211826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Endrich</dc:creator>
  <cp:lastModifiedBy>Michael Endrich</cp:lastModifiedBy>
  <dcterms:created xsi:type="dcterms:W3CDTF">2023-03-10T14:36:50Z</dcterms:created>
  <dcterms:modified xsi:type="dcterms:W3CDTF">2023-03-10T20:25:55Z</dcterms:modified>
</cp:coreProperties>
</file>