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B2C53C54-26F9-4E43-97E1-1FE7D0D075AA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WPFRebalancing" sheetId="2" r:id="rId1"/>
    <sheet name="Tabelle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B11" i="2"/>
  <c r="B12" i="2"/>
  <c r="W12" i="2"/>
  <c r="B13" i="2"/>
  <c r="W13" i="2"/>
  <c r="W15" i="2" l="1"/>
  <c r="W14" i="2"/>
  <c r="T17" i="2" l="1"/>
  <c r="T19" i="2"/>
  <c r="T20" i="2"/>
  <c r="T15" i="2" l="1"/>
  <c r="T14" i="2"/>
  <c r="T12" i="2"/>
  <c r="D13" i="2"/>
  <c r="F4" i="2" s="1"/>
  <c r="T13" i="2"/>
  <c r="F3" i="2" l="1"/>
  <c r="U12" i="2" s="1"/>
  <c r="F5" i="2"/>
  <c r="U13" i="2"/>
  <c r="H13" i="2"/>
  <c r="F7" i="2"/>
  <c r="F8" i="2"/>
  <c r="F9" i="2"/>
  <c r="F6" i="2"/>
  <c r="U14" i="2" l="1"/>
  <c r="F12" i="2"/>
  <c r="U17" i="2"/>
  <c r="H9" i="2"/>
  <c r="H8" i="2"/>
  <c r="H3" i="2"/>
  <c r="H4" i="2"/>
  <c r="H5" i="2"/>
  <c r="H6" i="2"/>
  <c r="H7" i="2"/>
  <c r="U15" i="2"/>
  <c r="U20" i="2"/>
  <c r="F11" i="2"/>
  <c r="F13" i="2" s="1"/>
  <c r="C17" i="2"/>
  <c r="U19" i="2"/>
  <c r="I9" i="2" l="1"/>
  <c r="J9" i="2"/>
  <c r="K9" i="2" s="1"/>
  <c r="I7" i="2"/>
  <c r="J7" i="2"/>
  <c r="K7" i="2" s="1"/>
  <c r="J6" i="2"/>
  <c r="K6" i="2" s="1"/>
  <c r="I6" i="2"/>
  <c r="I5" i="2"/>
  <c r="J5" i="2"/>
  <c r="K5" i="2" s="1"/>
  <c r="I4" i="2"/>
  <c r="J4" i="2"/>
  <c r="K4" i="2" s="1"/>
  <c r="I3" i="2"/>
  <c r="J3" i="2"/>
  <c r="I8" i="2"/>
  <c r="J8" i="2"/>
  <c r="K8" i="2" s="1"/>
  <c r="J12" i="2" l="1"/>
  <c r="K3" i="2"/>
  <c r="I13" i="2"/>
</calcChain>
</file>

<file path=xl/sharedStrings.xml><?xml version="1.0" encoding="utf-8"?>
<sst xmlns="http://schemas.openxmlformats.org/spreadsheetml/2006/main" count="35" uniqueCount="34">
  <si>
    <t>Ausschüttungen</t>
  </si>
  <si>
    <t>Frisches Kapital</t>
  </si>
  <si>
    <t>Gesamt</t>
  </si>
  <si>
    <t>DB X-TRACKERS MSCI EMERGING MARKETS</t>
  </si>
  <si>
    <t>COMSTAGE ETF MSCI PACIFIC</t>
  </si>
  <si>
    <t xml:space="preserve">ComStage ETF MSCI North America </t>
  </si>
  <si>
    <t>iShares STOXX Europe 600 (DE)</t>
  </si>
  <si>
    <t>Kauf/ Verkauf</t>
  </si>
  <si>
    <t>gewünschte Aufteilung</t>
  </si>
  <si>
    <t>derzeitige Bewertung</t>
  </si>
  <si>
    <t>BIP in %</t>
  </si>
  <si>
    <t>Anlageklasse</t>
  </si>
  <si>
    <t>Lyxor MTS Global</t>
  </si>
  <si>
    <t>neues Portfolio</t>
  </si>
  <si>
    <t>aktuelles Portfolio</t>
  </si>
  <si>
    <t>Portfolioplan</t>
  </si>
  <si>
    <t>Covered Bond</t>
  </si>
  <si>
    <t>Bond RK1</t>
  </si>
  <si>
    <t>E.M Bond</t>
  </si>
  <si>
    <t>Bond RK2</t>
  </si>
  <si>
    <t>E.M</t>
  </si>
  <si>
    <t>Pazific</t>
  </si>
  <si>
    <t>North America</t>
  </si>
  <si>
    <t>Europa</t>
  </si>
  <si>
    <t>RK1+2</t>
  </si>
  <si>
    <t>Arero Bip</t>
  </si>
  <si>
    <t>Bip Gewichtung</t>
  </si>
  <si>
    <t>Equity</t>
  </si>
  <si>
    <t>RK3</t>
  </si>
  <si>
    <t>Relative to Total</t>
  </si>
  <si>
    <t>Relative to Asset</t>
  </si>
  <si>
    <t>iShares Markit iBoxx EUR Covered Bond (DE)</t>
  </si>
  <si>
    <t>DB X-TRACKERS EMERGING MARKETS LIQUID EUROBOND</t>
  </si>
  <si>
    <t>Aktuell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</si>
</sst>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_ ;[Red]\-#,##0.00\ "/>
    <numFmt numFmtId="165" formatCode="_-&quot;€&quot;\ * #,##0_-;\-&quot;€&quot;\ * #,##0_-;_-&quot;€&quot;\ * &quot;-&quot;??_-;_-@_-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b/>
      <sz val="10"/>
      <color indexed="9"/>
      <name val="Tahoma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  <xf numFmtId="0" fontId="1" fillId="0" borderId="0"/>
    <xf numFmtId="0" fontId="1" fillId="0" borderId="0"/>
  </cellStyleXfs>
  <cellXfs count="67">
    <xf numFmtId="0" fontId="0" fillId="0" borderId="0" xfId="0"/>
    <xf numFmtId="10" fontId="0" fillId="0" borderId="0" xfId="0" applyNumberFormat="1"/>
    <xf numFmtId="4" fontId="5" fillId="0" borderId="0" xfId="4" applyNumberFormat="1" applyFont="1"/>
    <xf numFmtId="0" fontId="1" fillId="0" borderId="0" xfId="5"/>
    <xf numFmtId="164" fontId="0" fillId="0" borderId="0" xfId="0" applyNumberFormat="1"/>
    <xf numFmtId="0" fontId="6" fillId="0" borderId="0" xfId="6" applyFont="1"/>
    <xf numFmtId="10" fontId="5" fillId="0" borderId="0" xfId="4" applyNumberFormat="1" applyFont="1"/>
    <xf numFmtId="0" fontId="5" fillId="0" borderId="0" xfId="4" applyFont="1"/>
    <xf numFmtId="0" fontId="7" fillId="4" borderId="3" xfId="0" applyFont="1" applyFill="1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4" borderId="8" xfId="0" applyFill="1" applyBorder="1"/>
    <xf numFmtId="165" fontId="4" fillId="4" borderId="9" xfId="0" applyNumberFormat="1" applyFont="1" applyFill="1" applyBorder="1"/>
    <xf numFmtId="9" fontId="4" fillId="4" borderId="9" xfId="0" applyNumberFormat="1" applyFont="1" applyFill="1" applyBorder="1" applyAlignment="1">
      <alignment horizontal="center"/>
    </xf>
    <xf numFmtId="165" fontId="7" fillId="4" borderId="10" xfId="0" applyNumberFormat="1" applyFont="1" applyFill="1" applyBorder="1"/>
    <xf numFmtId="9" fontId="4" fillId="4" borderId="11" xfId="0" applyNumberFormat="1" applyFont="1" applyFill="1" applyBorder="1" applyAlignment="1">
      <alignment horizontal="center"/>
    </xf>
    <xf numFmtId="165" fontId="7" fillId="4" borderId="13" xfId="1" applyNumberFormat="1" applyFont="1" applyFill="1" applyBorder="1" applyProtection="1"/>
    <xf numFmtId="9" fontId="4" fillId="4" borderId="8" xfId="0" applyNumberFormat="1" applyFont="1" applyFill="1" applyBorder="1" applyAlignment="1">
      <alignment horizontal="center"/>
    </xf>
    <xf numFmtId="0" fontId="0" fillId="4" borderId="10" xfId="0" applyFill="1" applyBorder="1"/>
    <xf numFmtId="0" fontId="7" fillId="4" borderId="11" xfId="0" applyFont="1" applyFill="1" applyBorder="1" applyAlignment="1">
      <alignment horizontal="center"/>
    </xf>
    <xf numFmtId="165" fontId="7" fillId="4" borderId="12" xfId="0" applyNumberFormat="1" applyFont="1" applyFill="1" applyBorder="1"/>
    <xf numFmtId="0" fontId="0" fillId="4" borderId="12" xfId="0" applyFill="1" applyBorder="1" applyAlignment="1">
      <alignment horizontal="center"/>
    </xf>
    <xf numFmtId="165" fontId="7" fillId="4" borderId="13" xfId="0" applyNumberFormat="1" applyFont="1" applyFill="1" applyBorder="1"/>
    <xf numFmtId="9" fontId="4" fillId="4" borderId="14" xfId="0" applyNumberFormat="1" applyFont="1" applyFill="1" applyBorder="1" applyAlignment="1">
      <alignment horizontal="center"/>
    </xf>
    <xf numFmtId="0" fontId="0" fillId="4" borderId="13" xfId="0" applyFill="1" applyBorder="1"/>
    <xf numFmtId="9" fontId="0" fillId="4" borderId="12" xfId="2" applyFont="1" applyFill="1" applyBorder="1" applyAlignment="1" applyProtection="1">
      <alignment horizontal="center"/>
    </xf>
    <xf numFmtId="10" fontId="0" fillId="4" borderId="12" xfId="2" applyNumberFormat="1" applyFont="1" applyFill="1" applyBorder="1" applyAlignment="1" applyProtection="1">
      <alignment horizontal="center"/>
    </xf>
    <xf numFmtId="10" fontId="1" fillId="4" borderId="11" xfId="2" applyNumberFormat="1" applyFill="1" applyBorder="1" applyAlignment="1" applyProtection="1">
      <alignment horizontal="center"/>
    </xf>
    <xf numFmtId="165" fontId="1" fillId="3" borderId="4" xfId="1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8" fillId="5" borderId="11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165" fontId="0" fillId="0" borderId="0" xfId="0" applyNumberFormat="1"/>
    <xf numFmtId="0" fontId="2" fillId="2" borderId="1" xfId="3"/>
    <xf numFmtId="4" fontId="0" fillId="0" borderId="0" xfId="0" applyNumberFormat="1"/>
    <xf numFmtId="0" fontId="0" fillId="4" borderId="2" xfId="0" applyFill="1" applyBorder="1" applyAlignment="1">
      <alignment horizontal="center"/>
    </xf>
    <xf numFmtId="165" fontId="7" fillId="4" borderId="3" xfId="0" applyNumberFormat="1" applyFont="1" applyFill="1" applyBorder="1"/>
    <xf numFmtId="44" fontId="0" fillId="0" borderId="0" xfId="0" applyNumberFormat="1"/>
    <xf numFmtId="0" fontId="0" fillId="4" borderId="4" xfId="0" applyFill="1" applyBorder="1" applyAlignment="1">
      <alignment horizontal="center"/>
    </xf>
    <xf numFmtId="165" fontId="7" fillId="4" borderId="23" xfId="0" applyNumberFormat="1" applyFont="1" applyFill="1" applyBorder="1"/>
    <xf numFmtId="0" fontId="3" fillId="0" borderId="6" xfId="0" applyFont="1" applyBorder="1" applyAlignment="1">
      <alignment horizontal="center"/>
    </xf>
    <xf numFmtId="9" fontId="0" fillId="0" borderId="0" xfId="0" applyNumberFormat="1"/>
    <xf numFmtId="165" fontId="10" fillId="0" borderId="12" xfId="1" applyNumberFormat="1" applyFont="1" applyFill="1" applyBorder="1" applyAlignment="1" applyProtection="1">
      <alignment horizontal="center"/>
    </xf>
    <xf numFmtId="10" fontId="4" fillId="4" borderId="11" xfId="0" applyNumberFormat="1" applyFont="1" applyFill="1" applyBorder="1" applyAlignment="1">
      <alignment horizontal="center"/>
    </xf>
    <xf numFmtId="166" fontId="10" fillId="0" borderId="12" xfId="2" applyNumberFormat="1" applyFont="1" applyFill="1" applyBorder="1" applyAlignment="1" applyProtection="1">
      <alignment horizontal="center"/>
    </xf>
    <xf numFmtId="165" fontId="4" fillId="4" borderId="13" xfId="1" applyNumberFormat="1" applyFont="1" applyFill="1" applyBorder="1" applyProtection="1"/>
    <xf numFmtId="10" fontId="2" fillId="2" borderId="1" xfId="3" applyNumberFormat="1"/>
    <xf numFmtId="9" fontId="1" fillId="0" borderId="12" xfId="2" applyFill="1" applyBorder="1" applyAlignment="1" applyProtection="1">
      <alignment horizontal="center"/>
    </xf>
    <xf numFmtId="165" fontId="7" fillId="4" borderId="16" xfId="0" applyNumberFormat="1" applyFont="1" applyFill="1" applyBorder="1"/>
    <xf numFmtId="165" fontId="7" fillId="4" borderId="19" xfId="0" applyNumberFormat="1" applyFont="1" applyFill="1" applyBorder="1"/>
    <xf numFmtId="9" fontId="1" fillId="0" borderId="15" xfId="2" applyFill="1" applyBorder="1" applyAlignment="1" applyProtection="1">
      <alignment horizontal="center"/>
    </xf>
    <xf numFmtId="10" fontId="11" fillId="0" borderId="4" xfId="0" applyNumberFormat="1" applyFont="1" applyBorder="1" applyAlignment="1" applyProtection="1">
      <alignment horizontal="center"/>
      <protection locked="0"/>
    </xf>
    <xf numFmtId="0" fontId="4" fillId="0" borderId="0" xfId="4"/>
    <xf numFmtId="0" fontId="0" fillId="0" borderId="0" xfId="0"/>
    <xf numFmtId="0" fontId="1" fillId="0" borderId="0" xfId="5"/>
    <xf numFmtId="0" fontId="9" fillId="7" borderId="22" xfId="0" applyFont="1" applyFill="1" applyBorder="1" applyAlignment="1">
      <alignment horizontal="center" vertical="top" wrapText="1"/>
    </xf>
    <xf numFmtId="0" fontId="9" fillId="7" borderId="21" xfId="0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15" xfId="0" applyFont="1" applyFill="1" applyBorder="1" applyAlignment="1">
      <alignment horizontal="center" vertical="top" wrapText="1"/>
    </xf>
    <xf numFmtId="0" fontId="8" fillId="5" borderId="17" xfId="0" applyFont="1" applyFill="1" applyBorder="1" applyAlignment="1">
      <alignment horizontal="center" vertical="top" wrapText="1"/>
    </xf>
    <xf numFmtId="0" fontId="8" fillId="5" borderId="18" xfId="0" applyFont="1" applyFill="1" applyBorder="1" applyAlignment="1">
      <alignment horizontal="center" vertical="top" wrapText="1"/>
    </xf>
    <xf numFmtId="0" fontId="4" fillId="0" borderId="0" xfId="4"/>
  </cellXfs>
  <cellStyles count="7">
    <cellStyle name="Ausgabe" xfId="3" builtinId="21"/>
    <cellStyle name="Prozent" xfId="2" builtinId="5"/>
    <cellStyle name="Standard" xfId="0" builtinId="0"/>
    <cellStyle name="Standard 2" xfId="4" xr:uid="{00000000-0005-0000-0000-000003000000}"/>
    <cellStyle name="Standard 2 3" xfId="6" xr:uid="{00000000-0005-0000-0000-000004000000}"/>
    <cellStyle name="Standard 6" xfId="5" xr:uid="{00000000-0005-0000-0000-000005000000}"/>
    <cellStyle name="Währung" xfId="1" builtinId="4"/>
  </cellStyles>
  <dxfs count="15">
    <dxf>
      <font>
        <strike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strike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strike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strike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strike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strike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4"/>
  <sheetViews>
    <sheetView tabSelected="1" workbookViewId="0">
      <selection activeCell="D20" sqref="D20"/>
    </sheetView>
  </sheetViews>
  <sheetFormatPr baseColWidth="10" defaultRowHeight="15" x14ac:dyDescent="0.25"/>
  <cols>
    <col min="1" max="1" width="90.85546875" customWidth="1"/>
    <col min="2" max="2" width="14.140625" customWidth="1"/>
    <col min="3" max="3" width="1.140625" customWidth="1"/>
    <col min="4" max="4" width="13.5703125" customWidth="1"/>
    <col min="5" max="5" width="2.140625" customWidth="1"/>
    <col min="6" max="6" width="15" customWidth="1"/>
    <col min="7" max="7" width="1.140625" customWidth="1"/>
    <col min="8" max="8" width="17.140625" customWidth="1"/>
    <col min="9" max="9" width="18.140625" customWidth="1"/>
    <col min="10" max="10" width="15.7109375" customWidth="1"/>
    <col min="11" max="11" width="17.7109375" customWidth="1"/>
    <col min="12" max="12" width="13.140625" customWidth="1"/>
    <col min="13" max="13" width="11.42578125" customWidth="1"/>
    <col min="17" max="17" width="17" customWidth="1"/>
    <col min="19" max="19" width="12.85546875" customWidth="1"/>
    <col min="20" max="20" width="11.42578125" customWidth="1"/>
    <col min="21" max="21" width="12.5703125" customWidth="1"/>
    <col min="22" max="22" width="12" customWidth="1"/>
    <col min="23" max="23" width="10.28515625" customWidth="1"/>
    <col min="24" max="25" width="14.7109375" customWidth="1"/>
    <col min="35" max="35" width="26" customWidth="1"/>
  </cols>
  <sheetData>
    <row r="1" spans="1:31" ht="21.75" customHeight="1" x14ac:dyDescent="0.25">
      <c r="A1" s="57" t="s">
        <v>15</v>
      </c>
      <c r="B1" s="58"/>
      <c r="D1" s="59" t="s">
        <v>14</v>
      </c>
      <c r="E1" s="60"/>
      <c r="F1" s="61"/>
      <c r="H1" s="59" t="s">
        <v>13</v>
      </c>
      <c r="I1" s="60"/>
      <c r="J1" s="60"/>
      <c r="K1" s="61"/>
      <c r="M1" s="55"/>
      <c r="N1" s="55"/>
      <c r="O1" s="55"/>
    </row>
    <row r="2" spans="1:31" ht="26.25" customHeight="1" thickBot="1" x14ac:dyDescent="0.3">
      <c r="A2" s="32" t="s">
        <v>11</v>
      </c>
      <c r="B2" s="33" t="s">
        <v>10</v>
      </c>
      <c r="D2" s="32" t="s">
        <v>9</v>
      </c>
      <c r="E2" s="31"/>
      <c r="F2" s="30" t="s">
        <v>33</v>
      </c>
      <c r="H2" s="62" t="s">
        <v>8</v>
      </c>
      <c r="I2" s="63"/>
      <c r="J2" s="64" t="s">
        <v>7</v>
      </c>
      <c r="K2" s="65"/>
      <c r="M2" s="55"/>
      <c r="N2" s="55"/>
      <c r="O2" s="55"/>
      <c r="AE2" s="55"/>
    </row>
    <row r="3" spans="1:31" ht="16.5" thickBot="1" x14ac:dyDescent="0.3">
      <c r="A3" s="29" t="s">
        <v>6</v>
      </c>
      <c r="B3" s="53">
        <v>0.16566666666666663</v>
      </c>
      <c r="D3" s="28">
        <v>15334.250000000002</v>
      </c>
      <c r="E3" s="52"/>
      <c r="F3" s="27">
        <f t="shared" ref="F3:F9" si="0">IF(D3="","",SUM(D3/$D$13))</f>
        <v>0.16860506924086294</v>
      </c>
      <c r="H3" s="22">
        <f t="shared" ref="H3:H9" si="1">IF(B3="","",SUM($H$13*B3))</f>
        <v>15067.008926666664</v>
      </c>
      <c r="I3" s="26">
        <f t="shared" ref="I3:I9" si="2">IF(H3="","",SUM(H3/$H$13))</f>
        <v>0.16566666666666663</v>
      </c>
      <c r="J3" s="20">
        <f t="shared" ref="J3:J9" si="3">IF(H3="","",SUM(H3-D3))</f>
        <v>-267.24107333333814</v>
      </c>
      <c r="K3" s="19" t="str">
        <f t="shared" ref="K3:K9" si="4">IF(J3="","", IF(J3&gt;0,"KAUF", "VERKAUF"))</f>
        <v>VERKAUF</v>
      </c>
      <c r="AE3" s="55"/>
    </row>
    <row r="4" spans="1:31" ht="16.5" thickBot="1" x14ac:dyDescent="0.3">
      <c r="A4" s="29" t="s">
        <v>5</v>
      </c>
      <c r="B4" s="53">
        <v>0.20545000000000002</v>
      </c>
      <c r="D4" s="28">
        <v>20729.54</v>
      </c>
      <c r="E4" s="52"/>
      <c r="F4" s="27">
        <f t="shared" si="0"/>
        <v>0.22792803867363828</v>
      </c>
      <c r="H4" s="22">
        <f t="shared" si="1"/>
        <v>18685.213183000003</v>
      </c>
      <c r="I4" s="26">
        <f t="shared" si="2"/>
        <v>0.20545000000000002</v>
      </c>
      <c r="J4" s="20">
        <f t="shared" si="3"/>
        <v>-2044.3268169999974</v>
      </c>
      <c r="K4" s="19" t="str">
        <f t="shared" si="4"/>
        <v>VERKAUF</v>
      </c>
    </row>
    <row r="5" spans="1:31" ht="16.5" thickBot="1" x14ac:dyDescent="0.3">
      <c r="A5" s="29" t="s">
        <v>4</v>
      </c>
      <c r="B5" s="53">
        <v>6.2999999999999945E-2</v>
      </c>
      <c r="D5" s="28">
        <v>7057.0499999999993</v>
      </c>
      <c r="E5" s="52"/>
      <c r="F5" s="27">
        <f t="shared" si="0"/>
        <v>7.7594561448145929E-2</v>
      </c>
      <c r="H5" s="22">
        <f t="shared" si="1"/>
        <v>5729.7076199999956</v>
      </c>
      <c r="I5" s="26">
        <f t="shared" si="2"/>
        <v>6.2999999999999945E-2</v>
      </c>
      <c r="J5" s="20">
        <f t="shared" si="3"/>
        <v>-1327.3423800000037</v>
      </c>
      <c r="K5" s="19" t="str">
        <f t="shared" si="4"/>
        <v>VERKAUF</v>
      </c>
    </row>
    <row r="6" spans="1:31" ht="16.5" thickBot="1" x14ac:dyDescent="0.3">
      <c r="A6" s="29" t="s">
        <v>3</v>
      </c>
      <c r="B6" s="53">
        <v>0.26588333333333325</v>
      </c>
      <c r="D6" s="28">
        <v>25831.8</v>
      </c>
      <c r="E6" s="52"/>
      <c r="F6" s="27">
        <f t="shared" si="0"/>
        <v>0.28402904789057976</v>
      </c>
      <c r="H6" s="22">
        <f t="shared" si="1"/>
        <v>24181.488270333328</v>
      </c>
      <c r="I6" s="26">
        <f t="shared" si="2"/>
        <v>0.26588333333333325</v>
      </c>
      <c r="J6" s="20">
        <f t="shared" si="3"/>
        <v>-1650.3117296666715</v>
      </c>
      <c r="K6" s="19" t="str">
        <f t="shared" si="4"/>
        <v>VERKAUF</v>
      </c>
    </row>
    <row r="7" spans="1:31" ht="16.5" thickBot="1" x14ac:dyDescent="0.3">
      <c r="A7" s="29" t="s">
        <v>32</v>
      </c>
      <c r="B7" s="53">
        <v>0.1</v>
      </c>
      <c r="D7" s="28">
        <v>7620.7199999999993</v>
      </c>
      <c r="E7" s="52"/>
      <c r="F7" s="27">
        <f t="shared" si="0"/>
        <v>8.3792296543047678E-2</v>
      </c>
      <c r="H7" s="22">
        <f t="shared" si="1"/>
        <v>9094.7740000000013</v>
      </c>
      <c r="I7" s="25">
        <f t="shared" si="2"/>
        <v>0.1</v>
      </c>
      <c r="J7" s="20">
        <f t="shared" si="3"/>
        <v>1474.0540000000019</v>
      </c>
      <c r="K7" s="19" t="str">
        <f t="shared" si="4"/>
        <v>KAUF</v>
      </c>
    </row>
    <row r="8" spans="1:31" ht="16.5" thickBot="1" x14ac:dyDescent="0.3">
      <c r="A8" s="29" t="s">
        <v>31</v>
      </c>
      <c r="B8" s="53">
        <v>0.1</v>
      </c>
      <c r="D8" s="28">
        <v>7098.7199999999993</v>
      </c>
      <c r="E8" s="52"/>
      <c r="F8" s="27">
        <f t="shared" si="0"/>
        <v>7.8052736659536548E-2</v>
      </c>
      <c r="H8" s="22">
        <f t="shared" si="1"/>
        <v>9094.7740000000013</v>
      </c>
      <c r="I8" s="25">
        <f t="shared" si="2"/>
        <v>0.1</v>
      </c>
      <c r="J8" s="20">
        <f t="shared" si="3"/>
        <v>1996.0540000000019</v>
      </c>
      <c r="K8" s="19" t="str">
        <f t="shared" si="4"/>
        <v>KAUF</v>
      </c>
    </row>
    <row r="9" spans="1:31" ht="16.5" thickBot="1" x14ac:dyDescent="0.3">
      <c r="A9" s="29" t="s">
        <v>12</v>
      </c>
      <c r="B9" s="53">
        <v>0.1</v>
      </c>
      <c r="D9" s="28">
        <v>7275.66</v>
      </c>
      <c r="E9" s="52"/>
      <c r="F9" s="27">
        <f t="shared" si="0"/>
        <v>7.9998249544188771E-2</v>
      </c>
      <c r="H9" s="22">
        <f t="shared" si="1"/>
        <v>9094.7740000000013</v>
      </c>
      <c r="I9" s="25">
        <f t="shared" si="2"/>
        <v>0.1</v>
      </c>
      <c r="J9" s="20">
        <f t="shared" si="3"/>
        <v>1819.1140000000014</v>
      </c>
      <c r="K9" s="19" t="str">
        <f t="shared" si="4"/>
        <v>KAUF</v>
      </c>
    </row>
    <row r="10" spans="1:31" x14ac:dyDescent="0.25">
      <c r="A10" s="51"/>
      <c r="B10" s="50"/>
      <c r="D10" s="22"/>
      <c r="E10" s="49"/>
      <c r="F10" s="27" t="str">
        <f>IF(D10="","",SUM(D10/#REF!))</f>
        <v/>
      </c>
      <c r="H10" s="22"/>
      <c r="I10" s="25"/>
      <c r="J10" s="20"/>
      <c r="K10" s="19"/>
      <c r="T10" t="s">
        <v>30</v>
      </c>
      <c r="U10" t="s">
        <v>29</v>
      </c>
    </row>
    <row r="11" spans="1:31" ht="21" customHeight="1" x14ac:dyDescent="0.25">
      <c r="A11" s="24" t="s">
        <v>28</v>
      </c>
      <c r="B11" s="23">
        <f>SUM(B3:B6)</f>
        <v>0.69999999999999984</v>
      </c>
      <c r="D11" s="22"/>
      <c r="E11" s="49"/>
      <c r="F11" s="45">
        <f>SUM(F3:F6)</f>
        <v>0.75815671725322686</v>
      </c>
      <c r="H11" s="22"/>
      <c r="I11" s="25"/>
      <c r="J11" s="20"/>
      <c r="K11" s="19"/>
      <c r="R11" s="35" t="s">
        <v>27</v>
      </c>
      <c r="S11" s="35"/>
      <c r="T11" s="35"/>
      <c r="U11" s="35"/>
      <c r="V11" s="48" t="s">
        <v>26</v>
      </c>
      <c r="W11" s="35" t="s">
        <v>25</v>
      </c>
    </row>
    <row r="12" spans="1:31" ht="21" customHeight="1" x14ac:dyDescent="0.25">
      <c r="A12" s="24" t="s">
        <v>24</v>
      </c>
      <c r="B12" s="15">
        <f>SUM(B7:B9)</f>
        <v>0.30000000000000004</v>
      </c>
      <c r="D12" s="47"/>
      <c r="E12" s="46"/>
      <c r="F12" s="45">
        <f>SUM(F7:F9)</f>
        <v>0.241843282746773</v>
      </c>
      <c r="H12" s="22"/>
      <c r="I12" s="21"/>
      <c r="J12" s="20">
        <f>SUMIF(J3:J9,"&gt;0")</f>
        <v>5289.2220000000052</v>
      </c>
      <c r="K12" s="19"/>
      <c r="S12" t="s">
        <v>23</v>
      </c>
      <c r="T12" s="1">
        <f>D3/SUM($D$3:$D$6)</f>
        <v>0.22238814931524017</v>
      </c>
      <c r="U12" s="1">
        <f>F3</f>
        <v>0.16860506924086294</v>
      </c>
      <c r="V12" s="1">
        <v>0.25858826031677984</v>
      </c>
      <c r="W12" s="1">
        <f>O3</f>
        <v>0</v>
      </c>
    </row>
    <row r="13" spans="1:31" ht="15.75" thickBot="1" x14ac:dyDescent="0.3">
      <c r="A13" s="18" t="s">
        <v>2</v>
      </c>
      <c r="B13" s="17">
        <f>SUM(B3:B9)</f>
        <v>0.99999999999999978</v>
      </c>
      <c r="D13" s="16">
        <f>SUM(D3:D9)</f>
        <v>90947.74</v>
      </c>
      <c r="E13" s="44"/>
      <c r="F13" s="15">
        <f>SUM(F3:F11)</f>
        <v>1.7581567172532266</v>
      </c>
      <c r="H13" s="14">
        <f>SUM(D13+F15)</f>
        <v>90947.74</v>
      </c>
      <c r="I13" s="13">
        <f>SUM(I3:I11)</f>
        <v>0.99999999999999978</v>
      </c>
      <c r="J13" s="12"/>
      <c r="K13" s="11"/>
      <c r="S13" t="s">
        <v>22</v>
      </c>
      <c r="T13" s="1">
        <f>D4/SUM($D$3:$D$6)</f>
        <v>0.30063446446720532</v>
      </c>
      <c r="U13" s="1">
        <f>F4</f>
        <v>0.22792803867363828</v>
      </c>
      <c r="V13" s="1">
        <v>0.27383084491518006</v>
      </c>
      <c r="W13" s="1">
        <f>O4</f>
        <v>0</v>
      </c>
    </row>
    <row r="14" spans="1:31" ht="15.75" thickBot="1" x14ac:dyDescent="0.3">
      <c r="B14" s="43"/>
      <c r="D14" s="10"/>
      <c r="E14" s="42"/>
      <c r="F14" s="9"/>
      <c r="J14" s="34"/>
      <c r="S14" t="s">
        <v>21</v>
      </c>
      <c r="T14" s="1">
        <f>D5/SUM($D$3:$D$6)</f>
        <v>0.1023463351076913</v>
      </c>
      <c r="U14" s="1">
        <f>F5</f>
        <v>7.7594561448145929E-2</v>
      </c>
      <c r="V14" s="1">
        <v>0.10765090134874673</v>
      </c>
      <c r="W14" s="1">
        <f>O5</f>
        <v>0</v>
      </c>
    </row>
    <row r="15" spans="1:31" ht="15.75" thickBot="1" x14ac:dyDescent="0.3">
      <c r="D15" s="8" t="s">
        <v>1</v>
      </c>
      <c r="E15" s="41"/>
      <c r="F15" s="40"/>
      <c r="K15" s="39"/>
      <c r="S15" t="s">
        <v>20</v>
      </c>
      <c r="T15" s="1">
        <f>D6/SUM($D$3:$D$6)</f>
        <v>0.37463105110986322</v>
      </c>
      <c r="U15" s="1">
        <f>F6</f>
        <v>0.28402904789057976</v>
      </c>
      <c r="V15" s="1">
        <v>0.35992999341929344</v>
      </c>
      <c r="W15" s="1">
        <f>O6</f>
        <v>0</v>
      </c>
    </row>
    <row r="16" spans="1:31" ht="15.75" thickBot="1" x14ac:dyDescent="0.3">
      <c r="D16" s="8" t="s">
        <v>0</v>
      </c>
      <c r="E16" s="38"/>
      <c r="F16" s="37"/>
      <c r="R16" s="35" t="s">
        <v>19</v>
      </c>
      <c r="S16" s="35"/>
      <c r="T16" s="35"/>
      <c r="U16" s="35"/>
      <c r="V16" s="35"/>
    </row>
    <row r="17" spans="1:41" x14ac:dyDescent="0.25">
      <c r="C17" s="1">
        <f>F8+F9</f>
        <v>0.15805098620372532</v>
      </c>
      <c r="D17" s="1"/>
      <c r="E17" s="1"/>
      <c r="G17" s="36"/>
      <c r="H17" s="1"/>
      <c r="J17" s="1"/>
      <c r="S17" t="s">
        <v>18</v>
      </c>
      <c r="T17" s="1">
        <f>D8/D8</f>
        <v>1</v>
      </c>
      <c r="U17" s="1">
        <f>F7</f>
        <v>8.3792296543047678E-2</v>
      </c>
    </row>
    <row r="18" spans="1:41" x14ac:dyDescent="0.25">
      <c r="E18" s="1"/>
      <c r="G18" s="1"/>
      <c r="J18" s="1"/>
      <c r="R18" s="35" t="s">
        <v>17</v>
      </c>
      <c r="S18" s="35"/>
      <c r="T18" s="35"/>
      <c r="U18" s="35"/>
      <c r="V18" s="35"/>
    </row>
    <row r="19" spans="1:41" ht="15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S19" t="s">
        <v>16</v>
      </c>
      <c r="T19" s="1">
        <f>D8/(D8+D9)</f>
        <v>0.49384529976249408</v>
      </c>
      <c r="U19" s="1">
        <f>F8</f>
        <v>7.8052736659536548E-2</v>
      </c>
      <c r="W19" s="1"/>
    </row>
    <row r="20" spans="1:41" x14ac:dyDescent="0.25">
      <c r="A20" s="66"/>
      <c r="B20" s="66"/>
      <c r="C20" s="54"/>
      <c r="D20" s="54"/>
      <c r="E20" s="54"/>
      <c r="F20" s="54"/>
      <c r="G20" s="54"/>
      <c r="H20" s="54"/>
      <c r="I20" s="54"/>
      <c r="J20" s="54"/>
      <c r="K20" s="54"/>
      <c r="S20" t="s">
        <v>12</v>
      </c>
      <c r="T20" s="1">
        <f>(D9/(D8+D9))</f>
        <v>0.50615470023750586</v>
      </c>
      <c r="U20" s="1">
        <f>F9</f>
        <v>7.9998249544188771E-2</v>
      </c>
      <c r="W20" s="1"/>
      <c r="AK20" s="55"/>
      <c r="AO20" s="55"/>
    </row>
    <row r="21" spans="1:41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66"/>
      <c r="K21" s="66"/>
      <c r="L21" s="54"/>
      <c r="AE21" s="55"/>
      <c r="AK21" s="55"/>
      <c r="AO21" s="55"/>
    </row>
    <row r="22" spans="1:41" ht="21.75" customHeight="1" x14ac:dyDescent="0.2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AE22" s="55"/>
      <c r="AO22" s="55"/>
    </row>
    <row r="23" spans="1:41" ht="21.75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41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41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41" x14ac:dyDescent="0.2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41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41" ht="21.75" customHeight="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4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41" ht="20.25" x14ac:dyDescent="0.3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"/>
    </row>
    <row r="31" spans="1:41" ht="20.25" x14ac:dyDescent="0.3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"/>
    </row>
    <row r="32" spans="1:41" ht="20.25" x14ac:dyDescent="0.3">
      <c r="A32" s="5"/>
      <c r="B32" s="5"/>
      <c r="C32" s="5"/>
      <c r="K32" s="7"/>
      <c r="L32" s="6"/>
      <c r="M32" s="5"/>
    </row>
    <row r="33" spans="1:12" ht="15" customHeight="1" x14ac:dyDescent="0.25">
      <c r="A33" s="56"/>
      <c r="B33" s="56"/>
      <c r="C33" s="3"/>
      <c r="D33" s="3"/>
      <c r="E33" s="3"/>
      <c r="F33" s="3"/>
      <c r="G33" s="3"/>
      <c r="H33" s="56"/>
      <c r="I33" s="56"/>
      <c r="J33" s="56"/>
      <c r="K33" s="56"/>
    </row>
    <row r="34" spans="1:12" ht="15" customHeight="1" x14ac:dyDescent="0.25">
      <c r="A34" s="3"/>
      <c r="B34" s="3"/>
      <c r="C34" s="3"/>
      <c r="D34" s="3"/>
      <c r="E34" s="3"/>
      <c r="F34" s="3"/>
      <c r="G34" s="3"/>
      <c r="H34" s="56"/>
      <c r="I34" s="56"/>
      <c r="J34" s="56"/>
      <c r="K34" s="56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9" spans="10:11" ht="20.25" x14ac:dyDescent="0.3">
      <c r="J49" s="2"/>
    </row>
    <row r="55" spans="10:11" ht="15" customHeight="1" x14ac:dyDescent="0.25"/>
    <row r="58" spans="10:11" x14ac:dyDescent="0.25">
      <c r="K58" s="1"/>
    </row>
    <row r="59" spans="10:11" x14ac:dyDescent="0.25">
      <c r="K59" s="1"/>
    </row>
    <row r="60" spans="10:11" x14ac:dyDescent="0.25">
      <c r="K60" s="1"/>
    </row>
    <row r="61" spans="10:11" x14ac:dyDescent="0.25">
      <c r="K61" s="1"/>
    </row>
    <row r="77" spans="4:4" x14ac:dyDescent="0.25">
      <c r="D77" s="1"/>
    </row>
    <row r="78" spans="4:4" x14ac:dyDescent="0.25">
      <c r="D78" s="1"/>
    </row>
    <row r="82" spans="1:13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M82" s="55"/>
    </row>
    <row r="83" spans="1:13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M83" s="55"/>
    </row>
    <row r="84" spans="1:13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M84" s="55"/>
    </row>
  </sheetData>
  <mergeCells count="29">
    <mergeCell ref="AO20:AO22"/>
    <mergeCell ref="M82:M84"/>
    <mergeCell ref="A33:B33"/>
    <mergeCell ref="A1:B1"/>
    <mergeCell ref="D1:F1"/>
    <mergeCell ref="H1:K1"/>
    <mergeCell ref="H2:I2"/>
    <mergeCell ref="J2:K2"/>
    <mergeCell ref="H33:K33"/>
    <mergeCell ref="A20:B20"/>
    <mergeCell ref="J21:K21"/>
    <mergeCell ref="M1:O2"/>
    <mergeCell ref="AE2:AE3"/>
    <mergeCell ref="AK20:AK21"/>
    <mergeCell ref="H34:I34"/>
    <mergeCell ref="J34:K34"/>
    <mergeCell ref="H82:H84"/>
    <mergeCell ref="I82:I84"/>
    <mergeCell ref="J82:J84"/>
    <mergeCell ref="AE21:AE22"/>
    <mergeCell ref="F83:F84"/>
    <mergeCell ref="G83:G84"/>
    <mergeCell ref="A82:C82"/>
    <mergeCell ref="D82:G82"/>
    <mergeCell ref="A83:A84"/>
    <mergeCell ref="B83:B84"/>
    <mergeCell ref="C83:C84"/>
    <mergeCell ref="D83:D84"/>
    <mergeCell ref="E83:E84"/>
  </mergeCells>
  <conditionalFormatting sqref="B13">
    <cfRule type="cellIs" dxfId="14" priority="15" stopIfTrue="1" operator="notEqual">
      <formula>1</formula>
    </cfRule>
  </conditionalFormatting>
  <conditionalFormatting sqref="B28">
    <cfRule type="cellIs" dxfId="13" priority="10" stopIfTrue="1" operator="notEqual">
      <formula>1</formula>
    </cfRule>
  </conditionalFormatting>
  <conditionalFormatting sqref="B40">
    <cfRule type="cellIs" dxfId="12" priority="5" stopIfTrue="1" operator="notEqual">
      <formula>1</formula>
    </cfRule>
  </conditionalFormatting>
  <conditionalFormatting sqref="J3:J11">
    <cfRule type="cellIs" dxfId="11" priority="11" stopIfTrue="1" operator="lessThan">
      <formula>0</formula>
    </cfRule>
    <cfRule type="cellIs" dxfId="10" priority="12" stopIfTrue="1" operator="greaterThan">
      <formula>0</formula>
    </cfRule>
  </conditionalFormatting>
  <conditionalFormatting sqref="J22:J26">
    <cfRule type="cellIs" dxfId="9" priority="6" stopIfTrue="1" operator="lessThan">
      <formula>0</formula>
    </cfRule>
    <cfRule type="cellIs" dxfId="8" priority="7" stopIfTrue="1" operator="greaterThan">
      <formula>0</formula>
    </cfRule>
  </conditionalFormatting>
  <conditionalFormatting sqref="J35:J38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conditionalFormatting sqref="K3:K11">
    <cfRule type="cellIs" dxfId="5" priority="13" stopIfTrue="1" operator="equal">
      <formula>"VERKAUF"</formula>
    </cfRule>
    <cfRule type="cellIs" dxfId="4" priority="14" stopIfTrue="1" operator="equal">
      <formula>"KAUF"</formula>
    </cfRule>
  </conditionalFormatting>
  <conditionalFormatting sqref="K22:K26">
    <cfRule type="cellIs" dxfId="3" priority="8" stopIfTrue="1" operator="equal">
      <formula>"VERKAUF"</formula>
    </cfRule>
    <cfRule type="cellIs" dxfId="2" priority="9" stopIfTrue="1" operator="equal">
      <formula>"KAUF"</formula>
    </cfRule>
  </conditionalFormatting>
  <conditionalFormatting sqref="K35:K38">
    <cfRule type="cellIs" dxfId="1" priority="3" stopIfTrue="1" operator="equal">
      <formula>"VERKAUF"</formula>
    </cfRule>
    <cfRule type="cellIs" dxfId="0" priority="4" stopIfTrue="1" operator="equal">
      <formula>"KAUF"</formula>
    </cfRule>
  </conditionalFormatting>
  <dataValidations count="4">
    <dataValidation type="custom" allowBlank="1" showInputMessage="1" showErrorMessage="1" sqref="B13 B28 B40" xr:uid="{00000000-0002-0000-0000-000000000000}">
      <formula1>1</formula1>
    </dataValidation>
    <dataValidation type="whole" allowBlank="1" showInputMessage="1" showErrorMessage="1" promptTitle="Anfangsportfolio" prompt="Geben Sie die Summe ein, mit der Sie Ihr Portfolio anfangs aufbauen wollen." sqref="C14 C29 C41" xr:uid="{00000000-0002-0000-0000-000001000000}">
      <formula1>1</formula1>
      <formula2>1000000</formula2>
    </dataValidation>
    <dataValidation type="decimal" allowBlank="1" showInputMessage="1" showErrorMessage="1" promptTitle="Prozentsatz der Anlageklasse" prompt="Geben Sie den Prozentsatz der Anlageklasse von 1% bis 100% ein." sqref="B3:B9 B35:B38 B22:B25" xr:uid="{00000000-0002-0000-0000-000002000000}">
      <formula1>0.01</formula1>
      <formula2>1</formula2>
    </dataValidation>
    <dataValidation allowBlank="1" showErrorMessage="1" promptTitle="Prozentsatz der Anlageklasse" prompt="Geben Sie den Prozentsatz der Anlageklasse von 1% bis 100% ein." sqref="B11:B12 B26:B27 B39 F11:F12 A26 D26" xr:uid="{00000000-0002-0000-0000-000003000000}"/>
  </dataValidation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WPFRebalancing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2023-07-21T10:30:01Z</dcterms:created>
  <dcterms:modified xsi:type="dcterms:W3CDTF">2023-07-21T10:30:04Z</dcterms:modified>
</cp:coreProperties>
</file>