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5E62623A-E215-4302-B820-8D869859E993}" xr6:coauthVersionLast="47" xr6:coauthVersionMax="47" xr10:uidLastSave="{00000000-0000-0000-0000-000000000000}"/>
  <bookViews>
    <workbookView xWindow="-28920" yWindow="945" windowWidth="29040" windowHeight="15720" xr2:uid="{00000000-000D-0000-FFFF-FFFF00000000}"/>
  </bookViews>
  <sheets>
    <sheet name="Tabelle1" sheetId="5" r:id="rId1"/>
    <sheet name="Tabelle2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6" l="1"/>
  <c r="L4" i="6"/>
  <c r="L5" i="6" s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K4" i="6"/>
  <c r="K5" i="6" s="1"/>
  <c r="F4" i="6"/>
  <c r="F5" i="6" s="1"/>
  <c r="F6" i="6" s="1"/>
  <c r="F7" i="6" s="1"/>
  <c r="F8" i="6" s="1"/>
  <c r="F9" i="6" s="1"/>
  <c r="F10" i="6" s="1"/>
  <c r="F11" i="6" s="1"/>
  <c r="F12" i="6" s="1"/>
  <c r="F13" i="6" s="1"/>
  <c r="F14" i="6" s="1"/>
  <c r="F15" i="6" s="1"/>
  <c r="F16" i="6" s="1"/>
  <c r="G4" i="6" l="1"/>
  <c r="I4" i="6"/>
  <c r="N5" i="6"/>
  <c r="N4" i="6"/>
  <c r="M4" i="6"/>
  <c r="M5" i="6"/>
  <c r="K6" i="6"/>
  <c r="I5" i="6"/>
  <c r="G5" i="6"/>
  <c r="N6" i="6"/>
  <c r="K7" i="6"/>
  <c r="M6" i="6"/>
  <c r="H4" i="6"/>
  <c r="H5" i="6" s="1"/>
  <c r="H6" i="6" l="1"/>
  <c r="I6" i="6"/>
  <c r="G6" i="6"/>
  <c r="M7" i="6"/>
  <c r="K8" i="6"/>
  <c r="N7" i="6"/>
  <c r="J4" i="6"/>
  <c r="J5" i="6"/>
  <c r="A28" i="5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K4" i="5"/>
  <c r="F4" i="5"/>
  <c r="N4" i="5" l="1"/>
  <c r="H7" i="6"/>
  <c r="J7" i="6" s="1"/>
  <c r="J6" i="6"/>
  <c r="I7" i="6"/>
  <c r="G7" i="6"/>
  <c r="N8" i="6"/>
  <c r="K9" i="6"/>
  <c r="M8" i="6"/>
  <c r="K5" i="5"/>
  <c r="N5" i="5" s="1"/>
  <c r="M4" i="5"/>
  <c r="I4" i="5"/>
  <c r="G4" i="5"/>
  <c r="F5" i="5" s="1"/>
  <c r="H4" i="5"/>
  <c r="J4" i="5" s="1"/>
  <c r="H8" i="6" l="1"/>
  <c r="M9" i="6"/>
  <c r="N9" i="6"/>
  <c r="K10" i="6"/>
  <c r="H5" i="5"/>
  <c r="J5" i="5" s="1"/>
  <c r="I5" i="5"/>
  <c r="G5" i="5"/>
  <c r="F6" i="5" s="1"/>
  <c r="K6" i="5"/>
  <c r="N6" i="5" s="1"/>
  <c r="M5" i="5"/>
  <c r="N10" i="6" l="1"/>
  <c r="K11" i="6"/>
  <c r="M10" i="6"/>
  <c r="G8" i="6"/>
  <c r="I8" i="6"/>
  <c r="J8" i="6"/>
  <c r="H6" i="5"/>
  <c r="J6" i="5" s="1"/>
  <c r="G6" i="5"/>
  <c r="F7" i="5" s="1"/>
  <c r="I6" i="5"/>
  <c r="K7" i="5"/>
  <c r="N7" i="5" s="1"/>
  <c r="M6" i="5"/>
  <c r="H9" i="6" l="1"/>
  <c r="M11" i="6"/>
  <c r="K12" i="6"/>
  <c r="N11" i="6"/>
  <c r="G7" i="5"/>
  <c r="F8" i="5" s="1"/>
  <c r="I7" i="5"/>
  <c r="M7" i="5"/>
  <c r="K8" i="5"/>
  <c r="N8" i="5" s="1"/>
  <c r="H7" i="5"/>
  <c r="K13" i="6" l="1"/>
  <c r="N12" i="6"/>
  <c r="M12" i="6"/>
  <c r="G9" i="6"/>
  <c r="J9" i="6"/>
  <c r="I9" i="6"/>
  <c r="H8" i="5"/>
  <c r="J8" i="5" s="1"/>
  <c r="J7" i="5"/>
  <c r="K9" i="5"/>
  <c r="N9" i="5" s="1"/>
  <c r="M8" i="5"/>
  <c r="I8" i="5"/>
  <c r="G8" i="5"/>
  <c r="H10" i="6" l="1"/>
  <c r="N13" i="6"/>
  <c r="M13" i="6"/>
  <c r="H9" i="5"/>
  <c r="F9" i="5"/>
  <c r="K10" i="5"/>
  <c r="N10" i="5" s="1"/>
  <c r="M9" i="5"/>
  <c r="J10" i="6" l="1"/>
  <c r="I10" i="6"/>
  <c r="G10" i="6"/>
  <c r="H11" i="6" s="1"/>
  <c r="J9" i="5"/>
  <c r="K11" i="5"/>
  <c r="N11" i="5" s="1"/>
  <c r="M10" i="5"/>
  <c r="I9" i="5"/>
  <c r="G9" i="5"/>
  <c r="H10" i="5" s="1"/>
  <c r="F10" i="5" l="1"/>
  <c r="J10" i="5" s="1"/>
  <c r="M11" i="5"/>
  <c r="K12" i="5"/>
  <c r="N12" i="5" s="1"/>
  <c r="I11" i="6" l="1"/>
  <c r="J11" i="6"/>
  <c r="G11" i="6"/>
  <c r="M12" i="5"/>
  <c r="K13" i="5"/>
  <c r="N13" i="5" s="1"/>
  <c r="G10" i="5"/>
  <c r="H11" i="5" s="1"/>
  <c r="I10" i="5"/>
  <c r="H12" i="6" l="1"/>
  <c r="F11" i="5"/>
  <c r="J11" i="5" s="1"/>
  <c r="M13" i="5"/>
  <c r="J12" i="6" l="1"/>
  <c r="G12" i="6"/>
  <c r="I12" i="6"/>
  <c r="I11" i="5"/>
  <c r="G11" i="5"/>
  <c r="H12" i="5" s="1"/>
  <c r="H13" i="6" l="1"/>
  <c r="F12" i="5"/>
  <c r="J12" i="5" s="1"/>
  <c r="I13" i="6" l="1"/>
  <c r="J13" i="6"/>
  <c r="G13" i="6"/>
  <c r="G12" i="5"/>
  <c r="H13" i="5" s="1"/>
  <c r="I12" i="5"/>
  <c r="F13" i="5" l="1"/>
  <c r="J13" i="5" s="1"/>
  <c r="K14" i="6" l="1"/>
  <c r="I13" i="5"/>
  <c r="G13" i="5"/>
  <c r="N14" i="6" l="1"/>
  <c r="M14" i="6"/>
  <c r="K14" i="5" l="1"/>
  <c r="N14" i="5" s="1"/>
  <c r="M14" i="5" l="1"/>
  <c r="K15" i="6" l="1"/>
  <c r="N15" i="6" l="1"/>
  <c r="M15" i="6"/>
  <c r="K15" i="5" l="1"/>
  <c r="N15" i="5" s="1"/>
  <c r="M15" i="5" l="1"/>
  <c r="H14" i="6" l="1"/>
  <c r="H14" i="5" l="1"/>
  <c r="F14" i="5" l="1"/>
  <c r="J14" i="5" s="1"/>
  <c r="I14" i="6"/>
  <c r="G14" i="6"/>
  <c r="J14" i="6"/>
  <c r="I14" i="5"/>
  <c r="G14" i="5"/>
  <c r="K16" i="6" l="1"/>
  <c r="N16" i="6" l="1"/>
  <c r="M16" i="6"/>
  <c r="K16" i="5" l="1"/>
  <c r="N16" i="5" s="1"/>
  <c r="M16" i="5" l="1"/>
  <c r="F15" i="5" l="1"/>
  <c r="G15" i="5" l="1"/>
  <c r="I15" i="5"/>
  <c r="H15" i="5" l="1"/>
  <c r="J15" i="5" l="1"/>
  <c r="G15" i="6" l="1"/>
  <c r="H15" i="6"/>
  <c r="J15" i="6" l="1"/>
  <c r="I15" i="6"/>
  <c r="H16" i="5" l="1"/>
  <c r="H16" i="6" l="1"/>
  <c r="F16" i="5"/>
  <c r="J16" i="5" s="1"/>
  <c r="I16" i="5" l="1"/>
  <c r="G16" i="5"/>
  <c r="J16" i="6" l="1"/>
  <c r="I16" i="6"/>
  <c r="G16" i="6"/>
</calcChain>
</file>

<file path=xl/sharedStrings.xml><?xml version="1.0" encoding="utf-8"?>
<sst xmlns="http://schemas.openxmlformats.org/spreadsheetml/2006/main" count="40" uniqueCount="15">
  <si>
    <t>Accumulating</t>
  </si>
  <si>
    <t>Distributing</t>
  </si>
  <si>
    <t>TER Accumulating</t>
  </si>
  <si>
    <t>Dateneingabe</t>
  </si>
  <si>
    <t>Anfangsinvestition</t>
  </si>
  <si>
    <t>Jährliche Sparrate</t>
  </si>
  <si>
    <t>Rendite</t>
  </si>
  <si>
    <t>Dividende</t>
  </si>
  <si>
    <t>Steuer</t>
  </si>
  <si>
    <t>Jahr</t>
  </si>
  <si>
    <t>Wert Total</t>
  </si>
  <si>
    <t>Total</t>
  </si>
  <si>
    <t>Jährliche Spesen</t>
  </si>
  <si>
    <t>Wert bei Verkauf</t>
  </si>
  <si>
    <t>TER Ausschüttend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</si>
</sst>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\-&quot;€&quot;\ * #,##0.00_-;_-&quot;€&quot;\ * &quot;-&quot;??_-;_-@_-"/>
    <numFmt numFmtId="165" formatCode="_-&quot;€&quot;\ * #,##0_-;\-&quot;€&quot;\ * #,##0_-;_-&quot;€&quot;\ * &quot;-&quot;??_-;_-@_-"/>
    <numFmt numFmtId="166" formatCode="_-&quot;€&quot;\ * #,##0.0_-;\-&quot;€&quot;\ * #,##0.0_-;_-&quot;€&quot;\ * &quot;-&quot;?_-;_-@_-"/>
    <numFmt numFmtId="167" formatCode="_-&quot;€&quot;\ * #,##0_-;\-&quot;€&quot;\ * #,##0_-;_-&quot;€&quot;\ * &quot;-&quot;?_-;_-@_-"/>
    <numFmt numFmtId="168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 vertical="center" wrapText="1"/>
    </xf>
    <xf numFmtId="168" fontId="0" fillId="0" borderId="0" xfId="0" applyNumberFormat="1"/>
    <xf numFmtId="0" fontId="0" fillId="4" borderId="1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165" fontId="2" fillId="5" borderId="21" xfId="1" applyNumberFormat="1" applyFont="1" applyFill="1" applyBorder="1"/>
    <xf numFmtId="165" fontId="2" fillId="5" borderId="15" xfId="1" applyNumberFormat="1" applyFont="1" applyFill="1" applyBorder="1"/>
    <xf numFmtId="9" fontId="2" fillId="5" borderId="15" xfId="1" applyNumberFormat="1" applyFont="1" applyFill="1" applyBorder="1"/>
    <xf numFmtId="10" fontId="2" fillId="5" borderId="15" xfId="0" applyNumberFormat="1" applyFont="1" applyFill="1" applyBorder="1"/>
    <xf numFmtId="10" fontId="2" fillId="5" borderId="16" xfId="0" applyNumberFormat="1" applyFont="1" applyFill="1" applyBorder="1"/>
    <xf numFmtId="0" fontId="2" fillId="4" borderId="13" xfId="0" applyFont="1" applyFill="1" applyBorder="1" applyAlignment="1">
      <alignment horizontal="center" vertical="center" wrapText="1"/>
    </xf>
    <xf numFmtId="167" fontId="2" fillId="0" borderId="9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167" fontId="2" fillId="0" borderId="6" xfId="0" applyNumberFormat="1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167" fontId="2" fillId="0" borderId="8" xfId="0" applyNumberFormat="1" applyFont="1" applyBorder="1" applyAlignment="1">
      <alignment horizontal="center" vertical="center"/>
    </xf>
    <xf numFmtId="167" fontId="2" fillId="0" borderId="3" xfId="0" applyNumberFormat="1" applyFont="1" applyBorder="1" applyAlignment="1">
      <alignment horizontal="center" vertical="center"/>
    </xf>
    <xf numFmtId="167" fontId="2" fillId="0" borderId="5" xfId="0" applyNumberFormat="1" applyFont="1" applyBorder="1" applyAlignment="1">
      <alignment horizontal="center" vertical="center"/>
    </xf>
    <xf numFmtId="0" fontId="0" fillId="4" borderId="23" xfId="0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67" fontId="2" fillId="7" borderId="14" xfId="0" applyNumberFormat="1" applyFont="1" applyFill="1" applyBorder="1" applyAlignment="1">
      <alignment horizontal="center" vertical="center"/>
    </xf>
    <xf numFmtId="167" fontId="2" fillId="7" borderId="15" xfId="0" applyNumberFormat="1" applyFont="1" applyFill="1" applyBorder="1" applyAlignment="1">
      <alignment horizontal="center" vertical="center"/>
    </xf>
    <xf numFmtId="167" fontId="2" fillId="6" borderId="14" xfId="0" applyNumberFormat="1" applyFont="1" applyFill="1" applyBorder="1" applyAlignment="1">
      <alignment horizontal="center" vertical="center"/>
    </xf>
    <xf numFmtId="0" fontId="0" fillId="8" borderId="0" xfId="0" applyFill="1"/>
    <xf numFmtId="0" fontId="0" fillId="8" borderId="0" xfId="0" applyFill="1" applyAlignment="1">
      <alignment horizontal="center" vertical="center" wrapText="1"/>
    </xf>
    <xf numFmtId="164" fontId="0" fillId="8" borderId="0" xfId="1" applyFont="1" applyFill="1"/>
    <xf numFmtId="164" fontId="0" fillId="8" borderId="0" xfId="0" applyNumberFormat="1" applyFill="1"/>
    <xf numFmtId="0" fontId="0" fillId="8" borderId="0" xfId="0" applyFill="1" applyAlignment="1">
      <alignment horizontal="center" vertical="center"/>
    </xf>
    <xf numFmtId="166" fontId="0" fillId="8" borderId="0" xfId="0" applyNumberFormat="1" applyFill="1" applyAlignment="1">
      <alignment horizontal="center" vertical="center"/>
    </xf>
    <xf numFmtId="167" fontId="0" fillId="8" borderId="0" xfId="0" applyNumberFormat="1" applyFill="1" applyAlignment="1">
      <alignment horizontal="center" vertical="center"/>
    </xf>
    <xf numFmtId="167" fontId="0" fillId="8" borderId="0" xfId="1" applyNumberFormat="1" applyFont="1" applyFill="1" applyAlignment="1">
      <alignment horizontal="center" vertical="center"/>
    </xf>
    <xf numFmtId="164" fontId="0" fillId="8" borderId="0" xfId="0" applyNumberFormat="1" applyFill="1" applyAlignment="1">
      <alignment horizontal="center" vertical="center"/>
    </xf>
    <xf numFmtId="168" fontId="0" fillId="8" borderId="0" xfId="0" applyNumberFormat="1" applyFill="1"/>
    <xf numFmtId="167" fontId="0" fillId="0" borderId="9" xfId="0" applyNumberFormat="1" applyBorder="1" applyAlignment="1">
      <alignment horizontal="center" vertical="center"/>
    </xf>
    <xf numFmtId="167" fontId="0" fillId="0" borderId="24" xfId="0" applyNumberFormat="1" applyBorder="1" applyAlignment="1">
      <alignment horizontal="center" vertical="center"/>
    </xf>
    <xf numFmtId="167" fontId="0" fillId="0" borderId="10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0" fillId="0" borderId="25" xfId="0" applyNumberFormat="1" applyBorder="1" applyAlignment="1">
      <alignment horizontal="center" vertical="center"/>
    </xf>
    <xf numFmtId="167" fontId="0" fillId="0" borderId="4" xfId="0" applyNumberFormat="1" applyBorder="1" applyAlignment="1">
      <alignment horizontal="center" vertical="center"/>
    </xf>
    <xf numFmtId="167" fontId="0" fillId="0" borderId="6" xfId="0" applyNumberFormat="1" applyBorder="1" applyAlignment="1">
      <alignment horizontal="center" vertical="center"/>
    </xf>
    <xf numFmtId="167" fontId="0" fillId="0" borderId="26" xfId="0" applyNumberFormat="1" applyBorder="1" applyAlignment="1">
      <alignment horizontal="center" vertical="center"/>
    </xf>
    <xf numFmtId="167" fontId="0" fillId="0" borderId="7" xfId="0" applyNumberFormat="1" applyBorder="1" applyAlignment="1">
      <alignment horizontal="center" vertical="center"/>
    </xf>
    <xf numFmtId="167" fontId="2" fillId="7" borderId="16" xfId="0" applyNumberFormat="1" applyFont="1" applyFill="1" applyBorder="1" applyAlignment="1">
      <alignment horizontal="center" vertical="center"/>
    </xf>
    <xf numFmtId="167" fontId="2" fillId="6" borderId="27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8"/>
  <sheetViews>
    <sheetView tabSelected="1" zoomScaleNormal="100" workbookViewId="0">
      <selection activeCell="J23" sqref="J23"/>
    </sheetView>
  </sheetViews>
  <sheetFormatPr baseColWidth="10" defaultColWidth="9.140625" defaultRowHeight="15" x14ac:dyDescent="0.25"/>
  <cols>
    <col min="1" max="1" width="1.7109375" customWidth="1"/>
    <col min="2" max="2" width="20.28515625" customWidth="1"/>
    <col min="3" max="3" width="13.140625" bestFit="1" customWidth="1"/>
    <col min="4" max="4" width="2.42578125" customWidth="1"/>
    <col min="5" max="5" width="7.5703125" customWidth="1"/>
    <col min="6" max="6" width="13.140625" customWidth="1"/>
    <col min="7" max="7" width="11.5703125" customWidth="1"/>
    <col min="8" max="8" width="13.7109375" customWidth="1"/>
    <col min="9" max="9" width="11.5703125" customWidth="1"/>
    <col min="10" max="10" width="15.42578125" customWidth="1"/>
    <col min="11" max="11" width="13.5703125" customWidth="1"/>
    <col min="12" max="13" width="11.5703125" customWidth="1"/>
    <col min="14" max="14" width="14" customWidth="1"/>
  </cols>
  <sheetData>
    <row r="1" spans="1:16" ht="15.75" thickBot="1" x14ac:dyDescent="0.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6.5" thickBot="1" x14ac:dyDescent="0.3">
      <c r="A2" s="29"/>
      <c r="B2" s="29"/>
      <c r="C2" s="29"/>
      <c r="D2" s="29"/>
      <c r="E2" s="29"/>
      <c r="F2" s="52" t="s">
        <v>1</v>
      </c>
      <c r="G2" s="53"/>
      <c r="H2" s="53"/>
      <c r="I2" s="53"/>
      <c r="J2" s="54"/>
      <c r="K2" s="55" t="s">
        <v>0</v>
      </c>
      <c r="L2" s="56"/>
      <c r="M2" s="56"/>
      <c r="N2" s="57"/>
      <c r="O2" s="29"/>
      <c r="P2" s="29"/>
    </row>
    <row r="3" spans="1:16" s="1" customFormat="1" ht="30.75" thickBot="1" x14ac:dyDescent="0.3">
      <c r="A3" s="30"/>
      <c r="B3" s="50" t="s">
        <v>3</v>
      </c>
      <c r="C3" s="51"/>
      <c r="D3" s="30"/>
      <c r="E3" s="4" t="s">
        <v>9</v>
      </c>
      <c r="F3" s="20" t="s">
        <v>10</v>
      </c>
      <c r="G3" s="3" t="s">
        <v>7</v>
      </c>
      <c r="H3" s="16" t="s">
        <v>11</v>
      </c>
      <c r="I3" s="24" t="s">
        <v>12</v>
      </c>
      <c r="J3" s="25" t="s">
        <v>13</v>
      </c>
      <c r="K3" s="20" t="s">
        <v>10</v>
      </c>
      <c r="L3" s="16" t="s">
        <v>11</v>
      </c>
      <c r="M3" s="24" t="s">
        <v>12</v>
      </c>
      <c r="N3" s="25" t="s">
        <v>13</v>
      </c>
      <c r="O3" s="30"/>
      <c r="P3" s="30"/>
    </row>
    <row r="4" spans="1:16" x14ac:dyDescent="0.25">
      <c r="A4" s="29"/>
      <c r="B4" s="8" t="s">
        <v>4</v>
      </c>
      <c r="C4" s="11">
        <v>100000</v>
      </c>
      <c r="D4" s="29"/>
      <c r="E4" s="5">
        <v>1</v>
      </c>
      <c r="F4" s="21">
        <f>C4</f>
        <v>100000</v>
      </c>
      <c r="G4" s="39">
        <f>F4*$C$7*(1-$C$8)</f>
        <v>2220</v>
      </c>
      <c r="H4" s="17">
        <f>F4</f>
        <v>100000</v>
      </c>
      <c r="I4" s="40">
        <f t="shared" ref="I4:I16" si="0">F4*$C$9</f>
        <v>330</v>
      </c>
      <c r="J4" s="26">
        <f>F4-((F4-H4)*$C$8)</f>
        <v>100000</v>
      </c>
      <c r="K4" s="21">
        <f>C4</f>
        <v>100000</v>
      </c>
      <c r="L4" s="17">
        <f>C4</f>
        <v>100000</v>
      </c>
      <c r="M4" s="41">
        <f t="shared" ref="M4:M16" si="1">K4*$C$10</f>
        <v>330</v>
      </c>
      <c r="N4" s="28">
        <f>K4-((K4-L4)*$C$8)</f>
        <v>100000</v>
      </c>
      <c r="O4" s="29"/>
      <c r="P4" s="29"/>
    </row>
    <row r="5" spans="1:16" x14ac:dyDescent="0.25">
      <c r="A5" s="29"/>
      <c r="B5" s="9" t="s">
        <v>5</v>
      </c>
      <c r="C5" s="12">
        <v>10000</v>
      </c>
      <c r="D5" s="29"/>
      <c r="E5" s="6">
        <v>2</v>
      </c>
      <c r="F5" s="22">
        <f>(F4+G4)*(1+$C$6-$C$9)+$C$5</f>
        <v>116993.674</v>
      </c>
      <c r="G5" s="42">
        <f t="shared" ref="G5:G16" si="2">F5*$C$7*(1-$C$8)</f>
        <v>2597.2595627999999</v>
      </c>
      <c r="H5" s="18">
        <f t="shared" ref="H5:H13" si="3">H4+G4+$C$5</f>
        <v>112220</v>
      </c>
      <c r="I5" s="43">
        <f t="shared" si="0"/>
        <v>386.07912419999997</v>
      </c>
      <c r="J5" s="27">
        <f t="shared" ref="J5:J16" si="4">F5-((F5-H5)*$C$8)</f>
        <v>115752.51876000001</v>
      </c>
      <c r="K5" s="22">
        <f>(K4*(1+$C$7)*(1+$C$6-$C$10))+$C$5</f>
        <v>117810.09999999999</v>
      </c>
      <c r="L5" s="18">
        <f>L4+$C$5</f>
        <v>110000</v>
      </c>
      <c r="M5" s="44">
        <f t="shared" si="1"/>
        <v>388.77332999999999</v>
      </c>
      <c r="N5" s="28">
        <f t="shared" ref="N5:N16" si="5">K5-((K5-L5)*$C$8)</f>
        <v>115779.47399999999</v>
      </c>
      <c r="O5" s="29"/>
      <c r="P5" s="29"/>
    </row>
    <row r="6" spans="1:16" x14ac:dyDescent="0.25">
      <c r="A6" s="29"/>
      <c r="B6" s="9" t="s">
        <v>6</v>
      </c>
      <c r="C6" s="13">
        <v>0.05</v>
      </c>
      <c r="D6" s="29"/>
      <c r="E6" s="6">
        <v>3</v>
      </c>
      <c r="F6" s="22">
        <f t="shared" ref="F6:F13" si="6">(F5+G5)*(1+$C$6-$C$9)+$C$5</f>
        <v>135175.83016018276</v>
      </c>
      <c r="G6" s="42">
        <f t="shared" si="2"/>
        <v>3000.9034295560568</v>
      </c>
      <c r="H6" s="18">
        <f t="shared" si="3"/>
        <v>124817.2595628</v>
      </c>
      <c r="I6" s="43">
        <f t="shared" si="0"/>
        <v>446.0802395286031</v>
      </c>
      <c r="J6" s="27">
        <f t="shared" si="4"/>
        <v>132482.60180486322</v>
      </c>
      <c r="K6" s="22">
        <f t="shared" ref="K6:K13" si="7">(K5*(1+$C$7)*(1+$C$6-$C$10))+$C$5</f>
        <v>137011.18662009999</v>
      </c>
      <c r="L6" s="18">
        <f t="shared" ref="L6:L13" si="8">L5+$C$5</f>
        <v>120000</v>
      </c>
      <c r="M6" s="44">
        <f t="shared" si="1"/>
        <v>452.13691584633</v>
      </c>
      <c r="N6" s="28">
        <f t="shared" si="5"/>
        <v>132588.278098874</v>
      </c>
      <c r="O6" s="29"/>
      <c r="P6" s="29"/>
    </row>
    <row r="7" spans="1:16" x14ac:dyDescent="0.25">
      <c r="A7" s="29"/>
      <c r="B7" s="9" t="s">
        <v>7</v>
      </c>
      <c r="C7" s="13">
        <v>0.03</v>
      </c>
      <c r="D7" s="29"/>
      <c r="E7" s="6">
        <v>4</v>
      </c>
      <c r="F7" s="22">
        <f t="shared" si="6"/>
        <v>154629.58704837962</v>
      </c>
      <c r="G7" s="42">
        <f t="shared" si="2"/>
        <v>3432.7768324740277</v>
      </c>
      <c r="H7" s="18">
        <f t="shared" si="3"/>
        <v>137818.16299235605</v>
      </c>
      <c r="I7" s="43">
        <f t="shared" si="0"/>
        <v>510.27763725965275</v>
      </c>
      <c r="J7" s="27">
        <f t="shared" si="4"/>
        <v>150258.6167938135</v>
      </c>
      <c r="K7" s="22">
        <f t="shared" si="7"/>
        <v>157711.89730631642</v>
      </c>
      <c r="L7" s="18">
        <f t="shared" si="8"/>
        <v>130000</v>
      </c>
      <c r="M7" s="44">
        <f t="shared" si="1"/>
        <v>520.44926111084419</v>
      </c>
      <c r="N7" s="28">
        <f t="shared" si="5"/>
        <v>150506.80400667415</v>
      </c>
      <c r="O7" s="29"/>
      <c r="P7" s="29"/>
    </row>
    <row r="8" spans="1:16" x14ac:dyDescent="0.25">
      <c r="A8" s="29"/>
      <c r="B8" s="9" t="s">
        <v>8</v>
      </c>
      <c r="C8" s="13">
        <v>0.26</v>
      </c>
      <c r="D8" s="31"/>
      <c r="E8" s="6">
        <v>5</v>
      </c>
      <c r="F8" s="22">
        <f t="shared" si="6"/>
        <v>175443.8762740895</v>
      </c>
      <c r="G8" s="42">
        <f t="shared" si="2"/>
        <v>3894.8540532847869</v>
      </c>
      <c r="H8" s="18">
        <f t="shared" si="3"/>
        <v>151250.93982483007</v>
      </c>
      <c r="I8" s="43">
        <f t="shared" si="0"/>
        <v>578.96479170449538</v>
      </c>
      <c r="J8" s="27">
        <f t="shared" si="4"/>
        <v>169153.71279728206</v>
      </c>
      <c r="K8" s="22">
        <f t="shared" si="7"/>
        <v>180029.35419783703</v>
      </c>
      <c r="L8" s="18">
        <f t="shared" si="8"/>
        <v>140000</v>
      </c>
      <c r="M8" s="44">
        <f t="shared" si="1"/>
        <v>594.09686885286226</v>
      </c>
      <c r="N8" s="28">
        <f t="shared" si="5"/>
        <v>169621.72210639939</v>
      </c>
      <c r="O8" s="29"/>
      <c r="P8" s="29"/>
    </row>
    <row r="9" spans="1:16" x14ac:dyDescent="0.25">
      <c r="A9" s="29"/>
      <c r="B9" s="9" t="s">
        <v>14</v>
      </c>
      <c r="C9" s="14">
        <v>3.3E-3</v>
      </c>
      <c r="D9" s="31"/>
      <c r="E9" s="6">
        <v>6</v>
      </c>
      <c r="F9" s="22">
        <f t="shared" si="6"/>
        <v>197713.84903366267</v>
      </c>
      <c r="G9" s="42">
        <f t="shared" si="2"/>
        <v>4389.2474485473113</v>
      </c>
      <c r="H9" s="18">
        <f t="shared" si="3"/>
        <v>165145.79387811487</v>
      </c>
      <c r="I9" s="43">
        <f t="shared" si="0"/>
        <v>652.45570181108678</v>
      </c>
      <c r="J9" s="27">
        <f t="shared" si="4"/>
        <v>189246.15469322025</v>
      </c>
      <c r="K9" s="22">
        <f t="shared" si="7"/>
        <v>204089.82679004231</v>
      </c>
      <c r="L9" s="18">
        <f t="shared" si="8"/>
        <v>150000</v>
      </c>
      <c r="M9" s="44">
        <f t="shared" si="1"/>
        <v>673.49642840713966</v>
      </c>
      <c r="N9" s="28">
        <f t="shared" si="5"/>
        <v>190026.4718246313</v>
      </c>
      <c r="O9" s="29"/>
      <c r="P9" s="29"/>
    </row>
    <row r="10" spans="1:16" ht="15.75" thickBot="1" x14ac:dyDescent="0.3">
      <c r="A10" s="29"/>
      <c r="B10" s="10" t="s">
        <v>2</v>
      </c>
      <c r="C10" s="15">
        <v>3.3E-3</v>
      </c>
      <c r="D10" s="29"/>
      <c r="E10" s="6">
        <v>7</v>
      </c>
      <c r="F10" s="22">
        <f t="shared" si="6"/>
        <v>221541.31108792918</v>
      </c>
      <c r="G10" s="42">
        <f t="shared" si="2"/>
        <v>4918.2171061520276</v>
      </c>
      <c r="H10" s="18">
        <f t="shared" si="3"/>
        <v>179535.04132666218</v>
      </c>
      <c r="I10" s="43">
        <f t="shared" si="0"/>
        <v>731.08632659016632</v>
      </c>
      <c r="J10" s="27">
        <f t="shared" si="4"/>
        <v>210619.68094999975</v>
      </c>
      <c r="K10" s="22">
        <f t="shared" si="7"/>
        <v>230029.44635217139</v>
      </c>
      <c r="L10" s="18">
        <f t="shared" si="8"/>
        <v>160000</v>
      </c>
      <c r="M10" s="44">
        <f t="shared" si="1"/>
        <v>759.09717296216559</v>
      </c>
      <c r="N10" s="28">
        <f t="shared" si="5"/>
        <v>211821.79030060684</v>
      </c>
      <c r="O10" s="29"/>
      <c r="P10" s="29"/>
    </row>
    <row r="11" spans="1:16" x14ac:dyDescent="0.25">
      <c r="A11" s="29"/>
      <c r="B11" s="29"/>
      <c r="C11" s="29"/>
      <c r="D11" s="29"/>
      <c r="E11" s="6">
        <v>8</v>
      </c>
      <c r="F11" s="22">
        <f t="shared" si="6"/>
        <v>247035.18816074479</v>
      </c>
      <c r="G11" s="42">
        <f t="shared" si="2"/>
        <v>5484.1811771685343</v>
      </c>
      <c r="H11" s="18">
        <f t="shared" si="3"/>
        <v>194453.25843281421</v>
      </c>
      <c r="I11" s="43">
        <f t="shared" si="0"/>
        <v>815.21612093045781</v>
      </c>
      <c r="J11" s="27">
        <f t="shared" si="4"/>
        <v>233363.88643148282</v>
      </c>
      <c r="K11" s="22">
        <f t="shared" si="7"/>
        <v>257994.97614172232</v>
      </c>
      <c r="L11" s="18">
        <f t="shared" si="8"/>
        <v>170000</v>
      </c>
      <c r="M11" s="44">
        <f t="shared" si="1"/>
        <v>851.38342126768362</v>
      </c>
      <c r="N11" s="28">
        <f t="shared" si="5"/>
        <v>235116.28234487452</v>
      </c>
      <c r="O11" s="29"/>
      <c r="P11" s="29"/>
    </row>
    <row r="12" spans="1:16" x14ac:dyDescent="0.25">
      <c r="A12" s="29"/>
      <c r="B12" s="29"/>
      <c r="C12" s="29"/>
      <c r="D12" s="29"/>
      <c r="E12" s="6">
        <v>9</v>
      </c>
      <c r="F12" s="22">
        <f t="shared" si="6"/>
        <v>274312.02388599387</v>
      </c>
      <c r="G12" s="42">
        <f t="shared" si="2"/>
        <v>6089.7269302690638</v>
      </c>
      <c r="H12" s="18">
        <f t="shared" si="3"/>
        <v>209937.43960998274</v>
      </c>
      <c r="I12" s="43">
        <f t="shared" si="0"/>
        <v>905.22967882377975</v>
      </c>
      <c r="J12" s="27">
        <f t="shared" si="4"/>
        <v>257574.63197423099</v>
      </c>
      <c r="K12" s="22">
        <f t="shared" si="7"/>
        <v>288144.64177336695</v>
      </c>
      <c r="L12" s="18">
        <f t="shared" si="8"/>
        <v>180000</v>
      </c>
      <c r="M12" s="44">
        <f t="shared" si="1"/>
        <v>950.87731785211099</v>
      </c>
      <c r="N12" s="28">
        <f t="shared" si="5"/>
        <v>260027.03491229154</v>
      </c>
      <c r="O12" s="29"/>
      <c r="P12" s="29"/>
    </row>
    <row r="13" spans="1:16" x14ac:dyDescent="0.25">
      <c r="A13" s="29"/>
      <c r="B13" s="29"/>
      <c r="C13" s="29"/>
      <c r="D13" s="29"/>
      <c r="E13" s="6">
        <v>10</v>
      </c>
      <c r="F13" s="22">
        <f t="shared" si="6"/>
        <v>303496.5125793824</v>
      </c>
      <c r="G13" s="42">
        <f t="shared" si="2"/>
        <v>6737.622579262289</v>
      </c>
      <c r="H13" s="18">
        <f t="shared" si="3"/>
        <v>226027.16654025181</v>
      </c>
      <c r="I13" s="43">
        <f t="shared" si="0"/>
        <v>1001.5384915119619</v>
      </c>
      <c r="J13" s="27">
        <f t="shared" si="4"/>
        <v>283354.48260920844</v>
      </c>
      <c r="K13" s="22">
        <f t="shared" si="7"/>
        <v>320649.02644050872</v>
      </c>
      <c r="L13" s="18">
        <f t="shared" si="8"/>
        <v>190000</v>
      </c>
      <c r="M13" s="44">
        <f t="shared" si="1"/>
        <v>1058.1417872536788</v>
      </c>
      <c r="N13" s="28">
        <f t="shared" si="5"/>
        <v>286680.27956597647</v>
      </c>
      <c r="O13" s="29"/>
      <c r="P13" s="29"/>
    </row>
    <row r="14" spans="1:16" x14ac:dyDescent="0.25">
      <c r="A14" s="29"/>
      <c r="B14" s="29"/>
      <c r="C14" s="29"/>
      <c r="D14" s="29"/>
      <c r="E14" s="6">
        <v>20</v>
      </c>
      <c r="F14" s="22" t="e">
        <f>(#REF!+#REF!)*(1+$C$6-$C$9)+$C$5</f>
        <v>#REF!</v>
      </c>
      <c r="G14" s="42" t="e">
        <f t="shared" si="2"/>
        <v>#REF!</v>
      </c>
      <c r="H14" s="18" t="e">
        <f>#REF!+#REF!+$C$5</f>
        <v>#REF!</v>
      </c>
      <c r="I14" s="43" t="e">
        <f t="shared" si="0"/>
        <v>#REF!</v>
      </c>
      <c r="J14" s="28" t="e">
        <f t="shared" si="4"/>
        <v>#REF!</v>
      </c>
      <c r="K14" s="22" t="e">
        <f>(#REF!*(1+$C$7)*(1+$C$6-$C$10))+$C$5</f>
        <v>#REF!</v>
      </c>
      <c r="L14" s="18" t="e">
        <f>#REF!+$C$5</f>
        <v>#REF!</v>
      </c>
      <c r="M14" s="44" t="e">
        <f t="shared" si="1"/>
        <v>#REF!</v>
      </c>
      <c r="N14" s="27" t="e">
        <f t="shared" si="5"/>
        <v>#REF!</v>
      </c>
      <c r="O14" s="29"/>
      <c r="P14" s="29"/>
    </row>
    <row r="15" spans="1:16" x14ac:dyDescent="0.25">
      <c r="A15" s="32"/>
      <c r="B15" s="29"/>
      <c r="C15" s="29"/>
      <c r="D15" s="29"/>
      <c r="E15" s="6">
        <v>30</v>
      </c>
      <c r="F15" s="22" t="e">
        <f>(#REF!+#REF!)*(1+$C$6-$C$9)+$C$5</f>
        <v>#REF!</v>
      </c>
      <c r="G15" s="42" t="e">
        <f t="shared" si="2"/>
        <v>#REF!</v>
      </c>
      <c r="H15" s="18" t="e">
        <f>#REF!+#REF!+$C$5</f>
        <v>#REF!</v>
      </c>
      <c r="I15" s="43" t="e">
        <f t="shared" si="0"/>
        <v>#REF!</v>
      </c>
      <c r="J15" s="28" t="e">
        <f t="shared" si="4"/>
        <v>#REF!</v>
      </c>
      <c r="K15" s="22" t="e">
        <f>(#REF!*(1+$C$7)*(1+$C$6-$C$10))+$C$5</f>
        <v>#REF!</v>
      </c>
      <c r="L15" s="18" t="e">
        <f>#REF!+$C$5</f>
        <v>#REF!</v>
      </c>
      <c r="M15" s="44" t="e">
        <f t="shared" si="1"/>
        <v>#REF!</v>
      </c>
      <c r="N15" s="27" t="e">
        <f t="shared" si="5"/>
        <v>#REF!</v>
      </c>
      <c r="O15" s="29"/>
      <c r="P15" s="29"/>
    </row>
    <row r="16" spans="1:16" ht="15.75" thickBot="1" x14ac:dyDescent="0.3">
      <c r="A16" s="32"/>
      <c r="B16" s="29"/>
      <c r="C16" s="29"/>
      <c r="D16" s="29"/>
      <c r="E16" s="7">
        <v>40</v>
      </c>
      <c r="F16" s="23" t="e">
        <f>(#REF!+#REF!)*(1+$C$6-$C$9)+$C$5</f>
        <v>#REF!</v>
      </c>
      <c r="G16" s="45" t="e">
        <f t="shared" si="2"/>
        <v>#REF!</v>
      </c>
      <c r="H16" s="19" t="e">
        <f>#REF!+#REF!+$C$5</f>
        <v>#REF!</v>
      </c>
      <c r="I16" s="46" t="e">
        <f t="shared" si="0"/>
        <v>#REF!</v>
      </c>
      <c r="J16" s="49" t="e">
        <f t="shared" si="4"/>
        <v>#REF!</v>
      </c>
      <c r="K16" s="23" t="e">
        <f>(#REF!*(1+$C$7)*(1+$C$6-$C$10))+$C$5</f>
        <v>#REF!</v>
      </c>
      <c r="L16" s="19" t="e">
        <f>#REF!+$C$5</f>
        <v>#REF!</v>
      </c>
      <c r="M16" s="47" t="e">
        <f t="shared" si="1"/>
        <v>#REF!</v>
      </c>
      <c r="N16" s="48" t="e">
        <f t="shared" si="5"/>
        <v>#REF!</v>
      </c>
      <c r="O16" s="29"/>
      <c r="P16" s="29"/>
    </row>
    <row r="17" spans="1:18" x14ac:dyDescent="0.25">
      <c r="A17" s="29"/>
      <c r="B17" s="29"/>
      <c r="C17" s="29"/>
      <c r="D17" s="29"/>
      <c r="E17" s="33"/>
      <c r="F17" s="34"/>
      <c r="G17" s="34"/>
      <c r="H17" s="34"/>
      <c r="I17" s="34"/>
      <c r="J17" s="34"/>
      <c r="K17" s="35"/>
      <c r="L17" s="35"/>
      <c r="M17" s="34"/>
      <c r="N17" s="29"/>
      <c r="O17" s="29"/>
      <c r="P17" s="29"/>
      <c r="Q17" s="29"/>
      <c r="R17" s="29"/>
    </row>
    <row r="18" spans="1:18" x14ac:dyDescent="0.25">
      <c r="A18" s="2"/>
      <c r="B18" s="29"/>
      <c r="C18" s="29"/>
      <c r="D18" s="29"/>
      <c r="E18" s="33"/>
      <c r="F18" s="34"/>
      <c r="G18" s="34"/>
      <c r="H18" s="34"/>
      <c r="I18" s="34"/>
      <c r="J18" s="34"/>
      <c r="K18" s="29"/>
      <c r="L18" s="36"/>
      <c r="M18" s="34"/>
      <c r="N18" s="29"/>
      <c r="O18" s="29"/>
      <c r="P18" s="29"/>
      <c r="Q18" s="29"/>
      <c r="R18" s="29"/>
    </row>
    <row r="19" spans="1:18" x14ac:dyDescent="0.25">
      <c r="A19" s="38"/>
      <c r="B19" s="29"/>
      <c r="C19" s="29"/>
      <c r="D19" s="29"/>
      <c r="E19" s="33"/>
      <c r="F19" s="37"/>
      <c r="G19" s="33"/>
      <c r="H19" s="33"/>
      <c r="I19" s="33"/>
      <c r="J19" s="33"/>
      <c r="K19" s="33"/>
      <c r="L19" s="33"/>
      <c r="M19" s="33"/>
      <c r="N19" s="29"/>
      <c r="O19" s="29"/>
      <c r="P19" s="29"/>
      <c r="Q19" s="29"/>
      <c r="R19" s="29"/>
    </row>
    <row r="20" spans="1:18" x14ac:dyDescent="0.25">
      <c r="A20" s="29"/>
      <c r="B20" s="29"/>
      <c r="C20" s="29"/>
      <c r="D20" s="29"/>
      <c r="E20" s="29"/>
      <c r="F20" s="33"/>
      <c r="G20" s="33"/>
      <c r="H20" s="33"/>
      <c r="I20" s="33"/>
      <c r="J20" s="33"/>
      <c r="K20" s="33"/>
      <c r="L20" s="33"/>
      <c r="M20" s="33"/>
      <c r="N20" s="29"/>
      <c r="O20" s="29"/>
      <c r="P20" s="29"/>
      <c r="Q20" s="29"/>
      <c r="R20" s="29"/>
    </row>
    <row r="21" spans="1:18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</row>
    <row r="22" spans="1:18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</row>
    <row r="23" spans="1:18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8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  <row r="25" spans="1:18" x14ac:dyDescent="0.25">
      <c r="A25" s="29"/>
      <c r="B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  <row r="26" spans="1:18" x14ac:dyDescent="0.25">
      <c r="A26" s="29"/>
      <c r="B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  <row r="27" spans="1:18" x14ac:dyDescent="0.25">
      <c r="A27" s="29"/>
      <c r="B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  <row r="28" spans="1:18" x14ac:dyDescent="0.25">
      <c r="A28" s="32" t="e">
        <f>#REF!-I28</f>
        <v>#REF!</v>
      </c>
      <c r="B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</sheetData>
  <mergeCells count="3">
    <mergeCell ref="B3:C3"/>
    <mergeCell ref="F2:J2"/>
    <mergeCell ref="K2:N2"/>
  </mergeCells>
  <pageMargins left="0.7" right="0.7" top="0.75" bottom="0.75" header="0.3" footer="0.3"/>
  <pageSetup paperSize="9" scale="66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8"/>
  <sheetViews>
    <sheetView zoomScaleNormal="100" workbookViewId="0">
      <selection activeCell="B9" sqref="B9"/>
    </sheetView>
  </sheetViews>
  <sheetFormatPr baseColWidth="10" defaultColWidth="9.140625" defaultRowHeight="15" x14ac:dyDescent="0.25"/>
  <cols>
    <col min="1" max="1" width="1.7109375" customWidth="1"/>
    <col min="2" max="2" width="20.28515625" customWidth="1"/>
    <col min="3" max="3" width="13.140625" bestFit="1" customWidth="1"/>
    <col min="4" max="4" width="2.42578125" customWidth="1"/>
    <col min="5" max="5" width="7.5703125" customWidth="1"/>
    <col min="6" max="6" width="13.140625" customWidth="1"/>
    <col min="7" max="7" width="11.5703125" customWidth="1"/>
    <col min="8" max="8" width="13.7109375" customWidth="1"/>
    <col min="9" max="9" width="11.5703125" customWidth="1"/>
    <col min="10" max="10" width="15.42578125" customWidth="1"/>
    <col min="11" max="11" width="13.5703125" customWidth="1"/>
    <col min="12" max="13" width="11.5703125" customWidth="1"/>
    <col min="14" max="14" width="14" customWidth="1"/>
  </cols>
  <sheetData>
    <row r="1" spans="1:16" ht="15.75" thickBot="1" x14ac:dyDescent="0.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6.5" thickBot="1" x14ac:dyDescent="0.3">
      <c r="A2" s="29"/>
      <c r="B2" s="29"/>
      <c r="C2" s="29"/>
      <c r="D2" s="29"/>
      <c r="E2" s="29"/>
      <c r="F2" s="52" t="s">
        <v>1</v>
      </c>
      <c r="G2" s="53"/>
      <c r="H2" s="53"/>
      <c r="I2" s="53"/>
      <c r="J2" s="54"/>
      <c r="K2" s="55" t="s">
        <v>0</v>
      </c>
      <c r="L2" s="56"/>
      <c r="M2" s="56"/>
      <c r="N2" s="57"/>
      <c r="O2" s="29"/>
      <c r="P2" s="29"/>
    </row>
    <row r="3" spans="1:16" s="1" customFormat="1" ht="30.75" thickBot="1" x14ac:dyDescent="0.3">
      <c r="A3" s="30"/>
      <c r="B3" s="50" t="s">
        <v>3</v>
      </c>
      <c r="C3" s="51"/>
      <c r="D3" s="30"/>
      <c r="E3" s="4" t="s">
        <v>9</v>
      </c>
      <c r="F3" s="20" t="s">
        <v>10</v>
      </c>
      <c r="G3" s="3" t="s">
        <v>7</v>
      </c>
      <c r="H3" s="16" t="s">
        <v>11</v>
      </c>
      <c r="I3" s="24" t="s">
        <v>12</v>
      </c>
      <c r="J3" s="25" t="s">
        <v>13</v>
      </c>
      <c r="K3" s="20" t="s">
        <v>10</v>
      </c>
      <c r="L3" s="16" t="s">
        <v>11</v>
      </c>
      <c r="M3" s="24" t="s">
        <v>12</v>
      </c>
      <c r="N3" s="25" t="s">
        <v>13</v>
      </c>
      <c r="O3" s="30"/>
      <c r="P3" s="30"/>
    </row>
    <row r="4" spans="1:16" x14ac:dyDescent="0.25">
      <c r="A4" s="29"/>
      <c r="B4" s="8" t="s">
        <v>4</v>
      </c>
      <c r="C4" s="11">
        <v>100000</v>
      </c>
      <c r="D4" s="29"/>
      <c r="E4" s="5">
        <v>1</v>
      </c>
      <c r="F4" s="21">
        <f>C4</f>
        <v>100000</v>
      </c>
      <c r="G4" s="39">
        <f>F4*$C$7*(1-$C$8)</f>
        <v>2220</v>
      </c>
      <c r="H4" s="17">
        <f>F4</f>
        <v>100000</v>
      </c>
      <c r="I4" s="40">
        <f t="shared" ref="I4:I16" si="0">F4*$C$9</f>
        <v>330</v>
      </c>
      <c r="J4" s="26">
        <f>F4-((F4-H4)*$C$8)</f>
        <v>100000</v>
      </c>
      <c r="K4" s="21">
        <f>C4</f>
        <v>100000</v>
      </c>
      <c r="L4" s="17">
        <f>C4</f>
        <v>100000</v>
      </c>
      <c r="M4" s="41">
        <f t="shared" ref="M4:M16" si="1">K4*$C$10</f>
        <v>330</v>
      </c>
      <c r="N4" s="28">
        <f>K4-((K4-L4)*$C$8)</f>
        <v>100000</v>
      </c>
      <c r="O4" s="29"/>
      <c r="P4" s="29"/>
    </row>
    <row r="5" spans="1:16" x14ac:dyDescent="0.25">
      <c r="A5" s="29"/>
      <c r="B5" s="9" t="s">
        <v>5</v>
      </c>
      <c r="C5" s="12">
        <v>10000</v>
      </c>
      <c r="D5" s="29"/>
      <c r="E5" s="6">
        <v>2</v>
      </c>
      <c r="F5" s="22">
        <f>(F4)*(1+$C$6-$C$9)+$C$5</f>
        <v>114670</v>
      </c>
      <c r="G5" s="42">
        <f t="shared" ref="G5:G16" si="2">F5*$C$7*(1-$C$8)</f>
        <v>2545.674</v>
      </c>
      <c r="H5" s="18">
        <f t="shared" ref="H5:H13" si="3">H4+G4+$C$5</f>
        <v>112220</v>
      </c>
      <c r="I5" s="43">
        <f t="shared" si="0"/>
        <v>378.411</v>
      </c>
      <c r="J5" s="27">
        <f t="shared" ref="J5:J16" si="4">F5-((F5-H5)*$C$8)</f>
        <v>114033</v>
      </c>
      <c r="K5" s="22">
        <f>(K4*(1+$C$7)*(1+$C$6-$C$10))+$C$5</f>
        <v>117810.09999999999</v>
      </c>
      <c r="L5" s="18">
        <f>L4+$C$5</f>
        <v>110000</v>
      </c>
      <c r="M5" s="44">
        <f t="shared" si="1"/>
        <v>388.77332999999999</v>
      </c>
      <c r="N5" s="28">
        <f t="shared" ref="N5:N16" si="5">K5-((K5-L5)*$C$8)</f>
        <v>115779.47399999999</v>
      </c>
      <c r="O5" s="29"/>
      <c r="P5" s="29"/>
    </row>
    <row r="6" spans="1:16" x14ac:dyDescent="0.25">
      <c r="A6" s="29"/>
      <c r="B6" s="9" t="s">
        <v>6</v>
      </c>
      <c r="C6" s="13">
        <v>0.05</v>
      </c>
      <c r="D6" s="29"/>
      <c r="E6" s="6">
        <v>3</v>
      </c>
      <c r="F6" s="22">
        <f t="shared" ref="F6:F13" si="6">(F5)*(1+$C$6-$C$9)+$C$5</f>
        <v>130025.08899999999</v>
      </c>
      <c r="G6" s="42">
        <f t="shared" si="2"/>
        <v>2886.5569757999997</v>
      </c>
      <c r="H6" s="18">
        <f t="shared" si="3"/>
        <v>124765.674</v>
      </c>
      <c r="I6" s="43">
        <f t="shared" si="0"/>
        <v>429.08279369999997</v>
      </c>
      <c r="J6" s="27">
        <f t="shared" si="4"/>
        <v>128657.64109999999</v>
      </c>
      <c r="K6" s="22">
        <f t="shared" ref="K6:K13" si="7">(K5*(1+$C$7)*(1+$C$6-$C$10))+$C$5</f>
        <v>137011.18662009999</v>
      </c>
      <c r="L6" s="18">
        <f t="shared" ref="L6:L13" si="8">L5+$C$5</f>
        <v>120000</v>
      </c>
      <c r="M6" s="44">
        <f t="shared" si="1"/>
        <v>452.13691584633</v>
      </c>
      <c r="N6" s="28">
        <f t="shared" si="5"/>
        <v>132588.278098874</v>
      </c>
      <c r="O6" s="29"/>
      <c r="P6" s="29"/>
    </row>
    <row r="7" spans="1:16" x14ac:dyDescent="0.25">
      <c r="A7" s="29"/>
      <c r="B7" s="9" t="s">
        <v>7</v>
      </c>
      <c r="C7" s="13">
        <v>0.03</v>
      </c>
      <c r="D7" s="29"/>
      <c r="E7" s="6">
        <v>4</v>
      </c>
      <c r="F7" s="22">
        <f t="shared" si="6"/>
        <v>146097.2606563</v>
      </c>
      <c r="G7" s="42">
        <f t="shared" si="2"/>
        <v>3243.35918656986</v>
      </c>
      <c r="H7" s="18">
        <f t="shared" si="3"/>
        <v>137652.23097580002</v>
      </c>
      <c r="I7" s="43">
        <f t="shared" si="0"/>
        <v>482.12096016579</v>
      </c>
      <c r="J7" s="27">
        <f t="shared" si="4"/>
        <v>143901.55293937001</v>
      </c>
      <c r="K7" s="22">
        <f t="shared" si="7"/>
        <v>157711.89730631642</v>
      </c>
      <c r="L7" s="18">
        <f t="shared" si="8"/>
        <v>130000</v>
      </c>
      <c r="M7" s="44">
        <f t="shared" si="1"/>
        <v>520.44926111084419</v>
      </c>
      <c r="N7" s="28">
        <f t="shared" si="5"/>
        <v>150506.80400667415</v>
      </c>
      <c r="O7" s="29"/>
      <c r="P7" s="29"/>
    </row>
    <row r="8" spans="1:16" x14ac:dyDescent="0.25">
      <c r="A8" s="29"/>
      <c r="B8" s="9" t="s">
        <v>8</v>
      </c>
      <c r="C8" s="13">
        <v>0.26</v>
      </c>
      <c r="D8" s="31"/>
      <c r="E8" s="6">
        <v>5</v>
      </c>
      <c r="F8" s="22">
        <f t="shared" si="6"/>
        <v>162920.00272894921</v>
      </c>
      <c r="G8" s="42">
        <f t="shared" si="2"/>
        <v>3616.8240605826722</v>
      </c>
      <c r="H8" s="18">
        <f t="shared" si="3"/>
        <v>150895.59016236989</v>
      </c>
      <c r="I8" s="43">
        <f t="shared" si="0"/>
        <v>537.6360090055324</v>
      </c>
      <c r="J8" s="27">
        <f t="shared" si="4"/>
        <v>159793.65546163858</v>
      </c>
      <c r="K8" s="22">
        <f t="shared" si="7"/>
        <v>180029.35419783703</v>
      </c>
      <c r="L8" s="18">
        <f t="shared" si="8"/>
        <v>140000</v>
      </c>
      <c r="M8" s="44">
        <f t="shared" si="1"/>
        <v>594.09686885286226</v>
      </c>
      <c r="N8" s="28">
        <f t="shared" si="5"/>
        <v>169621.72210639939</v>
      </c>
      <c r="O8" s="29"/>
      <c r="P8" s="29"/>
    </row>
    <row r="9" spans="1:16" x14ac:dyDescent="0.25">
      <c r="A9" s="29"/>
      <c r="B9" s="9" t="s">
        <v>14</v>
      </c>
      <c r="C9" s="14">
        <v>3.3E-3</v>
      </c>
      <c r="D9" s="31"/>
      <c r="E9" s="6">
        <v>6</v>
      </c>
      <c r="F9" s="22">
        <f t="shared" si="6"/>
        <v>180528.36685639113</v>
      </c>
      <c r="G9" s="42">
        <f t="shared" si="2"/>
        <v>4007.7297442118829</v>
      </c>
      <c r="H9" s="18">
        <f t="shared" si="3"/>
        <v>164512.41422295256</v>
      </c>
      <c r="I9" s="43">
        <f t="shared" si="0"/>
        <v>595.74361062609069</v>
      </c>
      <c r="J9" s="27">
        <f t="shared" si="4"/>
        <v>176364.2191716971</v>
      </c>
      <c r="K9" s="22">
        <f t="shared" si="7"/>
        <v>204089.82679004231</v>
      </c>
      <c r="L9" s="18">
        <f t="shared" si="8"/>
        <v>150000</v>
      </c>
      <c r="M9" s="44">
        <f t="shared" si="1"/>
        <v>673.49642840713966</v>
      </c>
      <c r="N9" s="28">
        <f t="shared" si="5"/>
        <v>190026.4718246313</v>
      </c>
      <c r="O9" s="29"/>
      <c r="P9" s="29"/>
    </row>
    <row r="10" spans="1:16" ht="15.75" thickBot="1" x14ac:dyDescent="0.3">
      <c r="A10" s="29"/>
      <c r="B10" s="10" t="s">
        <v>2</v>
      </c>
      <c r="C10" s="15">
        <v>3.3E-3</v>
      </c>
      <c r="D10" s="29"/>
      <c r="E10" s="6">
        <v>7</v>
      </c>
      <c r="F10" s="22">
        <f t="shared" si="6"/>
        <v>198959.0415885846</v>
      </c>
      <c r="G10" s="42">
        <f t="shared" si="2"/>
        <v>4416.8907232665779</v>
      </c>
      <c r="H10" s="18">
        <f t="shared" si="3"/>
        <v>178520.14396716445</v>
      </c>
      <c r="I10" s="43">
        <f t="shared" si="0"/>
        <v>656.56483724232919</v>
      </c>
      <c r="J10" s="27">
        <f t="shared" si="4"/>
        <v>193644.92820701536</v>
      </c>
      <c r="K10" s="22">
        <f t="shared" si="7"/>
        <v>230029.44635217139</v>
      </c>
      <c r="L10" s="18">
        <f t="shared" si="8"/>
        <v>160000</v>
      </c>
      <c r="M10" s="44">
        <f t="shared" si="1"/>
        <v>759.09717296216559</v>
      </c>
      <c r="N10" s="28">
        <f t="shared" si="5"/>
        <v>211821.79030060684</v>
      </c>
      <c r="O10" s="29"/>
      <c r="P10" s="29"/>
    </row>
    <row r="11" spans="1:16" x14ac:dyDescent="0.25">
      <c r="A11" s="29"/>
      <c r="B11" s="29"/>
      <c r="C11" s="29"/>
      <c r="D11" s="29"/>
      <c r="E11" s="6">
        <v>8</v>
      </c>
      <c r="F11" s="22">
        <f t="shared" si="6"/>
        <v>218250.4288307715</v>
      </c>
      <c r="G11" s="42">
        <f t="shared" si="2"/>
        <v>4845.1595200431266</v>
      </c>
      <c r="H11" s="18">
        <f t="shared" si="3"/>
        <v>192937.03469043103</v>
      </c>
      <c r="I11" s="43">
        <f t="shared" si="0"/>
        <v>720.226415141546</v>
      </c>
      <c r="J11" s="27">
        <f t="shared" si="4"/>
        <v>211668.94635428299</v>
      </c>
      <c r="K11" s="22">
        <f t="shared" si="7"/>
        <v>257994.97614172232</v>
      </c>
      <c r="L11" s="18">
        <f t="shared" si="8"/>
        <v>170000</v>
      </c>
      <c r="M11" s="44">
        <f t="shared" si="1"/>
        <v>851.38342126768362</v>
      </c>
      <c r="N11" s="28">
        <f t="shared" si="5"/>
        <v>235116.28234487452</v>
      </c>
      <c r="O11" s="29"/>
      <c r="P11" s="29"/>
    </row>
    <row r="12" spans="1:16" x14ac:dyDescent="0.25">
      <c r="A12" s="29"/>
      <c r="B12" s="29"/>
      <c r="C12" s="29"/>
      <c r="D12" s="29"/>
      <c r="E12" s="6">
        <v>9</v>
      </c>
      <c r="F12" s="22">
        <f t="shared" si="6"/>
        <v>238442.72385716852</v>
      </c>
      <c r="G12" s="42">
        <f t="shared" si="2"/>
        <v>5293.4284696291406</v>
      </c>
      <c r="H12" s="18">
        <f t="shared" si="3"/>
        <v>207782.19421047415</v>
      </c>
      <c r="I12" s="43">
        <f t="shared" si="0"/>
        <v>786.86098872865614</v>
      </c>
      <c r="J12" s="27">
        <f t="shared" si="4"/>
        <v>230470.98614902797</v>
      </c>
      <c r="K12" s="22">
        <f t="shared" si="7"/>
        <v>288144.64177336695</v>
      </c>
      <c r="L12" s="18">
        <f t="shared" si="8"/>
        <v>180000</v>
      </c>
      <c r="M12" s="44">
        <f t="shared" si="1"/>
        <v>950.87731785211099</v>
      </c>
      <c r="N12" s="28">
        <f t="shared" si="5"/>
        <v>260027.03491229154</v>
      </c>
      <c r="O12" s="29"/>
      <c r="P12" s="29"/>
    </row>
    <row r="13" spans="1:16" x14ac:dyDescent="0.25">
      <c r="A13" s="29"/>
      <c r="B13" s="29"/>
      <c r="C13" s="29"/>
      <c r="D13" s="29"/>
      <c r="E13" s="6">
        <v>10</v>
      </c>
      <c r="F13" s="22">
        <f t="shared" si="6"/>
        <v>259577.99906129827</v>
      </c>
      <c r="G13" s="42">
        <f t="shared" si="2"/>
        <v>5762.6315791608213</v>
      </c>
      <c r="H13" s="18">
        <f t="shared" si="3"/>
        <v>223075.62268010329</v>
      </c>
      <c r="I13" s="43">
        <f t="shared" si="0"/>
        <v>856.60739690228422</v>
      </c>
      <c r="J13" s="27">
        <f t="shared" si="4"/>
        <v>250087.38120218756</v>
      </c>
      <c r="K13" s="22">
        <f t="shared" si="7"/>
        <v>320649.02644050872</v>
      </c>
      <c r="L13" s="18">
        <f t="shared" si="8"/>
        <v>190000</v>
      </c>
      <c r="M13" s="44">
        <f t="shared" si="1"/>
        <v>1058.1417872536788</v>
      </c>
      <c r="N13" s="28">
        <f t="shared" si="5"/>
        <v>286680.27956597647</v>
      </c>
      <c r="O13" s="29"/>
      <c r="P13" s="29"/>
    </row>
    <row r="14" spans="1:16" x14ac:dyDescent="0.25">
      <c r="A14" s="29"/>
      <c r="B14" s="29"/>
      <c r="C14" s="29"/>
      <c r="D14" s="29"/>
      <c r="E14" s="6">
        <v>20</v>
      </c>
      <c r="F14" s="22" t="e">
        <f>(#REF!)*(1+$C$6-$C$9)+$C$5</f>
        <v>#REF!</v>
      </c>
      <c r="G14" s="42" t="e">
        <f t="shared" si="2"/>
        <v>#REF!</v>
      </c>
      <c r="H14" s="18" t="e">
        <f>#REF!+#REF!+$C$5</f>
        <v>#REF!</v>
      </c>
      <c r="I14" s="43" t="e">
        <f t="shared" si="0"/>
        <v>#REF!</v>
      </c>
      <c r="J14" s="28" t="e">
        <f t="shared" si="4"/>
        <v>#REF!</v>
      </c>
      <c r="K14" s="22" t="e">
        <f>(#REF!*(1+$C$7)*(1+$C$6-$C$10))+$C$5</f>
        <v>#REF!</v>
      </c>
      <c r="L14" s="18" t="e">
        <f>#REF!+$C$5</f>
        <v>#REF!</v>
      </c>
      <c r="M14" s="44" t="e">
        <f t="shared" si="1"/>
        <v>#REF!</v>
      </c>
      <c r="N14" s="27" t="e">
        <f t="shared" si="5"/>
        <v>#REF!</v>
      </c>
      <c r="O14" s="29"/>
      <c r="P14" s="29"/>
    </row>
    <row r="15" spans="1:16" x14ac:dyDescent="0.25">
      <c r="A15" s="32"/>
      <c r="B15" s="29"/>
      <c r="C15" s="29"/>
      <c r="D15" s="29"/>
      <c r="E15" s="6">
        <v>30</v>
      </c>
      <c r="F15" s="22" t="e">
        <f>(#REF!)*(1+$C$6-$C$9)+$C$5</f>
        <v>#REF!</v>
      </c>
      <c r="G15" s="42" t="e">
        <f t="shared" si="2"/>
        <v>#REF!</v>
      </c>
      <c r="H15" s="18" t="e">
        <f>#REF!+#REF!+$C$5</f>
        <v>#REF!</v>
      </c>
      <c r="I15" s="43" t="e">
        <f t="shared" si="0"/>
        <v>#REF!</v>
      </c>
      <c r="J15" s="28" t="e">
        <f t="shared" si="4"/>
        <v>#REF!</v>
      </c>
      <c r="K15" s="22" t="e">
        <f>(#REF!*(1+$C$7)*(1+$C$6-$C$10))+$C$5</f>
        <v>#REF!</v>
      </c>
      <c r="L15" s="18" t="e">
        <f>#REF!+$C$5</f>
        <v>#REF!</v>
      </c>
      <c r="M15" s="44" t="e">
        <f t="shared" si="1"/>
        <v>#REF!</v>
      </c>
      <c r="N15" s="27" t="e">
        <f t="shared" si="5"/>
        <v>#REF!</v>
      </c>
      <c r="O15" s="29"/>
      <c r="P15" s="29"/>
    </row>
    <row r="16" spans="1:16" ht="15.75" thickBot="1" x14ac:dyDescent="0.3">
      <c r="A16" s="32"/>
      <c r="B16" s="29"/>
      <c r="C16" s="29"/>
      <c r="D16" s="29"/>
      <c r="E16" s="7">
        <v>40</v>
      </c>
      <c r="F16" s="22" t="e">
        <f>(#REF!)*(1+$C$6-$C$9)+$C$5</f>
        <v>#REF!</v>
      </c>
      <c r="G16" s="45" t="e">
        <f t="shared" si="2"/>
        <v>#REF!</v>
      </c>
      <c r="H16" s="19" t="e">
        <f>#REF!+#REF!+$C$5</f>
        <v>#REF!</v>
      </c>
      <c r="I16" s="46" t="e">
        <f t="shared" si="0"/>
        <v>#REF!</v>
      </c>
      <c r="J16" s="49" t="e">
        <f t="shared" si="4"/>
        <v>#REF!</v>
      </c>
      <c r="K16" s="23" t="e">
        <f>(#REF!*(1+$C$7)*(1+$C$6-$C$10))+$C$5</f>
        <v>#REF!</v>
      </c>
      <c r="L16" s="19" t="e">
        <f>#REF!+$C$5</f>
        <v>#REF!</v>
      </c>
      <c r="M16" s="47" t="e">
        <f t="shared" si="1"/>
        <v>#REF!</v>
      </c>
      <c r="N16" s="48" t="e">
        <f t="shared" si="5"/>
        <v>#REF!</v>
      </c>
      <c r="O16" s="29"/>
      <c r="P16" s="29"/>
    </row>
    <row r="17" spans="1:18" x14ac:dyDescent="0.25">
      <c r="A17" s="29"/>
      <c r="B17" s="29"/>
      <c r="C17" s="29"/>
      <c r="D17" s="29"/>
      <c r="E17" s="33"/>
      <c r="F17" s="34"/>
      <c r="G17" s="34"/>
      <c r="H17" s="34"/>
      <c r="I17" s="34"/>
      <c r="J17" s="34"/>
      <c r="K17" s="35"/>
      <c r="L17" s="35"/>
      <c r="M17" s="34"/>
      <c r="N17" s="29"/>
      <c r="O17" s="29"/>
      <c r="P17" s="29"/>
      <c r="Q17" s="29"/>
      <c r="R17" s="29"/>
    </row>
    <row r="18" spans="1:18" x14ac:dyDescent="0.25">
      <c r="A18" s="2"/>
      <c r="B18" s="29"/>
      <c r="C18" s="29"/>
      <c r="D18" s="29"/>
      <c r="E18" s="33"/>
      <c r="F18" s="34"/>
      <c r="G18" s="34"/>
      <c r="H18" s="34"/>
      <c r="I18" s="34"/>
      <c r="J18" s="34"/>
      <c r="K18" s="29"/>
      <c r="L18" s="36"/>
      <c r="M18" s="34"/>
      <c r="N18" s="29"/>
      <c r="O18" s="29"/>
      <c r="P18" s="29"/>
      <c r="Q18" s="29"/>
      <c r="R18" s="29"/>
    </row>
    <row r="19" spans="1:18" x14ac:dyDescent="0.25">
      <c r="A19" s="38"/>
      <c r="B19" s="29"/>
      <c r="C19" s="29"/>
      <c r="D19" s="29"/>
      <c r="E19" s="33"/>
      <c r="F19" s="37"/>
      <c r="G19" s="33"/>
      <c r="H19" s="33"/>
      <c r="I19" s="33"/>
      <c r="J19" s="33"/>
      <c r="K19" s="33"/>
      <c r="L19" s="33"/>
      <c r="M19" s="33"/>
      <c r="N19" s="29"/>
      <c r="O19" s="29"/>
      <c r="P19" s="29"/>
      <c r="Q19" s="29"/>
      <c r="R19" s="29"/>
    </row>
    <row r="20" spans="1:18" x14ac:dyDescent="0.25">
      <c r="A20" s="29"/>
      <c r="B20" s="29"/>
      <c r="C20" s="29"/>
      <c r="D20" s="29"/>
      <c r="E20" s="29"/>
      <c r="F20" s="33"/>
      <c r="G20" s="33"/>
      <c r="H20" s="33"/>
      <c r="I20" s="33"/>
      <c r="J20" s="33"/>
      <c r="K20" s="33"/>
      <c r="L20" s="33"/>
      <c r="M20" s="33"/>
      <c r="N20" s="29"/>
      <c r="O20" s="29"/>
      <c r="P20" s="29"/>
      <c r="Q20" s="29"/>
      <c r="R20" s="29"/>
    </row>
    <row r="21" spans="1:18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</row>
    <row r="22" spans="1:18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</row>
    <row r="23" spans="1:18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8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  <row r="25" spans="1:18" x14ac:dyDescent="0.25">
      <c r="A25" s="29"/>
      <c r="B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  <row r="26" spans="1:18" x14ac:dyDescent="0.25">
      <c r="A26" s="29"/>
      <c r="B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  <row r="27" spans="1:18" x14ac:dyDescent="0.25">
      <c r="A27" s="29"/>
      <c r="B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  <row r="28" spans="1:18" x14ac:dyDescent="0.25">
      <c r="A28" s="32" t="e">
        <f>#REF!-I28</f>
        <v>#REF!</v>
      </c>
      <c r="B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</sheetData>
  <mergeCells count="3">
    <mergeCell ref="F2:J2"/>
    <mergeCell ref="K2:N2"/>
    <mergeCell ref="B3:C3"/>
  </mergeCells>
  <pageMargins left="0.7" right="0.7" top="0.75" bottom="0.75" header="0.3" footer="0.3"/>
  <pageSetup paperSize="9" scale="66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2023-07-21T10:30:58Z</dcterms:created>
  <dcterms:modified xsi:type="dcterms:W3CDTF">2023-07-21T10:31:04Z</dcterms:modified>
</cp:coreProperties>
</file>