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<sst xmlns="http://schemas.openxmlformats.org/spreadsheetml/2006/main" count="31" uniqueCount="25">
  <si>
    <t xml:space="preserve">Mischfonds als steuerliche Aktienfonds</t>
  </si>
  <si>
    <t xml:space="preserve">Aktien</t>
  </si>
  <si>
    <t xml:space="preserve">sonstiges</t>
  </si>
  <si>
    <t xml:space="preserve">Mischfonds</t>
  </si>
  <si>
    <t xml:space="preserve">Anteile</t>
  </si>
  <si>
    <t xml:space="preserve">jährliches Rebalancing, Rendite Aktien &gt; Rendite sonstiges</t>
  </si>
  <si>
    <t xml:space="preserve">Rendite</t>
  </si>
  <si>
    <t xml:space="preserve">Gebühr</t>
  </si>
  <si>
    <t xml:space="preserve">Investition</t>
  </si>
  <si>
    <t xml:space="preserve">Steuern</t>
  </si>
  <si>
    <t xml:space="preserve">Zu versteuern nach Teilfreistellung</t>
  </si>
  <si>
    <t xml:space="preserve">kumulative Rendite ohne Rebalancing</t>
  </si>
  <si>
    <t xml:space="preserve">Jahre</t>
  </si>
  <si>
    <t xml:space="preserve">Vor Rebalancing (aufbauend auf Rebalancing in den vorgehenden Jahren)</t>
  </si>
  <si>
    <t xml:space="preserve">Verkaufsbetrag</t>
  </si>
  <si>
    <t xml:space="preserve">Steuer</t>
  </si>
  <si>
    <t xml:space="preserve">Anteile nach Rebalancing</t>
  </si>
  <si>
    <t xml:space="preserve">--&gt; Rebalancing</t>
  </si>
  <si>
    <t xml:space="preserve">Bruttoergebnis</t>
  </si>
  <si>
    <t xml:space="preserve">Gewinn</t>
  </si>
  <si>
    <t xml:space="preserve">Nettoergebnis</t>
  </si>
  <si>
    <t xml:space="preserve">Ergebnis</t>
  </si>
  <si>
    <t xml:space="preserve">Nettorendite</t>
  </si>
  <si>
    <t xml:space="preserve">Zinsfuß</t>
  </si>
  <si>
    <t xml:space="preserve">Differenz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</si>
</sst>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0.00\ %"/>
    <numFmt numFmtId="166" formatCode="0\ %"/>
    <numFmt numFmtId="167" formatCode="0.0%"/>
    <numFmt numFmtId="168" formatCode="_-* #,##0.00&quot; €&quot;_-;\-* #,##0.00&quot; €&quot;_-;_-* \-??&quot; €&quot;_-;_-@_-"/>
    <numFmt numFmtId="169" formatCode="0.000%"/>
    <numFmt numFmtId="170" formatCode="0%"/>
    <numFmt numFmtId="171" formatCode="#,##0.00\ [$€-407];[RED]\-#,##0.00\ [$€-407]"/>
    <numFmt numFmtId="172" formatCode="DD/MM/YY"/>
    <numFmt numFmtId="173" formatCode="0.00%;[RED]\-0.00%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name val="Lohit Devanagari"/>
      <family val="2"/>
      <charset val="1"/>
    </font>
    <font>
      <b val="true"/>
      <sz val="12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8" fontId="7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6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5" fillId="2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5" fillId="0" borderId="2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2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2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5" fillId="2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" fillId="0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Excel Built-in Explanatory Text" xfId="20" builtinId="53" customBuiltin="true"/>
  </cellStyles>
  <dxfs count="1">
    <dxf>
      <font>
        <name val="Lohit Devanagari"/>
        <charset val="1"/>
        <family val="2"/>
        <color rgb="FFFFFFFF"/>
      </font>
      <fill>
        <patternFill>
          <bgColor rgb="FFCC0000"/>
        </patternFill>
      </fill>
    </dxf>
  </dxf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47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L33" activeCellId="0" sqref="L33"/>
    </sheetView>
  </sheetViews>
  <sheetFormatPr defaultRowHeight="12.8" zeroHeight="false" outlineLevelRow="0" outlineLevelCol="0"/>
  <cols>
    <col collapsed="false" customWidth="true" hidden="false" outlineLevel="0" max="1" min="1" style="1" width="16.14"/>
    <col collapsed="false" customWidth="false" hidden="false" outlineLevel="0" max="2" min="2" style="1" width="11.52"/>
    <col collapsed="false" customWidth="true" hidden="false" outlineLevel="0" max="4" min="3" style="1" width="14.77"/>
    <col collapsed="false" customWidth="true" hidden="false" outlineLevel="0" max="5" min="5" style="1" width="16.14"/>
    <col collapsed="false" customWidth="false" hidden="false" outlineLevel="0" max="6" min="6" style="1" width="11.52"/>
    <col collapsed="false" customWidth="true" hidden="false" outlineLevel="0" max="7" min="7" style="1" width="14.65"/>
    <col collapsed="false" customWidth="true" hidden="false" outlineLevel="0" max="8" min="8" style="1" width="14.02"/>
    <col collapsed="false" customWidth="false" hidden="false" outlineLevel="0" max="1025" min="9" style="1" width="11.52"/>
  </cols>
  <sheetData>
    <row r="1" customFormat="false" ht="12.8" hidden="false" customHeight="false" outlineLevel="0" collapsed="false">
      <c r="A1" s="2"/>
      <c r="C1" s="3" t="s">
        <v>0</v>
      </c>
      <c r="D1" s="3"/>
      <c r="E1" s="3"/>
    </row>
    <row r="2" customFormat="false" ht="12.8" hidden="false" customHeight="false" outlineLevel="0" collapsed="false">
      <c r="A2" s="4"/>
      <c r="B2" s="5"/>
      <c r="C2" s="6" t="s">
        <v>1</v>
      </c>
      <c r="D2" s="7" t="s">
        <v>2</v>
      </c>
      <c r="E2" s="6" t="s">
        <v>3</v>
      </c>
    </row>
    <row r="3" customFormat="false" ht="12.8" hidden="false" customHeight="false" outlineLevel="0" collapsed="false">
      <c r="A3" s="8"/>
      <c r="B3" s="9" t="s">
        <v>4</v>
      </c>
      <c r="C3" s="10" t="n">
        <v>0.8</v>
      </c>
      <c r="D3" s="11" t="n">
        <f aca="false">1-C3</f>
        <v>0.2</v>
      </c>
      <c r="E3" s="12"/>
      <c r="G3" s="1" t="s">
        <v>5</v>
      </c>
    </row>
    <row r="4" customFormat="false" ht="12.8" hidden="false" customHeight="false" outlineLevel="0" collapsed="false">
      <c r="A4" s="13"/>
      <c r="B4" s="5" t="s">
        <v>6</v>
      </c>
      <c r="C4" s="14" t="n">
        <v>0.05</v>
      </c>
      <c r="D4" s="15" t="n">
        <v>0.005</v>
      </c>
      <c r="E4" s="16" t="n">
        <f aca="false">+C4*C3+D4*D3</f>
        <v>0.041</v>
      </c>
      <c r="G4" s="17" t="str">
        <f aca="false">IF(D4&gt;=C4,"FEHLER; Nicht definiert für Rendite Aktien &lt;= Rendite sonstiges!","")</f>
        <v/>
      </c>
      <c r="H4" s="17"/>
      <c r="I4" s="17"/>
      <c r="J4" s="17"/>
      <c r="K4" s="17"/>
      <c r="L4" s="17"/>
      <c r="M4" s="17"/>
    </row>
    <row r="5" customFormat="false" ht="12.8" hidden="false" customHeight="false" outlineLevel="0" collapsed="false">
      <c r="A5" s="13"/>
      <c r="B5" s="5" t="s">
        <v>7</v>
      </c>
      <c r="C5" s="18" t="n">
        <v>0.0022</v>
      </c>
      <c r="D5" s="19" t="n">
        <v>0.001</v>
      </c>
      <c r="E5" s="20" t="n">
        <v>0.0025</v>
      </c>
    </row>
    <row r="6" customFormat="false" ht="12.8" hidden="false" customHeight="false" outlineLevel="0" collapsed="false">
      <c r="A6" s="21" t="n">
        <v>10000</v>
      </c>
      <c r="B6" s="22" t="s">
        <v>8</v>
      </c>
      <c r="C6" s="23" t="n">
        <f aca="false">+E6*C3</f>
        <v>8000</v>
      </c>
      <c r="D6" s="24" t="n">
        <f aca="false">+E6*D3</f>
        <v>2000</v>
      </c>
      <c r="E6" s="23" t="n">
        <f aca="false">+A6</f>
        <v>10000</v>
      </c>
    </row>
    <row r="7" customFormat="false" ht="12.8" hidden="false" customHeight="false" outlineLevel="0" collapsed="false">
      <c r="A7" s="25" t="n">
        <v>0.26375</v>
      </c>
      <c r="B7" s="26" t="s">
        <v>9</v>
      </c>
    </row>
    <row r="8" customFormat="false" ht="12.8" hidden="false" customHeight="false" outlineLevel="0" collapsed="false">
      <c r="A8" s="0"/>
      <c r="B8" s="26" t="s">
        <v>10</v>
      </c>
      <c r="C8" s="27" t="n">
        <v>0.7</v>
      </c>
      <c r="D8" s="27" t="n">
        <v>1</v>
      </c>
      <c r="E8" s="27" t="n">
        <v>0.7</v>
      </c>
    </row>
    <row r="9" customFormat="false" ht="12.8" hidden="false" customHeight="false" outlineLevel="0" collapsed="false">
      <c r="A9" s="28"/>
      <c r="O9" s="3" t="s">
        <v>11</v>
      </c>
      <c r="P9" s="3"/>
    </row>
    <row r="10" customFormat="false" ht="12.8" hidden="false" customHeight="false" outlineLevel="0" collapsed="false">
      <c r="B10" s="26" t="s">
        <v>12</v>
      </c>
      <c r="C10" s="29" t="s">
        <v>13</v>
      </c>
      <c r="D10" s="29"/>
      <c r="E10" s="26"/>
      <c r="F10" s="26"/>
      <c r="G10" s="26"/>
      <c r="H10" s="26" t="s">
        <v>14</v>
      </c>
      <c r="I10" s="26" t="s">
        <v>15</v>
      </c>
      <c r="J10" s="26" t="s">
        <v>1</v>
      </c>
      <c r="K10" s="26" t="s">
        <v>2</v>
      </c>
      <c r="L10" s="26" t="s">
        <v>16</v>
      </c>
      <c r="M10" s="26"/>
      <c r="N10" s="26"/>
      <c r="O10" s="26" t="s">
        <v>1</v>
      </c>
      <c r="P10" s="26" t="s">
        <v>2</v>
      </c>
    </row>
    <row r="11" customFormat="false" ht="12.8" hidden="false" customHeight="false" outlineLevel="0" collapsed="false">
      <c r="B11" s="1" t="n">
        <v>1</v>
      </c>
      <c r="C11" s="30" t="n">
        <f aca="false">C6*(1+(C4-C5))</f>
        <v>8382.4</v>
      </c>
      <c r="D11" s="30" t="n">
        <f aca="false">D6*(1+(D4-D5))</f>
        <v>2008</v>
      </c>
      <c r="E11" s="30" t="n">
        <f aca="false">E6*(1+(E4-E5))</f>
        <v>10385</v>
      </c>
      <c r="F11" s="30"/>
      <c r="G11" s="26" t="s">
        <v>17</v>
      </c>
      <c r="H11" s="30" t="n">
        <f aca="false">((1-$C$3)*C11-$C$3*D11)/(1+$A$7*$C$8*$C$3*((1/O11)-1))</f>
        <v>70.5554011888887</v>
      </c>
      <c r="I11" s="30" t="n">
        <f aca="false">(H11-H11/O11)*C$8*A$7</f>
        <v>0.594251486110931</v>
      </c>
      <c r="J11" s="30" t="n">
        <f aca="false">C11-H11</f>
        <v>8311.84459881111</v>
      </c>
      <c r="K11" s="30" t="n">
        <f aca="false">D11+H11-I11</f>
        <v>2077.96114970278</v>
      </c>
      <c r="L11" s="2" t="n">
        <f aca="false">J11/(J11+K11)</f>
        <v>0.8</v>
      </c>
      <c r="O11" s="1" t="n">
        <f aca="false">(1+C$4-C$5)^B11</f>
        <v>1.0478</v>
      </c>
      <c r="P11" s="1" t="n">
        <f aca="false">(1+D$4-D$5)^B11</f>
        <v>1.004</v>
      </c>
      <c r="R11" s="30"/>
    </row>
    <row r="12" customFormat="false" ht="12.8" hidden="false" customHeight="false" outlineLevel="0" collapsed="false">
      <c r="B12" s="1" t="n">
        <v>2</v>
      </c>
      <c r="C12" s="30" t="n">
        <f aca="false">J11*(1+C$4-C$5)</f>
        <v>8709.15077063428</v>
      </c>
      <c r="D12" s="30" t="n">
        <f aca="false">K11*(1+D$4-D$5)</f>
        <v>2086.27299430159</v>
      </c>
      <c r="E12" s="30" t="n">
        <f aca="false">E11*(1+E$4-E$5)</f>
        <v>10784.8225</v>
      </c>
      <c r="F12" s="30"/>
      <c r="H12" s="30" t="n">
        <f aca="false">((1-$C$3)*C12-$C$3*D12)/(1+$A$7*$C$8*$C$3*((1/O12)-1))</f>
        <v>73.7833814856385</v>
      </c>
      <c r="I12" s="30" t="n">
        <f aca="false">(H12-H12/O12)*C$8*A$7</f>
        <v>1.21452850006669</v>
      </c>
      <c r="J12" s="30" t="n">
        <f aca="false">C12-H12</f>
        <v>8635.36738914864</v>
      </c>
      <c r="K12" s="30" t="n">
        <f aca="false">D12+H12-I12</f>
        <v>2158.84184728716</v>
      </c>
      <c r="L12" s="2" t="n">
        <f aca="false">J12/(J12+K12)</f>
        <v>0.8</v>
      </c>
      <c r="O12" s="1" t="n">
        <f aca="false">(1+C$4-C$5)^B12</f>
        <v>1.09788484</v>
      </c>
      <c r="P12" s="1" t="n">
        <f aca="false">(1+D$4-D$5)^B12</f>
        <v>1.008016</v>
      </c>
      <c r="R12" s="30"/>
    </row>
    <row r="13" customFormat="false" ht="12.8" hidden="false" customHeight="false" outlineLevel="0" collapsed="false">
      <c r="B13" s="1" t="n">
        <v>3</v>
      </c>
      <c r="C13" s="30" t="n">
        <f aca="false">J12*(1+C$4-C$5)</f>
        <v>9048.13795034995</v>
      </c>
      <c r="D13" s="30" t="n">
        <f aca="false">K12*(1+D$4-D$5)</f>
        <v>2167.47721467631</v>
      </c>
      <c r="E13" s="30" t="n">
        <f aca="false">E12*(1+E$4-E$5)</f>
        <v>11200.03816625</v>
      </c>
      <c r="F13" s="30"/>
      <c r="H13" s="30" t="n">
        <f aca="false">((1-$C$3)*C13-$C$3*D13)/(1+$A$7*$C$8*$C$3*((1/O13)-1))</f>
        <v>77.1349727996156</v>
      </c>
      <c r="I13" s="30" t="n">
        <f aca="false">(H13-H13/O13)*C$8*A$7</f>
        <v>1.86144308834176</v>
      </c>
      <c r="J13" s="30" t="n">
        <f aca="false">C13-H13</f>
        <v>8971.00297755033</v>
      </c>
      <c r="K13" s="30" t="n">
        <f aca="false">D13+H13-I13</f>
        <v>2242.75074438758</v>
      </c>
      <c r="L13" s="2" t="n">
        <f aca="false">J13/(J13+K13)</f>
        <v>0.8</v>
      </c>
      <c r="O13" s="1" t="n">
        <f aca="false">(1+C$4-C$5)^B13</f>
        <v>1.150363735352</v>
      </c>
      <c r="P13" s="1" t="n">
        <f aca="false">(1+D$4-D$5)^B13</f>
        <v>1.012048064</v>
      </c>
      <c r="R13" s="30"/>
    </row>
    <row r="14" customFormat="false" ht="12.8" hidden="false" customHeight="false" outlineLevel="0" collapsed="false">
      <c r="B14" s="1" t="n">
        <v>4</v>
      </c>
      <c r="C14" s="30" t="n">
        <f aca="false">J13*(1+C$4-C$5)</f>
        <v>9399.81691987724</v>
      </c>
      <c r="D14" s="30" t="n">
        <f aca="false">K13*(1+D$4-D$5)</f>
        <v>2251.72174736513</v>
      </c>
      <c r="E14" s="30" t="n">
        <f aca="false">E13*(1+E$4-E$5)</f>
        <v>11631.2396356506</v>
      </c>
      <c r="F14" s="30"/>
      <c r="H14" s="30" t="n">
        <f aca="false">((1-$C$3)*C14-$C$3*D14)/(1+$A$7*$C$8*$C$3*((1/O14)-1))</f>
        <v>80.614496032246</v>
      </c>
      <c r="I14" s="30" t="n">
        <f aca="false">(H14-H14/O14)*C$8*A$7</f>
        <v>2.53563743613132</v>
      </c>
      <c r="J14" s="30" t="n">
        <f aca="false">C14-H14</f>
        <v>9319.20242384499</v>
      </c>
      <c r="K14" s="30" t="n">
        <f aca="false">D14+H14-I14</f>
        <v>2329.80060596125</v>
      </c>
      <c r="L14" s="2" t="n">
        <f aca="false">J14/(J14+K14)</f>
        <v>0.8</v>
      </c>
      <c r="O14" s="1" t="n">
        <f aca="false">(1+C$4-C$5)^B14</f>
        <v>1.20535112190183</v>
      </c>
      <c r="P14" s="1" t="n">
        <f aca="false">(1+D$4-D$5)^B14</f>
        <v>1.016096256256</v>
      </c>
      <c r="R14" s="30"/>
    </row>
    <row r="15" customFormat="false" ht="12.8" hidden="false" customHeight="false" outlineLevel="0" collapsed="false">
      <c r="B15" s="1" t="n">
        <v>5</v>
      </c>
      <c r="C15" s="30" t="n">
        <f aca="false">J14*(1+C$4-C$5)</f>
        <v>9764.66029970478</v>
      </c>
      <c r="D15" s="30" t="n">
        <f aca="false">K14*(1+D$4-D$5)</f>
        <v>2339.11980838509</v>
      </c>
      <c r="E15" s="30" t="n">
        <f aca="false">E14*(1+E$4-E$5)</f>
        <v>12079.0423616232</v>
      </c>
      <c r="F15" s="30"/>
      <c r="H15" s="30" t="n">
        <f aca="false">((1-$C$3)*C15-$C$3*D15)/(1+$A$7*$C$8*$C$3*((1/O15)-1))</f>
        <v>84.2264417125864</v>
      </c>
      <c r="I15" s="30" t="n">
        <f aca="false">(H15-H15/O15)*C$8*A$7</f>
        <v>3.23778559963014</v>
      </c>
      <c r="J15" s="30" t="n">
        <f aca="false">C15-H15</f>
        <v>9680.4338579922</v>
      </c>
      <c r="K15" s="30" t="n">
        <f aca="false">D15+H15-I15</f>
        <v>2420.10846449805</v>
      </c>
      <c r="L15" s="2" t="n">
        <f aca="false">J15/(J15+K15)</f>
        <v>0.8</v>
      </c>
      <c r="O15" s="1" t="n">
        <f aca="false">(1+C$4-C$5)^B15</f>
        <v>1.26296690552873</v>
      </c>
      <c r="P15" s="1" t="n">
        <f aca="false">(1+D$4-D$5)^B15</f>
        <v>1.02016064128102</v>
      </c>
      <c r="R15" s="30"/>
    </row>
    <row r="16" customFormat="false" ht="12.8" hidden="false" customHeight="false" outlineLevel="0" collapsed="false">
      <c r="B16" s="1" t="n">
        <v>6</v>
      </c>
      <c r="C16" s="30" t="n">
        <f aca="false">J15*(1+C$4-C$5)</f>
        <v>10143.1585964042</v>
      </c>
      <c r="D16" s="30" t="n">
        <f aca="false">K15*(1+D$4-D$5)</f>
        <v>2429.78889835604</v>
      </c>
      <c r="E16" s="30" t="n">
        <f aca="false">E15*(1+E$4-E$5)</f>
        <v>12544.0854925457</v>
      </c>
      <c r="F16" s="30"/>
      <c r="H16" s="30" t="n">
        <f aca="false">((1-$C$3)*C16-$C$3*D16)/(1+$A$7*$C$8*$C$3*((1/O16)-1))</f>
        <v>87.9754767802256</v>
      </c>
      <c r="I16" s="30" t="n">
        <f aca="false">(H16-H16/O16)*C$8*A$7</f>
        <v>3.96859523026739</v>
      </c>
      <c r="J16" s="30" t="n">
        <f aca="false">C16-H16</f>
        <v>10055.183119624</v>
      </c>
      <c r="K16" s="30" t="n">
        <f aca="false">D16+H16-I16</f>
        <v>2513.795779906</v>
      </c>
      <c r="L16" s="2" t="n">
        <f aca="false">J16/(J16+K16)</f>
        <v>0.8</v>
      </c>
      <c r="O16" s="1" t="n">
        <f aca="false">(1+C$4-C$5)^B16</f>
        <v>1.32333672361301</v>
      </c>
      <c r="P16" s="1" t="n">
        <f aca="false">(1+D$4-D$5)^B16</f>
        <v>1.02424128384615</v>
      </c>
      <c r="R16" s="30"/>
    </row>
    <row r="17" customFormat="false" ht="12.8" hidden="false" customHeight="false" outlineLevel="0" collapsed="false">
      <c r="B17" s="1" t="n">
        <v>7</v>
      </c>
      <c r="C17" s="30" t="n">
        <f aca="false">J16*(1+C$4-C$5)</f>
        <v>10535.820872742</v>
      </c>
      <c r="D17" s="30" t="n">
        <f aca="false">K16*(1+D$4-D$5)</f>
        <v>2523.85096302562</v>
      </c>
      <c r="E17" s="30" t="n">
        <f aca="false">E16*(1+E$4-E$5)</f>
        <v>13027.0327840087</v>
      </c>
      <c r="F17" s="30"/>
      <c r="H17" s="30" t="n">
        <f aca="false">((1-$C$3)*C17-$C$3*D17)/(1+$A$7*$C$8*$C$3*((1/O17)-1))</f>
        <v>91.8664515624635</v>
      </c>
      <c r="I17" s="30" t="n">
        <f aca="false">(H17-H17/O17)*C$8*A$7</f>
        <v>4.72880929319594</v>
      </c>
      <c r="J17" s="30" t="n">
        <f aca="false">C17-H17</f>
        <v>10443.9544211796</v>
      </c>
      <c r="K17" s="30" t="n">
        <f aca="false">D17+H17-I17</f>
        <v>2610.98860529489</v>
      </c>
      <c r="L17" s="2" t="n">
        <f aca="false">J17/(J17+K17)</f>
        <v>0.8</v>
      </c>
      <c r="O17" s="1" t="n">
        <f aca="false">(1+C$4-C$5)^B17</f>
        <v>1.38659221900171</v>
      </c>
      <c r="P17" s="1" t="n">
        <f aca="false">(1+D$4-D$5)^B17</f>
        <v>1.02833824898153</v>
      </c>
      <c r="R17" s="30"/>
    </row>
    <row r="18" customFormat="false" ht="12.8" hidden="false" customHeight="false" outlineLevel="0" collapsed="false">
      <c r="B18" s="1" t="n">
        <v>8</v>
      </c>
      <c r="C18" s="30" t="n">
        <f aca="false">J17*(1+C$4-C$5)</f>
        <v>10943.1754425119</v>
      </c>
      <c r="D18" s="30" t="n">
        <f aca="false">K17*(1+D$4-D$5)</f>
        <v>2621.43255971607</v>
      </c>
      <c r="E18" s="30" t="n">
        <f aca="false">E17*(1+E$4-E$5)</f>
        <v>13528.573546193</v>
      </c>
      <c r="F18" s="30"/>
      <c r="H18" s="30" t="n">
        <f aca="false">((1-$C$3)*C18-$C$3*D18)/(1+$A$7*$C$8*$C$3*((1/O18)-1))</f>
        <v>95.9044069557407</v>
      </c>
      <c r="I18" s="30" t="n">
        <f aca="false">(H18-H18/O18)*C$8*A$7</f>
        <v>5.51920778276034</v>
      </c>
      <c r="J18" s="30" t="n">
        <f aca="false">C18-H18</f>
        <v>10847.2710355562</v>
      </c>
      <c r="K18" s="30" t="n">
        <f aca="false">D18+H18-I18</f>
        <v>2711.81775888905</v>
      </c>
      <c r="L18" s="2" t="n">
        <f aca="false">J18/(J18+K18)</f>
        <v>0.8</v>
      </c>
      <c r="O18" s="1" t="n">
        <f aca="false">(1+C$4-C$5)^B18</f>
        <v>1.45287132706999</v>
      </c>
      <c r="P18" s="1" t="n">
        <f aca="false">(1+D$4-D$5)^B18</f>
        <v>1.03245160197746</v>
      </c>
      <c r="R18" s="30"/>
    </row>
    <row r="19" customFormat="false" ht="12.8" hidden="false" customHeight="false" outlineLevel="0" collapsed="false">
      <c r="B19" s="1" t="n">
        <v>9</v>
      </c>
      <c r="C19" s="30" t="n">
        <f aca="false">J18*(1+C$4-C$5)</f>
        <v>11365.7705910558</v>
      </c>
      <c r="D19" s="30" t="n">
        <f aca="false">K18*(1+D$4-D$5)</f>
        <v>2722.66502992461</v>
      </c>
      <c r="E19" s="30" t="n">
        <f aca="false">E18*(1+E$4-E$5)</f>
        <v>14049.4236277214</v>
      </c>
      <c r="F19" s="30"/>
      <c r="H19" s="30" t="n">
        <f aca="false">((1-$C$3)*C19-$C$3*D19)/(1+$A$7*$C$8*$C$3*((1/O19)-1))</f>
        <v>100.094581821908</v>
      </c>
      <c r="I19" s="30" t="n">
        <f aca="false">(H19-H19/O19)*C$8*A$7</f>
        <v>6.34060943804402</v>
      </c>
      <c r="J19" s="30" t="n">
        <f aca="false">C19-H19</f>
        <v>11265.6760092339</v>
      </c>
      <c r="K19" s="30" t="n">
        <f aca="false">D19+H19-I19</f>
        <v>2816.41900230847</v>
      </c>
      <c r="L19" s="2" t="n">
        <f aca="false">J19/(J19+K19)</f>
        <v>0.8</v>
      </c>
      <c r="O19" s="1" t="n">
        <f aca="false">(1+C$4-C$5)^B19</f>
        <v>1.52231857650394</v>
      </c>
      <c r="P19" s="1" t="n">
        <f aca="false">(1+D$4-D$5)^B19</f>
        <v>1.03658140838537</v>
      </c>
      <c r="R19" s="30"/>
    </row>
    <row r="20" customFormat="false" ht="12.8" hidden="false" customHeight="false" outlineLevel="0" collapsed="false">
      <c r="B20" s="1" t="n">
        <v>10</v>
      </c>
      <c r="C20" s="30" t="n">
        <f aca="false">J19*(1+C$4-C$5)</f>
        <v>11804.1753224753</v>
      </c>
      <c r="D20" s="30" t="n">
        <f aca="false">K19*(1+D$4-D$5)</f>
        <v>2827.6846783177</v>
      </c>
      <c r="E20" s="30" t="n">
        <f aca="false">E19*(1+E$4-E$5)</f>
        <v>14590.3264373887</v>
      </c>
      <c r="F20" s="30"/>
      <c r="H20" s="30" t="n">
        <f aca="false">((1-$C$3)*C20-$C$3*D20)/(1+$A$7*$C$8*$C$3*((1/O20)-1))</f>
        <v>104.442420610424</v>
      </c>
      <c r="I20" s="30" t="n">
        <f aca="false">(H20-H20/O20)*C$8*A$7</f>
        <v>7.19387346191904</v>
      </c>
      <c r="J20" s="30" t="n">
        <f aca="false">C20-H20</f>
        <v>11699.7329018648</v>
      </c>
      <c r="K20" s="30" t="n">
        <f aca="false">D20+H20-I20</f>
        <v>2924.93322546621</v>
      </c>
      <c r="L20" s="2" t="n">
        <f aca="false">J20/(J20+K20)</f>
        <v>0.8</v>
      </c>
      <c r="O20" s="1" t="n">
        <f aca="false">(1+C$4-C$5)^B20</f>
        <v>1.59508540446082</v>
      </c>
      <c r="P20" s="1" t="n">
        <f aca="false">(1+D$4-D$5)^B20</f>
        <v>1.04072773401891</v>
      </c>
      <c r="R20" s="30"/>
    </row>
    <row r="21" customFormat="false" ht="12.8" hidden="false" customHeight="false" outlineLevel="0" collapsed="false">
      <c r="B21" s="1" t="n">
        <v>11</v>
      </c>
      <c r="C21" s="30" t="n">
        <f aca="false">J20*(1+C$4-C$5)</f>
        <v>12258.980134574</v>
      </c>
      <c r="D21" s="30" t="n">
        <f aca="false">K20*(1+D$4-D$5)</f>
        <v>2936.63295836808</v>
      </c>
      <c r="E21" s="30" t="n">
        <f aca="false">E20*(1+E$4-E$5)</f>
        <v>15152.0540052282</v>
      </c>
      <c r="F21" s="30"/>
      <c r="H21" s="30" t="n">
        <f aca="false">((1-$C$3)*C21-$C$3*D21)/(1+$A$7*$C$8*$C$3*((1/O21)-1))</f>
        <v>108.953581218179</v>
      </c>
      <c r="I21" s="30" t="n">
        <f aca="false">(H21-H21/O21)*C$8*A$7</f>
        <v>8.07990124730418</v>
      </c>
      <c r="J21" s="30" t="n">
        <f aca="false">C21-H21</f>
        <v>12150.0265533558</v>
      </c>
      <c r="K21" s="30" t="n">
        <f aca="false">D21+H21-I21</f>
        <v>3037.50663833895</v>
      </c>
      <c r="L21" s="2" t="n">
        <f aca="false">J21/(J21+K21)</f>
        <v>0.8</v>
      </c>
      <c r="O21" s="1" t="n">
        <f aca="false">(1+C$4-C$5)^B21</f>
        <v>1.67133048679405</v>
      </c>
      <c r="P21" s="1" t="n">
        <f aca="false">(1+D$4-D$5)^B21</f>
        <v>1.04489064495499</v>
      </c>
      <c r="R21" s="30"/>
    </row>
    <row r="22" customFormat="false" ht="12.8" hidden="false" customHeight="false" outlineLevel="0" collapsed="false">
      <c r="B22" s="1" t="n">
        <v>12</v>
      </c>
      <c r="C22" s="30" t="n">
        <f aca="false">J21*(1+C$4-C$5)</f>
        <v>12730.7978226062</v>
      </c>
      <c r="D22" s="30" t="n">
        <f aca="false">K21*(1+D$4-D$5)</f>
        <v>3049.65666489231</v>
      </c>
      <c r="E22" s="30" t="n">
        <f aca="false">E21*(1+E$4-E$5)</f>
        <v>15735.4080844295</v>
      </c>
      <c r="F22" s="30"/>
      <c r="H22" s="30" t="n">
        <f aca="false">((1-$C$3)*C22-$C$3*D22)/(1+$A$7*$C$8*$C$3*((1/O22)-1))</f>
        <v>113.633943099055</v>
      </c>
      <c r="I22" s="30" t="n">
        <f aca="false">(H22-H22/O22)*C$8*A$7</f>
        <v>8.9996381145719</v>
      </c>
      <c r="J22" s="30" t="n">
        <f aca="false">C22-H22</f>
        <v>12617.1638795072</v>
      </c>
      <c r="K22" s="30" t="n">
        <f aca="false">D22+H22-I22</f>
        <v>3154.29096987679</v>
      </c>
      <c r="L22" s="2" t="n">
        <f aca="false">J22/(J22+K22)</f>
        <v>0.8</v>
      </c>
      <c r="O22" s="1" t="n">
        <f aca="false">(1+C$4-C$5)^B22</f>
        <v>1.75122008406281</v>
      </c>
      <c r="P22" s="1" t="n">
        <f aca="false">(1+D$4-D$5)^B22</f>
        <v>1.04907020753481</v>
      </c>
      <c r="R22" s="30"/>
    </row>
    <row r="23" customFormat="false" ht="12.8" hidden="false" customHeight="false" outlineLevel="0" collapsed="false">
      <c r="B23" s="1" t="n">
        <v>13</v>
      </c>
      <c r="C23" s="30" t="n">
        <f aca="false">J22*(1+C$4-C$5)</f>
        <v>13220.2643129476</v>
      </c>
      <c r="D23" s="30" t="n">
        <f aca="false">K22*(1+D$4-D$5)</f>
        <v>3166.9081337563</v>
      </c>
      <c r="E23" s="30" t="n">
        <f aca="false">E22*(1+E$4-E$5)</f>
        <v>16341.22129568</v>
      </c>
      <c r="F23" s="30"/>
      <c r="H23" s="30" t="n">
        <f aca="false">((1-$C$3)*C23-$C$3*D23)/(1+$A$7*$C$8*$C$3*((1/O23)-1))</f>
        <v>118.489615635875</v>
      </c>
      <c r="I23" s="30" t="n">
        <f aca="false">(H23-H23/O23)*C$8*A$7</f>
        <v>9.95407506424084</v>
      </c>
      <c r="J23" s="30" t="n">
        <f aca="false">C23-H23</f>
        <v>13101.7746973117</v>
      </c>
      <c r="K23" s="30" t="n">
        <f aca="false">D23+H23-I23</f>
        <v>3275.44367432793</v>
      </c>
      <c r="L23" s="2" t="n">
        <f aca="false">J23/(J23+K23)</f>
        <v>0.8</v>
      </c>
      <c r="O23" s="1" t="n">
        <f aca="false">(1+C$4-C$5)^B23</f>
        <v>1.83492840408101</v>
      </c>
      <c r="P23" s="1" t="n">
        <f aca="false">(1+D$4-D$5)^B23</f>
        <v>1.05326648836495</v>
      </c>
      <c r="R23" s="30"/>
    </row>
    <row r="24" customFormat="false" ht="12.8" hidden="false" customHeight="false" outlineLevel="0" collapsed="false">
      <c r="B24" s="1" t="n">
        <v>14</v>
      </c>
      <c r="C24" s="30" t="n">
        <f aca="false">J23*(1+C$4-C$5)</f>
        <v>13728.0395278432</v>
      </c>
      <c r="D24" s="30" t="n">
        <f aca="false">K23*(1+D$4-D$5)</f>
        <v>3288.54544902524</v>
      </c>
      <c r="E24" s="30" t="n">
        <f aca="false">E23*(1+E$4-E$5)</f>
        <v>16970.3583155637</v>
      </c>
      <c r="F24" s="30"/>
      <c r="H24" s="30" t="n">
        <f aca="false">((1-$C$3)*C24-$C$3*D24)/(1+$A$7*$C$8*$C$3*((1/O24)-1))</f>
        <v>123.526946787859</v>
      </c>
      <c r="I24" s="30" t="n">
        <f aca="false">(H24-H24/O24)*C$8*A$7</f>
        <v>10.9442505492595</v>
      </c>
      <c r="J24" s="30" t="n">
        <f aca="false">C24-H24</f>
        <v>13604.5125810554</v>
      </c>
      <c r="K24" s="30" t="n">
        <f aca="false">D24+H24-I24</f>
        <v>3401.12814526384</v>
      </c>
      <c r="L24" s="2" t="n">
        <f aca="false">J24/(J24+K24)</f>
        <v>0.8</v>
      </c>
      <c r="O24" s="1" t="n">
        <f aca="false">(1+C$4-C$5)^B24</f>
        <v>1.92263798179608</v>
      </c>
      <c r="P24" s="1" t="n">
        <f aca="false">(1+D$4-D$5)^B24</f>
        <v>1.0574795543184</v>
      </c>
      <c r="R24" s="30"/>
    </row>
    <row r="25" customFormat="false" ht="12.8" hidden="false" customHeight="false" outlineLevel="0" collapsed="false">
      <c r="B25" s="1" t="n">
        <v>15</v>
      </c>
      <c r="C25" s="30" t="n">
        <f aca="false">J24*(1+C$4-C$5)</f>
        <v>14254.8082824298</v>
      </c>
      <c r="D25" s="30" t="n">
        <f aca="false">K24*(1+D$4-D$5)</f>
        <v>3414.7326578449</v>
      </c>
      <c r="E25" s="30" t="n">
        <f aca="false">E24*(1+E$4-E$5)</f>
        <v>17623.7171107129</v>
      </c>
      <c r="F25" s="30"/>
      <c r="H25" s="30" t="n">
        <f aca="false">((1-$C$3)*C25-$C$3*D25)/(1+$A$7*$C$8*$C$3*((1/O25)-1))</f>
        <v>128.752532027092</v>
      </c>
      <c r="I25" s="30" t="n">
        <f aca="false">(H25-H25/O25)*C$8*A$7</f>
        <v>11.9712522713087</v>
      </c>
      <c r="J25" s="30" t="n">
        <f aca="false">C25-H25</f>
        <v>14126.0557504027</v>
      </c>
      <c r="K25" s="30" t="n">
        <f aca="false">D25+H25-I25</f>
        <v>3531.51393760068</v>
      </c>
      <c r="L25" s="2" t="n">
        <f aca="false">J25/(J25+K25)</f>
        <v>0.8</v>
      </c>
      <c r="O25" s="1" t="n">
        <f aca="false">(1+C$4-C$5)^B25</f>
        <v>2.01454007732594</v>
      </c>
      <c r="P25" s="1" t="n">
        <f aca="false">(1+D$4-D$5)^B25</f>
        <v>1.06170947253568</v>
      </c>
      <c r="R25" s="30"/>
    </row>
    <row r="26" customFormat="false" ht="12.8" hidden="false" customHeight="false" outlineLevel="0" collapsed="false">
      <c r="B26" s="1" t="n">
        <v>16</v>
      </c>
      <c r="C26" s="30" t="n">
        <f aca="false">J25*(1+C$4-C$5)</f>
        <v>14801.281215272</v>
      </c>
      <c r="D26" s="30" t="n">
        <f aca="false">K25*(1+D$4-D$5)</f>
        <v>3545.63999335108</v>
      </c>
      <c r="E26" s="30" t="n">
        <f aca="false">E25*(1+E$4-E$5)</f>
        <v>18302.2302194753</v>
      </c>
      <c r="F26" s="30"/>
      <c r="H26" s="30" t="n">
        <f aca="false">((1-$C$3)*C26-$C$3*D26)/(1+$A$7*$C$8*$C$3*((1/O26)-1))</f>
        <v>134.17322357806</v>
      </c>
      <c r="I26" s="30" t="n">
        <f aca="false">(H26-H26/O26)*C$8*A$7</f>
        <v>13.0362190056656</v>
      </c>
      <c r="J26" s="30" t="n">
        <f aca="false">C26-H26</f>
        <v>14667.1079916939</v>
      </c>
      <c r="K26" s="30" t="n">
        <f aca="false">D26+H26-I26</f>
        <v>3666.77699792348</v>
      </c>
      <c r="L26" s="2" t="n">
        <f aca="false">J26/(J26+K26)</f>
        <v>0.8</v>
      </c>
      <c r="O26" s="1" t="n">
        <f aca="false">(1+C$4-C$5)^B26</f>
        <v>2.11083509302211</v>
      </c>
      <c r="P26" s="1" t="n">
        <f aca="false">(1+D$4-D$5)^B26</f>
        <v>1.06595631042582</v>
      </c>
      <c r="R26" s="30"/>
    </row>
    <row r="27" customFormat="false" ht="12.8" hidden="false" customHeight="false" outlineLevel="0" collapsed="false">
      <c r="B27" s="1" t="n">
        <v>17</v>
      </c>
      <c r="C27" s="30" t="n">
        <f aca="false">J26*(1+C$4-C$5)</f>
        <v>15368.1957536969</v>
      </c>
      <c r="D27" s="30" t="n">
        <f aca="false">K26*(1+D$4-D$5)</f>
        <v>3681.44410591517</v>
      </c>
      <c r="E27" s="30" t="n">
        <f aca="false">E26*(1+E$4-E$5)</f>
        <v>19006.8660829251</v>
      </c>
      <c r="F27" s="30"/>
      <c r="H27" s="30" t="n">
        <f aca="false">((1-$C$3)*C27-$C$3*D27)/(1+$A$7*$C$8*$C$3*((1/O27)-1))</f>
        <v>139.796139974634</v>
      </c>
      <c r="I27" s="30" t="n">
        <f aca="false">(H27-H27/O27)*C$8*A$7</f>
        <v>14.1403424592443</v>
      </c>
      <c r="J27" s="30" t="n">
        <f aca="false">C27-H27</f>
        <v>15228.3996137222</v>
      </c>
      <c r="K27" s="30" t="n">
        <f aca="false">D27+H27-I27</f>
        <v>3807.09990343056</v>
      </c>
      <c r="L27" s="2" t="n">
        <f aca="false">J27/(J27+K27)</f>
        <v>0.8</v>
      </c>
      <c r="O27" s="1" t="n">
        <f aca="false">(1+C$4-C$5)^B27</f>
        <v>2.21173301046857</v>
      </c>
      <c r="P27" s="1" t="n">
        <f aca="false">(1+D$4-D$5)^B27</f>
        <v>1.07022013566752</v>
      </c>
      <c r="R27" s="30"/>
    </row>
    <row r="28" customFormat="false" ht="12.8" hidden="false" customHeight="false" outlineLevel="0" collapsed="false">
      <c r="B28" s="1" t="n">
        <v>18</v>
      </c>
      <c r="C28" s="30" t="n">
        <f aca="false">J27*(1+C$4-C$5)</f>
        <v>15956.3171152582</v>
      </c>
      <c r="D28" s="30" t="n">
        <f aca="false">K27*(1+D$4-D$5)</f>
        <v>3822.32830304428</v>
      </c>
      <c r="E28" s="30" t="n">
        <f aca="false">E27*(1+E$4-E$5)</f>
        <v>19738.6304271177</v>
      </c>
      <c r="F28" s="30"/>
      <c r="H28" s="30" t="n">
        <f aca="false">((1-$C$3)*C28-$C$3*D28)/(1+$A$7*$C$8*$C$3*((1/O28)-1))</f>
        <v>145.628675949404</v>
      </c>
      <c r="I28" s="30" t="n">
        <f aca="false">(H28-H28/O28)*C$8*A$7</f>
        <v>15.2848691664957</v>
      </c>
      <c r="J28" s="30" t="n">
        <f aca="false">C28-H28</f>
        <v>15810.6884393088</v>
      </c>
      <c r="K28" s="30" t="n">
        <f aca="false">D28+H28-I28</f>
        <v>3952.67210982719</v>
      </c>
      <c r="L28" s="2" t="n">
        <f aca="false">J28/(J28+K28)</f>
        <v>0.8</v>
      </c>
      <c r="O28" s="1" t="n">
        <f aca="false">(1+C$4-C$5)^B28</f>
        <v>2.31745384836897</v>
      </c>
      <c r="P28" s="1" t="n">
        <f aca="false">(1+D$4-D$5)^B28</f>
        <v>1.07450101621019</v>
      </c>
      <c r="R28" s="30"/>
    </row>
    <row r="29" customFormat="false" ht="12.8" hidden="false" customHeight="false" outlineLevel="0" collapsed="false">
      <c r="B29" s="1" t="n">
        <v>19</v>
      </c>
      <c r="C29" s="30" t="n">
        <f aca="false">J28*(1+C$4-C$5)</f>
        <v>16566.4393467077</v>
      </c>
      <c r="D29" s="30" t="n">
        <f aca="false">K28*(1+D$4-D$5)</f>
        <v>3968.4827982665</v>
      </c>
      <c r="E29" s="30" t="n">
        <f aca="false">E28*(1+E$4-E$5)</f>
        <v>20498.5676985618</v>
      </c>
      <c r="F29" s="30"/>
      <c r="H29" s="30" t="n">
        <f aca="false">((1-$C$3)*C29-$C$3*D29)/(1+$A$7*$C$8*$C$3*((1/O29)-1))</f>
        <v>151.678512670658</v>
      </c>
      <c r="I29" s="30" t="n">
        <f aca="false">(H29-H29/O29)*C$8*A$7</f>
        <v>16.4711024278915</v>
      </c>
      <c r="J29" s="30" t="n">
        <f aca="false">C29-H29</f>
        <v>16414.7608340371</v>
      </c>
      <c r="K29" s="30" t="n">
        <f aca="false">D29+H29-I29</f>
        <v>4103.69020850927</v>
      </c>
      <c r="L29" s="2" t="n">
        <f aca="false">J29/(J29+K29)</f>
        <v>0.8</v>
      </c>
      <c r="O29" s="1" t="n">
        <f aca="false">(1+C$4-C$5)^B29</f>
        <v>2.42822814232101</v>
      </c>
      <c r="P29" s="1" t="n">
        <f aca="false">(1+D$4-D$5)^B29</f>
        <v>1.07879902027504</v>
      </c>
      <c r="R29" s="30"/>
    </row>
    <row r="30" customFormat="false" ht="12.8" hidden="false" customHeight="false" outlineLevel="0" collapsed="false">
      <c r="B30" s="1" t="n">
        <v>20</v>
      </c>
      <c r="C30" s="30" t="n">
        <f aca="false">J29*(1+C$4-C$5)</f>
        <v>17199.386401904</v>
      </c>
      <c r="D30" s="30" t="n">
        <f aca="false">K29*(1+D$4-D$5)</f>
        <v>4120.1049693433</v>
      </c>
      <c r="E30" s="30" t="n">
        <f aca="false">E29*(1+E$4-E$5)</f>
        <v>21287.7625549564</v>
      </c>
      <c r="F30" s="30"/>
      <c r="H30" s="30" t="n">
        <f aca="false">((1-$C$3)*C30-$C$3*D30)/(1+$A$7*$C$8*$C$3*((1/O30)-1))</f>
        <v>157.953628342765</v>
      </c>
      <c r="I30" s="30" t="n">
        <f aca="false">(H30-H30/O30)*C$8*A$7</f>
        <v>17.7004042957501</v>
      </c>
      <c r="J30" s="30" t="n">
        <f aca="false">C30-H30</f>
        <v>17041.4327735613</v>
      </c>
      <c r="K30" s="30" t="n">
        <f aca="false">D30+H30-I30</f>
        <v>4260.35819339032</v>
      </c>
      <c r="L30" s="2" t="n">
        <f aca="false">J30/(J30+K30)</f>
        <v>0.8</v>
      </c>
      <c r="O30" s="1" t="n">
        <f aca="false">(1+C$4-C$5)^B30</f>
        <v>2.54429744752395</v>
      </c>
      <c r="P30" s="1" t="n">
        <f aca="false">(1+D$4-D$5)^B30</f>
        <v>1.08311421635614</v>
      </c>
      <c r="R30" s="30"/>
    </row>
    <row r="31" customFormat="false" ht="12.8" hidden="false" customHeight="false" outlineLevel="0" collapsed="false">
      <c r="I31" s="30"/>
    </row>
    <row r="32" customFormat="false" ht="12.8" hidden="false" customHeight="false" outlineLevel="0" collapsed="false">
      <c r="B32" s="26" t="s">
        <v>18</v>
      </c>
      <c r="C32" s="30" t="n">
        <f aca="false">J30</f>
        <v>17041.4327735613</v>
      </c>
      <c r="D32" s="30" t="n">
        <f aca="false">K30</f>
        <v>4260.35819339032</v>
      </c>
      <c r="I32" s="30"/>
    </row>
    <row r="33" customFormat="false" ht="12.8" hidden="false" customHeight="false" outlineLevel="0" collapsed="false">
      <c r="B33" s="26" t="s">
        <v>19</v>
      </c>
      <c r="C33" s="30" t="n">
        <f aca="false">C32-C6</f>
        <v>9041.43277356128</v>
      </c>
      <c r="D33" s="30" t="n">
        <f aca="false">D32-D6</f>
        <v>2260.35819339032</v>
      </c>
      <c r="E33" s="30" t="n">
        <f aca="false">E30-E6</f>
        <v>11287.7625549564</v>
      </c>
      <c r="H33" s="30"/>
      <c r="I33" s="30"/>
    </row>
    <row r="34" customFormat="false" ht="12.8" hidden="false" customHeight="false" outlineLevel="0" collapsed="false">
      <c r="B34" s="26" t="s">
        <v>10</v>
      </c>
      <c r="C34" s="30" t="n">
        <f aca="false">C33*C8</f>
        <v>6329.0029414929</v>
      </c>
      <c r="D34" s="30" t="n">
        <f aca="false">D33*D8</f>
        <v>2260.35819339032</v>
      </c>
      <c r="E34" s="30" t="n">
        <f aca="false">E33*C8</f>
        <v>7901.43378846948</v>
      </c>
      <c r="H34" s="30"/>
    </row>
    <row r="35" customFormat="false" ht="12.8" hidden="false" customHeight="false" outlineLevel="0" collapsed="false">
      <c r="B35" s="26" t="s">
        <v>9</v>
      </c>
      <c r="C35" s="30" t="n">
        <f aca="false">C34*$A$7</f>
        <v>1669.27452581875</v>
      </c>
      <c r="D35" s="30" t="n">
        <f aca="false">D34*$A$7</f>
        <v>596.169473506697</v>
      </c>
      <c r="E35" s="30" t="n">
        <f aca="false">E34*$A$7</f>
        <v>2084.00316170883</v>
      </c>
      <c r="I35" s="30" t="n">
        <f aca="false">SUM(I11:I30)</f>
        <v>163.7767959182</v>
      </c>
    </row>
    <row r="36" customFormat="false" ht="12.8" hidden="false" customHeight="false" outlineLevel="0" collapsed="false">
      <c r="B36" s="26"/>
    </row>
    <row r="37" customFormat="false" ht="12.8" hidden="false" customHeight="false" outlineLevel="0" collapsed="false">
      <c r="B37" s="26" t="s">
        <v>20</v>
      </c>
      <c r="C37" s="30" t="n">
        <f aca="false">C30-C35</f>
        <v>15530.1118760853</v>
      </c>
      <c r="D37" s="30" t="n">
        <f aca="false">D30-D35</f>
        <v>3523.93549583661</v>
      </c>
      <c r="E37" s="30" t="n">
        <f aca="false">E30-E35</f>
        <v>19203.7593932476</v>
      </c>
      <c r="I37" s="0"/>
    </row>
    <row r="38" customFormat="false" ht="12.8" hidden="false" customHeight="false" outlineLevel="0" collapsed="false">
      <c r="B38" s="26"/>
    </row>
    <row r="39" customFormat="false" ht="12.8" hidden="false" customHeight="false" outlineLevel="0" collapsed="false">
      <c r="B39" s="26"/>
    </row>
    <row r="40" customFormat="false" ht="12.8" hidden="false" customHeight="false" outlineLevel="0" collapsed="false">
      <c r="B40" s="26" t="s">
        <v>21</v>
      </c>
      <c r="C40" s="31" t="n">
        <f aca="false">C37+D37</f>
        <v>19054.0473719219</v>
      </c>
      <c r="D40" s="31"/>
      <c r="E40" s="30" t="n">
        <f aca="false">E37</f>
        <v>19203.7593932476</v>
      </c>
    </row>
    <row r="43" customFormat="false" ht="15" hidden="false" customHeight="false" outlineLevel="0" collapsed="false">
      <c r="B43" s="32" t="s">
        <v>22</v>
      </c>
    </row>
    <row r="44" customFormat="false" ht="12.8" hidden="false" customHeight="false" outlineLevel="0" collapsed="false">
      <c r="B44" s="33" t="n">
        <v>36892</v>
      </c>
      <c r="C44" s="31" t="n">
        <f aca="false">-A6</f>
        <v>-10000</v>
      </c>
      <c r="D44" s="31"/>
      <c r="E44" s="30" t="n">
        <f aca="false">-A6</f>
        <v>-10000</v>
      </c>
    </row>
    <row r="45" customFormat="false" ht="12.8" hidden="false" customHeight="false" outlineLevel="0" collapsed="false">
      <c r="B45" s="33" t="n">
        <v>44196</v>
      </c>
      <c r="C45" s="31" t="n">
        <f aca="false">C40</f>
        <v>19054.0473719219</v>
      </c>
      <c r="D45" s="31"/>
      <c r="E45" s="30" t="n">
        <f aca="false">E40</f>
        <v>19203.7593932476</v>
      </c>
    </row>
    <row r="46" customFormat="false" ht="12.8" hidden="false" customHeight="false" outlineLevel="0" collapsed="false">
      <c r="B46" s="1" t="s">
        <v>23</v>
      </c>
      <c r="C46" s="34" t="n">
        <f aca="false">XIRR(C44:C45,B44:B45)</f>
        <v>0.0327416573147001</v>
      </c>
      <c r="D46" s="34"/>
      <c r="E46" s="2" t="n">
        <f aca="false">XIRR(E44:E45,B44:B45)</f>
        <v>0.0331456537602876</v>
      </c>
    </row>
    <row r="47" customFormat="false" ht="12.8" hidden="false" customHeight="false" outlineLevel="0" collapsed="false">
      <c r="B47" s="1" t="s">
        <v>24</v>
      </c>
      <c r="C47" s="35" t="n">
        <f aca="false">C46-E46</f>
        <v>-0.000403996445587571</v>
      </c>
      <c r="D47" s="35"/>
      <c r="E47" s="35"/>
    </row>
  </sheetData>
  <mergeCells count="9">
    <mergeCell ref="C1:E1"/>
    <mergeCell ref="G4:M4"/>
    <mergeCell ref="O9:P9"/>
    <mergeCell ref="C10:D10"/>
    <mergeCell ref="C40:D40"/>
    <mergeCell ref="C44:D44"/>
    <mergeCell ref="C45:D45"/>
    <mergeCell ref="C46:D46"/>
    <mergeCell ref="C47:E47"/>
  </mergeCells>
  <conditionalFormatting sqref="G4">
    <cfRule type="cellIs" priority="2" operator="equal" aboveAverage="0" equalAverage="0" bottom="0" percent="0" rank="0" text="" dxfId="0">
      <formula>"FEHLER; Nicht definiert für Rendite Aktien &lt;= Rendite sonstiges!"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143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2020-12-27T16:13:40Z</dcterms:created>
  <dc:creator/>
  <dc:description/>
  <dc:language>de-DE</dc:language>
  <cp:lastModifiedBy/>
  <dcterms:modified xsi:type="dcterms:W3CDTF">2020-12-28T11:34:20Z</dcterms:modified>
  <cp:revision>15</cp:revision>
  <dc:subject/>
  <dc:title/>
</cp:coreProperties>
</file>